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8_{5069010A-FA2A-479C-9217-AE188E6817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cificatie" sheetId="1" r:id="rId1"/>
    <sheet name="Indexcijfers" sheetId="2" r:id="rId2"/>
  </sheets>
  <definedNames>
    <definedName name="_xlnm.Print_Area" localSheetId="0">Specificatie!$A$1:$K$72</definedName>
    <definedName name="_xlnm.Print_Titles" localSheetId="0">Specificatie!$3:$4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K57" i="1"/>
  <c r="K58" i="1"/>
  <c r="K59" i="1"/>
  <c r="K60" i="1"/>
  <c r="K61" i="1"/>
  <c r="K62" i="1"/>
  <c r="K63" i="1"/>
  <c r="K64" i="1"/>
  <c r="K65" i="1"/>
  <c r="K66" i="1"/>
  <c r="K67" i="1"/>
  <c r="K5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6" i="1"/>
  <c r="K51" i="1"/>
  <c r="N43" i="1"/>
  <c r="P43" i="1" s="1"/>
  <c r="O43" i="1"/>
  <c r="N55" i="1" l="1"/>
  <c r="P67" i="1"/>
  <c r="O65" i="1"/>
  <c r="N65" i="1"/>
  <c r="O58" i="1"/>
  <c r="N58" i="1"/>
  <c r="O63" i="1"/>
  <c r="N63" i="1"/>
  <c r="O66" i="1"/>
  <c r="N66" i="1"/>
  <c r="O60" i="1"/>
  <c r="N60" i="1"/>
  <c r="O55" i="1"/>
  <c r="O59" i="1"/>
  <c r="N59" i="1"/>
  <c r="O57" i="1"/>
  <c r="N57" i="1"/>
  <c r="O64" i="1"/>
  <c r="N64" i="1"/>
  <c r="O56" i="1"/>
  <c r="N56" i="1"/>
  <c r="O61" i="1"/>
  <c r="N61" i="1"/>
  <c r="O62" i="1"/>
  <c r="N62" i="1"/>
  <c r="O42" i="1"/>
  <c r="O49" i="1"/>
  <c r="O48" i="1"/>
  <c r="O47" i="1"/>
  <c r="O46" i="1"/>
  <c r="O40" i="1"/>
  <c r="O26" i="1"/>
  <c r="O19" i="1"/>
  <c r="O20" i="1"/>
  <c r="O18" i="1"/>
  <c r="O30" i="1"/>
  <c r="O22" i="1"/>
  <c r="O7" i="1"/>
  <c r="O6" i="1"/>
  <c r="O23" i="1"/>
  <c r="O10" i="1"/>
  <c r="O11" i="1"/>
  <c r="O41" i="1"/>
  <c r="O39" i="1"/>
  <c r="O38" i="1"/>
  <c r="O37" i="1"/>
  <c r="O36" i="1"/>
  <c r="O35" i="1"/>
  <c r="O32" i="1"/>
  <c r="O31" i="1"/>
  <c r="O33" i="1"/>
  <c r="O29" i="1"/>
  <c r="O28" i="1"/>
  <c r="O25" i="1"/>
  <c r="O17" i="1"/>
  <c r="O16" i="1"/>
  <c r="O15" i="1"/>
  <c r="O14" i="1"/>
  <c r="O13" i="1"/>
  <c r="O9" i="1"/>
  <c r="O8" i="1"/>
  <c r="O27" i="1"/>
  <c r="O21" i="1"/>
  <c r="O12" i="1"/>
  <c r="O34" i="1"/>
  <c r="O24" i="1"/>
  <c r="N42" i="1"/>
  <c r="N49" i="1"/>
  <c r="N48" i="1"/>
  <c r="N47" i="1"/>
  <c r="N46" i="1"/>
  <c r="N40" i="1"/>
  <c r="N26" i="1"/>
  <c r="N19" i="1"/>
  <c r="N20" i="1"/>
  <c r="N18" i="1"/>
  <c r="N30" i="1"/>
  <c r="N22" i="1"/>
  <c r="N7" i="1"/>
  <c r="N6" i="1"/>
  <c r="N23" i="1"/>
  <c r="N10" i="1"/>
  <c r="N11" i="1"/>
  <c r="N41" i="1"/>
  <c r="N39" i="1"/>
  <c r="N38" i="1"/>
  <c r="N37" i="1"/>
  <c r="N36" i="1"/>
  <c r="N35" i="1"/>
  <c r="N32" i="1"/>
  <c r="N31" i="1"/>
  <c r="N33" i="1"/>
  <c r="N29" i="1"/>
  <c r="N28" i="1"/>
  <c r="N25" i="1"/>
  <c r="N17" i="1"/>
  <c r="N16" i="1"/>
  <c r="N15" i="1"/>
  <c r="N14" i="1"/>
  <c r="N13" i="1"/>
  <c r="N9" i="1"/>
  <c r="N8" i="1"/>
  <c r="N27" i="1"/>
  <c r="N21" i="1"/>
  <c r="N12" i="1"/>
  <c r="N34" i="1"/>
  <c r="N24" i="1"/>
  <c r="F14" i="2"/>
  <c r="D14" i="2"/>
  <c r="M69" i="1"/>
  <c r="L69" i="1"/>
  <c r="M51" i="1"/>
  <c r="L51" i="1"/>
  <c r="F13" i="2"/>
  <c r="D13" i="2"/>
  <c r="L71" i="1" l="1"/>
  <c r="M71" i="1"/>
  <c r="J51" i="1"/>
  <c r="I51" i="1"/>
  <c r="P42" i="1" l="1"/>
  <c r="F9" i="2" l="1"/>
  <c r="F8" i="2"/>
  <c r="D9" i="2"/>
  <c r="D8" i="2"/>
  <c r="P58" i="1" l="1"/>
  <c r="P63" i="1"/>
  <c r="P64" i="1"/>
  <c r="P55" i="1"/>
  <c r="P57" i="1"/>
  <c r="P49" i="1"/>
  <c r="P48" i="1"/>
  <c r="P47" i="1"/>
  <c r="P31" i="1"/>
  <c r="P40" i="1"/>
  <c r="P20" i="1"/>
  <c r="P30" i="1"/>
  <c r="P22" i="1"/>
  <c r="P7" i="1"/>
  <c r="P23" i="1"/>
  <c r="P10" i="1"/>
  <c r="P11" i="1"/>
  <c r="P41" i="1"/>
  <c r="P37" i="1"/>
  <c r="P35" i="1"/>
  <c r="P32" i="1"/>
  <c r="P33" i="1"/>
  <c r="P29" i="1"/>
  <c r="P28" i="1"/>
  <c r="P17" i="1"/>
  <c r="P14" i="1"/>
  <c r="P13" i="1"/>
  <c r="P9" i="1"/>
  <c r="P8" i="1"/>
  <c r="P27" i="1"/>
  <c r="P21" i="1"/>
  <c r="P12" i="1"/>
  <c r="P34" i="1"/>
  <c r="F12" i="2"/>
  <c r="D12" i="2"/>
  <c r="F11" i="2"/>
  <c r="D11" i="2"/>
  <c r="F10" i="2"/>
  <c r="D10" i="2"/>
  <c r="I69" i="1"/>
  <c r="P38" i="1" l="1"/>
  <c r="P25" i="1"/>
  <c r="P46" i="1"/>
  <c r="P61" i="1"/>
  <c r="P60" i="1"/>
  <c r="N51" i="1"/>
  <c r="O51" i="1"/>
  <c r="P19" i="1"/>
  <c r="P66" i="1"/>
  <c r="P18" i="1"/>
  <c r="P16" i="1"/>
  <c r="P39" i="1"/>
  <c r="O69" i="1"/>
  <c r="P65" i="1"/>
  <c r="P56" i="1"/>
  <c r="P15" i="1"/>
  <c r="P62" i="1"/>
  <c r="P59" i="1"/>
  <c r="P26" i="1"/>
  <c r="N69" i="1"/>
  <c r="P36" i="1"/>
  <c r="P6" i="1"/>
  <c r="P24" i="1"/>
  <c r="P69" i="1" l="1"/>
  <c r="P51" i="1"/>
  <c r="O71" i="1"/>
  <c r="N71" i="1"/>
  <c r="P71" i="1" l="1"/>
  <c r="I71" i="1"/>
  <c r="K69" i="1" l="1"/>
  <c r="K71" i="1" s="1"/>
  <c r="J69" i="1"/>
  <c r="J71" i="1" l="1"/>
  <c r="Q43" i="1" l="1"/>
  <c r="R43" i="1" l="1"/>
  <c r="S43" i="1" s="1"/>
  <c r="Q67" i="1"/>
  <c r="R67" i="1" s="1"/>
  <c r="S67" i="1" s="1"/>
  <c r="Q58" i="1" l="1"/>
  <c r="R58" i="1" s="1"/>
  <c r="S58" i="1" s="1"/>
  <c r="Q39" i="1"/>
  <c r="R39" i="1" s="1"/>
  <c r="S39" i="1" s="1"/>
  <c r="Q23" i="1"/>
  <c r="R23" i="1" s="1"/>
  <c r="S23" i="1" s="1"/>
  <c r="Q28" i="1"/>
  <c r="R28" i="1" s="1"/>
  <c r="S28" i="1" s="1"/>
  <c r="Q16" i="1"/>
  <c r="R16" i="1" s="1"/>
  <c r="S16" i="1" s="1"/>
  <c r="Q38" i="1"/>
  <c r="R38" i="1" s="1"/>
  <c r="S38" i="1" s="1"/>
  <c r="Q49" i="1"/>
  <c r="R49" i="1" s="1"/>
  <c r="S49" i="1" s="1"/>
  <c r="Q47" i="1"/>
  <c r="R47" i="1" s="1"/>
  <c r="S47" i="1" s="1"/>
  <c r="Q66" i="1"/>
  <c r="R66" i="1" s="1"/>
  <c r="S66" i="1" s="1"/>
  <c r="Q13" i="1"/>
  <c r="R13" i="1" s="1"/>
  <c r="S13" i="1" s="1"/>
  <c r="Q48" i="1"/>
  <c r="R48" i="1" s="1"/>
  <c r="S48" i="1" s="1"/>
  <c r="Q14" i="1"/>
  <c r="R14" i="1" s="1"/>
  <c r="S14" i="1" s="1"/>
  <c r="Q7" i="1"/>
  <c r="R7" i="1" s="1"/>
  <c r="S7" i="1" s="1"/>
  <c r="Q46" i="1"/>
  <c r="R46" i="1" s="1"/>
  <c r="S46" i="1" s="1"/>
  <c r="Q21" i="1"/>
  <c r="R21" i="1" s="1"/>
  <c r="S21" i="1" s="1"/>
  <c r="Q24" i="1"/>
  <c r="R24" i="1" s="1"/>
  <c r="S24" i="1" s="1"/>
  <c r="Q26" i="1"/>
  <c r="R26" i="1" s="1"/>
  <c r="S26" i="1" s="1"/>
  <c r="Q65" i="1"/>
  <c r="R65" i="1" s="1"/>
  <c r="S65" i="1" s="1"/>
  <c r="Q19" i="1"/>
  <c r="R19" i="1" s="1"/>
  <c r="S19" i="1" s="1"/>
  <c r="Q64" i="1"/>
  <c r="R64" i="1" s="1"/>
  <c r="S64" i="1" s="1"/>
  <c r="Q60" i="1"/>
  <c r="R60" i="1" s="1"/>
  <c r="S60" i="1" s="1"/>
  <c r="Q6" i="1"/>
  <c r="Q41" i="1"/>
  <c r="R41" i="1" s="1"/>
  <c r="S41" i="1" s="1"/>
  <c r="Q56" i="1"/>
  <c r="R56" i="1" s="1"/>
  <c r="S56" i="1" s="1"/>
  <c r="Q35" i="1"/>
  <c r="R35" i="1" s="1"/>
  <c r="S35" i="1" s="1"/>
  <c r="Q27" i="1"/>
  <c r="R27" i="1" s="1"/>
  <c r="S27" i="1" s="1"/>
  <c r="Q57" i="1"/>
  <c r="R57" i="1" s="1"/>
  <c r="S57" i="1" s="1"/>
  <c r="Q29" i="1"/>
  <c r="R29" i="1" s="1"/>
  <c r="S29" i="1" s="1"/>
  <c r="Q42" i="1"/>
  <c r="R42" i="1" s="1"/>
  <c r="S42" i="1" s="1"/>
  <c r="Q20" i="1"/>
  <c r="R20" i="1" s="1"/>
  <c r="S20" i="1" s="1"/>
  <c r="Q55" i="1"/>
  <c r="R55" i="1" s="1"/>
  <c r="S55" i="1" s="1"/>
  <c r="Q22" i="1"/>
  <c r="R22" i="1" s="1"/>
  <c r="S22" i="1" s="1"/>
  <c r="Q15" i="1"/>
  <c r="R15" i="1" s="1"/>
  <c r="S15" i="1" s="1"/>
  <c r="Q17" i="1"/>
  <c r="R17" i="1" s="1"/>
  <c r="S17" i="1" s="1"/>
  <c r="Q18" i="1"/>
  <c r="R18" i="1" s="1"/>
  <c r="S18" i="1" s="1"/>
  <c r="Q10" i="1"/>
  <c r="R10" i="1" s="1"/>
  <c r="S10" i="1" s="1"/>
  <c r="Q31" i="1"/>
  <c r="R31" i="1" s="1"/>
  <c r="S31" i="1" s="1"/>
  <c r="Q36" i="1"/>
  <c r="R36" i="1" s="1"/>
  <c r="S36" i="1" s="1"/>
  <c r="Q8" i="1"/>
  <c r="R8" i="1" s="1"/>
  <c r="S8" i="1" s="1"/>
  <c r="Q25" i="1"/>
  <c r="R25" i="1" s="1"/>
  <c r="S25" i="1" s="1"/>
  <c r="Q40" i="1"/>
  <c r="R40" i="1" s="1"/>
  <c r="S40" i="1" s="1"/>
  <c r="Q63" i="1"/>
  <c r="R63" i="1" s="1"/>
  <c r="S63" i="1" s="1"/>
  <c r="Q11" i="1"/>
  <c r="R11" i="1" s="1"/>
  <c r="S11" i="1" s="1"/>
  <c r="Q33" i="1"/>
  <c r="R33" i="1" s="1"/>
  <c r="S33" i="1" s="1"/>
  <c r="Q34" i="1"/>
  <c r="R34" i="1" s="1"/>
  <c r="S34" i="1" s="1"/>
  <c r="Q61" i="1"/>
  <c r="R61" i="1" s="1"/>
  <c r="S61" i="1" s="1"/>
  <c r="Q62" i="1"/>
  <c r="R62" i="1" s="1"/>
  <c r="S62" i="1" s="1"/>
  <c r="Q12" i="1"/>
  <c r="Q30" i="1"/>
  <c r="R30" i="1" s="1"/>
  <c r="S30" i="1" s="1"/>
  <c r="Q37" i="1"/>
  <c r="R37" i="1" s="1"/>
  <c r="S37" i="1" s="1"/>
  <c r="Q9" i="1"/>
  <c r="R9" i="1" s="1"/>
  <c r="S9" i="1" s="1"/>
  <c r="Q32" i="1"/>
  <c r="R32" i="1" s="1"/>
  <c r="S32" i="1" s="1"/>
  <c r="Q59" i="1"/>
  <c r="R59" i="1" s="1"/>
  <c r="S59" i="1" s="1"/>
  <c r="Q69" i="1" l="1"/>
  <c r="R69" i="1"/>
  <c r="R12" i="1"/>
  <c r="S12" i="1" s="1"/>
  <c r="S69" i="1"/>
  <c r="R6" i="1"/>
  <c r="Q51" i="1"/>
  <c r="Q71" i="1" l="1"/>
  <c r="S6" i="1"/>
  <c r="S51" i="1" s="1"/>
  <c r="S71" i="1" s="1"/>
  <c r="R51" i="1"/>
  <c r="R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tc={119E5A0D-0570-40B8-92DC-CCECC0B84607}</author>
    <author>tc={3F5C176A-E83E-4D43-A2A1-DE8E906EF75A}</author>
  </authors>
  <commentList>
    <comment ref="D10" authorId="0" shapeId="0" xr:uid="{00000000-0006-0000-0100-000002000000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Is dit bedrag voldoende? </t>
      </text>
    </comment>
    <comment ref="D11" authorId="1" shapeId="0" xr:uid="{00000000-0006-0000-0100-0000010000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Stolp in tuin</t>
      </text>
    </comment>
  </commentList>
</comments>
</file>

<file path=xl/sharedStrings.xml><?xml version="1.0" encoding="utf-8"?>
<sst xmlns="http://schemas.openxmlformats.org/spreadsheetml/2006/main" count="241" uniqueCount="167">
  <si>
    <t>Algemene Gegevens</t>
  </si>
  <si>
    <t>Taxatie</t>
  </si>
  <si>
    <t>Adres</t>
  </si>
  <si>
    <t>Plaats</t>
  </si>
  <si>
    <t>Postcode</t>
  </si>
  <si>
    <t>Omschrijving</t>
  </si>
  <si>
    <t xml:space="preserve">Gebouwen       </t>
  </si>
  <si>
    <t>Inventaris</t>
  </si>
  <si>
    <t>Totaal</t>
  </si>
  <si>
    <t>Overige gemeentelijk bezit:</t>
  </si>
  <si>
    <t>Kikkerstraat 85</t>
  </si>
  <si>
    <t>De Cocksdorp</t>
  </si>
  <si>
    <t>1795 AC</t>
  </si>
  <si>
    <t>Kerktoren inclusief uurwerk en klok</t>
  </si>
  <si>
    <t>Postweg 211b</t>
  </si>
  <si>
    <t>1795 JN</t>
  </si>
  <si>
    <t>Brandweerkazerne</t>
  </si>
  <si>
    <t>Dorpsstraat 168</t>
  </si>
  <si>
    <t>De Koog</t>
  </si>
  <si>
    <t>1796 CG</t>
  </si>
  <si>
    <t>in gebruik bij de plantsoenendienst</t>
  </si>
  <si>
    <t>Hogereind 2</t>
  </si>
  <si>
    <t>Paelwerck 9</t>
  </si>
  <si>
    <t>Bakkenweg ong</t>
  </si>
  <si>
    <t>Binnenburg 2</t>
  </si>
  <si>
    <t>Emmalaan</t>
  </si>
  <si>
    <t>Emmalaan 15</t>
  </si>
  <si>
    <t>Emmalaan 55</t>
  </si>
  <si>
    <t>De Waal</t>
  </si>
  <si>
    <t>1793 AG</t>
  </si>
  <si>
    <t>Den Burg</t>
  </si>
  <si>
    <t xml:space="preserve">Kinderboerderij (stuk met pannen gedekt) </t>
  </si>
  <si>
    <t>1791 AT</t>
  </si>
  <si>
    <t>Gemeentehuis</t>
  </si>
  <si>
    <t>Sporthal</t>
  </si>
  <si>
    <t>Groeneplaats 14</t>
  </si>
  <si>
    <t>1791 CC</t>
  </si>
  <si>
    <t>Schuifwand aanwezig in hotel De Lindeboom</t>
  </si>
  <si>
    <t>Kogerstraat 74A</t>
  </si>
  <si>
    <t>1791 ET</t>
  </si>
  <si>
    <t>1791 WB</t>
  </si>
  <si>
    <t xml:space="preserve">Schapenboet (kinderboerderij) </t>
  </si>
  <si>
    <t xml:space="preserve">Pontweg 89 </t>
  </si>
  <si>
    <t>Woonhuis</t>
  </si>
  <si>
    <t>Pontweg 102</t>
  </si>
  <si>
    <t>1791 LB</t>
  </si>
  <si>
    <t>in gebruik bij de Brandweer.  De verzekerde waarde is vastgesteld conform waardebepaling van Lengkeek Taxaties B.V. Te Amsterdam d.d. 24 december 2013, rapportnummer 606726-12</t>
  </si>
  <si>
    <t>Reijer Keijserstraat 5</t>
  </si>
  <si>
    <t>1791 AX</t>
  </si>
  <si>
    <t>Reijer Keijserstraat 7</t>
  </si>
  <si>
    <t>Garage, werkplaats, (zout) opslag, kantoor, kantine, spuiterij en/of stalling t.b.v. Gemeentewerken (K.C.A.-loods) + Antenne plus mast</t>
  </si>
  <si>
    <t>Schilderend 33</t>
  </si>
  <si>
    <t>Verplaatsbare zorgunit</t>
  </si>
  <si>
    <t>Schilderend 39</t>
  </si>
  <si>
    <t>1791 BB</t>
  </si>
  <si>
    <t>Artex</t>
  </si>
  <si>
    <t>Slingerweg 40</t>
  </si>
  <si>
    <t>1791 AW</t>
  </si>
  <si>
    <t>Zwembad</t>
  </si>
  <si>
    <t>Vismarkt 3</t>
  </si>
  <si>
    <t>1791 CD</t>
  </si>
  <si>
    <t xml:space="preserve">Waaggebouw (verhuurd aan Brut, horeca) </t>
  </si>
  <si>
    <t>Diek 11A</t>
  </si>
  <si>
    <t>Den Hoorn Texel</t>
  </si>
  <si>
    <t>1797 AA</t>
  </si>
  <si>
    <t xml:space="preserve">Diek 11 </t>
  </si>
  <si>
    <t>Kerkstraat 5</t>
  </si>
  <si>
    <t>1797 AD</t>
  </si>
  <si>
    <t>Oosterend</t>
  </si>
  <si>
    <t>Achtertune 32</t>
  </si>
  <si>
    <t>Oosterend NH</t>
  </si>
  <si>
    <t>1794 BM</t>
  </si>
  <si>
    <t>Gebouw op begraafplaats</t>
  </si>
  <si>
    <t>Kerkstraat 2</t>
  </si>
  <si>
    <t>1794 AM</t>
  </si>
  <si>
    <t>Peperstraat 19A</t>
  </si>
  <si>
    <t>1794 AH</t>
  </si>
  <si>
    <t>Haven 1</t>
  </si>
  <si>
    <t>Oudeschild</t>
  </si>
  <si>
    <t>1792 AE</t>
  </si>
  <si>
    <t>Havenkantoor</t>
  </si>
  <si>
    <t>Openbaar toiletgebouw</t>
  </si>
  <si>
    <t>Haven 22</t>
  </si>
  <si>
    <t>Pand verhuurd aan duikvereniging</t>
  </si>
  <si>
    <t>Laagwaalderweg 5</t>
  </si>
  <si>
    <t>1792 CE</t>
  </si>
  <si>
    <t>RWS kantoor. De verzekerde waarde is vastgesteld conform waardebepaling van Lengkeek Taxaties B.V. Te Amsterdam d.d. 24 december 2013, rapportnummer 606726-2</t>
  </si>
  <si>
    <t>Trompstraat 60</t>
  </si>
  <si>
    <t>1792 BL</t>
  </si>
  <si>
    <t xml:space="preserve">Kerktoren  </t>
  </si>
  <si>
    <t>Vergeten objecten onverschillig waar binnen de gemeente</t>
  </si>
  <si>
    <t>Op rollend materieel onverschillig waar binnen de gemeente</t>
  </si>
  <si>
    <t xml:space="preserve">Op 2 lichtaggregaten onverschillig waar binnen de gemeente </t>
  </si>
  <si>
    <t>Hogedruk mistblusser op een Bedford chassis onverschillig waar binnen Nederland</t>
  </si>
  <si>
    <t>subtotaal overige bezit</t>
  </si>
  <si>
    <t>Onderwijs</t>
  </si>
  <si>
    <t>Klimpstraat 33</t>
  </si>
  <si>
    <t>DeCocksdorp</t>
  </si>
  <si>
    <t>Klimpstraat 27</t>
  </si>
  <si>
    <t>Durperhonk</t>
  </si>
  <si>
    <t>Brink 29</t>
  </si>
  <si>
    <t>Lubertischool</t>
  </si>
  <si>
    <t>Langwaal 9</t>
  </si>
  <si>
    <t xml:space="preserve">Dorpshuis  </t>
  </si>
  <si>
    <t>Burdetstraat 8/Wilhelminastraat 20</t>
  </si>
  <si>
    <t>Emmalaan 47</t>
  </si>
  <si>
    <t>Nieuwe"Skool"</t>
  </si>
  <si>
    <t>Beatrixlaan 46</t>
  </si>
  <si>
    <t>Haffelderweg 40</t>
  </si>
  <si>
    <t>OSG De Hogeberg</t>
  </si>
  <si>
    <t>Vliestraat 26</t>
  </si>
  <si>
    <t>Samenwerkingsschool De Vliekotter</t>
  </si>
  <si>
    <t>Trompstraat 1</t>
  </si>
  <si>
    <t>subtotaal onderwijs</t>
  </si>
  <si>
    <t>Nikadel 13</t>
  </si>
  <si>
    <t>Gymzaal van multifunctioneel Centrum 't Hof</t>
  </si>
  <si>
    <t>Mulderstraat 37</t>
  </si>
  <si>
    <t>1794 AA</t>
  </si>
  <si>
    <t>Gymzaal en dorpshuis</t>
  </si>
  <si>
    <t>De Ruyterstraat 61</t>
  </si>
  <si>
    <t xml:space="preserve">Fontein (incl voormalig mapsschool) </t>
  </si>
  <si>
    <t>Zonnepanelen op parkeerplaats bij gemeentehuis</t>
  </si>
  <si>
    <t xml:space="preserve">Gebouwen liggen naast het gemeentehuis (WKO inclusief installaties en  noodaggregaat) </t>
  </si>
  <si>
    <t>1791LB</t>
  </si>
  <si>
    <t>Zonnepanelen op PHH gebouw, eigendom van gemeente</t>
  </si>
  <si>
    <t>Uitvaartcentrum / gebouwtje op begraafplaats</t>
  </si>
  <si>
    <t>Gymzaal</t>
  </si>
  <si>
    <t>Gebouwen</t>
  </si>
  <si>
    <t>Indexcijfers</t>
  </si>
  <si>
    <t xml:space="preserve">Jaar </t>
  </si>
  <si>
    <t>gebouw</t>
  </si>
  <si>
    <t>indexcijfer</t>
  </si>
  <si>
    <t>verhoging in %</t>
  </si>
  <si>
    <t>verhoigng in %</t>
  </si>
  <si>
    <t>Vismarkt 6</t>
  </si>
  <si>
    <t>Het Glazen Paleis gelegen in de Wezentuin</t>
  </si>
  <si>
    <t>21% Assurantiebelasting</t>
  </si>
  <si>
    <t>Premie inclusief Assurantiebelasting</t>
  </si>
  <si>
    <t>Premie  exclusief Assurantiebelasting</t>
  </si>
  <si>
    <t>Assurantiebelasting:</t>
  </si>
  <si>
    <t>Stand per : 1 januari 2025</t>
  </si>
  <si>
    <t>Achtertune 2b</t>
  </si>
  <si>
    <t>Woonhuis E. Tuinema</t>
  </si>
  <si>
    <t>Uitkijktoren  Fonteinsnol</t>
  </si>
  <si>
    <t>Atelier  stolp in tuin</t>
  </si>
  <si>
    <t>Gb-rekening</t>
  </si>
  <si>
    <t>Kostensoort</t>
  </si>
  <si>
    <t>Haven 9</t>
  </si>
  <si>
    <t>De Bruinvis + Kooterkeet De Houtmanstraat 62</t>
  </si>
  <si>
    <t>Vliestraat 19b</t>
  </si>
  <si>
    <t>Noodlokalen de Vliekotter: 10 units huur tot 31-08-2027 met optie tot verlenging</t>
  </si>
  <si>
    <t>verlagen verzekerde som in verband sloopwaarde, zie mail van 23-1-2025</t>
  </si>
  <si>
    <t>Stappeland 2</t>
  </si>
  <si>
    <t>1796 BS</t>
  </si>
  <si>
    <t>Investeringen/Desinveseringen 2025</t>
  </si>
  <si>
    <t xml:space="preserve">Verzekerde bedragen per 1-1-2025 </t>
  </si>
  <si>
    <t>Verzekerde bedragen per 1-1-2026 incl. indexering</t>
  </si>
  <si>
    <t>Premie per 1-1-2026</t>
  </si>
  <si>
    <t>aangemeld per 06-02-2025 mail 14-02-2025</t>
  </si>
  <si>
    <t>Sporthal/Kartingbaan    SLOOPWAARDE</t>
  </si>
  <si>
    <t>Jozefschool (bijzonder onderwijs), leegstaand   SLOOPWAARDE</t>
  </si>
  <si>
    <t>Objectenlijst behorende bij de brandverzekering van de gemeente Texel</t>
  </si>
  <si>
    <t>Rietdijk 91 t/m 179</t>
  </si>
  <si>
    <t>1791 SH</t>
  </si>
  <si>
    <t>woningblokken in de reguliere verhuur</t>
  </si>
  <si>
    <t>nieuw per 010525 zie mail 070425</t>
  </si>
  <si>
    <t>Rietdijk 1 t/m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</si>
</sst>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_-"/>
    <numFmt numFmtId="165" formatCode="_ [$EUR]\ * #,##0.00_ ;_ [$EUR]\ * \-#,##0.00_ ;_ [$EUR]\ * &quot;-&quot;??_ ;_ @_ "/>
    <numFmt numFmtId="166" formatCode="0.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4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sz val="10"/>
      <name val="Arial"/>
      <family val="2"/>
    </font>
    <font>
      <b/>
      <sz val="9"/>
      <name val="Arial"/>
      <family val="2"/>
    </font>
    <font>
      <b/>
      <i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Cambria"/>
      <family val="1"/>
    </font>
    <font>
      <b/>
      <sz val="8"/>
      <name val="Arial"/>
      <family val="2"/>
    </font>
    <font>
      <sz val="9"/>
      <name val="Book Antiqua"/>
      <family val="1"/>
    </font>
    <font>
      <i/>
      <sz val="10"/>
      <name val="Arial"/>
      <family val="2"/>
    </font>
    <font>
      <i/>
      <sz val="10"/>
      <name val="Book Antiqua"/>
      <family val="1"/>
    </font>
    <font>
      <b/>
      <sz val="11"/>
      <color theme="1"/>
      <name val="Calibri"/>
      <family val="2"/>
      <scheme val="minor"/>
    </font>
    <font>
      <sz val="11"/>
      <color rgb="FF27251F"/>
      <name val="Calibri"/>
      <family val="2"/>
      <scheme val="minor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i/>
      <sz val="8"/>
      <name val="Book Antiqua"/>
      <family val="1"/>
    </font>
    <font>
      <sz val="8"/>
      <name val="Book Antiqua"/>
      <family val="1"/>
    </font>
    <font>
      <strike/>
      <sz val="8"/>
      <name val="Cambria"/>
      <family val="1"/>
    </font>
    <font>
      <sz val="8"/>
      <color rgb="FFFF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9" fontId="1" fillId="0" borderId="0"/>
    <xf numFmtId="44" fontId="18" fillId="0" borderId="0" applyFont="0" applyFill="0" applyBorder="0" applyAlignment="0" applyProtection="0"/>
  </cellStyleXfs>
  <cellXfs count="207">
    <xf numFmtId="0" fontId="0" fillId="0" borderId="0" xfId="0"/>
    <xf numFmtId="39" fontId="3" fillId="2" borderId="0" xfId="1" applyFont="1" applyFill="1"/>
    <xf numFmtId="164" fontId="4" fillId="2" borderId="0" xfId="1" applyNumberFormat="1" applyFont="1" applyFill="1"/>
    <xf numFmtId="39" fontId="3" fillId="0" borderId="0" xfId="1" applyFont="1"/>
    <xf numFmtId="164" fontId="4" fillId="2" borderId="3" xfId="1" applyNumberFormat="1" applyFont="1" applyFill="1" applyBorder="1"/>
    <xf numFmtId="39" fontId="5" fillId="3" borderId="6" xfId="1" applyFont="1" applyFill="1" applyBorder="1"/>
    <xf numFmtId="0" fontId="6" fillId="4" borderId="5" xfId="1" applyNumberFormat="1" applyFont="1" applyFill="1" applyBorder="1" applyAlignment="1" applyProtection="1">
      <alignment horizontal="center" vertical="top" wrapText="1"/>
      <protection locked="0"/>
    </xf>
    <xf numFmtId="39" fontId="7" fillId="0" borderId="9" xfId="1" applyFont="1" applyBorder="1" applyAlignment="1" applyProtection="1">
      <alignment horizontal="left"/>
      <protection locked="0"/>
    </xf>
    <xf numFmtId="39" fontId="8" fillId="0" borderId="1" xfId="1" applyFont="1" applyBorder="1" applyAlignment="1" applyProtection="1">
      <alignment horizontal="left"/>
      <protection locked="0"/>
    </xf>
    <xf numFmtId="39" fontId="8" fillId="0" borderId="10" xfId="1" applyFont="1" applyBorder="1" applyAlignment="1" applyProtection="1">
      <alignment horizontal="left"/>
      <protection locked="0"/>
    </xf>
    <xf numFmtId="165" fontId="8" fillId="0" borderId="1" xfId="1" applyNumberFormat="1" applyFont="1" applyBorder="1" applyProtection="1">
      <protection locked="0"/>
    </xf>
    <xf numFmtId="14" fontId="8" fillId="0" borderId="1" xfId="1" applyNumberFormat="1" applyFont="1" applyBorder="1" applyAlignment="1" applyProtection="1">
      <alignment horizontal="left"/>
      <protection locked="0"/>
    </xf>
    <xf numFmtId="39" fontId="8" fillId="0" borderId="1" xfId="1" applyFont="1" applyBorder="1" applyProtection="1">
      <protection locked="0"/>
    </xf>
    <xf numFmtId="39" fontId="10" fillId="0" borderId="0" xfId="1" applyFont="1"/>
    <xf numFmtId="39" fontId="8" fillId="0" borderId="1" xfId="1" applyFont="1" applyBorder="1" applyAlignment="1" applyProtection="1">
      <alignment horizontal="left" vertical="top"/>
      <protection locked="0"/>
    </xf>
    <xf numFmtId="39" fontId="8" fillId="0" borderId="1" xfId="1" applyFont="1" applyBorder="1" applyAlignment="1" applyProtection="1">
      <alignment vertical="top"/>
      <protection locked="0"/>
    </xf>
    <xf numFmtId="165" fontId="8" fillId="0" borderId="1" xfId="1" applyNumberFormat="1" applyFont="1" applyBorder="1" applyAlignment="1" applyProtection="1">
      <alignment vertical="top"/>
      <protection locked="0"/>
    </xf>
    <xf numFmtId="39" fontId="11" fillId="0" borderId="11" xfId="1" applyFont="1" applyBorder="1"/>
    <xf numFmtId="39" fontId="12" fillId="0" borderId="12" xfId="1" applyFont="1" applyBorder="1"/>
    <xf numFmtId="14" fontId="12" fillId="0" borderId="12" xfId="1" applyNumberFormat="1" applyFont="1" applyBorder="1"/>
    <xf numFmtId="39" fontId="12" fillId="0" borderId="13" xfId="1" applyFont="1" applyBorder="1"/>
    <xf numFmtId="165" fontId="6" fillId="0" borderId="12" xfId="1" applyNumberFormat="1" applyFont="1" applyBorder="1"/>
    <xf numFmtId="39" fontId="13" fillId="0" borderId="1" xfId="1" applyFont="1" applyBorder="1" applyAlignment="1" applyProtection="1">
      <alignment horizontal="left"/>
      <protection locked="0"/>
    </xf>
    <xf numFmtId="14" fontId="13" fillId="0" borderId="1" xfId="1" applyNumberFormat="1" applyFont="1" applyBorder="1" applyAlignment="1" applyProtection="1">
      <alignment horizontal="left"/>
      <protection locked="0"/>
    </xf>
    <xf numFmtId="39" fontId="13" fillId="0" borderId="10" xfId="1" applyFont="1" applyBorder="1" applyAlignment="1" applyProtection="1">
      <alignment horizontal="left"/>
      <protection locked="0"/>
    </xf>
    <xf numFmtId="165" fontId="13" fillId="0" borderId="1" xfId="1" applyNumberFormat="1" applyFont="1" applyBorder="1" applyProtection="1">
      <protection locked="0"/>
    </xf>
    <xf numFmtId="39" fontId="14" fillId="0" borderId="0" xfId="1" applyFont="1"/>
    <xf numFmtId="14" fontId="8" fillId="0" borderId="1" xfId="1" applyNumberFormat="1" applyFont="1" applyBorder="1" applyAlignment="1" applyProtection="1">
      <alignment vertical="top" wrapText="1"/>
      <protection locked="0"/>
    </xf>
    <xf numFmtId="14" fontId="8" fillId="0" borderId="1" xfId="1" applyNumberFormat="1" applyFont="1" applyBorder="1" applyAlignment="1" applyProtection="1">
      <alignment horizontal="left" vertical="top" wrapText="1"/>
      <protection locked="0"/>
    </xf>
    <xf numFmtId="14" fontId="8" fillId="0" borderId="1" xfId="1" applyNumberFormat="1" applyFont="1" applyBorder="1" applyProtection="1">
      <protection locked="0"/>
    </xf>
    <xf numFmtId="39" fontId="3" fillId="0" borderId="14" xfId="1" applyFont="1" applyBorder="1"/>
    <xf numFmtId="14" fontId="3" fillId="0" borderId="14" xfId="1" applyNumberFormat="1" applyFont="1" applyBorder="1"/>
    <xf numFmtId="39" fontId="3" fillId="0" borderId="15" xfId="1" applyFont="1" applyBorder="1"/>
    <xf numFmtId="164" fontId="4" fillId="0" borderId="14" xfId="1" applyNumberFormat="1" applyFont="1" applyBorder="1"/>
    <xf numFmtId="39" fontId="8" fillId="0" borderId="1" xfId="1" applyFont="1" applyBorder="1"/>
    <xf numFmtId="165" fontId="8" fillId="0" borderId="1" xfId="1" applyNumberFormat="1" applyFont="1" applyBorder="1"/>
    <xf numFmtId="39" fontId="12" fillId="0" borderId="1" xfId="1" applyFont="1" applyBorder="1"/>
    <xf numFmtId="14" fontId="12" fillId="0" borderId="1" xfId="1" applyNumberFormat="1" applyFont="1" applyBorder="1"/>
    <xf numFmtId="39" fontId="12" fillId="0" borderId="10" xfId="1" applyFont="1" applyBorder="1"/>
    <xf numFmtId="165" fontId="6" fillId="0" borderId="1" xfId="1" applyNumberFormat="1" applyFont="1" applyBorder="1"/>
    <xf numFmtId="14" fontId="8" fillId="0" borderId="10" xfId="1" applyNumberFormat="1" applyFont="1" applyBorder="1" applyAlignment="1" applyProtection="1">
      <alignment horizontal="left"/>
      <protection locked="0"/>
    </xf>
    <xf numFmtId="14" fontId="8" fillId="0" borderId="10" xfId="1" applyNumberFormat="1" applyFont="1" applyBorder="1" applyProtection="1">
      <protection locked="0"/>
    </xf>
    <xf numFmtId="14" fontId="8" fillId="0" borderId="10" xfId="1" applyNumberFormat="1" applyFont="1" applyBorder="1" applyAlignment="1" applyProtection="1">
      <alignment vertical="top"/>
      <protection locked="0"/>
    </xf>
    <xf numFmtId="14" fontId="8" fillId="0" borderId="10" xfId="1" applyNumberFormat="1" applyFont="1" applyBorder="1" applyAlignment="1" applyProtection="1">
      <alignment horizontal="left" vertical="top"/>
      <protection locked="0"/>
    </xf>
    <xf numFmtId="14" fontId="8" fillId="0" borderId="1" xfId="1" applyNumberFormat="1" applyFont="1" applyBorder="1" applyAlignment="1" applyProtection="1">
      <alignment horizontal="center"/>
      <protection locked="0"/>
    </xf>
    <xf numFmtId="14" fontId="8" fillId="0" borderId="1" xfId="1" applyNumberFormat="1" applyFont="1" applyBorder="1" applyAlignment="1" applyProtection="1">
      <alignment vertical="top"/>
      <protection locked="0"/>
    </xf>
    <xf numFmtId="14" fontId="8" fillId="0" borderId="1" xfId="1" applyNumberFormat="1" applyFont="1" applyBorder="1" applyAlignment="1" applyProtection="1">
      <alignment horizontal="left" vertical="top"/>
      <protection locked="0"/>
    </xf>
    <xf numFmtId="0" fontId="0" fillId="0" borderId="19" xfId="0" applyBorder="1"/>
    <xf numFmtId="0" fontId="15" fillId="0" borderId="0" xfId="0" applyFont="1"/>
    <xf numFmtId="0" fontId="0" fillId="0" borderId="1" xfId="0" applyBorder="1"/>
    <xf numFmtId="164" fontId="5" fillId="3" borderId="6" xfId="1" applyNumberFormat="1" applyFont="1" applyFill="1" applyBorder="1"/>
    <xf numFmtId="0" fontId="6" fillId="4" borderId="6" xfId="1" applyNumberFormat="1" applyFont="1" applyFill="1" applyBorder="1" applyAlignment="1" applyProtection="1">
      <alignment horizontal="center" vertical="top" wrapText="1"/>
      <protection locked="0"/>
    </xf>
    <xf numFmtId="165" fontId="13" fillId="0" borderId="10" xfId="1" applyNumberFormat="1" applyFont="1" applyBorder="1" applyProtection="1">
      <protection locked="0"/>
    </xf>
    <xf numFmtId="165" fontId="8" fillId="0" borderId="10" xfId="1" applyNumberFormat="1" applyFont="1" applyBorder="1" applyProtection="1">
      <protection locked="0"/>
    </xf>
    <xf numFmtId="165" fontId="8" fillId="0" borderId="10" xfId="1" applyNumberFormat="1" applyFont="1" applyBorder="1" applyAlignment="1" applyProtection="1">
      <alignment vertical="top"/>
      <protection locked="0"/>
    </xf>
    <xf numFmtId="165" fontId="6" fillId="0" borderId="13" xfId="1" applyNumberFormat="1" applyFont="1" applyBorder="1"/>
    <xf numFmtId="164" fontId="4" fillId="0" borderId="15" xfId="1" applyNumberFormat="1" applyFont="1" applyBorder="1"/>
    <xf numFmtId="165" fontId="6" fillId="0" borderId="10" xfId="1" applyNumberFormat="1" applyFont="1" applyBorder="1"/>
    <xf numFmtId="165" fontId="8" fillId="0" borderId="2" xfId="1" applyNumberFormat="1" applyFont="1" applyBorder="1" applyProtection="1">
      <protection locked="0"/>
    </xf>
    <xf numFmtId="0" fontId="0" fillId="0" borderId="9" xfId="0" applyBorder="1"/>
    <xf numFmtId="14" fontId="0" fillId="0" borderId="20" xfId="0" applyNumberFormat="1" applyBorder="1"/>
    <xf numFmtId="0" fontId="0" fillId="0" borderId="21" xfId="0" applyBorder="1"/>
    <xf numFmtId="164" fontId="4" fillId="3" borderId="8" xfId="1" applyNumberFormat="1" applyFont="1" applyFill="1" applyBorder="1"/>
    <xf numFmtId="164" fontId="4" fillId="3" borderId="7" xfId="1" applyNumberFormat="1" applyFont="1" applyFill="1" applyBorder="1"/>
    <xf numFmtId="0" fontId="6" fillId="4" borderId="22" xfId="1" applyNumberFormat="1" applyFont="1" applyFill="1" applyBorder="1" applyAlignment="1" applyProtection="1">
      <alignment horizontal="center" vertical="top" wrapText="1"/>
      <protection locked="0"/>
    </xf>
    <xf numFmtId="165" fontId="13" fillId="0" borderId="23" xfId="1" applyNumberFormat="1" applyFont="1" applyBorder="1" applyProtection="1">
      <protection locked="0"/>
    </xf>
    <xf numFmtId="165" fontId="8" fillId="0" borderId="23" xfId="1" applyNumberFormat="1" applyFont="1" applyBorder="1" applyProtection="1">
      <protection locked="0"/>
    </xf>
    <xf numFmtId="165" fontId="8" fillId="0" borderId="23" xfId="1" applyNumberFormat="1" applyFont="1" applyBorder="1" applyAlignment="1" applyProtection="1">
      <alignment vertical="top"/>
      <protection locked="0"/>
    </xf>
    <xf numFmtId="0" fontId="0" fillId="0" borderId="23" xfId="0" applyBorder="1"/>
    <xf numFmtId="164" fontId="4" fillId="0" borderId="24" xfId="1" applyNumberFormat="1" applyFont="1" applyBorder="1"/>
    <xf numFmtId="165" fontId="6" fillId="0" borderId="25" xfId="1" applyNumberFormat="1" applyFont="1" applyBorder="1"/>
    <xf numFmtId="165" fontId="6" fillId="0" borderId="23" xfId="1" applyNumberFormat="1" applyFont="1" applyBorder="1"/>
    <xf numFmtId="0" fontId="5" fillId="3" borderId="26" xfId="0" applyFont="1" applyFill="1" applyBorder="1"/>
    <xf numFmtId="0" fontId="5" fillId="3" borderId="27" xfId="0" applyFont="1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9" fillId="3" borderId="31" xfId="0" applyFont="1" applyFill="1" applyBorder="1"/>
    <xf numFmtId="0" fontId="9" fillId="3" borderId="32" xfId="0" applyFont="1" applyFill="1" applyBorder="1"/>
    <xf numFmtId="0" fontId="9" fillId="3" borderId="33" xfId="0" applyFont="1" applyFill="1" applyBorder="1"/>
    <xf numFmtId="0" fontId="0" fillId="0" borderId="26" xfId="0" applyBorder="1" applyAlignment="1">
      <alignment horizontal="left"/>
    </xf>
    <xf numFmtId="166" fontId="0" fillId="0" borderId="16" xfId="0" applyNumberFormat="1" applyBorder="1" applyAlignment="1">
      <alignment horizontal="center"/>
    </xf>
    <xf numFmtId="166" fontId="0" fillId="0" borderId="34" xfId="0" applyNumberFormat="1" applyBorder="1" applyAlignment="1">
      <alignment horizontal="center"/>
    </xf>
    <xf numFmtId="0" fontId="0" fillId="0" borderId="35" xfId="0" applyBorder="1"/>
    <xf numFmtId="0" fontId="0" fillId="0" borderId="10" xfId="0" applyBorder="1" applyAlignment="1">
      <alignment horizontal="left"/>
    </xf>
    <xf numFmtId="167" fontId="0" fillId="0" borderId="1" xfId="0" applyNumberFormat="1" applyBorder="1" applyAlignment="1">
      <alignment horizontal="center" vertical="center"/>
    </xf>
    <xf numFmtId="167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" xfId="0" applyBorder="1"/>
    <xf numFmtId="165" fontId="8" fillId="0" borderId="9" xfId="1" applyNumberFormat="1" applyFont="1" applyBorder="1" applyProtection="1">
      <protection locked="0"/>
    </xf>
    <xf numFmtId="165" fontId="8" fillId="0" borderId="9" xfId="1" applyNumberFormat="1" applyFont="1" applyBorder="1"/>
    <xf numFmtId="0" fontId="0" fillId="0" borderId="36" xfId="0" applyBorder="1"/>
    <xf numFmtId="166" fontId="16" fillId="0" borderId="16" xfId="0" applyNumberFormat="1" applyFont="1" applyBorder="1" applyAlignment="1">
      <alignment horizontal="center"/>
    </xf>
    <xf numFmtId="0" fontId="0" fillId="0" borderId="37" xfId="0" applyBorder="1" applyAlignment="1">
      <alignment horizontal="left"/>
    </xf>
    <xf numFmtId="165" fontId="8" fillId="0" borderId="16" xfId="1" applyNumberFormat="1" applyFont="1" applyBorder="1" applyProtection="1">
      <protection locked="0"/>
    </xf>
    <xf numFmtId="0" fontId="0" fillId="0" borderId="20" xfId="0" applyBorder="1"/>
    <xf numFmtId="167" fontId="0" fillId="0" borderId="0" xfId="0" applyNumberFormat="1"/>
    <xf numFmtId="39" fontId="11" fillId="3" borderId="8" xfId="1" applyFont="1" applyFill="1" applyBorder="1"/>
    <xf numFmtId="39" fontId="11" fillId="3" borderId="7" xfId="1" applyFont="1" applyFill="1" applyBorder="1"/>
    <xf numFmtId="39" fontId="14" fillId="0" borderId="16" xfId="1" applyFont="1" applyBorder="1"/>
    <xf numFmtId="39" fontId="14" fillId="0" borderId="9" xfId="1" applyFont="1" applyBorder="1"/>
    <xf numFmtId="39" fontId="14" fillId="0" borderId="23" xfId="1" applyFont="1" applyBorder="1"/>
    <xf numFmtId="165" fontId="8" fillId="0" borderId="16" xfId="1" applyNumberFormat="1" applyFont="1" applyBorder="1"/>
    <xf numFmtId="165" fontId="8" fillId="0" borderId="23" xfId="1" applyNumberFormat="1" applyFont="1" applyBorder="1"/>
    <xf numFmtId="0" fontId="0" fillId="0" borderId="16" xfId="0" applyBorder="1"/>
    <xf numFmtId="165" fontId="6" fillId="0" borderId="38" xfId="1" applyNumberFormat="1" applyFont="1" applyBorder="1"/>
    <xf numFmtId="165" fontId="6" fillId="0" borderId="11" xfId="1" applyNumberFormat="1" applyFont="1" applyBorder="1"/>
    <xf numFmtId="39" fontId="3" fillId="0" borderId="16" xfId="1" applyFont="1" applyBorder="1"/>
    <xf numFmtId="39" fontId="3" fillId="0" borderId="9" xfId="1" applyFont="1" applyBorder="1"/>
    <xf numFmtId="39" fontId="3" fillId="0" borderId="23" xfId="1" applyFont="1" applyBorder="1"/>
    <xf numFmtId="39" fontId="8" fillId="5" borderId="39" xfId="1" applyFont="1" applyFill="1" applyBorder="1" applyAlignment="1">
      <alignment vertical="top" wrapText="1"/>
    </xf>
    <xf numFmtId="39" fontId="8" fillId="5" borderId="4" xfId="1" applyFont="1" applyFill="1" applyBorder="1" applyAlignment="1">
      <alignment vertical="top" wrapText="1"/>
    </xf>
    <xf numFmtId="39" fontId="8" fillId="5" borderId="22" xfId="1" applyFont="1" applyFill="1" applyBorder="1" applyAlignment="1">
      <alignment vertical="top" wrapText="1"/>
    </xf>
    <xf numFmtId="165" fontId="17" fillId="0" borderId="10" xfId="1" applyNumberFormat="1" applyFont="1" applyBorder="1" applyProtection="1">
      <protection locked="0"/>
    </xf>
    <xf numFmtId="0" fontId="8" fillId="0" borderId="1" xfId="1" applyNumberFormat="1" applyFont="1" applyBorder="1" applyAlignment="1" applyProtection="1">
      <alignment horizontal="center"/>
      <protection locked="0"/>
    </xf>
    <xf numFmtId="0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NumberFormat="1" applyFont="1" applyBorder="1" applyAlignment="1" applyProtection="1">
      <alignment horizontal="center" vertical="top"/>
      <protection locked="0"/>
    </xf>
    <xf numFmtId="165" fontId="8" fillId="0" borderId="9" xfId="1" applyNumberFormat="1" applyFont="1" applyBorder="1" applyAlignment="1" applyProtection="1">
      <alignment vertical="top"/>
      <protection locked="0"/>
    </xf>
    <xf numFmtId="165" fontId="8" fillId="0" borderId="16" xfId="1" applyNumberFormat="1" applyFont="1" applyBorder="1" applyAlignment="1">
      <alignment vertical="top"/>
    </xf>
    <xf numFmtId="165" fontId="8" fillId="0" borderId="9" xfId="1" applyNumberFormat="1" applyFont="1" applyBorder="1" applyAlignment="1">
      <alignment vertical="top"/>
    </xf>
    <xf numFmtId="165" fontId="8" fillId="0" borderId="23" xfId="1" applyNumberFormat="1" applyFont="1" applyBorder="1" applyAlignment="1">
      <alignment vertical="top"/>
    </xf>
    <xf numFmtId="165" fontId="17" fillId="0" borderId="9" xfId="1" applyNumberFormat="1" applyFont="1" applyBorder="1" applyProtection="1">
      <protection locked="0"/>
    </xf>
    <xf numFmtId="165" fontId="17" fillId="0" borderId="23" xfId="1" applyNumberFormat="1" applyFont="1" applyBorder="1" applyProtection="1">
      <protection locked="0"/>
    </xf>
    <xf numFmtId="165" fontId="17" fillId="0" borderId="16" xfId="1" applyNumberFormat="1" applyFont="1" applyBorder="1"/>
    <xf numFmtId="165" fontId="17" fillId="0" borderId="9" xfId="1" applyNumberFormat="1" applyFont="1" applyBorder="1"/>
    <xf numFmtId="165" fontId="17" fillId="0" borderId="23" xfId="1" applyNumberFormat="1" applyFont="1" applyBorder="1"/>
    <xf numFmtId="0" fontId="19" fillId="0" borderId="0" xfId="0" applyFont="1"/>
    <xf numFmtId="0" fontId="17" fillId="0" borderId="40" xfId="0" applyFont="1" applyBorder="1"/>
    <xf numFmtId="0" fontId="17" fillId="0" borderId="0" xfId="0" applyFont="1"/>
    <xf numFmtId="165" fontId="17" fillId="0" borderId="0" xfId="1" applyNumberFormat="1" applyFont="1" applyBorder="1" applyProtection="1">
      <protection locked="0"/>
    </xf>
    <xf numFmtId="44" fontId="13" fillId="0" borderId="10" xfId="2" applyFont="1" applyBorder="1" applyProtection="1">
      <protection locked="0"/>
    </xf>
    <xf numFmtId="44" fontId="13" fillId="0" borderId="1" xfId="2" applyFont="1" applyBorder="1" applyProtection="1">
      <protection locked="0"/>
    </xf>
    <xf numFmtId="44" fontId="8" fillId="0" borderId="10" xfId="2" applyFont="1" applyBorder="1" applyProtection="1">
      <protection locked="0"/>
    </xf>
    <xf numFmtId="44" fontId="8" fillId="0" borderId="1" xfId="2" applyFont="1" applyBorder="1" applyProtection="1">
      <protection locked="0"/>
    </xf>
    <xf numFmtId="44" fontId="8" fillId="0" borderId="10" xfId="2" applyFont="1" applyBorder="1" applyAlignment="1" applyProtection="1">
      <alignment vertical="top"/>
      <protection locked="0"/>
    </xf>
    <xf numFmtId="44" fontId="8" fillId="0" borderId="1" xfId="2" applyFont="1" applyBorder="1" applyAlignment="1" applyProtection="1">
      <alignment vertical="top"/>
      <protection locked="0"/>
    </xf>
    <xf numFmtId="44" fontId="8" fillId="0" borderId="1" xfId="2" applyFont="1" applyBorder="1"/>
    <xf numFmtId="44" fontId="8" fillId="0" borderId="16" xfId="2" applyFont="1" applyBorder="1" applyProtection="1">
      <protection locked="0"/>
    </xf>
    <xf numFmtId="44" fontId="8" fillId="0" borderId="9" xfId="2" applyFont="1" applyBorder="1" applyProtection="1">
      <protection locked="0"/>
    </xf>
    <xf numFmtId="44" fontId="0" fillId="0" borderId="9" xfId="2" applyFont="1" applyBorder="1"/>
    <xf numFmtId="44" fontId="0" fillId="0" borderId="1" xfId="2" applyFont="1" applyBorder="1"/>
    <xf numFmtId="44" fontId="6" fillId="0" borderId="13" xfId="2" applyFont="1" applyBorder="1"/>
    <xf numFmtId="44" fontId="4" fillId="0" borderId="15" xfId="2" applyFont="1" applyBorder="1"/>
    <xf numFmtId="44" fontId="4" fillId="0" borderId="14" xfId="2" applyFont="1" applyBorder="1"/>
    <xf numFmtId="44" fontId="8" fillId="0" borderId="2" xfId="2" applyFont="1" applyBorder="1" applyProtection="1">
      <protection locked="0"/>
    </xf>
    <xf numFmtId="44" fontId="6" fillId="0" borderId="12" xfId="2" applyFont="1" applyBorder="1"/>
    <xf numFmtId="44" fontId="6" fillId="0" borderId="10" xfId="2" applyFont="1" applyBorder="1"/>
    <xf numFmtId="44" fontId="6" fillId="0" borderId="1" xfId="2" applyFont="1" applyBorder="1"/>
    <xf numFmtId="44" fontId="0" fillId="0" borderId="0" xfId="2" applyFont="1"/>
    <xf numFmtId="44" fontId="19" fillId="0" borderId="0" xfId="2" applyFont="1"/>
    <xf numFmtId="39" fontId="2" fillId="6" borderId="1" xfId="1" applyFont="1" applyFill="1" applyBorder="1"/>
    <xf numFmtId="39" fontId="3" fillId="6" borderId="0" xfId="1" applyFont="1" applyFill="1"/>
    <xf numFmtId="0" fontId="0" fillId="6" borderId="0" xfId="0" applyFill="1"/>
    <xf numFmtId="44" fontId="4" fillId="6" borderId="0" xfId="2" applyFont="1" applyFill="1"/>
    <xf numFmtId="39" fontId="2" fillId="6" borderId="2" xfId="1" applyFont="1" applyFill="1" applyBorder="1"/>
    <xf numFmtId="39" fontId="3" fillId="6" borderId="3" xfId="1" applyFont="1" applyFill="1" applyBorder="1"/>
    <xf numFmtId="14" fontId="3" fillId="6" borderId="3" xfId="1" applyNumberFormat="1" applyFont="1" applyFill="1" applyBorder="1"/>
    <xf numFmtId="44" fontId="4" fillId="6" borderId="3" xfId="2" applyFont="1" applyFill="1" applyBorder="1"/>
    <xf numFmtId="39" fontId="5" fillId="6" borderId="4" xfId="1" applyFont="1" applyFill="1" applyBorder="1"/>
    <xf numFmtId="39" fontId="3" fillId="6" borderId="5" xfId="1" applyFont="1" applyFill="1" applyBorder="1"/>
    <xf numFmtId="14" fontId="3" fillId="6" borderId="5" xfId="1" applyNumberFormat="1" applyFont="1" applyFill="1" applyBorder="1"/>
    <xf numFmtId="39" fontId="5" fillId="6" borderId="6" xfId="1" applyFont="1" applyFill="1" applyBorder="1"/>
    <xf numFmtId="39" fontId="3" fillId="6" borderId="7" xfId="1" applyFont="1" applyFill="1" applyBorder="1"/>
    <xf numFmtId="44" fontId="5" fillId="6" borderId="6" xfId="2" applyFont="1" applyFill="1" applyBorder="1"/>
    <xf numFmtId="44" fontId="4" fillId="6" borderId="8" xfId="2" applyFont="1" applyFill="1" applyBorder="1"/>
    <xf numFmtId="44" fontId="4" fillId="6" borderId="7" xfId="2" applyFont="1" applyFill="1" applyBorder="1"/>
    <xf numFmtId="39" fontId="6" fillId="6" borderId="5" xfId="1" applyFont="1" applyFill="1" applyBorder="1" applyAlignment="1" applyProtection="1">
      <alignment horizontal="left" vertical="top"/>
      <protection locked="0"/>
    </xf>
    <xf numFmtId="14" fontId="6" fillId="6" borderId="5" xfId="1" applyNumberFormat="1" applyFont="1" applyFill="1" applyBorder="1" applyAlignment="1" applyProtection="1">
      <alignment horizontal="left" vertical="top"/>
      <protection locked="0"/>
    </xf>
    <xf numFmtId="39" fontId="6" fillId="6" borderId="6" xfId="1" applyFont="1" applyFill="1" applyBorder="1" applyAlignment="1" applyProtection="1">
      <alignment horizontal="left" vertical="top" wrapText="1"/>
      <protection locked="0"/>
    </xf>
    <xf numFmtId="39" fontId="6" fillId="6" borderId="5" xfId="1" applyFont="1" applyFill="1" applyBorder="1" applyAlignment="1" applyProtection="1">
      <alignment horizontal="left" vertical="top" wrapText="1"/>
      <protection locked="0"/>
    </xf>
    <xf numFmtId="44" fontId="6" fillId="6" borderId="6" xfId="2" applyFont="1" applyFill="1" applyBorder="1" applyAlignment="1" applyProtection="1">
      <alignment horizontal="center" vertical="top" wrapText="1"/>
      <protection locked="0"/>
    </xf>
    <xf numFmtId="44" fontId="6" fillId="6" borderId="5" xfId="2" applyFont="1" applyFill="1" applyBorder="1" applyAlignment="1" applyProtection="1">
      <alignment horizontal="center" vertical="top" wrapText="1"/>
      <protection locked="0"/>
    </xf>
    <xf numFmtId="164" fontId="4" fillId="0" borderId="0" xfId="1" applyNumberFormat="1" applyFont="1" applyFill="1"/>
    <xf numFmtId="164" fontId="4" fillId="0" borderId="3" xfId="1" applyNumberFormat="1" applyFont="1" applyFill="1" applyBorder="1"/>
    <xf numFmtId="164" fontId="5" fillId="0" borderId="6" xfId="1" applyNumberFormat="1" applyFont="1" applyFill="1" applyBorder="1"/>
    <xf numFmtId="164" fontId="4" fillId="0" borderId="8" xfId="1" applyNumberFormat="1" applyFont="1" applyFill="1" applyBorder="1"/>
    <xf numFmtId="0" fontId="6" fillId="0" borderId="6" xfId="1" applyNumberFormat="1" applyFont="1" applyFill="1" applyBorder="1" applyAlignment="1" applyProtection="1">
      <alignment horizontal="center" vertical="top" wrapText="1"/>
      <protection locked="0"/>
    </xf>
    <xf numFmtId="0" fontId="6" fillId="0" borderId="5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1" applyNumberFormat="1" applyFont="1" applyBorder="1" applyAlignment="1" applyProtection="1">
      <alignment horizontal="center"/>
      <protection locked="0"/>
    </xf>
    <xf numFmtId="0" fontId="17" fillId="0" borderId="0" xfId="0" applyFont="1" applyBorder="1"/>
    <xf numFmtId="0" fontId="17" fillId="0" borderId="9" xfId="1" applyNumberFormat="1" applyFont="1" applyBorder="1" applyAlignment="1" applyProtection="1">
      <alignment horizontal="center"/>
      <protection locked="0"/>
    </xf>
    <xf numFmtId="0" fontId="17" fillId="0" borderId="9" xfId="0" applyFont="1" applyBorder="1"/>
    <xf numFmtId="0" fontId="17" fillId="0" borderId="41" xfId="0" applyFont="1" applyBorder="1"/>
    <xf numFmtId="39" fontId="8" fillId="0" borderId="0" xfId="1" applyFont="1" applyBorder="1" applyAlignment="1" applyProtection="1">
      <alignment horizontal="left"/>
      <protection locked="0"/>
    </xf>
    <xf numFmtId="14" fontId="8" fillId="0" borderId="9" xfId="1" applyNumberFormat="1" applyFont="1" applyBorder="1" applyAlignment="1" applyProtection="1">
      <alignment horizontal="left"/>
      <protection locked="0"/>
    </xf>
    <xf numFmtId="0" fontId="8" fillId="0" borderId="0" xfId="0" applyFont="1" applyBorder="1"/>
    <xf numFmtId="0" fontId="8" fillId="0" borderId="1" xfId="0" applyFont="1" applyBorder="1"/>
    <xf numFmtId="0" fontId="8" fillId="0" borderId="9" xfId="0" applyFont="1" applyBorder="1"/>
    <xf numFmtId="39" fontId="20" fillId="0" borderId="1" xfId="1" applyFont="1" applyBorder="1" applyAlignment="1" applyProtection="1">
      <alignment horizontal="left"/>
      <protection locked="0"/>
    </xf>
    <xf numFmtId="14" fontId="20" fillId="0" borderId="1" xfId="1" applyNumberFormat="1" applyFont="1" applyBorder="1" applyAlignment="1" applyProtection="1">
      <alignment horizontal="left"/>
      <protection locked="0"/>
    </xf>
    <xf numFmtId="14" fontId="20" fillId="0" borderId="10" xfId="1" applyNumberFormat="1" applyFont="1" applyBorder="1" applyAlignment="1" applyProtection="1">
      <alignment horizontal="left"/>
      <protection locked="0"/>
    </xf>
    <xf numFmtId="44" fontId="20" fillId="0" borderId="10" xfId="2" applyFont="1" applyBorder="1" applyProtection="1">
      <protection locked="0"/>
    </xf>
    <xf numFmtId="44" fontId="20" fillId="0" borderId="1" xfId="2" applyFont="1" applyBorder="1" applyProtection="1">
      <protection locked="0"/>
    </xf>
    <xf numFmtId="165" fontId="20" fillId="0" borderId="10" xfId="1" applyNumberFormat="1" applyFont="1" applyBorder="1" applyProtection="1">
      <protection locked="0"/>
    </xf>
    <xf numFmtId="165" fontId="20" fillId="0" borderId="1" xfId="1" applyNumberFormat="1" applyFont="1" applyBorder="1" applyProtection="1">
      <protection locked="0"/>
    </xf>
    <xf numFmtId="165" fontId="20" fillId="0" borderId="23" xfId="1" applyNumberFormat="1" applyFont="1" applyBorder="1" applyProtection="1">
      <protection locked="0"/>
    </xf>
    <xf numFmtId="39" fontId="21" fillId="0" borderId="16" xfId="1" applyFont="1" applyBorder="1"/>
    <xf numFmtId="39" fontId="21" fillId="0" borderId="9" xfId="1" applyFont="1" applyBorder="1"/>
    <xf numFmtId="39" fontId="21" fillId="0" borderId="23" xfId="1" applyFont="1" applyBorder="1"/>
    <xf numFmtId="39" fontId="21" fillId="0" borderId="0" xfId="1" applyFont="1"/>
    <xf numFmtId="39" fontId="22" fillId="0" borderId="0" xfId="1" applyFont="1"/>
    <xf numFmtId="39" fontId="8" fillId="0" borderId="0" xfId="1" applyFont="1"/>
    <xf numFmtId="39" fontId="22" fillId="0" borderId="0" xfId="1" applyFont="1" applyAlignment="1">
      <alignment vertical="top"/>
    </xf>
    <xf numFmtId="39" fontId="23" fillId="0" borderId="0" xfId="1" applyFont="1"/>
    <xf numFmtId="39" fontId="24" fillId="0" borderId="0" xfId="1" applyFont="1"/>
    <xf numFmtId="39" fontId="17" fillId="0" borderId="0" xfId="1" applyFont="1"/>
  </cellXfs>
  <cellStyles count="3">
    <cellStyle name="Standaard" xfId="0" builtinId="0"/>
    <cellStyle name="Standaard_BRAND2002" xfId="1" xr:uid="{00000000-0005-0000-0000-000001000000}"/>
    <cellStyle name="Valuta" xfId="2" builtinId="4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emer Texel" id="{93D07F2D-A093-47C4-A267-DCF10E148216}" userId="Bremer Texel" providerId="None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2-10-20T12:43:16.27" personId="{93D07F2D-A093-47C4-A267-DCF10E148216}" id="{119E5A0D-0570-40B8-92DC-CCECC0B84607}">
    <text xml:space="preserve">Is dit bedrag voldoende? </text>
  </threadedComment>
  <threadedComment ref="D11" dT="2022-10-20T12:43:42.89" personId="{93D07F2D-A093-47C4-A267-DCF10E148216}" id="{3F5C176A-E83E-4D43-A2A1-DE8E906EF75A}">
    <text>Stolp in tuin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6"/>
  <sheetViews>
    <sheetView tabSelected="1" zoomScaleNormal="100" workbookViewId="0">
      <pane ySplit="4" topLeftCell="A50" activePane="bottomLeft" state="frozen"/>
      <selection pane="bottomLeft" activeCell="U68" sqref="U68"/>
    </sheetView>
  </sheetViews>
  <sheetFormatPr defaultRowHeight="15" x14ac:dyDescent="0.25"/>
  <cols>
    <col min="1" max="1" width="21.42578125" customWidth="1"/>
    <col min="2" max="2" width="12.42578125" customWidth="1"/>
    <col min="4" max="4" width="59.28515625" customWidth="1"/>
    <col min="5" max="5" width="19.5703125" hidden="1" customWidth="1"/>
    <col min="6" max="6" width="15.140625" hidden="1" customWidth="1"/>
    <col min="7" max="7" width="10.140625" customWidth="1"/>
    <col min="8" max="8" width="8.85546875" customWidth="1"/>
    <col min="9" max="9" width="22.85546875" style="149" customWidth="1"/>
    <col min="10" max="11" width="19.42578125" style="149" customWidth="1"/>
    <col min="12" max="12" width="18.42578125" hidden="1" customWidth="1"/>
    <col min="13" max="13" width="19.42578125" hidden="1" customWidth="1"/>
    <col min="14" max="14" width="22.85546875" hidden="1" customWidth="1"/>
    <col min="15" max="16" width="19.42578125" hidden="1" customWidth="1"/>
    <col min="17" max="17" width="14.5703125" hidden="1" customWidth="1"/>
    <col min="18" max="18" width="13.42578125" hidden="1" customWidth="1"/>
    <col min="19" max="19" width="15.5703125" hidden="1" customWidth="1"/>
  </cols>
  <sheetData>
    <row r="1" spans="1:19" s="3" customFormat="1" ht="18.75" x14ac:dyDescent="0.3">
      <c r="A1" s="151" t="s">
        <v>161</v>
      </c>
      <c r="B1" s="152"/>
      <c r="C1" s="152"/>
      <c r="D1" s="153"/>
      <c r="E1" s="153"/>
      <c r="F1" s="153"/>
      <c r="G1" s="152"/>
      <c r="H1" s="152"/>
      <c r="I1" s="154"/>
      <c r="J1" s="154"/>
      <c r="K1" s="154"/>
      <c r="L1" s="173"/>
      <c r="M1" s="173"/>
      <c r="N1" s="2"/>
      <c r="O1" s="2"/>
      <c r="P1" s="2"/>
      <c r="Q1" s="1"/>
      <c r="R1" s="1"/>
      <c r="S1" s="1"/>
    </row>
    <row r="2" spans="1:19" s="3" customFormat="1" ht="19.5" thickBot="1" x14ac:dyDescent="0.35">
      <c r="A2" s="155" t="s">
        <v>140</v>
      </c>
      <c r="B2" s="156"/>
      <c r="C2" s="156"/>
      <c r="D2" s="157"/>
      <c r="E2" s="157"/>
      <c r="F2" s="157"/>
      <c r="G2" s="156"/>
      <c r="H2" s="156"/>
      <c r="I2" s="158"/>
      <c r="J2" s="158"/>
      <c r="K2" s="158"/>
      <c r="L2" s="174"/>
      <c r="M2" s="174"/>
      <c r="N2" s="4"/>
      <c r="O2" s="4"/>
      <c r="P2" s="4"/>
      <c r="Q2" s="1"/>
      <c r="R2" s="1"/>
      <c r="S2" s="1"/>
    </row>
    <row r="3" spans="1:19" s="3" customFormat="1" ht="15.75" thickBot="1" x14ac:dyDescent="0.35">
      <c r="A3" s="159" t="s">
        <v>0</v>
      </c>
      <c r="B3" s="160"/>
      <c r="C3" s="160"/>
      <c r="D3" s="161"/>
      <c r="E3" s="161"/>
      <c r="F3" s="161"/>
      <c r="G3" s="162" t="s">
        <v>1</v>
      </c>
      <c r="H3" s="163"/>
      <c r="I3" s="164" t="s">
        <v>155</v>
      </c>
      <c r="J3" s="165"/>
      <c r="K3" s="166"/>
      <c r="L3" s="175" t="s">
        <v>154</v>
      </c>
      <c r="M3" s="176"/>
      <c r="N3" s="50" t="s">
        <v>156</v>
      </c>
      <c r="O3" s="62"/>
      <c r="P3" s="63"/>
      <c r="Q3" s="5" t="s">
        <v>157</v>
      </c>
      <c r="R3" s="98"/>
      <c r="S3" s="99"/>
    </row>
    <row r="4" spans="1:19" s="3" customFormat="1" ht="54" customHeight="1" thickBot="1" x14ac:dyDescent="0.3">
      <c r="A4" s="167" t="s">
        <v>2</v>
      </c>
      <c r="B4" s="167" t="s">
        <v>3</v>
      </c>
      <c r="C4" s="167" t="s">
        <v>4</v>
      </c>
      <c r="D4" s="168" t="s">
        <v>5</v>
      </c>
      <c r="E4" s="168" t="s">
        <v>145</v>
      </c>
      <c r="F4" s="168" t="s">
        <v>146</v>
      </c>
      <c r="G4" s="169" t="s">
        <v>127</v>
      </c>
      <c r="H4" s="170" t="s">
        <v>7</v>
      </c>
      <c r="I4" s="171" t="s">
        <v>6</v>
      </c>
      <c r="J4" s="172" t="s">
        <v>7</v>
      </c>
      <c r="K4" s="172" t="s">
        <v>8</v>
      </c>
      <c r="L4" s="177" t="s">
        <v>6</v>
      </c>
      <c r="M4" s="178" t="s">
        <v>7</v>
      </c>
      <c r="N4" s="51" t="s">
        <v>6</v>
      </c>
      <c r="O4" s="6" t="s">
        <v>7</v>
      </c>
      <c r="P4" s="64" t="s">
        <v>8</v>
      </c>
      <c r="Q4" s="111" t="s">
        <v>138</v>
      </c>
      <c r="R4" s="112" t="s">
        <v>136</v>
      </c>
      <c r="S4" s="113" t="s">
        <v>137</v>
      </c>
    </row>
    <row r="5" spans="1:19" s="200" customFormat="1" ht="13.5" x14ac:dyDescent="0.3">
      <c r="A5" s="7" t="s">
        <v>9</v>
      </c>
      <c r="B5" s="189"/>
      <c r="C5" s="189"/>
      <c r="D5" s="190"/>
      <c r="E5" s="190"/>
      <c r="F5" s="190"/>
      <c r="G5" s="191"/>
      <c r="H5" s="189"/>
      <c r="I5" s="192"/>
      <c r="J5" s="193"/>
      <c r="K5" s="193"/>
      <c r="L5" s="194"/>
      <c r="M5" s="90"/>
      <c r="N5" s="194"/>
      <c r="O5" s="195"/>
      <c r="P5" s="196"/>
      <c r="Q5" s="197"/>
      <c r="R5" s="198"/>
      <c r="S5" s="199"/>
    </row>
    <row r="6" spans="1:19" s="201" customFormat="1" ht="12.75" x14ac:dyDescent="0.25">
      <c r="A6" s="8" t="s">
        <v>141</v>
      </c>
      <c r="B6" s="8" t="s">
        <v>68</v>
      </c>
      <c r="C6" s="8"/>
      <c r="D6" s="11" t="s">
        <v>20</v>
      </c>
      <c r="E6" s="115">
        <v>5010007</v>
      </c>
      <c r="F6" s="115">
        <v>438239</v>
      </c>
      <c r="G6" s="40"/>
      <c r="H6" s="11"/>
      <c r="I6" s="133">
        <v>110000</v>
      </c>
      <c r="J6" s="134">
        <v>0</v>
      </c>
      <c r="K6" s="134">
        <f>I6+J6</f>
        <v>110000</v>
      </c>
      <c r="L6" s="53"/>
      <c r="M6" s="90"/>
      <c r="N6" s="53">
        <f>ROUNDUP((I6+L6)*Indexcijfers!$C$14/Indexcijfers!$C$13,-3)</f>
        <v>115000</v>
      </c>
      <c r="O6" s="90">
        <f>ROUNDUP((J6+M6)*Indexcijfers!$E$14/Indexcijfers!$E$13,-3)</f>
        <v>0</v>
      </c>
      <c r="P6" s="66">
        <f t="shared" ref="P6:P49" si="0">SUM(N6:O6)</f>
        <v>115000</v>
      </c>
      <c r="Q6" s="103" t="e">
        <f>SUM(P6*#REF!)/1000</f>
        <v>#REF!</v>
      </c>
      <c r="R6" s="91" t="e">
        <f>SUM(Q6*Indexcijfers!$K$5)</f>
        <v>#REF!</v>
      </c>
      <c r="S6" s="104" t="e">
        <f t="shared" ref="S6:S49" si="1">SUM(Q6+R6)</f>
        <v>#REF!</v>
      </c>
    </row>
    <row r="7" spans="1:19" s="201" customFormat="1" ht="12.75" x14ac:dyDescent="0.25">
      <c r="A7" s="8" t="s">
        <v>69</v>
      </c>
      <c r="B7" s="8" t="s">
        <v>70</v>
      </c>
      <c r="C7" s="8" t="s">
        <v>71</v>
      </c>
      <c r="D7" s="11" t="s">
        <v>72</v>
      </c>
      <c r="E7" s="115">
        <v>6750006</v>
      </c>
      <c r="F7" s="115">
        <v>438239</v>
      </c>
      <c r="G7" s="40"/>
      <c r="H7" s="11"/>
      <c r="I7" s="133">
        <v>45000</v>
      </c>
      <c r="J7" s="134">
        <v>0</v>
      </c>
      <c r="K7" s="134">
        <f t="shared" ref="K7:K49" si="2">I7+J7</f>
        <v>45000</v>
      </c>
      <c r="L7" s="53"/>
      <c r="M7" s="90"/>
      <c r="N7" s="53">
        <f>ROUNDUP((I7+L7)*Indexcijfers!$C$14/Indexcijfers!$C$13,-3)</f>
        <v>47000</v>
      </c>
      <c r="O7" s="90">
        <f>ROUNDUP((J7+M7)*Indexcijfers!$E$14/Indexcijfers!$E$13,-3)</f>
        <v>0</v>
      </c>
      <c r="P7" s="66">
        <f t="shared" si="0"/>
        <v>47000</v>
      </c>
      <c r="Q7" s="103" t="e">
        <f>SUM(P7*#REF!)/1000</f>
        <v>#REF!</v>
      </c>
      <c r="R7" s="91" t="e">
        <f>SUM(Q7*Indexcijfers!$K$5)</f>
        <v>#REF!</v>
      </c>
      <c r="S7" s="104" t="e">
        <f t="shared" si="1"/>
        <v>#REF!</v>
      </c>
    </row>
    <row r="8" spans="1:19" s="202" customFormat="1" ht="11.25" x14ac:dyDescent="0.2">
      <c r="A8" s="8" t="s">
        <v>23</v>
      </c>
      <c r="B8" s="8" t="s">
        <v>30</v>
      </c>
      <c r="C8" s="8"/>
      <c r="D8" s="11" t="s">
        <v>143</v>
      </c>
      <c r="E8" s="115">
        <v>6570015</v>
      </c>
      <c r="F8" s="115">
        <v>438239</v>
      </c>
      <c r="G8" s="40"/>
      <c r="H8" s="8"/>
      <c r="I8" s="133">
        <v>124000</v>
      </c>
      <c r="J8" s="134">
        <v>0</v>
      </c>
      <c r="K8" s="134">
        <f t="shared" si="2"/>
        <v>124000</v>
      </c>
      <c r="L8" s="53"/>
      <c r="M8" s="90"/>
      <c r="N8" s="53">
        <f>ROUNDUP((I8+L8)*Indexcijfers!$C$14/Indexcijfers!$C$13,-3)</f>
        <v>129000</v>
      </c>
      <c r="O8" s="90">
        <f>ROUNDUP((J8+M8)*Indexcijfers!$E$14/Indexcijfers!$E$13,-3)</f>
        <v>0</v>
      </c>
      <c r="P8" s="66">
        <f t="shared" si="0"/>
        <v>129000</v>
      </c>
      <c r="Q8" s="103" t="e">
        <f>SUM(P8*#REF!)/1000</f>
        <v>#REF!</v>
      </c>
      <c r="R8" s="91" t="e">
        <f>SUM(Q8*Indexcijfers!$K$5)</f>
        <v>#REF!</v>
      </c>
      <c r="S8" s="104" t="e">
        <f t="shared" si="1"/>
        <v>#REF!</v>
      </c>
    </row>
    <row r="9" spans="1:19" s="201" customFormat="1" ht="12.75" x14ac:dyDescent="0.25">
      <c r="A9" s="8" t="s">
        <v>24</v>
      </c>
      <c r="B9" s="8" t="s">
        <v>30</v>
      </c>
      <c r="C9" s="8"/>
      <c r="D9" s="11" t="s">
        <v>13</v>
      </c>
      <c r="E9" s="115">
        <v>6550015</v>
      </c>
      <c r="F9" s="115">
        <v>438239</v>
      </c>
      <c r="G9" s="40"/>
      <c r="H9" s="8"/>
      <c r="I9" s="133">
        <v>2870000</v>
      </c>
      <c r="J9" s="134">
        <v>0</v>
      </c>
      <c r="K9" s="134">
        <f t="shared" si="2"/>
        <v>2870000</v>
      </c>
      <c r="L9" s="53"/>
      <c r="M9" s="90"/>
      <c r="N9" s="53">
        <f>ROUNDUP((I9+L9)*Indexcijfers!$C$14/Indexcijfers!$C$13,-3)</f>
        <v>2982000</v>
      </c>
      <c r="O9" s="90">
        <f>ROUNDUP((J9+M9)*Indexcijfers!$E$14/Indexcijfers!$E$13,-3)</f>
        <v>0</v>
      </c>
      <c r="P9" s="66">
        <f t="shared" si="0"/>
        <v>2982000</v>
      </c>
      <c r="Q9" s="103" t="e">
        <f>SUM(P9*#REF!)/1000</f>
        <v>#REF!</v>
      </c>
      <c r="R9" s="91" t="e">
        <f>SUM(Q9*Indexcijfers!$K$5)</f>
        <v>#REF!</v>
      </c>
      <c r="S9" s="104" t="e">
        <f t="shared" si="1"/>
        <v>#REF!</v>
      </c>
    </row>
    <row r="10" spans="1:19" s="201" customFormat="1" ht="12.75" x14ac:dyDescent="0.25">
      <c r="A10" s="8" t="s">
        <v>65</v>
      </c>
      <c r="B10" s="8" t="s">
        <v>63</v>
      </c>
      <c r="C10" s="8" t="s">
        <v>64</v>
      </c>
      <c r="D10" s="11" t="s">
        <v>43</v>
      </c>
      <c r="E10" s="115">
        <v>4830009</v>
      </c>
      <c r="F10" s="115">
        <v>438239</v>
      </c>
      <c r="G10" s="40"/>
      <c r="H10" s="11"/>
      <c r="I10" s="133">
        <v>282000</v>
      </c>
      <c r="J10" s="134">
        <v>0</v>
      </c>
      <c r="K10" s="134">
        <f t="shared" si="2"/>
        <v>282000</v>
      </c>
      <c r="L10" s="53"/>
      <c r="M10" s="90"/>
      <c r="N10" s="53">
        <f>ROUNDUP((I10+L10)*Indexcijfers!$C$14/Indexcijfers!$C$13,-3)</f>
        <v>293000</v>
      </c>
      <c r="O10" s="90">
        <f>ROUNDUP((J10+M10)*Indexcijfers!$E$14/Indexcijfers!$E$13,-3)</f>
        <v>0</v>
      </c>
      <c r="P10" s="66">
        <f t="shared" si="0"/>
        <v>293000</v>
      </c>
      <c r="Q10" s="103" t="e">
        <f>SUM(P10*#REF!)/1000</f>
        <v>#REF!</v>
      </c>
      <c r="R10" s="91" t="e">
        <f>SUM(Q10*Indexcijfers!$K$5)</f>
        <v>#REF!</v>
      </c>
      <c r="S10" s="104" t="e">
        <f t="shared" si="1"/>
        <v>#REF!</v>
      </c>
    </row>
    <row r="11" spans="1:19" s="201" customFormat="1" ht="12.75" x14ac:dyDescent="0.25">
      <c r="A11" s="8" t="s">
        <v>62</v>
      </c>
      <c r="B11" s="8" t="s">
        <v>63</v>
      </c>
      <c r="C11" s="8" t="s">
        <v>64</v>
      </c>
      <c r="D11" s="11" t="s">
        <v>144</v>
      </c>
      <c r="E11" s="115">
        <v>6550000</v>
      </c>
      <c r="F11" s="115">
        <v>438239</v>
      </c>
      <c r="G11" s="40"/>
      <c r="H11" s="11"/>
      <c r="I11" s="133">
        <v>457000</v>
      </c>
      <c r="J11" s="134">
        <v>0</v>
      </c>
      <c r="K11" s="134">
        <f t="shared" si="2"/>
        <v>457000</v>
      </c>
      <c r="L11" s="53"/>
      <c r="M11" s="90"/>
      <c r="N11" s="53">
        <f>ROUNDUP((I11+L11)*Indexcijfers!$C$14/Indexcijfers!$C$13,-3)</f>
        <v>475000</v>
      </c>
      <c r="O11" s="90">
        <f>ROUNDUP((J11+M11)*Indexcijfers!$E$14/Indexcijfers!$E$13,-3)</f>
        <v>0</v>
      </c>
      <c r="P11" s="66">
        <f t="shared" si="0"/>
        <v>475000</v>
      </c>
      <c r="Q11" s="103" t="e">
        <f>SUM(P11*#REF!)/1000</f>
        <v>#REF!</v>
      </c>
      <c r="R11" s="91" t="e">
        <f>SUM(Q11*Indexcijfers!$K$5)</f>
        <v>#REF!</v>
      </c>
      <c r="S11" s="104" t="e">
        <f t="shared" si="1"/>
        <v>#REF!</v>
      </c>
    </row>
    <row r="12" spans="1:19" s="201" customFormat="1" ht="12.75" x14ac:dyDescent="0.25">
      <c r="A12" s="8" t="s">
        <v>17</v>
      </c>
      <c r="B12" s="8" t="s">
        <v>18</v>
      </c>
      <c r="C12" s="8" t="s">
        <v>19</v>
      </c>
      <c r="D12" s="11" t="s">
        <v>13</v>
      </c>
      <c r="E12" s="115">
        <v>6550015</v>
      </c>
      <c r="F12" s="115">
        <v>438239</v>
      </c>
      <c r="G12" s="40"/>
      <c r="H12" s="8"/>
      <c r="I12" s="133">
        <v>847000</v>
      </c>
      <c r="J12" s="137">
        <v>0</v>
      </c>
      <c r="K12" s="134">
        <f t="shared" si="2"/>
        <v>847000</v>
      </c>
      <c r="L12" s="53"/>
      <c r="M12" s="90"/>
      <c r="N12" s="53">
        <f>ROUNDUP((I12+L12)*Indexcijfers!$C$14/Indexcijfers!$C$13,-3)</f>
        <v>880000</v>
      </c>
      <c r="O12" s="90">
        <f>ROUNDUP((J12+M12)*Indexcijfers!$E$14/Indexcijfers!$E$13,-3)</f>
        <v>0</v>
      </c>
      <c r="P12" s="66">
        <f t="shared" si="0"/>
        <v>880000</v>
      </c>
      <c r="Q12" s="103" t="e">
        <f>SUM(P12*#REF!)/1000</f>
        <v>#REF!</v>
      </c>
      <c r="R12" s="91" t="e">
        <f>SUM(Q12*Indexcijfers!$K$5)</f>
        <v>#REF!</v>
      </c>
      <c r="S12" s="104" t="e">
        <f t="shared" si="1"/>
        <v>#REF!</v>
      </c>
    </row>
    <row r="13" spans="1:19" s="203" customFormat="1" ht="22.5" x14ac:dyDescent="0.2">
      <c r="A13" s="14" t="s">
        <v>25</v>
      </c>
      <c r="B13" s="14" t="s">
        <v>30</v>
      </c>
      <c r="C13" s="14"/>
      <c r="D13" s="28" t="s">
        <v>122</v>
      </c>
      <c r="E13" s="116">
        <v>5840001</v>
      </c>
      <c r="F13" s="116">
        <v>438239</v>
      </c>
      <c r="G13" s="43"/>
      <c r="H13" s="14"/>
      <c r="I13" s="135">
        <v>684000</v>
      </c>
      <c r="J13" s="136">
        <v>0</v>
      </c>
      <c r="K13" s="134">
        <f t="shared" si="2"/>
        <v>684000</v>
      </c>
      <c r="L13" s="54"/>
      <c r="M13" s="90"/>
      <c r="N13" s="54">
        <f>ROUNDUP((I13+L13)*Indexcijfers!$C$14/Indexcijfers!$C$13,-3)</f>
        <v>711000</v>
      </c>
      <c r="O13" s="118">
        <f>ROUNDUP((J13+M13)*Indexcijfers!$E$14/Indexcijfers!$E$13,-3)</f>
        <v>0</v>
      </c>
      <c r="P13" s="67">
        <f t="shared" si="0"/>
        <v>711000</v>
      </c>
      <c r="Q13" s="119" t="e">
        <f>SUM(P13*#REF!)/1000</f>
        <v>#REF!</v>
      </c>
      <c r="R13" s="120" t="e">
        <f>SUM(Q13*Indexcijfers!$K$5)</f>
        <v>#REF!</v>
      </c>
      <c r="S13" s="121" t="e">
        <f t="shared" si="1"/>
        <v>#REF!</v>
      </c>
    </row>
    <row r="14" spans="1:19" s="201" customFormat="1" ht="12.75" x14ac:dyDescent="0.25">
      <c r="A14" s="8" t="s">
        <v>25</v>
      </c>
      <c r="B14" s="8" t="s">
        <v>30</v>
      </c>
      <c r="C14" s="8"/>
      <c r="D14" s="11" t="s">
        <v>121</v>
      </c>
      <c r="E14" s="115">
        <v>5830001</v>
      </c>
      <c r="F14" s="115">
        <v>438239</v>
      </c>
      <c r="G14" s="40"/>
      <c r="H14" s="8"/>
      <c r="I14" s="133">
        <v>170000</v>
      </c>
      <c r="J14" s="134">
        <v>0</v>
      </c>
      <c r="K14" s="134">
        <f t="shared" si="2"/>
        <v>170000</v>
      </c>
      <c r="L14" s="53"/>
      <c r="M14" s="90"/>
      <c r="N14" s="53">
        <f>ROUNDUP((I14+L14)*Indexcijfers!$C$14/Indexcijfers!$C$13,-3)</f>
        <v>177000</v>
      </c>
      <c r="O14" s="90">
        <f>ROUNDUP((J14+M14)*Indexcijfers!$E$14/Indexcijfers!$E$13,-3)</f>
        <v>0</v>
      </c>
      <c r="P14" s="66">
        <f t="shared" si="0"/>
        <v>177000</v>
      </c>
      <c r="Q14" s="103" t="e">
        <f>SUM(P14*#REF!)/1000</f>
        <v>#REF!</v>
      </c>
      <c r="R14" s="91" t="e">
        <f>SUM(Q14*Indexcijfers!$K$5)</f>
        <v>#REF!</v>
      </c>
      <c r="S14" s="104" t="e">
        <f t="shared" si="1"/>
        <v>#REF!</v>
      </c>
    </row>
    <row r="15" spans="1:19" s="201" customFormat="1" ht="12.75" x14ac:dyDescent="0.25">
      <c r="A15" s="8" t="s">
        <v>26</v>
      </c>
      <c r="B15" s="8" t="s">
        <v>30</v>
      </c>
      <c r="C15" s="8" t="s">
        <v>32</v>
      </c>
      <c r="D15" s="11" t="s">
        <v>33</v>
      </c>
      <c r="E15" s="115">
        <v>6041001</v>
      </c>
      <c r="F15" s="115">
        <v>438239</v>
      </c>
      <c r="G15" s="40"/>
      <c r="H15" s="44"/>
      <c r="I15" s="133">
        <v>17350000</v>
      </c>
      <c r="J15" s="134">
        <v>4498000</v>
      </c>
      <c r="K15" s="134">
        <f t="shared" si="2"/>
        <v>21848000</v>
      </c>
      <c r="L15" s="53"/>
      <c r="M15" s="90"/>
      <c r="N15" s="53">
        <f>ROUNDUP((I15+L15)*Indexcijfers!$C$14/Indexcijfers!$C$13,-3)</f>
        <v>18026000</v>
      </c>
      <c r="O15" s="90">
        <f>ROUNDUP((J15+M15)*Indexcijfers!$E$14/Indexcijfers!$E$13,-3)</f>
        <v>4687000</v>
      </c>
      <c r="P15" s="66">
        <f t="shared" si="0"/>
        <v>22713000</v>
      </c>
      <c r="Q15" s="103" t="e">
        <f>SUM(P15*#REF!)/1000</f>
        <v>#REF!</v>
      </c>
      <c r="R15" s="91" t="e">
        <f>SUM(Q15*Indexcijfers!$K$5)</f>
        <v>#REF!</v>
      </c>
      <c r="S15" s="104" t="e">
        <f t="shared" si="1"/>
        <v>#REF!</v>
      </c>
    </row>
    <row r="16" spans="1:19" s="201" customFormat="1" ht="12.75" x14ac:dyDescent="0.25">
      <c r="A16" s="12" t="s">
        <v>27</v>
      </c>
      <c r="B16" s="12" t="s">
        <v>30</v>
      </c>
      <c r="C16" s="12" t="s">
        <v>32</v>
      </c>
      <c r="D16" s="11" t="s">
        <v>34</v>
      </c>
      <c r="E16" s="115">
        <v>6520011</v>
      </c>
      <c r="F16" s="115">
        <v>438239</v>
      </c>
      <c r="G16" s="41"/>
      <c r="H16" s="29"/>
      <c r="I16" s="133">
        <v>9848000</v>
      </c>
      <c r="J16" s="134">
        <v>448000</v>
      </c>
      <c r="K16" s="134">
        <f t="shared" si="2"/>
        <v>10296000</v>
      </c>
      <c r="L16" s="53"/>
      <c r="M16" s="90"/>
      <c r="N16" s="53">
        <f>ROUNDUP((I16+L16)*Indexcijfers!$C$14/Indexcijfers!$C$13,-3)</f>
        <v>10232000</v>
      </c>
      <c r="O16" s="90">
        <f>ROUNDUP((J16+M16)*Indexcijfers!$E$14/Indexcijfers!$E$13,-3)</f>
        <v>467000</v>
      </c>
      <c r="P16" s="66">
        <f t="shared" si="0"/>
        <v>10699000</v>
      </c>
      <c r="Q16" s="103" t="e">
        <f>SUM(P16*#REF!)/1000</f>
        <v>#REF!</v>
      </c>
      <c r="R16" s="91" t="e">
        <f>SUM(Q16*Indexcijfers!$K$5)</f>
        <v>#REF!</v>
      </c>
      <c r="S16" s="104" t="e">
        <f t="shared" si="1"/>
        <v>#REF!</v>
      </c>
    </row>
    <row r="17" spans="1:19" s="204" customFormat="1" ht="11.25" x14ac:dyDescent="0.2">
      <c r="A17" s="12" t="s">
        <v>35</v>
      </c>
      <c r="B17" s="12" t="s">
        <v>30</v>
      </c>
      <c r="C17" s="12" t="s">
        <v>36</v>
      </c>
      <c r="D17" s="11" t="s">
        <v>37</v>
      </c>
      <c r="E17" s="115">
        <v>6530009</v>
      </c>
      <c r="F17" s="115">
        <v>438239</v>
      </c>
      <c r="G17" s="41"/>
      <c r="H17" s="29"/>
      <c r="I17" s="133">
        <v>287000</v>
      </c>
      <c r="J17" s="134">
        <v>0</v>
      </c>
      <c r="K17" s="134">
        <f t="shared" si="2"/>
        <v>287000</v>
      </c>
      <c r="L17" s="53"/>
      <c r="M17" s="90"/>
      <c r="N17" s="53">
        <f>ROUNDUP((I17+L17)*Indexcijfers!$C$14/Indexcijfers!$C$13,-3)</f>
        <v>299000</v>
      </c>
      <c r="O17" s="90">
        <f>ROUNDUP((J17+M17)*Indexcijfers!$E$14/Indexcijfers!$E$13,-3)</f>
        <v>0</v>
      </c>
      <c r="P17" s="66">
        <f t="shared" si="0"/>
        <v>299000</v>
      </c>
      <c r="Q17" s="103" t="e">
        <f>SUM(P17*#REF!)/1000</f>
        <v>#REF!</v>
      </c>
      <c r="R17" s="91" t="e">
        <f>SUM(Q17*Indexcijfers!$K$5)</f>
        <v>#REF!</v>
      </c>
      <c r="S17" s="104" t="e">
        <f t="shared" si="1"/>
        <v>#REF!</v>
      </c>
    </row>
    <row r="18" spans="1:19" s="201" customFormat="1" ht="12.75" x14ac:dyDescent="0.25">
      <c r="A18" s="8" t="s">
        <v>77</v>
      </c>
      <c r="B18" s="8" t="s">
        <v>78</v>
      </c>
      <c r="C18" s="8" t="s">
        <v>79</v>
      </c>
      <c r="D18" s="11" t="s">
        <v>80</v>
      </c>
      <c r="E18" s="115">
        <v>6240000</v>
      </c>
      <c r="F18" s="115">
        <v>438239</v>
      </c>
      <c r="G18" s="40"/>
      <c r="H18" s="11"/>
      <c r="I18" s="133">
        <v>389000</v>
      </c>
      <c r="J18" s="134">
        <v>93000</v>
      </c>
      <c r="K18" s="134">
        <f t="shared" si="2"/>
        <v>482000</v>
      </c>
      <c r="L18" s="53"/>
      <c r="M18" s="90"/>
      <c r="N18" s="53">
        <f>ROUNDUP((I18+L18)*Indexcijfers!$C$14/Indexcijfers!$C$13,-3)</f>
        <v>405000</v>
      </c>
      <c r="O18" s="90">
        <f>ROUNDUP((J18+M18)*Indexcijfers!$E$14/Indexcijfers!$E$13,-3)</f>
        <v>97000</v>
      </c>
      <c r="P18" s="66">
        <f t="shared" si="0"/>
        <v>502000</v>
      </c>
      <c r="Q18" s="103" t="e">
        <f>SUM(P18*#REF!)/1000</f>
        <v>#REF!</v>
      </c>
      <c r="R18" s="91" t="e">
        <f>SUM(Q18*Indexcijfers!$K$5)</f>
        <v>#REF!</v>
      </c>
      <c r="S18" s="104" t="e">
        <f t="shared" si="1"/>
        <v>#REF!</v>
      </c>
    </row>
    <row r="19" spans="1:19" s="201" customFormat="1" ht="12.75" x14ac:dyDescent="0.25">
      <c r="A19" s="8" t="s">
        <v>82</v>
      </c>
      <c r="B19" s="8" t="s">
        <v>78</v>
      </c>
      <c r="C19" s="8" t="s">
        <v>79</v>
      </c>
      <c r="D19" s="11" t="s">
        <v>83</v>
      </c>
      <c r="E19" s="115">
        <v>6240000</v>
      </c>
      <c r="F19" s="115">
        <v>438239</v>
      </c>
      <c r="G19" s="40"/>
      <c r="H19" s="11"/>
      <c r="I19" s="133">
        <v>141000</v>
      </c>
      <c r="J19" s="134">
        <v>6000</v>
      </c>
      <c r="K19" s="134">
        <f t="shared" si="2"/>
        <v>147000</v>
      </c>
      <c r="L19" s="53"/>
      <c r="M19" s="90"/>
      <c r="N19" s="53">
        <f>ROUNDUP((I19+L19)*Indexcijfers!$C$14/Indexcijfers!$C$13,-3)</f>
        <v>147000</v>
      </c>
      <c r="O19" s="90">
        <f>ROUNDUP((J19+M19)*Indexcijfers!$E$14/Indexcijfers!$E$13,-3)</f>
        <v>7000</v>
      </c>
      <c r="P19" s="66">
        <f t="shared" si="0"/>
        <v>154000</v>
      </c>
      <c r="Q19" s="103" t="e">
        <f>SUM(P19*#REF!)/1000</f>
        <v>#REF!</v>
      </c>
      <c r="R19" s="91" t="e">
        <f>SUM(Q19*Indexcijfers!$K$5)</f>
        <v>#REF!</v>
      </c>
      <c r="S19" s="104" t="e">
        <f t="shared" si="1"/>
        <v>#REF!</v>
      </c>
    </row>
    <row r="20" spans="1:19" s="204" customFormat="1" ht="11.25" x14ac:dyDescent="0.2">
      <c r="A20" s="8" t="s">
        <v>147</v>
      </c>
      <c r="B20" s="8" t="s">
        <v>78</v>
      </c>
      <c r="C20" s="8"/>
      <c r="D20" s="11" t="s">
        <v>81</v>
      </c>
      <c r="E20" s="115">
        <v>6740012</v>
      </c>
      <c r="F20" s="115">
        <v>438239</v>
      </c>
      <c r="G20" s="40"/>
      <c r="H20" s="11"/>
      <c r="I20" s="133">
        <v>233000</v>
      </c>
      <c r="J20" s="134">
        <v>0</v>
      </c>
      <c r="K20" s="134">
        <f t="shared" si="2"/>
        <v>233000</v>
      </c>
      <c r="L20" s="53"/>
      <c r="M20" s="90"/>
      <c r="N20" s="53">
        <f>ROUNDUP((I20+L20)*Indexcijfers!$C$14/Indexcijfers!$C$13,-3)</f>
        <v>243000</v>
      </c>
      <c r="O20" s="90">
        <f>ROUNDUP((J20+M20)*Indexcijfers!$E$14/Indexcijfers!$E$13,-3)</f>
        <v>0</v>
      </c>
      <c r="P20" s="66">
        <f t="shared" si="0"/>
        <v>243000</v>
      </c>
      <c r="Q20" s="103" t="e">
        <f>SUM(P20*#REF!)/1000</f>
        <v>#REF!</v>
      </c>
      <c r="R20" s="91" t="e">
        <f>SUM(Q20*Indexcijfers!$K$5)</f>
        <v>#REF!</v>
      </c>
      <c r="S20" s="104" t="e">
        <f t="shared" si="1"/>
        <v>#REF!</v>
      </c>
    </row>
    <row r="21" spans="1:19" s="201" customFormat="1" ht="12.75" x14ac:dyDescent="0.25">
      <c r="A21" s="8" t="s">
        <v>21</v>
      </c>
      <c r="B21" s="8" t="s">
        <v>28</v>
      </c>
      <c r="C21" s="8" t="s">
        <v>29</v>
      </c>
      <c r="D21" s="11" t="s">
        <v>13</v>
      </c>
      <c r="E21" s="115">
        <v>6550015</v>
      </c>
      <c r="F21" s="115">
        <v>438239</v>
      </c>
      <c r="G21" s="40"/>
      <c r="H21" s="8"/>
      <c r="I21" s="133">
        <v>1751000</v>
      </c>
      <c r="J21" s="134">
        <v>0</v>
      </c>
      <c r="K21" s="134">
        <f t="shared" si="2"/>
        <v>1751000</v>
      </c>
      <c r="L21" s="53"/>
      <c r="M21" s="90"/>
      <c r="N21" s="53">
        <f>ROUNDUP((I21+L21)*Indexcijfers!$C$14/Indexcijfers!$C$13,-3)</f>
        <v>1820000</v>
      </c>
      <c r="O21" s="90">
        <f>ROUNDUP((J21+M21)*Indexcijfers!$E$14/Indexcijfers!$E$13,-3)</f>
        <v>0</v>
      </c>
      <c r="P21" s="66">
        <f t="shared" si="0"/>
        <v>1820000</v>
      </c>
      <c r="Q21" s="103" t="e">
        <f>SUM(P21*#REF!)/1000</f>
        <v>#REF!</v>
      </c>
      <c r="R21" s="91" t="e">
        <f>SUM(Q21*Indexcijfers!$K$5)</f>
        <v>#REF!</v>
      </c>
      <c r="S21" s="104" t="e">
        <f t="shared" si="1"/>
        <v>#REF!</v>
      </c>
    </row>
    <row r="22" spans="1:19" s="201" customFormat="1" ht="12.75" x14ac:dyDescent="0.25">
      <c r="A22" s="8" t="s">
        <v>73</v>
      </c>
      <c r="B22" s="8" t="s">
        <v>70</v>
      </c>
      <c r="C22" s="8" t="s">
        <v>74</v>
      </c>
      <c r="D22" s="11" t="s">
        <v>13</v>
      </c>
      <c r="E22" s="115">
        <v>6550015</v>
      </c>
      <c r="F22" s="115">
        <v>438239</v>
      </c>
      <c r="G22" s="40"/>
      <c r="H22" s="11"/>
      <c r="I22" s="133">
        <v>2799000</v>
      </c>
      <c r="J22" s="134">
        <v>0</v>
      </c>
      <c r="K22" s="134">
        <f t="shared" si="2"/>
        <v>2799000</v>
      </c>
      <c r="L22" s="53"/>
      <c r="M22" s="90"/>
      <c r="N22" s="53">
        <f>ROUNDUP((I22+L22)*Indexcijfers!$C$14/Indexcijfers!$C$13,-3)</f>
        <v>2908000</v>
      </c>
      <c r="O22" s="90">
        <f>ROUNDUP((J22+M22)*Indexcijfers!$E$14/Indexcijfers!$E$13,-3)</f>
        <v>0</v>
      </c>
      <c r="P22" s="66">
        <f t="shared" si="0"/>
        <v>2908000</v>
      </c>
      <c r="Q22" s="103" t="e">
        <f>SUM(P22*#REF!)/1000</f>
        <v>#REF!</v>
      </c>
      <c r="R22" s="91" t="e">
        <f>SUM(Q22*Indexcijfers!$K$5)</f>
        <v>#REF!</v>
      </c>
      <c r="S22" s="104" t="e">
        <f t="shared" si="1"/>
        <v>#REF!</v>
      </c>
    </row>
    <row r="23" spans="1:19" s="201" customFormat="1" ht="12.75" x14ac:dyDescent="0.25">
      <c r="A23" s="8" t="s">
        <v>66</v>
      </c>
      <c r="B23" s="8" t="s">
        <v>63</v>
      </c>
      <c r="C23" s="8" t="s">
        <v>67</v>
      </c>
      <c r="D23" s="11" t="s">
        <v>13</v>
      </c>
      <c r="E23" s="115">
        <v>6550015</v>
      </c>
      <c r="F23" s="115">
        <v>438239</v>
      </c>
      <c r="G23" s="40"/>
      <c r="H23" s="11"/>
      <c r="I23" s="133">
        <v>1508000</v>
      </c>
      <c r="J23" s="134">
        <v>0</v>
      </c>
      <c r="K23" s="134">
        <f t="shared" si="2"/>
        <v>1508000</v>
      </c>
      <c r="L23" s="53"/>
      <c r="M23" s="90"/>
      <c r="N23" s="53">
        <f>ROUNDUP((I23+L23)*Indexcijfers!$C$14/Indexcijfers!$C$13,-3)</f>
        <v>1567000</v>
      </c>
      <c r="O23" s="90">
        <f>ROUNDUP((J23+M23)*Indexcijfers!$E$14/Indexcijfers!$E$13,-3)</f>
        <v>0</v>
      </c>
      <c r="P23" s="66">
        <f t="shared" si="0"/>
        <v>1567000</v>
      </c>
      <c r="Q23" s="103" t="e">
        <f>SUM(P23*#REF!)/1000</f>
        <v>#REF!</v>
      </c>
      <c r="R23" s="91" t="e">
        <f>SUM(Q23*Indexcijfers!$K$5)</f>
        <v>#REF!</v>
      </c>
      <c r="S23" s="104" t="e">
        <f t="shared" si="1"/>
        <v>#REF!</v>
      </c>
    </row>
    <row r="24" spans="1:19" s="201" customFormat="1" ht="12.75" x14ac:dyDescent="0.25">
      <c r="A24" s="8" t="s">
        <v>10</v>
      </c>
      <c r="B24" s="8" t="s">
        <v>11</v>
      </c>
      <c r="C24" s="8" t="s">
        <v>12</v>
      </c>
      <c r="D24" s="11" t="s">
        <v>13</v>
      </c>
      <c r="E24" s="115">
        <v>6550015</v>
      </c>
      <c r="F24" s="115">
        <v>438239</v>
      </c>
      <c r="G24" s="40"/>
      <c r="H24" s="8"/>
      <c r="I24" s="133">
        <v>1178000</v>
      </c>
      <c r="J24" s="134">
        <v>0</v>
      </c>
      <c r="K24" s="134">
        <f t="shared" si="2"/>
        <v>1178000</v>
      </c>
      <c r="L24" s="53"/>
      <c r="M24" s="90"/>
      <c r="N24" s="53">
        <f>ROUNDUP((I24+L24)*Indexcijfers!$C$14/Indexcijfers!$C$13,-3)</f>
        <v>1224000</v>
      </c>
      <c r="O24" s="90">
        <f>ROUNDUP((J24+M24)*Indexcijfers!$E$14/Indexcijfers!$E$13,-3)</f>
        <v>0</v>
      </c>
      <c r="P24" s="66">
        <f t="shared" si="0"/>
        <v>1224000</v>
      </c>
      <c r="Q24" s="103" t="e">
        <f>SUM(P24*#REF!)/1000</f>
        <v>#REF!</v>
      </c>
      <c r="R24" s="91" t="e">
        <f>SUM(Q24*Indexcijfers!$K$5)</f>
        <v>#REF!</v>
      </c>
      <c r="S24" s="104" t="e">
        <f t="shared" si="1"/>
        <v>#REF!</v>
      </c>
    </row>
    <row r="25" spans="1:19" s="201" customFormat="1" ht="12.75" x14ac:dyDescent="0.25">
      <c r="A25" s="8" t="s">
        <v>38</v>
      </c>
      <c r="B25" s="8" t="s">
        <v>30</v>
      </c>
      <c r="C25" s="8" t="s">
        <v>39</v>
      </c>
      <c r="D25" s="11" t="s">
        <v>125</v>
      </c>
      <c r="E25" s="115">
        <v>6750006</v>
      </c>
      <c r="F25" s="115">
        <v>438239</v>
      </c>
      <c r="G25" s="40"/>
      <c r="H25" s="11"/>
      <c r="I25" s="133">
        <v>116000</v>
      </c>
      <c r="J25" s="134">
        <v>15000</v>
      </c>
      <c r="K25" s="134">
        <f t="shared" si="2"/>
        <v>131000</v>
      </c>
      <c r="L25" s="53"/>
      <c r="M25" s="90"/>
      <c r="N25" s="53">
        <f>ROUNDUP((I25+L25)*Indexcijfers!$C$14/Indexcijfers!$C$13,-3)</f>
        <v>121000</v>
      </c>
      <c r="O25" s="90">
        <f>ROUNDUP((J25+M25)*Indexcijfers!$E$14/Indexcijfers!$E$13,-3)</f>
        <v>16000</v>
      </c>
      <c r="P25" s="66">
        <f t="shared" si="0"/>
        <v>137000</v>
      </c>
      <c r="Q25" s="103" t="e">
        <f>SUM(P25*#REF!)/1000</f>
        <v>#REF!</v>
      </c>
      <c r="R25" s="91" t="e">
        <f>SUM(Q25*Indexcijfers!$K$5)</f>
        <v>#REF!</v>
      </c>
      <c r="S25" s="104" t="e">
        <f t="shared" si="1"/>
        <v>#REF!</v>
      </c>
    </row>
    <row r="26" spans="1:19" s="201" customFormat="1" ht="33.75" x14ac:dyDescent="0.25">
      <c r="A26" s="14" t="s">
        <v>84</v>
      </c>
      <c r="B26" s="14" t="s">
        <v>78</v>
      </c>
      <c r="C26" s="14" t="s">
        <v>85</v>
      </c>
      <c r="D26" s="28" t="s">
        <v>86</v>
      </c>
      <c r="E26" s="116">
        <v>6240000</v>
      </c>
      <c r="F26" s="116">
        <v>438239</v>
      </c>
      <c r="G26" s="43"/>
      <c r="H26" s="46"/>
      <c r="I26" s="135">
        <v>514000</v>
      </c>
      <c r="J26" s="136">
        <v>297000</v>
      </c>
      <c r="K26" s="134">
        <f t="shared" si="2"/>
        <v>811000</v>
      </c>
      <c r="L26" s="54"/>
      <c r="M26" s="90"/>
      <c r="N26" s="53">
        <f>ROUNDUP((I26+L26)*Indexcijfers!$C$14/Indexcijfers!$C$13,-3)</f>
        <v>535000</v>
      </c>
      <c r="O26" s="90">
        <f>ROUNDUP((J26+M26)*Indexcijfers!$E$14/Indexcijfers!$E$13,-3)</f>
        <v>310000</v>
      </c>
      <c r="P26" s="67">
        <f t="shared" si="0"/>
        <v>845000</v>
      </c>
      <c r="Q26" s="103" t="e">
        <f>SUM(P26*#REF!)/1000</f>
        <v>#REF!</v>
      </c>
      <c r="R26" s="91" t="e">
        <f>SUM(Q26*Indexcijfers!$K$5)</f>
        <v>#REF!</v>
      </c>
      <c r="S26" s="104" t="e">
        <f t="shared" si="1"/>
        <v>#REF!</v>
      </c>
    </row>
    <row r="27" spans="1:19" s="201" customFormat="1" ht="12.75" x14ac:dyDescent="0.25">
      <c r="A27" s="8" t="s">
        <v>102</v>
      </c>
      <c r="B27" s="8" t="s">
        <v>28</v>
      </c>
      <c r="C27" s="8"/>
      <c r="D27" s="11" t="s">
        <v>103</v>
      </c>
      <c r="E27" s="115">
        <v>6610017</v>
      </c>
      <c r="F27" s="115">
        <v>438239</v>
      </c>
      <c r="G27" s="40"/>
      <c r="H27" s="44"/>
      <c r="I27" s="133">
        <v>2892000</v>
      </c>
      <c r="J27" s="137">
        <v>0</v>
      </c>
      <c r="K27" s="134">
        <f t="shared" si="2"/>
        <v>2892000</v>
      </c>
      <c r="L27" s="53"/>
      <c r="M27" s="90"/>
      <c r="N27" s="53">
        <f>ROUNDUP((I27+L27)*Indexcijfers!$C$14/Indexcijfers!$C$13,-3)</f>
        <v>3005000</v>
      </c>
      <c r="O27" s="90">
        <f>ROUNDUP((J27+M27)*Indexcijfers!$E$14/Indexcijfers!$E$13,-3)</f>
        <v>0</v>
      </c>
      <c r="P27" s="66">
        <f t="shared" si="0"/>
        <v>3005000</v>
      </c>
      <c r="Q27" s="103" t="e">
        <f>SUM(P27*#REF!)/1000</f>
        <v>#REF!</v>
      </c>
      <c r="R27" s="91" t="e">
        <f>SUM(Q27*Indexcijfers!$K$5)</f>
        <v>#REF!</v>
      </c>
      <c r="S27" s="104" t="e">
        <f t="shared" si="1"/>
        <v>#REF!</v>
      </c>
    </row>
    <row r="28" spans="1:19" s="201" customFormat="1" ht="12.75" x14ac:dyDescent="0.25">
      <c r="A28" s="8" t="s">
        <v>22</v>
      </c>
      <c r="B28" s="8" t="s">
        <v>30</v>
      </c>
      <c r="C28" s="8" t="s">
        <v>40</v>
      </c>
      <c r="D28" s="11" t="s">
        <v>31</v>
      </c>
      <c r="E28" s="115">
        <v>6550001</v>
      </c>
      <c r="F28" s="115">
        <v>438239</v>
      </c>
      <c r="G28" s="40"/>
      <c r="H28" s="8"/>
      <c r="I28" s="133">
        <v>290000</v>
      </c>
      <c r="J28" s="134">
        <v>0</v>
      </c>
      <c r="K28" s="134">
        <f t="shared" si="2"/>
        <v>290000</v>
      </c>
      <c r="L28" s="53"/>
      <c r="M28" s="90"/>
      <c r="N28" s="53">
        <f>ROUNDUP((I28+L28)*Indexcijfers!$C$14/Indexcijfers!$C$13,-3)</f>
        <v>302000</v>
      </c>
      <c r="O28" s="90">
        <f>ROUNDUP((J28+M28)*Indexcijfers!$E$14/Indexcijfers!$E$13,-3)</f>
        <v>0</v>
      </c>
      <c r="P28" s="66">
        <f t="shared" si="0"/>
        <v>302000</v>
      </c>
      <c r="Q28" s="103" t="e">
        <f>SUM(P28*#REF!)/1000</f>
        <v>#REF!</v>
      </c>
      <c r="R28" s="91" t="e">
        <f>SUM(Q28*Indexcijfers!$K$5)</f>
        <v>#REF!</v>
      </c>
      <c r="S28" s="104" t="e">
        <f t="shared" si="1"/>
        <v>#REF!</v>
      </c>
    </row>
    <row r="29" spans="1:19" s="201" customFormat="1" ht="12.75" x14ac:dyDescent="0.25">
      <c r="A29" s="8" t="s">
        <v>22</v>
      </c>
      <c r="B29" s="8" t="s">
        <v>30</v>
      </c>
      <c r="C29" s="8" t="s">
        <v>40</v>
      </c>
      <c r="D29" s="11" t="s">
        <v>41</v>
      </c>
      <c r="E29" s="115">
        <v>6550001</v>
      </c>
      <c r="F29" s="115">
        <v>438239</v>
      </c>
      <c r="G29" s="40"/>
      <c r="H29" s="11"/>
      <c r="I29" s="133">
        <v>157000</v>
      </c>
      <c r="J29" s="134">
        <v>0</v>
      </c>
      <c r="K29" s="134">
        <f t="shared" si="2"/>
        <v>157000</v>
      </c>
      <c r="L29" s="53"/>
      <c r="M29" s="90"/>
      <c r="N29" s="53">
        <f>ROUNDUP((I29+L29)*Indexcijfers!$C$14/Indexcijfers!$C$13,-3)</f>
        <v>164000</v>
      </c>
      <c r="O29" s="90">
        <f>ROUNDUP((J29+M29)*Indexcijfers!$E$14/Indexcijfers!$E$13,-3)</f>
        <v>0</v>
      </c>
      <c r="P29" s="66">
        <f t="shared" si="0"/>
        <v>164000</v>
      </c>
      <c r="Q29" s="103" t="e">
        <f>SUM(P29*#REF!)/1000</f>
        <v>#REF!</v>
      </c>
      <c r="R29" s="91" t="e">
        <f>SUM(Q29*Indexcijfers!$K$5)</f>
        <v>#REF!</v>
      </c>
      <c r="S29" s="104" t="e">
        <f t="shared" si="1"/>
        <v>#REF!</v>
      </c>
    </row>
    <row r="30" spans="1:19" s="201" customFormat="1" ht="12.75" x14ac:dyDescent="0.25">
      <c r="A30" s="8" t="s">
        <v>75</v>
      </c>
      <c r="B30" s="8" t="s">
        <v>70</v>
      </c>
      <c r="C30" s="8" t="s">
        <v>76</v>
      </c>
      <c r="D30" s="11" t="s">
        <v>43</v>
      </c>
      <c r="E30" s="115">
        <v>6550001</v>
      </c>
      <c r="F30" s="115">
        <v>438239</v>
      </c>
      <c r="G30" s="40"/>
      <c r="H30" s="11"/>
      <c r="I30" s="133">
        <v>238000</v>
      </c>
      <c r="J30" s="134">
        <v>0</v>
      </c>
      <c r="K30" s="134">
        <f t="shared" si="2"/>
        <v>238000</v>
      </c>
      <c r="L30" s="53"/>
      <c r="M30" s="90"/>
      <c r="N30" s="53">
        <f>ROUNDUP((I30+L30)*Indexcijfers!$C$14/Indexcijfers!$C$13,-3)</f>
        <v>248000</v>
      </c>
      <c r="O30" s="90">
        <f>ROUNDUP((J30+M30)*Indexcijfers!$E$14/Indexcijfers!$E$13,-3)</f>
        <v>0</v>
      </c>
      <c r="P30" s="66">
        <f t="shared" si="0"/>
        <v>248000</v>
      </c>
      <c r="Q30" s="103" t="e">
        <f>SUM(P30*#REF!)/1000</f>
        <v>#REF!</v>
      </c>
      <c r="R30" s="91" t="e">
        <f>SUM(Q30*Indexcijfers!$K$5)</f>
        <v>#REF!</v>
      </c>
      <c r="S30" s="104" t="e">
        <f t="shared" si="1"/>
        <v>#REF!</v>
      </c>
    </row>
    <row r="31" spans="1:19" s="201" customFormat="1" ht="33.75" x14ac:dyDescent="0.25">
      <c r="A31" s="14" t="s">
        <v>44</v>
      </c>
      <c r="B31" s="15" t="s">
        <v>30</v>
      </c>
      <c r="C31" s="15" t="s">
        <v>45</v>
      </c>
      <c r="D31" s="27" t="s">
        <v>46</v>
      </c>
      <c r="E31" s="116">
        <v>6110001</v>
      </c>
      <c r="F31" s="116">
        <v>438239</v>
      </c>
      <c r="G31" s="42"/>
      <c r="H31" s="45"/>
      <c r="I31" s="135">
        <v>0</v>
      </c>
      <c r="J31" s="136">
        <v>721000</v>
      </c>
      <c r="K31" s="134">
        <f t="shared" si="2"/>
        <v>721000</v>
      </c>
      <c r="L31" s="54"/>
      <c r="M31" s="90"/>
      <c r="N31" s="53">
        <f>ROUNDUP((I31+L31)*Indexcijfers!$C$14/Indexcijfers!$C$13,-3)</f>
        <v>0</v>
      </c>
      <c r="O31" s="90">
        <f>ROUNDUP((J31+M31)*Indexcijfers!$E$14/Indexcijfers!$E$13,-3)</f>
        <v>752000</v>
      </c>
      <c r="P31" s="67">
        <f t="shared" si="0"/>
        <v>752000</v>
      </c>
      <c r="Q31" s="103" t="e">
        <f>SUM(P31*#REF!)/1000</f>
        <v>#REF!</v>
      </c>
      <c r="R31" s="91" t="e">
        <f>SUM(Q31*Indexcijfers!$K$5)</f>
        <v>#REF!</v>
      </c>
      <c r="S31" s="104" t="e">
        <f t="shared" si="1"/>
        <v>#REF!</v>
      </c>
    </row>
    <row r="32" spans="1:19" s="201" customFormat="1" ht="12.75" x14ac:dyDescent="0.25">
      <c r="A32" s="14" t="s">
        <v>44</v>
      </c>
      <c r="B32" s="15" t="s">
        <v>30</v>
      </c>
      <c r="C32" s="15" t="s">
        <v>123</v>
      </c>
      <c r="D32" s="27" t="s">
        <v>124</v>
      </c>
      <c r="E32" s="116">
        <v>5830001</v>
      </c>
      <c r="F32" s="116">
        <v>438239</v>
      </c>
      <c r="G32" s="42"/>
      <c r="H32" s="45"/>
      <c r="I32" s="135">
        <v>132000</v>
      </c>
      <c r="J32" s="136">
        <v>0</v>
      </c>
      <c r="K32" s="134">
        <f t="shared" si="2"/>
        <v>132000</v>
      </c>
      <c r="L32" s="54"/>
      <c r="M32" s="90"/>
      <c r="N32" s="53">
        <f>ROUNDUP((I32+L32)*Indexcijfers!$C$14/Indexcijfers!$C$13,-3)</f>
        <v>138000</v>
      </c>
      <c r="O32" s="90">
        <f>ROUNDUP((J32+M32)*Indexcijfers!$E$14/Indexcijfers!$E$13,-3)</f>
        <v>0</v>
      </c>
      <c r="P32" s="66">
        <f t="shared" si="0"/>
        <v>138000</v>
      </c>
      <c r="Q32" s="103" t="e">
        <f>SUM(P32*#REF!)/1000</f>
        <v>#REF!</v>
      </c>
      <c r="R32" s="91" t="e">
        <f>SUM(Q32*Indexcijfers!$K$5)</f>
        <v>#REF!</v>
      </c>
      <c r="S32" s="104" t="e">
        <f t="shared" si="1"/>
        <v>#REF!</v>
      </c>
    </row>
    <row r="33" spans="1:20" s="201" customFormat="1" ht="12.75" x14ac:dyDescent="0.25">
      <c r="A33" s="8" t="s">
        <v>42</v>
      </c>
      <c r="B33" s="8" t="s">
        <v>30</v>
      </c>
      <c r="C33" s="8"/>
      <c r="D33" s="11" t="s">
        <v>142</v>
      </c>
      <c r="E33" s="115">
        <v>4830001</v>
      </c>
      <c r="F33" s="115">
        <v>438239</v>
      </c>
      <c r="G33" s="40"/>
      <c r="H33" s="11"/>
      <c r="I33" s="133">
        <v>105000</v>
      </c>
      <c r="J33" s="134">
        <v>0</v>
      </c>
      <c r="K33" s="134">
        <f t="shared" si="2"/>
        <v>105000</v>
      </c>
      <c r="L33" s="53"/>
      <c r="M33" s="90"/>
      <c r="N33" s="53">
        <f>ROUNDUP((I33+L33)*Indexcijfers!$C$14/Indexcijfers!$C$13,-3)</f>
        <v>110000</v>
      </c>
      <c r="O33" s="90">
        <f>ROUNDUP((J33+M33)*Indexcijfers!$E$14/Indexcijfers!$E$13,-3)</f>
        <v>0</v>
      </c>
      <c r="P33" s="66">
        <f t="shared" si="0"/>
        <v>110000</v>
      </c>
      <c r="Q33" s="103" t="e">
        <f>SUM(P33*#REF!)/1000</f>
        <v>#REF!</v>
      </c>
      <c r="R33" s="91" t="e">
        <f>SUM(Q33*Indexcijfers!$K$5)</f>
        <v>#REF!</v>
      </c>
      <c r="S33" s="104" t="e">
        <f t="shared" si="1"/>
        <v>#REF!</v>
      </c>
    </row>
    <row r="34" spans="1:20" s="204" customFormat="1" ht="11.25" x14ac:dyDescent="0.2">
      <c r="A34" s="8" t="s">
        <v>14</v>
      </c>
      <c r="B34" s="8" t="s">
        <v>11</v>
      </c>
      <c r="C34" s="8" t="s">
        <v>15</v>
      </c>
      <c r="D34" s="11" t="s">
        <v>16</v>
      </c>
      <c r="E34" s="115">
        <v>6110002</v>
      </c>
      <c r="F34" s="115">
        <v>438239</v>
      </c>
      <c r="G34" s="40"/>
      <c r="H34" s="8"/>
      <c r="I34" s="133">
        <v>710000</v>
      </c>
      <c r="J34" s="134">
        <v>0</v>
      </c>
      <c r="K34" s="134">
        <f t="shared" si="2"/>
        <v>710000</v>
      </c>
      <c r="L34" s="53"/>
      <c r="M34" s="90"/>
      <c r="N34" s="53">
        <f>ROUNDUP((I34+L34)*Indexcijfers!$C$14/Indexcijfers!$C$13,-3)</f>
        <v>738000</v>
      </c>
      <c r="O34" s="90">
        <f>ROUNDUP((J34+M34)*Indexcijfers!$E$14/Indexcijfers!$E$13,-3)</f>
        <v>0</v>
      </c>
      <c r="P34" s="66">
        <f t="shared" si="0"/>
        <v>738000</v>
      </c>
      <c r="Q34" s="103" t="e">
        <f>SUM(P34*#REF!)/1000</f>
        <v>#REF!</v>
      </c>
      <c r="R34" s="91" t="e">
        <f>SUM(Q34*Indexcijfers!$K$5)</f>
        <v>#REF!</v>
      </c>
      <c r="S34" s="104" t="e">
        <f t="shared" si="1"/>
        <v>#REF!</v>
      </c>
    </row>
    <row r="35" spans="1:20" s="204" customFormat="1" ht="11.25" x14ac:dyDescent="0.2">
      <c r="A35" s="8" t="s">
        <v>47</v>
      </c>
      <c r="B35" s="8" t="s">
        <v>30</v>
      </c>
      <c r="C35" s="8" t="s">
        <v>48</v>
      </c>
      <c r="D35" s="11" t="s">
        <v>43</v>
      </c>
      <c r="E35" s="115">
        <v>5010007</v>
      </c>
      <c r="F35" s="115">
        <v>438239</v>
      </c>
      <c r="G35" s="40"/>
      <c r="H35" s="11"/>
      <c r="I35" s="133">
        <v>389000</v>
      </c>
      <c r="J35" s="134">
        <v>0</v>
      </c>
      <c r="K35" s="134">
        <f t="shared" si="2"/>
        <v>389000</v>
      </c>
      <c r="L35" s="53"/>
      <c r="M35" s="90"/>
      <c r="N35" s="53">
        <f>ROUNDUP((I35+L35)*Indexcijfers!$C$14/Indexcijfers!$C$13,-3)</f>
        <v>405000</v>
      </c>
      <c r="O35" s="90">
        <f>ROUNDUP((J35+M35)*Indexcijfers!$E$14/Indexcijfers!$E$13,-3)</f>
        <v>0</v>
      </c>
      <c r="P35" s="66">
        <f t="shared" si="0"/>
        <v>405000</v>
      </c>
      <c r="Q35" s="103" t="e">
        <f>SUM(P35*#REF!)/1000</f>
        <v>#REF!</v>
      </c>
      <c r="R35" s="91" t="e">
        <f>SUM(Q35*Indexcijfers!$K$5)</f>
        <v>#REF!</v>
      </c>
      <c r="S35" s="104" t="e">
        <f t="shared" si="1"/>
        <v>#REF!</v>
      </c>
    </row>
    <row r="36" spans="1:20" s="201" customFormat="1" ht="22.5" x14ac:dyDescent="0.25">
      <c r="A36" s="14" t="s">
        <v>49</v>
      </c>
      <c r="B36" s="14" t="s">
        <v>30</v>
      </c>
      <c r="C36" s="14" t="s">
        <v>48</v>
      </c>
      <c r="D36" s="28" t="s">
        <v>50</v>
      </c>
      <c r="E36" s="117">
        <v>5010007</v>
      </c>
      <c r="F36" s="117">
        <v>438239</v>
      </c>
      <c r="G36" s="43"/>
      <c r="H36" s="46"/>
      <c r="I36" s="135">
        <v>7453000</v>
      </c>
      <c r="J36" s="136">
        <v>1757000</v>
      </c>
      <c r="K36" s="134">
        <f t="shared" si="2"/>
        <v>9210000</v>
      </c>
      <c r="L36" s="54"/>
      <c r="M36" s="90"/>
      <c r="N36" s="54">
        <f>ROUNDUP((I36+L36)*Indexcijfers!$C$14/Indexcijfers!$C$13,-3)</f>
        <v>7744000</v>
      </c>
      <c r="O36" s="118">
        <f>ROUNDUP((J36+M36)*Indexcijfers!$E$14/Indexcijfers!$E$13,-3)</f>
        <v>1831000</v>
      </c>
      <c r="P36" s="67">
        <f t="shared" si="0"/>
        <v>9575000</v>
      </c>
      <c r="Q36" s="119" t="e">
        <f>SUM(P36*#REF!)/1000</f>
        <v>#REF!</v>
      </c>
      <c r="R36" s="120" t="e">
        <f>SUM(Q36*Indexcijfers!$K$5)</f>
        <v>#REF!</v>
      </c>
      <c r="S36" s="121" t="e">
        <f t="shared" si="1"/>
        <v>#REF!</v>
      </c>
    </row>
    <row r="37" spans="1:20" s="201" customFormat="1" ht="12.75" x14ac:dyDescent="0.25">
      <c r="A37" s="8" t="s">
        <v>51</v>
      </c>
      <c r="B37" s="8" t="s">
        <v>30</v>
      </c>
      <c r="C37" s="8"/>
      <c r="D37" s="11" t="s">
        <v>52</v>
      </c>
      <c r="E37" s="115">
        <v>6660000</v>
      </c>
      <c r="F37" s="115">
        <v>438239</v>
      </c>
      <c r="G37" s="40"/>
      <c r="H37" s="11"/>
      <c r="I37" s="133">
        <v>48000</v>
      </c>
      <c r="J37" s="134">
        <v>0</v>
      </c>
      <c r="K37" s="134">
        <f t="shared" si="2"/>
        <v>48000</v>
      </c>
      <c r="L37" s="53"/>
      <c r="M37" s="90"/>
      <c r="N37" s="53">
        <f>ROUNDUP((I37+L37)*Indexcijfers!$C$14/Indexcijfers!$C$13,-3)</f>
        <v>50000</v>
      </c>
      <c r="O37" s="90">
        <f>ROUNDUP((J37+M37)*Indexcijfers!$E$14/Indexcijfers!$E$13,-3)</f>
        <v>0</v>
      </c>
      <c r="P37" s="66">
        <f t="shared" si="0"/>
        <v>50000</v>
      </c>
      <c r="Q37" s="103" t="e">
        <f>SUM(P37*#REF!)/1000</f>
        <v>#REF!</v>
      </c>
      <c r="R37" s="91" t="e">
        <f>SUM(Q37*Indexcijfers!$K$5)</f>
        <v>#REF!</v>
      </c>
      <c r="S37" s="104" t="e">
        <f t="shared" si="1"/>
        <v>#REF!</v>
      </c>
    </row>
    <row r="38" spans="1:20" s="201" customFormat="1" ht="12.75" x14ac:dyDescent="0.25">
      <c r="A38" s="8" t="s">
        <v>53</v>
      </c>
      <c r="B38" s="8" t="s">
        <v>30</v>
      </c>
      <c r="C38" s="8" t="s">
        <v>54</v>
      </c>
      <c r="D38" s="11" t="s">
        <v>55</v>
      </c>
      <c r="E38" s="115">
        <v>6540006</v>
      </c>
      <c r="F38" s="115">
        <v>438239</v>
      </c>
      <c r="G38" s="40"/>
      <c r="H38" s="11"/>
      <c r="I38" s="133">
        <v>3769000</v>
      </c>
      <c r="J38" s="134">
        <v>277000</v>
      </c>
      <c r="K38" s="134">
        <f t="shared" si="2"/>
        <v>4046000</v>
      </c>
      <c r="L38" s="53"/>
      <c r="M38" s="90"/>
      <c r="N38" s="53">
        <f>ROUNDUP((I38+L38)*Indexcijfers!$C$14/Indexcijfers!$C$13,-3)</f>
        <v>3916000</v>
      </c>
      <c r="O38" s="90">
        <f>ROUNDUP((J38+M38)*Indexcijfers!$E$14/Indexcijfers!$E$13,-3)</f>
        <v>289000</v>
      </c>
      <c r="P38" s="66">
        <f t="shared" si="0"/>
        <v>4205000</v>
      </c>
      <c r="Q38" s="103" t="e">
        <f>SUM(P38*#REF!)/1000</f>
        <v>#REF!</v>
      </c>
      <c r="R38" s="91" t="e">
        <f>SUM(Q38*Indexcijfers!$K$5)</f>
        <v>#REF!</v>
      </c>
      <c r="S38" s="104" t="e">
        <f t="shared" si="1"/>
        <v>#REF!</v>
      </c>
    </row>
    <row r="39" spans="1:20" s="201" customFormat="1" ht="12.75" x14ac:dyDescent="0.25">
      <c r="A39" s="8" t="s">
        <v>56</v>
      </c>
      <c r="B39" s="8" t="s">
        <v>30</v>
      </c>
      <c r="C39" s="8" t="s">
        <v>57</v>
      </c>
      <c r="D39" s="11" t="s">
        <v>58</v>
      </c>
      <c r="E39" s="115">
        <v>6520013</v>
      </c>
      <c r="F39" s="115">
        <v>438239</v>
      </c>
      <c r="G39" s="40"/>
      <c r="H39" s="11"/>
      <c r="I39" s="133">
        <v>2483000</v>
      </c>
      <c r="J39" s="134">
        <v>319000</v>
      </c>
      <c r="K39" s="134">
        <f t="shared" si="2"/>
        <v>2802000</v>
      </c>
      <c r="L39" s="53"/>
      <c r="M39" s="90"/>
      <c r="N39" s="53">
        <f>ROUNDUP((I39+L39)*Indexcijfers!$C$14/Indexcijfers!$C$13,-3)</f>
        <v>2580000</v>
      </c>
      <c r="O39" s="90">
        <f>ROUNDUP((J39+M39)*Indexcijfers!$E$14/Indexcijfers!$E$13,-3)</f>
        <v>333000</v>
      </c>
      <c r="P39" s="66">
        <f t="shared" si="0"/>
        <v>2913000</v>
      </c>
      <c r="Q39" s="103" t="e">
        <f>SUM(P39*#REF!)/1000</f>
        <v>#REF!</v>
      </c>
      <c r="R39" s="91" t="e">
        <f>SUM(Q39*Indexcijfers!$K$5)</f>
        <v>#REF!</v>
      </c>
      <c r="S39" s="104" t="e">
        <f t="shared" si="1"/>
        <v>#REF!</v>
      </c>
    </row>
    <row r="40" spans="1:20" s="201" customFormat="1" ht="12.75" x14ac:dyDescent="0.25">
      <c r="A40" s="8" t="s">
        <v>87</v>
      </c>
      <c r="B40" s="8" t="s">
        <v>78</v>
      </c>
      <c r="C40" s="8" t="s">
        <v>88</v>
      </c>
      <c r="D40" s="11" t="s">
        <v>89</v>
      </c>
      <c r="E40" s="115">
        <v>6550015</v>
      </c>
      <c r="F40" s="115">
        <v>438239</v>
      </c>
      <c r="G40" s="40"/>
      <c r="H40" s="11"/>
      <c r="I40" s="133">
        <v>1035000</v>
      </c>
      <c r="J40" s="134">
        <v>0</v>
      </c>
      <c r="K40" s="134">
        <f t="shared" si="2"/>
        <v>1035000</v>
      </c>
      <c r="L40" s="53"/>
      <c r="M40" s="90"/>
      <c r="N40" s="53">
        <f>ROUNDUP((I40+L40)*Indexcijfers!$C$14/Indexcijfers!$C$13,-3)</f>
        <v>1076000</v>
      </c>
      <c r="O40" s="90">
        <f>ROUNDUP((J40+M40)*Indexcijfers!$E$14/Indexcijfers!$E$13,-3)</f>
        <v>0</v>
      </c>
      <c r="P40" s="66">
        <f t="shared" si="0"/>
        <v>1076000</v>
      </c>
      <c r="Q40" s="103" t="e">
        <f>SUM(P40*#REF!)/1000</f>
        <v>#REF!</v>
      </c>
      <c r="R40" s="91" t="e">
        <f>SUM(Q40*Indexcijfers!$K$5)</f>
        <v>#REF!</v>
      </c>
      <c r="S40" s="104" t="e">
        <f t="shared" si="1"/>
        <v>#REF!</v>
      </c>
    </row>
    <row r="41" spans="1:20" s="201" customFormat="1" ht="12.75" x14ac:dyDescent="0.25">
      <c r="A41" s="8" t="s">
        <v>59</v>
      </c>
      <c r="B41" s="8" t="s">
        <v>30</v>
      </c>
      <c r="C41" s="8" t="s">
        <v>60</v>
      </c>
      <c r="D41" s="11" t="s">
        <v>61</v>
      </c>
      <c r="E41" s="115">
        <v>6740011</v>
      </c>
      <c r="F41" s="115">
        <v>438239</v>
      </c>
      <c r="G41" s="40"/>
      <c r="H41" s="11"/>
      <c r="I41" s="133">
        <v>202000</v>
      </c>
      <c r="J41" s="134">
        <v>0</v>
      </c>
      <c r="K41" s="134">
        <f t="shared" si="2"/>
        <v>202000</v>
      </c>
      <c r="L41" s="53"/>
      <c r="M41" s="90"/>
      <c r="N41" s="53">
        <f>ROUNDUP((I41+L41)*Indexcijfers!$C$14/Indexcijfers!$C$13,-3)</f>
        <v>210000</v>
      </c>
      <c r="O41" s="90">
        <f>ROUNDUP((J41+M41)*Indexcijfers!$E$14/Indexcijfers!$E$13,-3)</f>
        <v>0</v>
      </c>
      <c r="P41" s="66">
        <f t="shared" si="0"/>
        <v>210000</v>
      </c>
      <c r="Q41" s="103" t="e">
        <f>SUM(P41*#REF!)/1000</f>
        <v>#REF!</v>
      </c>
      <c r="R41" s="91" t="e">
        <f>SUM(Q41*Indexcijfers!$K$5)</f>
        <v>#REF!</v>
      </c>
      <c r="S41" s="104" t="e">
        <f t="shared" si="1"/>
        <v>#REF!</v>
      </c>
    </row>
    <row r="42" spans="1:20" s="201" customFormat="1" ht="12.75" x14ac:dyDescent="0.25">
      <c r="A42" s="8" t="s">
        <v>134</v>
      </c>
      <c r="B42" s="8" t="s">
        <v>30</v>
      </c>
      <c r="C42" s="8" t="s">
        <v>60</v>
      </c>
      <c r="D42" s="11" t="s">
        <v>135</v>
      </c>
      <c r="E42" s="115">
        <v>5010007</v>
      </c>
      <c r="F42" s="115">
        <v>438239</v>
      </c>
      <c r="G42" s="40"/>
      <c r="H42" s="11"/>
      <c r="I42" s="133">
        <v>76000</v>
      </c>
      <c r="J42" s="134">
        <v>0</v>
      </c>
      <c r="K42" s="134">
        <f t="shared" si="2"/>
        <v>76000</v>
      </c>
      <c r="L42" s="53"/>
      <c r="M42" s="90"/>
      <c r="N42" s="53">
        <f>ROUNDUP((I42+L42)*Indexcijfers!$C$14/Indexcijfers!$C$13,-3)</f>
        <v>79000</v>
      </c>
      <c r="O42" s="90">
        <f>ROUNDUP((J42+M42)*Indexcijfers!$E$14/Indexcijfers!$E$13,-3)</f>
        <v>0</v>
      </c>
      <c r="P42" s="66">
        <f t="shared" si="0"/>
        <v>79000</v>
      </c>
      <c r="Q42" s="103" t="e">
        <f>SUM(P42*#REF!)/1000</f>
        <v>#REF!</v>
      </c>
      <c r="R42" s="91" t="e">
        <f>SUM(Q42*Indexcijfers!$K$5)</f>
        <v>#REF!</v>
      </c>
      <c r="S42" s="104" t="e">
        <f t="shared" si="1"/>
        <v>#REF!</v>
      </c>
    </row>
    <row r="43" spans="1:20" s="205" customFormat="1" ht="12.75" x14ac:dyDescent="0.25">
      <c r="A43" s="184" t="s">
        <v>152</v>
      </c>
      <c r="B43" s="8" t="s">
        <v>18</v>
      </c>
      <c r="C43" s="8" t="s">
        <v>153</v>
      </c>
      <c r="D43" s="185" t="s">
        <v>159</v>
      </c>
      <c r="E43" s="181"/>
      <c r="F43" s="179"/>
      <c r="G43" s="40"/>
      <c r="H43" s="11"/>
      <c r="I43" s="133">
        <v>100000</v>
      </c>
      <c r="J43" s="134">
        <v>0</v>
      </c>
      <c r="K43" s="134">
        <f t="shared" si="2"/>
        <v>100000</v>
      </c>
      <c r="L43" s="53"/>
      <c r="M43" s="90"/>
      <c r="N43" s="130" t="e">
        <f>ROUNDUP((#REF!+I43)*Indexcijfers!$C$14/Indexcijfers!$C$13,-3)</f>
        <v>#REF!</v>
      </c>
      <c r="O43" s="122">
        <f>ROUNDUP((J43+M43)*Indexcijfers!$E$14/Indexcijfers!$E$13,-3)</f>
        <v>0</v>
      </c>
      <c r="P43" s="123" t="e">
        <f t="shared" ref="P43" si="3">SUM(N43:O43)</f>
        <v>#REF!</v>
      </c>
      <c r="Q43" s="124" t="e">
        <f>SUM(P43*#REF!)/1000</f>
        <v>#REF!</v>
      </c>
      <c r="R43" s="125" t="e">
        <f>SUM(Q43*Indexcijfers!$K$5)</f>
        <v>#REF!</v>
      </c>
      <c r="S43" s="126" t="e">
        <f t="shared" ref="S43" si="4">SUM(Q43+R43)</f>
        <v>#REF!</v>
      </c>
      <c r="T43" s="206" t="s">
        <v>158</v>
      </c>
    </row>
    <row r="44" spans="1:20" s="129" customFormat="1" ht="11.25" x14ac:dyDescent="0.2">
      <c r="A44" s="186" t="s">
        <v>162</v>
      </c>
      <c r="B44" s="187" t="s">
        <v>30</v>
      </c>
      <c r="C44" s="187" t="s">
        <v>163</v>
      </c>
      <c r="D44" s="188" t="s">
        <v>164</v>
      </c>
      <c r="E44" s="182"/>
      <c r="F44" s="180"/>
      <c r="G44" s="40"/>
      <c r="H44" s="11"/>
      <c r="I44" s="133">
        <v>6050000</v>
      </c>
      <c r="J44" s="134">
        <v>0</v>
      </c>
      <c r="K44" s="134">
        <f t="shared" si="2"/>
        <v>6050000</v>
      </c>
      <c r="L44" s="53"/>
      <c r="M44" s="90"/>
      <c r="N44" s="183"/>
      <c r="O44" s="128"/>
      <c r="P44" s="128"/>
      <c r="Q44" s="128"/>
      <c r="R44" s="128"/>
      <c r="S44" s="128"/>
      <c r="T44" s="129" t="s">
        <v>165</v>
      </c>
    </row>
    <row r="45" spans="1:20" s="129" customFormat="1" ht="11.25" x14ac:dyDescent="0.2">
      <c r="A45" s="186" t="s">
        <v>166</v>
      </c>
      <c r="B45" s="187" t="s">
        <v>30</v>
      </c>
      <c r="C45" s="187" t="s">
        <v>163</v>
      </c>
      <c r="D45" s="188" t="s">
        <v>164</v>
      </c>
      <c r="E45" s="182"/>
      <c r="F45" s="180"/>
      <c r="G45" s="40"/>
      <c r="H45" s="11"/>
      <c r="I45" s="133">
        <v>6050000</v>
      </c>
      <c r="J45" s="134">
        <v>0</v>
      </c>
      <c r="K45" s="134">
        <f t="shared" si="2"/>
        <v>6050000</v>
      </c>
      <c r="L45" s="53"/>
      <c r="M45" s="90"/>
      <c r="N45" s="183"/>
      <c r="O45" s="128"/>
      <c r="P45" s="128"/>
      <c r="Q45" s="128"/>
      <c r="R45" s="128"/>
      <c r="S45" s="128"/>
      <c r="T45" s="129" t="s">
        <v>165</v>
      </c>
    </row>
    <row r="46" spans="1:20" s="201" customFormat="1" ht="12.75" x14ac:dyDescent="0.25">
      <c r="A46" s="8"/>
      <c r="B46" s="8"/>
      <c r="C46" s="8"/>
      <c r="D46" s="11" t="s">
        <v>90</v>
      </c>
      <c r="E46" s="115">
        <v>5010007</v>
      </c>
      <c r="F46" s="115">
        <v>438239</v>
      </c>
      <c r="G46" s="40"/>
      <c r="H46" s="11"/>
      <c r="I46" s="133">
        <v>420000</v>
      </c>
      <c r="J46" s="134">
        <v>174000</v>
      </c>
      <c r="K46" s="134">
        <f t="shared" si="2"/>
        <v>594000</v>
      </c>
      <c r="L46" s="53"/>
      <c r="M46" s="90"/>
      <c r="N46" s="53">
        <f>ROUNDUP((I46+L46)*Indexcijfers!$C$14/Indexcijfers!$C$13,-3)</f>
        <v>437000</v>
      </c>
      <c r="O46" s="90">
        <f>ROUNDUP((J46+M46)*Indexcijfers!$E$14/Indexcijfers!$E$13,-3)</f>
        <v>182000</v>
      </c>
      <c r="P46" s="66">
        <f t="shared" si="0"/>
        <v>619000</v>
      </c>
      <c r="Q46" s="103" t="e">
        <f>SUM(P46*#REF!)/1000</f>
        <v>#REF!</v>
      </c>
      <c r="R46" s="91" t="e">
        <f>SUM(Q46*Indexcijfers!$K$5)</f>
        <v>#REF!</v>
      </c>
      <c r="S46" s="104" t="e">
        <f t="shared" si="1"/>
        <v>#REF!</v>
      </c>
    </row>
    <row r="47" spans="1:20" s="201" customFormat="1" ht="12.75" x14ac:dyDescent="0.25">
      <c r="A47" s="8"/>
      <c r="B47" s="8"/>
      <c r="C47" s="8"/>
      <c r="D47" s="11" t="s">
        <v>91</v>
      </c>
      <c r="E47" s="115">
        <v>5010007</v>
      </c>
      <c r="F47" s="115">
        <v>438239</v>
      </c>
      <c r="G47" s="40"/>
      <c r="H47" s="11"/>
      <c r="I47" s="133">
        <v>0</v>
      </c>
      <c r="J47" s="134">
        <v>8000</v>
      </c>
      <c r="K47" s="134">
        <f t="shared" si="2"/>
        <v>8000</v>
      </c>
      <c r="L47" s="53"/>
      <c r="M47" s="90"/>
      <c r="N47" s="53">
        <f>ROUNDUP((I47+L47)*Indexcijfers!$C$14/Indexcijfers!$C$13,-3)</f>
        <v>0</v>
      </c>
      <c r="O47" s="90">
        <f>ROUNDUP((J47+M47)*Indexcijfers!$E$14/Indexcijfers!$E$13,-3)</f>
        <v>9000</v>
      </c>
      <c r="P47" s="66">
        <f t="shared" si="0"/>
        <v>9000</v>
      </c>
      <c r="Q47" s="103" t="e">
        <f>SUM(P47*#REF!)/1000</f>
        <v>#REF!</v>
      </c>
      <c r="R47" s="91" t="e">
        <f>SUM(Q47*Indexcijfers!$K$5)</f>
        <v>#REF!</v>
      </c>
      <c r="S47" s="104" t="e">
        <f t="shared" si="1"/>
        <v>#REF!</v>
      </c>
    </row>
    <row r="48" spans="1:20" s="201" customFormat="1" ht="12.75" x14ac:dyDescent="0.25">
      <c r="A48" s="12"/>
      <c r="B48" s="12"/>
      <c r="C48" s="12"/>
      <c r="D48" s="29" t="s">
        <v>92</v>
      </c>
      <c r="E48" s="115">
        <v>6110001</v>
      </c>
      <c r="F48" s="115">
        <v>438239</v>
      </c>
      <c r="G48" s="41"/>
      <c r="H48" s="29"/>
      <c r="I48" s="133">
        <v>0</v>
      </c>
      <c r="J48" s="134">
        <v>10000</v>
      </c>
      <c r="K48" s="134">
        <f t="shared" si="2"/>
        <v>10000</v>
      </c>
      <c r="L48" s="53"/>
      <c r="M48" s="90"/>
      <c r="N48" s="53">
        <f>ROUNDUP((I48+L48)*Indexcijfers!$C$14/Indexcijfers!$C$13,-3)</f>
        <v>0</v>
      </c>
      <c r="O48" s="90">
        <f>ROUNDUP((J48+M48)*Indexcijfers!$E$14/Indexcijfers!$E$13,-3)</f>
        <v>11000</v>
      </c>
      <c r="P48" s="66">
        <f t="shared" si="0"/>
        <v>11000</v>
      </c>
      <c r="Q48" s="103" t="e">
        <f>SUM(P48*#REF!)/1000</f>
        <v>#REF!</v>
      </c>
      <c r="R48" s="91" t="e">
        <f>SUM(Q48*Indexcijfers!$K$5)</f>
        <v>#REF!</v>
      </c>
      <c r="S48" s="104" t="e">
        <f t="shared" si="1"/>
        <v>#REF!</v>
      </c>
    </row>
    <row r="49" spans="1:20" s="201" customFormat="1" ht="12.75" x14ac:dyDescent="0.25">
      <c r="A49" s="8"/>
      <c r="B49" s="8"/>
      <c r="C49" s="8"/>
      <c r="D49" s="11" t="s">
        <v>93</v>
      </c>
      <c r="E49" s="115">
        <v>5010007</v>
      </c>
      <c r="F49" s="115">
        <v>438239</v>
      </c>
      <c r="G49" s="40"/>
      <c r="H49" s="11"/>
      <c r="I49" s="138">
        <v>0</v>
      </c>
      <c r="J49" s="139">
        <v>32000</v>
      </c>
      <c r="K49" s="134">
        <f t="shared" si="2"/>
        <v>32000</v>
      </c>
      <c r="L49" s="95"/>
      <c r="M49" s="90"/>
      <c r="N49" s="53">
        <f>ROUNDUP((I49+L49)*Indexcijfers!$C$14/Indexcijfers!$C$13,-3)</f>
        <v>0</v>
      </c>
      <c r="O49" s="90">
        <f>ROUNDUP((J49+M49)*Indexcijfers!$E$14/Indexcijfers!$E$13,-3)</f>
        <v>34000</v>
      </c>
      <c r="P49" s="66">
        <f t="shared" si="0"/>
        <v>34000</v>
      </c>
      <c r="Q49" s="103" t="e">
        <f>SUM(P49*#REF!)/1000</f>
        <v>#REF!</v>
      </c>
      <c r="R49" s="91" t="e">
        <f>SUM(Q49*Indexcijfers!$K$5)</f>
        <v>#REF!</v>
      </c>
      <c r="S49" s="104" t="e">
        <f t="shared" si="1"/>
        <v>#REF!</v>
      </c>
    </row>
    <row r="50" spans="1:20" ht="15.75" thickBot="1" x14ac:dyDescent="0.3">
      <c r="A50" s="59"/>
      <c r="B50" s="59"/>
      <c r="C50" s="59"/>
      <c r="D50" s="49"/>
      <c r="E50" s="49"/>
      <c r="F50" s="49"/>
      <c r="G50" s="60"/>
      <c r="H50" s="61"/>
      <c r="I50" s="140"/>
      <c r="J50" s="140"/>
      <c r="K50" s="141"/>
      <c r="L50" s="95"/>
      <c r="M50" s="59"/>
      <c r="N50" s="96"/>
      <c r="O50" s="92"/>
      <c r="P50" s="68"/>
      <c r="Q50" s="105"/>
      <c r="R50" s="59"/>
      <c r="S50" s="68"/>
    </row>
    <row r="51" spans="1:20" s="3" customFormat="1" ht="14.25" thickBot="1" x14ac:dyDescent="0.3">
      <c r="A51" s="17" t="s">
        <v>94</v>
      </c>
      <c r="B51" s="18"/>
      <c r="C51" s="18"/>
      <c r="D51" s="19"/>
      <c r="E51" s="19"/>
      <c r="F51" s="19"/>
      <c r="G51" s="20"/>
      <c r="H51" s="18"/>
      <c r="I51" s="142">
        <f t="shared" ref="I51:S51" si="5">SUM(I6:I50)</f>
        <v>74302000</v>
      </c>
      <c r="J51" s="142">
        <f t="shared" si="5"/>
        <v>8655000</v>
      </c>
      <c r="K51" s="142">
        <f>SUM(K6:K50)</f>
        <v>82957000</v>
      </c>
      <c r="L51" s="55">
        <f t="shared" si="5"/>
        <v>0</v>
      </c>
      <c r="M51" s="55">
        <f t="shared" si="5"/>
        <v>0</v>
      </c>
      <c r="N51" s="55" t="e">
        <f t="shared" si="5"/>
        <v>#REF!</v>
      </c>
      <c r="O51" s="55">
        <f t="shared" si="5"/>
        <v>9025000</v>
      </c>
      <c r="P51" s="55" t="e">
        <f t="shared" si="5"/>
        <v>#REF!</v>
      </c>
      <c r="Q51" s="106" t="e">
        <f t="shared" si="5"/>
        <v>#REF!</v>
      </c>
      <c r="R51" s="107" t="e">
        <f t="shared" si="5"/>
        <v>#REF!</v>
      </c>
      <c r="S51" s="70" t="e">
        <f t="shared" si="5"/>
        <v>#REF!</v>
      </c>
    </row>
    <row r="52" spans="1:20" s="3" customFormat="1" ht="15.75" thickTop="1" x14ac:dyDescent="0.3">
      <c r="A52" s="30"/>
      <c r="B52" s="30"/>
      <c r="C52" s="30"/>
      <c r="D52" s="31"/>
      <c r="E52" s="31"/>
      <c r="F52" s="31"/>
      <c r="G52" s="32"/>
      <c r="H52" s="30"/>
      <c r="I52" s="143"/>
      <c r="J52" s="144"/>
      <c r="K52" s="144"/>
      <c r="L52" s="56"/>
      <c r="M52" s="33"/>
      <c r="N52" s="56"/>
      <c r="O52" s="33"/>
      <c r="P52" s="69"/>
      <c r="Q52" s="108"/>
      <c r="R52" s="109"/>
      <c r="S52" s="110"/>
    </row>
    <row r="53" spans="1:20" s="26" customFormat="1" x14ac:dyDescent="0.3">
      <c r="A53" s="7" t="s">
        <v>95</v>
      </c>
      <c r="B53" s="22"/>
      <c r="C53" s="22"/>
      <c r="D53" s="23"/>
      <c r="E53" s="23"/>
      <c r="F53" s="23"/>
      <c r="G53" s="24"/>
      <c r="H53" s="22"/>
      <c r="I53" s="131"/>
      <c r="J53" s="132"/>
      <c r="K53" s="132"/>
      <c r="L53" s="52"/>
      <c r="M53" s="25"/>
      <c r="N53" s="52"/>
      <c r="O53" s="25"/>
      <c r="P53" s="65"/>
      <c r="Q53" s="100"/>
      <c r="R53" s="101"/>
      <c r="S53" s="102"/>
    </row>
    <row r="54" spans="1:20" s="3" customFormat="1" ht="14.25" customHeight="1" x14ac:dyDescent="0.25">
      <c r="A54" s="8"/>
      <c r="B54" s="8"/>
      <c r="C54" s="8"/>
      <c r="D54" s="11"/>
      <c r="E54" s="11"/>
      <c r="F54" s="11"/>
      <c r="G54" s="9"/>
      <c r="H54" s="8"/>
      <c r="I54" s="133"/>
      <c r="J54" s="137"/>
      <c r="K54" s="134"/>
      <c r="L54" s="53"/>
      <c r="M54" s="34"/>
      <c r="N54" s="53"/>
      <c r="O54" s="34"/>
      <c r="P54" s="66"/>
      <c r="Q54" s="108"/>
      <c r="R54" s="109"/>
      <c r="S54" s="110"/>
    </row>
    <row r="55" spans="1:20" s="13" customFormat="1" ht="12.75" customHeight="1" x14ac:dyDescent="0.25">
      <c r="A55" s="8" t="s">
        <v>107</v>
      </c>
      <c r="B55" s="8" t="s">
        <v>30</v>
      </c>
      <c r="C55" s="8"/>
      <c r="D55" s="11" t="s">
        <v>160</v>
      </c>
      <c r="E55" s="115">
        <v>6420010</v>
      </c>
      <c r="F55" s="115">
        <v>438239</v>
      </c>
      <c r="G55" s="40">
        <v>44473</v>
      </c>
      <c r="H55" s="44"/>
      <c r="I55" s="133">
        <v>2809000</v>
      </c>
      <c r="J55" s="137">
        <v>0</v>
      </c>
      <c r="K55" s="134">
        <f>I55+J55</f>
        <v>2809000</v>
      </c>
      <c r="L55" s="114"/>
      <c r="M55" s="35"/>
      <c r="N55" s="53">
        <f>SUM(I55+L55)</f>
        <v>2809000</v>
      </c>
      <c r="O55" s="90">
        <f>ROUNDUP((J55+M55)*Indexcijfers!$E$14/Indexcijfers!$E$13,-3)</f>
        <v>0</v>
      </c>
      <c r="P55" s="66">
        <f t="shared" ref="P55:P67" si="6">SUM(N55:O55)</f>
        <v>2809000</v>
      </c>
      <c r="Q55" s="103" t="e">
        <f>SUM(P55*#REF!)/1000</f>
        <v>#REF!</v>
      </c>
      <c r="R55" s="91" t="e">
        <f>SUM(Q55*Indexcijfers!$K$5)</f>
        <v>#REF!</v>
      </c>
      <c r="S55" s="104" t="e">
        <f t="shared" ref="S55:S66" si="7">SUM(Q55+R55)</f>
        <v>#REF!</v>
      </c>
      <c r="T55" s="3" t="s">
        <v>151</v>
      </c>
    </row>
    <row r="56" spans="1:20" s="13" customFormat="1" ht="12.75" x14ac:dyDescent="0.2">
      <c r="A56" s="8" t="s">
        <v>100</v>
      </c>
      <c r="B56" s="8" t="s">
        <v>18</v>
      </c>
      <c r="C56" s="8"/>
      <c r="D56" s="11" t="s">
        <v>101</v>
      </c>
      <c r="E56" s="115">
        <v>6420012</v>
      </c>
      <c r="F56" s="115">
        <v>438239</v>
      </c>
      <c r="G56" s="40">
        <v>44473</v>
      </c>
      <c r="H56" s="44"/>
      <c r="I56" s="133">
        <v>2397000</v>
      </c>
      <c r="J56" s="137">
        <v>405000</v>
      </c>
      <c r="K56" s="134">
        <f t="shared" ref="K56:K67" si="8">I56+J56</f>
        <v>2802000</v>
      </c>
      <c r="L56" s="53"/>
      <c r="M56" s="35"/>
      <c r="N56" s="53">
        <f>ROUNDUP((I56+L56)*Indexcijfers!$C$14/Indexcijfers!$C$13,-3)</f>
        <v>2491000</v>
      </c>
      <c r="O56" s="90">
        <f>ROUNDUP((J56+M56)*Indexcijfers!$E$14/Indexcijfers!$E$13,-3)</f>
        <v>422000</v>
      </c>
      <c r="P56" s="66">
        <f t="shared" si="6"/>
        <v>2913000</v>
      </c>
      <c r="Q56" s="103" t="e">
        <f>SUM(P56*#REF!)/1000</f>
        <v>#REF!</v>
      </c>
      <c r="R56" s="91" t="e">
        <f>SUM(Q56*Indexcijfers!$K$5)</f>
        <v>#REF!</v>
      </c>
      <c r="S56" s="104" t="e">
        <f t="shared" si="7"/>
        <v>#REF!</v>
      </c>
    </row>
    <row r="57" spans="1:20" s="13" customFormat="1" ht="14.25" customHeight="1" x14ac:dyDescent="0.25">
      <c r="A57" s="8" t="s">
        <v>104</v>
      </c>
      <c r="B57" s="8" t="s">
        <v>30</v>
      </c>
      <c r="C57" s="8"/>
      <c r="D57" s="11" t="s">
        <v>120</v>
      </c>
      <c r="E57" s="115">
        <v>6420009</v>
      </c>
      <c r="F57" s="115">
        <v>438239</v>
      </c>
      <c r="G57" s="40">
        <v>44473</v>
      </c>
      <c r="H57" s="44"/>
      <c r="I57" s="133">
        <v>4315000</v>
      </c>
      <c r="J57" s="137">
        <v>0</v>
      </c>
      <c r="K57" s="134">
        <f t="shared" si="8"/>
        <v>4315000</v>
      </c>
      <c r="L57" s="53"/>
      <c r="M57" s="35"/>
      <c r="N57" s="53">
        <f>ROUNDUP((I57+L57)*Indexcijfers!$C$14/Indexcijfers!$C$13,-3)</f>
        <v>4484000</v>
      </c>
      <c r="O57" s="90">
        <f>ROUNDUP((J57+M57)*Indexcijfers!$E$14/Indexcijfers!$E$13,-3)</f>
        <v>0</v>
      </c>
      <c r="P57" s="66">
        <f t="shared" si="6"/>
        <v>4484000</v>
      </c>
      <c r="Q57" s="103" t="e">
        <f>SUM(P57*#REF!)/1000</f>
        <v>#REF!</v>
      </c>
      <c r="R57" s="91" t="e">
        <f>SUM(Q57*Indexcijfers!$K$5)</f>
        <v>#REF!</v>
      </c>
      <c r="S57" s="104" t="e">
        <f t="shared" si="7"/>
        <v>#REF!</v>
      </c>
      <c r="T57" s="3"/>
    </row>
    <row r="58" spans="1:20" s="3" customFormat="1" ht="13.5" x14ac:dyDescent="0.25">
      <c r="A58" s="8" t="s">
        <v>119</v>
      </c>
      <c r="B58" s="8" t="s">
        <v>78</v>
      </c>
      <c r="C58" s="8"/>
      <c r="D58" s="11" t="s">
        <v>118</v>
      </c>
      <c r="E58" s="115">
        <v>6520008</v>
      </c>
      <c r="F58" s="115">
        <v>438239</v>
      </c>
      <c r="G58" s="40"/>
      <c r="H58" s="11"/>
      <c r="I58" s="133">
        <v>0</v>
      </c>
      <c r="J58" s="136">
        <v>137000</v>
      </c>
      <c r="K58" s="134">
        <f t="shared" si="8"/>
        <v>137000</v>
      </c>
      <c r="L58" s="53"/>
      <c r="M58" s="16"/>
      <c r="N58" s="53">
        <f>ROUNDUP((I58+L58)*Indexcijfers!$C$14/Indexcijfers!$C$13,-3)</f>
        <v>0</v>
      </c>
      <c r="O58" s="90">
        <f>ROUNDUP((J58+M58)*Indexcijfers!$E$14/Indexcijfers!$E$13,-3)</f>
        <v>143000</v>
      </c>
      <c r="P58" s="66">
        <f t="shared" si="6"/>
        <v>143000</v>
      </c>
      <c r="Q58" s="103" t="e">
        <f>SUM(P58*#REF!)/1000</f>
        <v>#REF!</v>
      </c>
      <c r="R58" s="91" t="e">
        <f>SUM(Q58*Indexcijfers!$K$5)</f>
        <v>#REF!</v>
      </c>
      <c r="S58" s="104" t="e">
        <f t="shared" si="7"/>
        <v>#REF!</v>
      </c>
    </row>
    <row r="59" spans="1:20" s="3" customFormat="1" ht="13.5" x14ac:dyDescent="0.25">
      <c r="A59" s="8" t="s">
        <v>105</v>
      </c>
      <c r="B59" s="8" t="s">
        <v>30</v>
      </c>
      <c r="C59" s="8" t="s">
        <v>32</v>
      </c>
      <c r="D59" s="11" t="s">
        <v>106</v>
      </c>
      <c r="E59" s="115">
        <v>6420017</v>
      </c>
      <c r="F59" s="115">
        <v>438239</v>
      </c>
      <c r="G59" s="40"/>
      <c r="H59" s="44"/>
      <c r="I59" s="133">
        <v>7404000</v>
      </c>
      <c r="J59" s="137">
        <v>3927000</v>
      </c>
      <c r="K59" s="134">
        <f t="shared" si="8"/>
        <v>11331000</v>
      </c>
      <c r="L59" s="53"/>
      <c r="M59" s="35"/>
      <c r="N59" s="53">
        <f>ROUNDUP((I59+L59)*Indexcijfers!$C$14/Indexcijfers!$C$13,-3)</f>
        <v>7693000</v>
      </c>
      <c r="O59" s="90">
        <f>ROUNDUP((J59+M59)*Indexcijfers!$E$14/Indexcijfers!$E$13,-3)</f>
        <v>4092000</v>
      </c>
      <c r="P59" s="66">
        <f t="shared" si="6"/>
        <v>11785000</v>
      </c>
      <c r="Q59" s="103" t="e">
        <f>SUM(P59*#REF!)/1000</f>
        <v>#REF!</v>
      </c>
      <c r="R59" s="91" t="e">
        <f>SUM(Q59*Indexcijfers!$K$5)</f>
        <v>#REF!</v>
      </c>
      <c r="S59" s="104" t="e">
        <f t="shared" si="7"/>
        <v>#REF!</v>
      </c>
    </row>
    <row r="60" spans="1:20" s="3" customFormat="1" ht="13.5" x14ac:dyDescent="0.25">
      <c r="A60" s="8" t="s">
        <v>108</v>
      </c>
      <c r="B60" s="8" t="s">
        <v>30</v>
      </c>
      <c r="C60" s="8"/>
      <c r="D60" s="11" t="s">
        <v>109</v>
      </c>
      <c r="E60" s="115">
        <v>6420020</v>
      </c>
      <c r="F60" s="115">
        <v>438239</v>
      </c>
      <c r="G60" s="40"/>
      <c r="H60" s="44"/>
      <c r="I60" s="133">
        <v>21699000</v>
      </c>
      <c r="J60" s="137">
        <v>4394000</v>
      </c>
      <c r="K60" s="134">
        <f t="shared" si="8"/>
        <v>26093000</v>
      </c>
      <c r="L60" s="53"/>
      <c r="M60" s="35"/>
      <c r="N60" s="53">
        <f>ROUNDUP((I60+L60)*Indexcijfers!$C$14/Indexcijfers!$C$13,-3)</f>
        <v>22544000</v>
      </c>
      <c r="O60" s="90">
        <f>ROUNDUP((J60+M60)*Indexcijfers!$E$14/Indexcijfers!$E$13,-3)</f>
        <v>4578000</v>
      </c>
      <c r="P60" s="66">
        <f t="shared" si="6"/>
        <v>27122000</v>
      </c>
      <c r="Q60" s="103" t="e">
        <f>SUM(P60*#REF!)/1000</f>
        <v>#REF!</v>
      </c>
      <c r="R60" s="91" t="e">
        <f>SUM(Q60*Indexcijfers!$K$5)</f>
        <v>#REF!</v>
      </c>
      <c r="S60" s="104" t="e">
        <f t="shared" si="7"/>
        <v>#REF!</v>
      </c>
    </row>
    <row r="61" spans="1:20" s="3" customFormat="1" ht="13.5" x14ac:dyDescent="0.25">
      <c r="A61" s="8" t="s">
        <v>98</v>
      </c>
      <c r="B61" s="8" t="s">
        <v>97</v>
      </c>
      <c r="C61" s="8"/>
      <c r="D61" s="11" t="s">
        <v>99</v>
      </c>
      <c r="E61" s="115">
        <v>6420002</v>
      </c>
      <c r="F61" s="115">
        <v>438239</v>
      </c>
      <c r="G61" s="40">
        <v>44473</v>
      </c>
      <c r="H61" s="44"/>
      <c r="I61" s="133">
        <v>2519000</v>
      </c>
      <c r="J61" s="137">
        <v>262000</v>
      </c>
      <c r="K61" s="134">
        <f t="shared" si="8"/>
        <v>2781000</v>
      </c>
      <c r="L61" s="53"/>
      <c r="M61" s="35"/>
      <c r="N61" s="53">
        <f>ROUNDUP((I61+L61)*Indexcijfers!$C$14/Indexcijfers!$C$13,-3)</f>
        <v>2618000</v>
      </c>
      <c r="O61" s="90">
        <f>ROUNDUP((J61+M61)*Indexcijfers!$E$14/Indexcijfers!$E$13,-3)</f>
        <v>273000</v>
      </c>
      <c r="P61" s="66">
        <f t="shared" si="6"/>
        <v>2891000</v>
      </c>
      <c r="Q61" s="103" t="e">
        <f>SUM(P61*#REF!)/1000</f>
        <v>#REF!</v>
      </c>
      <c r="R61" s="91" t="e">
        <f>SUM(Q61*Indexcijfers!$K$5)</f>
        <v>#REF!</v>
      </c>
      <c r="S61" s="104" t="e">
        <f t="shared" si="7"/>
        <v>#REF!</v>
      </c>
      <c r="T61" s="13"/>
    </row>
    <row r="62" spans="1:20" s="3" customFormat="1" ht="13.5" x14ac:dyDescent="0.25">
      <c r="A62" s="8" t="s">
        <v>96</v>
      </c>
      <c r="B62" s="8" t="s">
        <v>97</v>
      </c>
      <c r="C62" s="8"/>
      <c r="D62" s="11" t="s">
        <v>126</v>
      </c>
      <c r="E62" s="115">
        <v>6520006</v>
      </c>
      <c r="F62" s="115">
        <v>438239</v>
      </c>
      <c r="G62" s="40"/>
      <c r="H62" s="44"/>
      <c r="I62" s="133">
        <v>0</v>
      </c>
      <c r="J62" s="137">
        <v>113000</v>
      </c>
      <c r="K62" s="134">
        <f t="shared" si="8"/>
        <v>113000</v>
      </c>
      <c r="L62" s="53"/>
      <c r="M62" s="35"/>
      <c r="N62" s="53">
        <f>ROUNDUP((I62+L62)*Indexcijfers!$C$14/Indexcijfers!$C$13,-3)</f>
        <v>0</v>
      </c>
      <c r="O62" s="90">
        <f>ROUNDUP((J62+M62)*Indexcijfers!$E$14/Indexcijfers!$E$13,-3)</f>
        <v>118000</v>
      </c>
      <c r="P62" s="66">
        <f t="shared" si="6"/>
        <v>118000</v>
      </c>
      <c r="Q62" s="103" t="e">
        <f>SUM(P62*#REF!)/1000</f>
        <v>#REF!</v>
      </c>
      <c r="R62" s="91" t="e">
        <f>SUM(Q62*Indexcijfers!$K$5)</f>
        <v>#REF!</v>
      </c>
      <c r="S62" s="104" t="e">
        <f t="shared" si="7"/>
        <v>#REF!</v>
      </c>
      <c r="T62" s="13"/>
    </row>
    <row r="63" spans="1:20" s="3" customFormat="1" ht="13.5" x14ac:dyDescent="0.25">
      <c r="A63" s="8" t="s">
        <v>116</v>
      </c>
      <c r="B63" s="8" t="s">
        <v>70</v>
      </c>
      <c r="C63" s="8" t="s">
        <v>117</v>
      </c>
      <c r="D63" s="11" t="s">
        <v>118</v>
      </c>
      <c r="E63" s="115">
        <v>6520010</v>
      </c>
      <c r="F63" s="115">
        <v>438239</v>
      </c>
      <c r="G63" s="40"/>
      <c r="H63" s="11"/>
      <c r="I63" s="133">
        <v>0</v>
      </c>
      <c r="J63" s="136">
        <v>131000</v>
      </c>
      <c r="K63" s="134">
        <f t="shared" si="8"/>
        <v>131000</v>
      </c>
      <c r="L63" s="53"/>
      <c r="M63" s="16"/>
      <c r="N63" s="53">
        <f>ROUNDUP((I63+L63)*Indexcijfers!$C$14/Indexcijfers!$C$13,-3)</f>
        <v>0</v>
      </c>
      <c r="O63" s="90">
        <f>ROUNDUP((J63+M63)*Indexcijfers!$E$14/Indexcijfers!$E$13,-3)</f>
        <v>137000</v>
      </c>
      <c r="P63" s="66">
        <f t="shared" si="6"/>
        <v>137000</v>
      </c>
      <c r="Q63" s="103" t="e">
        <f>SUM(P63*#REF!)/1000</f>
        <v>#REF!</v>
      </c>
      <c r="R63" s="91" t="e">
        <f>SUM(Q63*Indexcijfers!$K$5)</f>
        <v>#REF!</v>
      </c>
      <c r="S63" s="104" t="e">
        <f t="shared" si="7"/>
        <v>#REF!</v>
      </c>
      <c r="T63" s="13"/>
    </row>
    <row r="64" spans="1:20" s="13" customFormat="1" ht="12.75" customHeight="1" x14ac:dyDescent="0.25">
      <c r="A64" s="8" t="s">
        <v>114</v>
      </c>
      <c r="B64" s="8" t="s">
        <v>18</v>
      </c>
      <c r="C64" s="8"/>
      <c r="D64" s="11" t="s">
        <v>115</v>
      </c>
      <c r="E64" s="115">
        <v>6520009</v>
      </c>
      <c r="F64" s="115">
        <v>438239</v>
      </c>
      <c r="G64" s="40"/>
      <c r="H64" s="11"/>
      <c r="I64" s="133">
        <v>0</v>
      </c>
      <c r="J64" s="136">
        <v>112000</v>
      </c>
      <c r="K64" s="134">
        <f t="shared" si="8"/>
        <v>112000</v>
      </c>
      <c r="L64" s="53"/>
      <c r="M64" s="16"/>
      <c r="N64" s="53">
        <f>ROUNDUP((I64+L64)*Indexcijfers!$C$14/Indexcijfers!$C$13,-3)</f>
        <v>0</v>
      </c>
      <c r="O64" s="90">
        <f>ROUNDUP((J64+M64)*Indexcijfers!$E$14/Indexcijfers!$E$13,-3)</f>
        <v>117000</v>
      </c>
      <c r="P64" s="66">
        <f t="shared" si="6"/>
        <v>117000</v>
      </c>
      <c r="Q64" s="103" t="e">
        <f>SUM(P64*#REF!)/1000</f>
        <v>#REF!</v>
      </c>
      <c r="R64" s="91" t="e">
        <f>SUM(Q64*Indexcijfers!$K$5)</f>
        <v>#REF!</v>
      </c>
      <c r="S64" s="104" t="e">
        <f t="shared" si="7"/>
        <v>#REF!</v>
      </c>
      <c r="T64" s="3"/>
    </row>
    <row r="65" spans="1:19" s="3" customFormat="1" ht="13.5" x14ac:dyDescent="0.25">
      <c r="A65" s="8" t="s">
        <v>112</v>
      </c>
      <c r="B65" s="8" t="s">
        <v>78</v>
      </c>
      <c r="C65" s="8"/>
      <c r="D65" s="11" t="s">
        <v>148</v>
      </c>
      <c r="E65" s="115">
        <v>6420003</v>
      </c>
      <c r="F65" s="115">
        <v>438239</v>
      </c>
      <c r="G65" s="40">
        <v>44473</v>
      </c>
      <c r="H65" s="44"/>
      <c r="I65" s="133">
        <v>3473000</v>
      </c>
      <c r="J65" s="137">
        <v>604000</v>
      </c>
      <c r="K65" s="134">
        <f t="shared" si="8"/>
        <v>4077000</v>
      </c>
      <c r="L65" s="53"/>
      <c r="M65" s="35"/>
      <c r="N65" s="53">
        <f>ROUNDUP((I65+L65)*Indexcijfers!$C$14/Indexcijfers!$C$13,-3)</f>
        <v>3609000</v>
      </c>
      <c r="O65" s="90">
        <f>ROUNDUP((J65+M65)*Indexcijfers!$E$14/Indexcijfers!$E$13,-3)</f>
        <v>630000</v>
      </c>
      <c r="P65" s="66">
        <f t="shared" si="6"/>
        <v>4239000</v>
      </c>
      <c r="Q65" s="103" t="e">
        <f>SUM(P65*#REF!)/1000</f>
        <v>#REF!</v>
      </c>
      <c r="R65" s="91" t="e">
        <f>SUM(Q65*Indexcijfers!$K$5)</f>
        <v>#REF!</v>
      </c>
      <c r="S65" s="104" t="e">
        <f t="shared" si="7"/>
        <v>#REF!</v>
      </c>
    </row>
    <row r="66" spans="1:19" s="3" customFormat="1" ht="13.5" x14ac:dyDescent="0.25">
      <c r="A66" s="8" t="s">
        <v>110</v>
      </c>
      <c r="B66" s="8" t="s">
        <v>68</v>
      </c>
      <c r="C66" s="8"/>
      <c r="D66" s="11" t="s">
        <v>111</v>
      </c>
      <c r="E66" s="115">
        <v>6420004</v>
      </c>
      <c r="F66" s="115">
        <v>438239</v>
      </c>
      <c r="G66" s="40">
        <v>44473</v>
      </c>
      <c r="H66" s="44"/>
      <c r="I66" s="133">
        <v>2335000</v>
      </c>
      <c r="J66" s="137">
        <v>490000</v>
      </c>
      <c r="K66" s="134">
        <f t="shared" si="8"/>
        <v>2825000</v>
      </c>
      <c r="L66" s="53"/>
      <c r="M66" s="35"/>
      <c r="N66" s="53">
        <f>ROUNDUP((I66+L66)*Indexcijfers!$C$14/Indexcijfers!$C$13,-3)</f>
        <v>2426000</v>
      </c>
      <c r="O66" s="90">
        <f>ROUNDUP((J66+M66)*Indexcijfers!$E$14/Indexcijfers!$E$13,-3)</f>
        <v>511000</v>
      </c>
      <c r="P66" s="66">
        <f t="shared" si="6"/>
        <v>2937000</v>
      </c>
      <c r="Q66" s="103" t="e">
        <f>SUM(P66*#REF!)/1000</f>
        <v>#REF!</v>
      </c>
      <c r="R66" s="91" t="e">
        <f>SUM(Q66*Indexcijfers!$K$5)</f>
        <v>#REF!</v>
      </c>
      <c r="S66" s="104" t="e">
        <f t="shared" si="7"/>
        <v>#REF!</v>
      </c>
    </row>
    <row r="67" spans="1:19" s="3" customFormat="1" ht="13.5" x14ac:dyDescent="0.25">
      <c r="A67" s="8" t="s">
        <v>149</v>
      </c>
      <c r="B67" s="8" t="s">
        <v>68</v>
      </c>
      <c r="C67" s="8"/>
      <c r="D67" s="46" t="s">
        <v>150</v>
      </c>
      <c r="E67" s="115">
        <v>6420004</v>
      </c>
      <c r="F67" s="115">
        <v>438239</v>
      </c>
      <c r="G67" s="40"/>
      <c r="H67" s="44"/>
      <c r="I67" s="133">
        <v>200000</v>
      </c>
      <c r="J67" s="137">
        <v>30000</v>
      </c>
      <c r="K67" s="134">
        <f t="shared" si="8"/>
        <v>230000</v>
      </c>
      <c r="L67" s="53"/>
      <c r="M67" s="35"/>
      <c r="N67" s="53">
        <v>200000</v>
      </c>
      <c r="O67" s="10">
        <v>30000</v>
      </c>
      <c r="P67" s="66">
        <f t="shared" si="6"/>
        <v>230000</v>
      </c>
      <c r="Q67" s="103" t="e">
        <f>SUM(P67*#REF!)/1000</f>
        <v>#REF!</v>
      </c>
      <c r="R67" s="91" t="e">
        <f>SUM(Q67*Indexcijfers!$K$5)</f>
        <v>#REF!</v>
      </c>
      <c r="S67" s="104" t="e">
        <f t="shared" ref="S67" si="9">SUM(Q67+R67)</f>
        <v>#REF!</v>
      </c>
    </row>
    <row r="68" spans="1:19" s="3" customFormat="1" ht="14.25" customHeight="1" thickBot="1" x14ac:dyDescent="0.3">
      <c r="A68" s="8"/>
      <c r="B68" s="8"/>
      <c r="C68" s="8"/>
      <c r="D68" s="11"/>
      <c r="E68" s="11"/>
      <c r="F68" s="11"/>
      <c r="G68" s="9"/>
      <c r="H68" s="8"/>
      <c r="I68" s="133"/>
      <c r="J68" s="145"/>
      <c r="K68" s="134"/>
      <c r="L68" s="53"/>
      <c r="M68" s="58"/>
      <c r="N68" s="53"/>
      <c r="O68" s="58"/>
      <c r="P68" s="66"/>
      <c r="Q68" s="108"/>
      <c r="R68" s="109"/>
      <c r="S68" s="110"/>
    </row>
    <row r="69" spans="1:19" s="3" customFormat="1" ht="14.25" thickBot="1" x14ac:dyDescent="0.3">
      <c r="A69" s="17" t="s">
        <v>113</v>
      </c>
      <c r="B69" s="18"/>
      <c r="C69" s="18"/>
      <c r="D69" s="19"/>
      <c r="E69" s="19"/>
      <c r="F69" s="19"/>
      <c r="G69" s="20"/>
      <c r="H69" s="18"/>
      <c r="I69" s="142">
        <f t="shared" ref="I69:S69" si="10">SUM(I54:I68)</f>
        <v>47151000</v>
      </c>
      <c r="J69" s="146">
        <f t="shared" si="10"/>
        <v>10605000</v>
      </c>
      <c r="K69" s="146">
        <f t="shared" si="10"/>
        <v>57756000</v>
      </c>
      <c r="L69" s="55">
        <f t="shared" si="10"/>
        <v>0</v>
      </c>
      <c r="M69" s="21">
        <f t="shared" si="10"/>
        <v>0</v>
      </c>
      <c r="N69" s="55">
        <f t="shared" si="10"/>
        <v>48874000</v>
      </c>
      <c r="O69" s="21">
        <f t="shared" si="10"/>
        <v>11051000</v>
      </c>
      <c r="P69" s="70">
        <f t="shared" si="10"/>
        <v>59925000</v>
      </c>
      <c r="Q69" s="106" t="e">
        <f t="shared" si="10"/>
        <v>#REF!</v>
      </c>
      <c r="R69" s="107" t="e">
        <f t="shared" si="10"/>
        <v>#REF!</v>
      </c>
      <c r="S69" s="70" t="e">
        <f t="shared" si="10"/>
        <v>#REF!</v>
      </c>
    </row>
    <row r="70" spans="1:19" s="3" customFormat="1" thickTop="1" thickBot="1" x14ac:dyDescent="0.3">
      <c r="A70" s="36"/>
      <c r="B70" s="36"/>
      <c r="C70" s="36"/>
      <c r="D70" s="37"/>
      <c r="E70" s="37"/>
      <c r="F70" s="37"/>
      <c r="G70" s="38"/>
      <c r="H70" s="36"/>
      <c r="I70" s="147"/>
      <c r="J70" s="148"/>
      <c r="K70" s="148"/>
      <c r="L70" s="57"/>
      <c r="M70" s="39"/>
      <c r="N70" s="57"/>
      <c r="O70" s="39"/>
      <c r="P70" s="71"/>
      <c r="Q70" s="108"/>
      <c r="R70" s="109"/>
      <c r="S70" s="110"/>
    </row>
    <row r="71" spans="1:19" s="3" customFormat="1" ht="14.25" thickBot="1" x14ac:dyDescent="0.3">
      <c r="A71" s="17" t="s">
        <v>8</v>
      </c>
      <c r="B71" s="18"/>
      <c r="C71" s="18"/>
      <c r="D71" s="19"/>
      <c r="E71" s="19"/>
      <c r="F71" s="19"/>
      <c r="G71" s="20"/>
      <c r="H71" s="18"/>
      <c r="I71" s="142">
        <f t="shared" ref="I71:S71" si="11">SUM(I51+I69)</f>
        <v>121453000</v>
      </c>
      <c r="J71" s="146">
        <f t="shared" si="11"/>
        <v>19260000</v>
      </c>
      <c r="K71" s="146">
        <f t="shared" si="11"/>
        <v>140713000</v>
      </c>
      <c r="L71" s="55">
        <f t="shared" si="11"/>
        <v>0</v>
      </c>
      <c r="M71" s="21">
        <f t="shared" si="11"/>
        <v>0</v>
      </c>
      <c r="N71" s="55" t="e">
        <f t="shared" si="11"/>
        <v>#REF!</v>
      </c>
      <c r="O71" s="21">
        <f t="shared" si="11"/>
        <v>20076000</v>
      </c>
      <c r="P71" s="70" t="e">
        <f t="shared" si="11"/>
        <v>#REF!</v>
      </c>
      <c r="Q71" s="106" t="e">
        <f t="shared" si="11"/>
        <v>#REF!</v>
      </c>
      <c r="R71" s="107" t="e">
        <f t="shared" si="11"/>
        <v>#REF!</v>
      </c>
      <c r="S71" s="70" t="e">
        <f t="shared" si="11"/>
        <v>#REF!</v>
      </c>
    </row>
    <row r="72" spans="1:19" ht="15.75" thickTop="1" x14ac:dyDescent="0.25"/>
    <row r="75" spans="1:19" s="127" customFormat="1" ht="11.25" x14ac:dyDescent="0.2">
      <c r="I75" s="150"/>
      <c r="J75" s="150"/>
      <c r="K75" s="150"/>
    </row>
    <row r="76" spans="1:19" s="127" customFormat="1" ht="11.25" x14ac:dyDescent="0.2">
      <c r="I76" s="150"/>
      <c r="J76" s="150"/>
      <c r="K76" s="150"/>
    </row>
  </sheetData>
  <sortState xmlns:xlrd2="http://schemas.microsoft.com/office/spreadsheetml/2017/richdata2" ref="A55:T66">
    <sortCondition ref="A55:A66"/>
  </sortState>
  <pageMargins left="0.51181102362204722" right="0.51181102362204722" top="1.5354330708661419" bottom="0.94488188976377963" header="0.31496062992125984" footer="0.31496062992125984"/>
  <pageSetup paperSize="9" scale="60" orientation="landscape" r:id="rId1"/>
  <headerFooter>
    <oddFooter>&amp;L&amp;F &amp;A&amp;C&amp;P&amp;R&amp;D</oddFooter>
  </headerFooter>
  <rowBreaks count="1" manualBreakCount="1">
    <brk id="45" max="10" man="1"/>
  </rowBreaks>
  <ignoredErrors>
    <ignoredError sqref="N46:P49 N55:P66 N6:P42" unlockedFormula="1"/>
    <ignoredError sqref="P67" formulaRange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15"/>
  <sheetViews>
    <sheetView workbookViewId="0">
      <selection activeCell="C14" sqref="C14"/>
    </sheetView>
  </sheetViews>
  <sheetFormatPr defaultRowHeight="15" x14ac:dyDescent="0.25"/>
  <cols>
    <col min="2" max="2" width="13.5703125" customWidth="1"/>
    <col min="3" max="3" width="13.42578125" customWidth="1"/>
    <col min="4" max="4" width="16.85546875" customWidth="1"/>
    <col min="5" max="5" width="10.85546875" customWidth="1"/>
    <col min="6" max="6" width="21.42578125" customWidth="1"/>
    <col min="10" max="10" width="18.85546875" customWidth="1"/>
  </cols>
  <sheetData>
    <row r="3" spans="2:11" x14ac:dyDescent="0.25">
      <c r="B3" s="48" t="s">
        <v>128</v>
      </c>
    </row>
    <row r="4" spans="2:11" ht="15.75" thickBot="1" x14ac:dyDescent="0.3"/>
    <row r="5" spans="2:11" x14ac:dyDescent="0.25">
      <c r="B5" s="72" t="s">
        <v>129</v>
      </c>
      <c r="C5" s="73" t="s">
        <v>130</v>
      </c>
      <c r="D5" s="74"/>
      <c r="E5" s="73" t="s">
        <v>7</v>
      </c>
      <c r="F5" s="75"/>
      <c r="J5" t="s">
        <v>139</v>
      </c>
      <c r="K5" s="97">
        <v>0.21</v>
      </c>
    </row>
    <row r="6" spans="2:11" ht="15.75" thickBot="1" x14ac:dyDescent="0.3">
      <c r="B6" s="76"/>
      <c r="C6" s="77" t="s">
        <v>131</v>
      </c>
      <c r="D6" s="78" t="s">
        <v>132</v>
      </c>
      <c r="E6" s="77" t="s">
        <v>131</v>
      </c>
      <c r="F6" s="79" t="s">
        <v>133</v>
      </c>
    </row>
    <row r="7" spans="2:11" x14ac:dyDescent="0.25">
      <c r="B7" s="80">
        <v>2018</v>
      </c>
      <c r="C7" s="81">
        <v>93</v>
      </c>
      <c r="D7" s="85"/>
      <c r="E7" s="82">
        <v>97</v>
      </c>
      <c r="F7" s="83"/>
    </row>
    <row r="8" spans="2:11" x14ac:dyDescent="0.25">
      <c r="B8" s="84">
        <v>2019</v>
      </c>
      <c r="C8" s="81">
        <v>100</v>
      </c>
      <c r="D8" s="85">
        <f t="shared" ref="D8:D9" si="0">SUM(C8/C7)-100%</f>
        <v>7.5268817204301008E-2</v>
      </c>
      <c r="E8" s="81">
        <v>100</v>
      </c>
      <c r="F8" s="86">
        <f t="shared" ref="F8:F9" si="1">SUM(E8/E7)-100%</f>
        <v>3.0927835051546282E-2</v>
      </c>
    </row>
    <row r="9" spans="2:11" x14ac:dyDescent="0.25">
      <c r="B9" s="94">
        <v>2020</v>
      </c>
      <c r="C9" s="81">
        <v>105</v>
      </c>
      <c r="D9" s="85">
        <f t="shared" si="0"/>
        <v>5.0000000000000044E-2</v>
      </c>
      <c r="E9" s="81">
        <v>101.6</v>
      </c>
      <c r="F9" s="86">
        <f t="shared" si="1"/>
        <v>1.6000000000000014E-2</v>
      </c>
    </row>
    <row r="10" spans="2:11" x14ac:dyDescent="0.25">
      <c r="B10" s="84">
        <v>2021</v>
      </c>
      <c r="C10" s="81">
        <v>108</v>
      </c>
      <c r="D10" s="85">
        <f>SUM(C10/C7)-100%</f>
        <v>0.16129032258064524</v>
      </c>
      <c r="E10" s="81">
        <v>103.5</v>
      </c>
      <c r="F10" s="86">
        <f>SUM(E10/E7)-100%</f>
        <v>6.7010309278350499E-2</v>
      </c>
    </row>
    <row r="11" spans="2:11" x14ac:dyDescent="0.25">
      <c r="B11" s="84">
        <v>2022</v>
      </c>
      <c r="C11" s="81">
        <v>110.4</v>
      </c>
      <c r="D11" s="85">
        <f>SUM(C11/C10)-100%</f>
        <v>2.2222222222222365E-2</v>
      </c>
      <c r="E11" s="81">
        <v>105.2</v>
      </c>
      <c r="F11" s="86">
        <f t="shared" ref="F11:F12" si="2">SUM(E11/E10)-100%</f>
        <v>1.6425120772946888E-2</v>
      </c>
    </row>
    <row r="12" spans="2:11" x14ac:dyDescent="0.25">
      <c r="B12" s="84">
        <v>2023</v>
      </c>
      <c r="C12" s="93">
        <v>124</v>
      </c>
      <c r="D12" s="85">
        <f>SUM(C12/C11)-100%</f>
        <v>0.12318840579710133</v>
      </c>
      <c r="E12" s="81">
        <v>122</v>
      </c>
      <c r="F12" s="86">
        <f t="shared" si="2"/>
        <v>0.15969581749049433</v>
      </c>
    </row>
    <row r="13" spans="2:11" x14ac:dyDescent="0.25">
      <c r="B13" s="84">
        <v>2024</v>
      </c>
      <c r="C13" s="93">
        <v>128.4</v>
      </c>
      <c r="D13" s="85">
        <f>SUM(C13/C12)-100%</f>
        <v>3.5483870967742082E-2</v>
      </c>
      <c r="E13" s="81">
        <v>124.4</v>
      </c>
      <c r="F13" s="86">
        <f t="shared" ref="F13" si="3">SUM(E13/E12)-100%</f>
        <v>1.9672131147540961E-2</v>
      </c>
    </row>
    <row r="14" spans="2:11" x14ac:dyDescent="0.25">
      <c r="B14" s="84">
        <v>2025</v>
      </c>
      <c r="C14" s="93">
        <v>133.4</v>
      </c>
      <c r="D14" s="85">
        <f>SUM(C14/C13)-100%</f>
        <v>3.8940809968847301E-2</v>
      </c>
      <c r="E14" s="81">
        <v>129.6</v>
      </c>
      <c r="F14" s="86">
        <f t="shared" ref="F14" si="4">SUM(E14/E13)-100%</f>
        <v>4.1800643086816525E-2</v>
      </c>
    </row>
    <row r="15" spans="2:11" ht="15.75" thickBot="1" x14ac:dyDescent="0.3">
      <c r="B15" s="87"/>
      <c r="C15" s="88"/>
      <c r="D15" s="89"/>
      <c r="E15" s="88"/>
      <c r="F15" s="47"/>
    </row>
  </sheetData>
  <pageMargins left="0.7" right="0.7" top="0.75" bottom="0.75" header="0.3" footer="0.3"/>
  <pageSetup paperSize="9" orientation="portrait" r:id="rId1"/>
  <ignoredErrors>
    <ignoredError sqref="F10 D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35D17F60D0B49A25B59F6B6C94E1D" ma:contentTypeVersion="7" ma:contentTypeDescription="Create a new document." ma:contentTypeScope="" ma:versionID="9607318c9f4f68ddd7a039ed912cc6f4">
  <xsd:schema xmlns:xsd="http://www.w3.org/2001/XMLSchema" xmlns:xs="http://www.w3.org/2001/XMLSchema" xmlns:p="http://schemas.microsoft.com/office/2006/metadata/properties" xmlns:ns3="6bbff959-6851-412b-9cab-00f6703d08f6" targetNamespace="http://schemas.microsoft.com/office/2006/metadata/properties" ma:root="true" ma:fieldsID="ab8a70563744aaf2e151940593b94d5a" ns3:_="">
    <xsd:import namespace="6bbff959-6851-412b-9cab-00f6703d08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ff959-6851-412b-9cab-00f6703d0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2A9E3-C64A-4C09-BA46-733A95FC2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bff959-6851-412b-9cab-00f6703d08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4E1EFD-FEBA-42A0-A399-2DF90DB346B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bbff959-6851-412b-9cab-00f6703d08f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84F06C-3D7C-43F7-980A-F4484015A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Specificatie</vt:lpstr>
      <vt:lpstr>Indexcijfers</vt:lpstr>
      <vt:lpstr>Specificatie!Afdrukbereik</vt:lpstr>
      <vt:lpstr>Specificatie!Afdruktitels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Ineke Bremer</dc:creator>
  <cp:lastModifiedBy>Iris Vink</cp:lastModifiedBy>
  <cp:lastPrinted>2025-06-19T09:50:53Z</cp:lastPrinted>
  <dcterms:created xsi:type="dcterms:W3CDTF">2022-10-20T10:27:16Z</dcterms:created>
  <dcterms:modified xsi:type="dcterms:W3CDTF">2025-09-16T07:49:15Z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0x01010047F35D17F60D0B49A25B59F6B6C94E1D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2023-03-09T15:05:47Z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16f7f83e-7bf7-492f-9e5f-af48ba1e882d</vt:lpwstr>
  </property>
  <property fmtid="{D5CDD505-2E9C-101B-9397-08002B2CF9AE}" pid="9" name="MSIP_Label_38f1469a-2c2a-4aee-b92b-090d4c5468ff_ContentBits">
    <vt:lpwstr>0</vt:lpwstr>
  </property>
</Properties>
</file>