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U:\Werk\SE - PROJECTEN\KRW &amp; Scheepvaart\KRW Langsdammen (Rozenburg-De Zaayer)\Aanbesteding\"/>
    </mc:Choice>
  </mc:AlternateContent>
  <xr:revisionPtr revIDLastSave="0" documentId="8_{94D4AA17-D903-4D25-AFAA-45A907F8D2F3}" xr6:coauthVersionLast="47" xr6:coauthVersionMax="47" xr10:uidLastSave="{00000000-0000-0000-0000-000000000000}"/>
  <workbookProtection workbookAlgorithmName="SHA-512" workbookHashValue="ihuMseRjF6DrkSZf0wOHjNXaaEKhhMynqRXooE4Q6inDX+BMAH3Dj4s3IqLS5uMkwAusHJQTdrfTjeJJ23Glqw==" workbookSaltValue="OZeAEhetUdpYJCszrCxZCQ==" workbookSpinCount="100000" lockStructure="1"/>
  <bookViews>
    <workbookView xWindow="-108" yWindow="-108" windowWidth="30936" windowHeight="16776" tabRatio="698" activeTab="1" xr2:uid="{00000000-000D-0000-FFFF-FFFF00000000}"/>
  </bookViews>
  <sheets>
    <sheet name="Toelichting" sheetId="16" r:id="rId1"/>
    <sheet name="Rekensheet U-methode" sheetId="7" r:id="rId2"/>
    <sheet name="Lijsten overig" sheetId="10" state="hidden" r:id="rId3"/>
    <sheet name="Lijst Stageklassen" sheetId="11" state="hidden" r:id="rId4"/>
    <sheet name="Emissie U-methode" sheetId="12" state="hidden" r:id="rId5"/>
    <sheet name="Uitvraag Peloton" sheetId="17" r:id="rId6"/>
    <sheet name="Uitvraag Koploper" sheetId="18" r:id="rId7"/>
    <sheet name="Tabellen" sheetId="19" r:id="rId8"/>
    <sheet name="Vertaaltabel" sheetId="8" r:id="rId9"/>
    <sheet name="Colofon" sheetId="6" r:id="rId10"/>
  </sheets>
  <definedNames>
    <definedName name="_xlnm._FilterDatabase" localSheetId="0" hidden="1">Toelichting!$A$10:$C$20</definedName>
    <definedName name="_xlnm.Print_Area" localSheetId="1">'Rekensheet U-methode'!$B$2:$Z$224</definedName>
    <definedName name="_xlnm.Print_Area" localSheetId="7">Tabellen!$B$2:$Y$203</definedName>
    <definedName name="_xlnm.Print_Area" localSheetId="6">'Uitvraag Koploper'!$B$2:$U$217</definedName>
    <definedName name="_xlnm.Print_Area" localSheetId="5">'Uitvraag Peloton'!$B$2:$O$217</definedName>
    <definedName name="_xlnm.Print_Area" localSheetId="8">Vertaaltabel!$D$1:$N$39</definedName>
    <definedName name="_xlnm.Print_Titles" localSheetId="8">Vertaaltabel!$1:$3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19" i="18"/>
  <c r="E18" i="18"/>
  <c r="C21" i="17" l="1"/>
  <c r="C22" i="17"/>
  <c r="C23" i="17"/>
  <c r="E19" i="17" l="1"/>
  <c r="AD9" i="11" l="1"/>
  <c r="AJ9" i="11" s="1"/>
  <c r="F5" i="19" l="1"/>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4" i="19"/>
  <c r="AZ7" i="11" l="1"/>
  <c r="AZ8" i="11"/>
  <c r="AZ9" i="11"/>
  <c r="AZ10" i="11"/>
  <c r="AZ11" i="11"/>
  <c r="AZ6" i="11"/>
  <c r="BA6" i="11"/>
  <c r="AY9" i="11"/>
  <c r="BE9" i="11" s="1"/>
  <c r="AY10" i="11"/>
  <c r="BE10" i="11" s="1"/>
  <c r="AY11" i="11"/>
  <c r="BE11" i="11" s="1"/>
  <c r="AX9" i="11"/>
  <c r="BD9" i="11" s="1"/>
  <c r="AX10" i="11"/>
  <c r="BD10" i="11" s="1"/>
  <c r="AX11" i="11"/>
  <c r="BD11" i="11" s="1"/>
  <c r="L20" i="18" l="1"/>
  <c r="L19"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18" i="18"/>
  <c r="E22" i="17"/>
  <c r="S5" i="19" l="1"/>
  <c r="S6" i="19"/>
  <c r="S7" i="19"/>
  <c r="S8" i="19"/>
  <c r="S9" i="19"/>
  <c r="S10" i="19"/>
  <c r="S11" i="19"/>
  <c r="S12" i="19"/>
  <c r="S13" i="19"/>
  <c r="S14" i="19"/>
  <c r="S15" i="19"/>
  <c r="S16" i="19"/>
  <c r="S17" i="19"/>
  <c r="S18" i="19"/>
  <c r="S19" i="19"/>
  <c r="S20" i="19"/>
  <c r="S21" i="19"/>
  <c r="S22" i="19"/>
  <c r="S23" i="19"/>
  <c r="S24" i="19"/>
  <c r="S25" i="19"/>
  <c r="S26" i="19"/>
  <c r="S27" i="19"/>
  <c r="S28" i="19"/>
  <c r="S29" i="19"/>
  <c r="S30" i="19"/>
  <c r="S31" i="19"/>
  <c r="S32" i="19"/>
  <c r="S33" i="19"/>
  <c r="S34" i="19"/>
  <c r="S35" i="19"/>
  <c r="S36" i="19"/>
  <c r="S37" i="19"/>
  <c r="S38" i="19"/>
  <c r="S39" i="19"/>
  <c r="S40" i="19"/>
  <c r="S41" i="19"/>
  <c r="S42" i="19"/>
  <c r="S43" i="19"/>
  <c r="S44" i="19"/>
  <c r="S45" i="19"/>
  <c r="S46" i="19"/>
  <c r="S47" i="19"/>
  <c r="S48" i="19"/>
  <c r="S49" i="19"/>
  <c r="S50" i="19"/>
  <c r="S51" i="19"/>
  <c r="S52" i="19"/>
  <c r="S53" i="19"/>
  <c r="S54" i="19"/>
  <c r="S55" i="19"/>
  <c r="S56" i="19"/>
  <c r="S57" i="19"/>
  <c r="S58" i="19"/>
  <c r="S59" i="19"/>
  <c r="S60" i="19"/>
  <c r="S61" i="19"/>
  <c r="S62" i="19"/>
  <c r="S63" i="19"/>
  <c r="S64" i="19"/>
  <c r="S65" i="19"/>
  <c r="S66" i="19"/>
  <c r="S67" i="19"/>
  <c r="S68" i="19"/>
  <c r="S69" i="19"/>
  <c r="S70" i="19"/>
  <c r="S71" i="19"/>
  <c r="S72" i="19"/>
  <c r="S73" i="19"/>
  <c r="S74" i="19"/>
  <c r="S75" i="19"/>
  <c r="S76" i="19"/>
  <c r="S77" i="19"/>
  <c r="S78" i="19"/>
  <c r="S79" i="19"/>
  <c r="S80" i="19"/>
  <c r="S81" i="19"/>
  <c r="S82" i="19"/>
  <c r="S83" i="19"/>
  <c r="S84" i="19"/>
  <c r="S85" i="19"/>
  <c r="S86" i="19"/>
  <c r="S87" i="19"/>
  <c r="S88" i="19"/>
  <c r="S89" i="19"/>
  <c r="S90" i="19"/>
  <c r="S91" i="19"/>
  <c r="S92" i="19"/>
  <c r="S93" i="19"/>
  <c r="S94" i="19"/>
  <c r="S95" i="19"/>
  <c r="S96" i="19"/>
  <c r="S97" i="19"/>
  <c r="S98" i="19"/>
  <c r="S99" i="19"/>
  <c r="S100" i="19"/>
  <c r="S101" i="19"/>
  <c r="S102" i="19"/>
  <c r="S103" i="19"/>
  <c r="S104" i="19"/>
  <c r="S105" i="19"/>
  <c r="S106" i="19"/>
  <c r="S107" i="19"/>
  <c r="S108" i="19"/>
  <c r="S109" i="19"/>
  <c r="S110" i="19"/>
  <c r="S111" i="19"/>
  <c r="S112" i="19"/>
  <c r="S113" i="19"/>
  <c r="S114" i="19"/>
  <c r="S115" i="19"/>
  <c r="S116" i="19"/>
  <c r="S117" i="19"/>
  <c r="S118" i="19"/>
  <c r="S119" i="19"/>
  <c r="S120" i="19"/>
  <c r="S121" i="19"/>
  <c r="S122" i="19"/>
  <c r="S123" i="19"/>
  <c r="S124" i="19"/>
  <c r="S125" i="19"/>
  <c r="S126" i="19"/>
  <c r="S127" i="19"/>
  <c r="S128" i="19"/>
  <c r="S129" i="19"/>
  <c r="S130" i="19"/>
  <c r="S131" i="19"/>
  <c r="S132" i="19"/>
  <c r="S133" i="19"/>
  <c r="S134" i="19"/>
  <c r="S135" i="19"/>
  <c r="S136" i="19"/>
  <c r="S137" i="19"/>
  <c r="S138" i="19"/>
  <c r="S139" i="19"/>
  <c r="S140" i="19"/>
  <c r="S141" i="19"/>
  <c r="S142" i="19"/>
  <c r="S143" i="19"/>
  <c r="S144" i="19"/>
  <c r="S145" i="19"/>
  <c r="S146" i="19"/>
  <c r="S147" i="19"/>
  <c r="S148" i="19"/>
  <c r="S149" i="19"/>
  <c r="S150" i="19"/>
  <c r="S151" i="19"/>
  <c r="S152" i="19"/>
  <c r="S153" i="19"/>
  <c r="S154" i="19"/>
  <c r="S155" i="19"/>
  <c r="S156" i="19"/>
  <c r="S157" i="19"/>
  <c r="S158" i="19"/>
  <c r="S159" i="19"/>
  <c r="S160" i="19"/>
  <c r="S161" i="19"/>
  <c r="S162" i="19"/>
  <c r="S163" i="19"/>
  <c r="S164" i="19"/>
  <c r="S165" i="19"/>
  <c r="S166" i="19"/>
  <c r="S167" i="19"/>
  <c r="S168" i="19"/>
  <c r="S169" i="19"/>
  <c r="S170" i="19"/>
  <c r="S171" i="19"/>
  <c r="S172" i="19"/>
  <c r="S173" i="19"/>
  <c r="S174" i="19"/>
  <c r="S175" i="19"/>
  <c r="S176" i="19"/>
  <c r="S177" i="19"/>
  <c r="S178" i="19"/>
  <c r="S179" i="19"/>
  <c r="S180" i="19"/>
  <c r="S181" i="19"/>
  <c r="S182" i="19"/>
  <c r="S183" i="19"/>
  <c r="S184" i="19"/>
  <c r="S185" i="19"/>
  <c r="S186" i="19"/>
  <c r="S187" i="19"/>
  <c r="S188" i="19"/>
  <c r="S189" i="19"/>
  <c r="S190" i="19"/>
  <c r="S191" i="19"/>
  <c r="S192" i="19"/>
  <c r="S193" i="19"/>
  <c r="S194" i="19"/>
  <c r="S195" i="19"/>
  <c r="S196" i="19"/>
  <c r="S197" i="19"/>
  <c r="S198" i="19"/>
  <c r="S199" i="19"/>
  <c r="S200" i="19"/>
  <c r="S201" i="19"/>
  <c r="S202" i="19"/>
  <c r="S203" i="19"/>
  <c r="S4" i="19"/>
  <c r="U4"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57" i="19"/>
  <c r="U58" i="19"/>
  <c r="U59" i="19"/>
  <c r="U60" i="19"/>
  <c r="U61" i="19"/>
  <c r="U62" i="19"/>
  <c r="U63" i="19"/>
  <c r="U64" i="19"/>
  <c r="U65" i="19"/>
  <c r="U66" i="19"/>
  <c r="U67" i="19"/>
  <c r="U68" i="19"/>
  <c r="U69" i="19"/>
  <c r="U70" i="19"/>
  <c r="U71" i="19"/>
  <c r="U72" i="19"/>
  <c r="U73" i="19"/>
  <c r="U74" i="19"/>
  <c r="U75" i="19"/>
  <c r="U76" i="19"/>
  <c r="U77" i="19"/>
  <c r="U78" i="19"/>
  <c r="U79" i="19"/>
  <c r="U80" i="19"/>
  <c r="U81" i="19"/>
  <c r="U82" i="19"/>
  <c r="U83" i="19"/>
  <c r="U84" i="19"/>
  <c r="U85" i="19"/>
  <c r="U86" i="19"/>
  <c r="U87" i="19"/>
  <c r="U88" i="19"/>
  <c r="U89" i="19"/>
  <c r="U90" i="19"/>
  <c r="U91" i="19"/>
  <c r="U92" i="19"/>
  <c r="U93" i="19"/>
  <c r="U94" i="19"/>
  <c r="U95" i="19"/>
  <c r="U96" i="19"/>
  <c r="U97" i="19"/>
  <c r="U98" i="19"/>
  <c r="U99" i="19"/>
  <c r="U100" i="19"/>
  <c r="U101" i="19"/>
  <c r="U102" i="19"/>
  <c r="U103" i="19"/>
  <c r="U104" i="19"/>
  <c r="U105" i="19"/>
  <c r="U106" i="19"/>
  <c r="U107" i="19"/>
  <c r="U108" i="19"/>
  <c r="U109" i="19"/>
  <c r="U110" i="19"/>
  <c r="U111" i="19"/>
  <c r="U112" i="19"/>
  <c r="U113" i="19"/>
  <c r="U114" i="19"/>
  <c r="U115" i="19"/>
  <c r="U116" i="19"/>
  <c r="U117" i="19"/>
  <c r="U118" i="19"/>
  <c r="U119" i="19"/>
  <c r="U120" i="19"/>
  <c r="U121" i="19"/>
  <c r="U122" i="19"/>
  <c r="U123" i="19"/>
  <c r="U124" i="19"/>
  <c r="U125" i="19"/>
  <c r="U126" i="19"/>
  <c r="U127" i="19"/>
  <c r="U128" i="19"/>
  <c r="U129" i="19"/>
  <c r="U130" i="19"/>
  <c r="U131" i="19"/>
  <c r="U132" i="19"/>
  <c r="U133" i="19"/>
  <c r="U134" i="19"/>
  <c r="U135" i="19"/>
  <c r="U136" i="19"/>
  <c r="U137" i="19"/>
  <c r="U138" i="19"/>
  <c r="U139" i="19"/>
  <c r="U140" i="19"/>
  <c r="U141" i="19"/>
  <c r="U142" i="19"/>
  <c r="U143" i="19"/>
  <c r="U144" i="19"/>
  <c r="U145" i="19"/>
  <c r="U146" i="19"/>
  <c r="U147" i="19"/>
  <c r="U148" i="19"/>
  <c r="U149" i="19"/>
  <c r="U150" i="19"/>
  <c r="U151" i="19"/>
  <c r="U152" i="19"/>
  <c r="U153" i="19"/>
  <c r="U154" i="19"/>
  <c r="U155" i="19"/>
  <c r="U156" i="19"/>
  <c r="U157" i="19"/>
  <c r="U158" i="19"/>
  <c r="U159" i="19"/>
  <c r="U160" i="19"/>
  <c r="U161" i="19"/>
  <c r="U162" i="19"/>
  <c r="U163" i="19"/>
  <c r="U164" i="19"/>
  <c r="U165" i="19"/>
  <c r="U166" i="19"/>
  <c r="U167" i="19"/>
  <c r="U168" i="19"/>
  <c r="U169" i="19"/>
  <c r="U170" i="19"/>
  <c r="U171" i="19"/>
  <c r="U172" i="19"/>
  <c r="U173" i="19"/>
  <c r="U174" i="19"/>
  <c r="U175" i="19"/>
  <c r="U176" i="19"/>
  <c r="U177" i="19"/>
  <c r="U178" i="19"/>
  <c r="U179" i="19"/>
  <c r="U180" i="19"/>
  <c r="U181" i="19"/>
  <c r="U182" i="19"/>
  <c r="U183" i="19"/>
  <c r="U184" i="19"/>
  <c r="U185" i="19"/>
  <c r="U186" i="19"/>
  <c r="U187" i="19"/>
  <c r="U188" i="19"/>
  <c r="U189" i="19"/>
  <c r="U190" i="19"/>
  <c r="U191" i="19"/>
  <c r="U192" i="19"/>
  <c r="U193" i="19"/>
  <c r="U194" i="19"/>
  <c r="U195" i="19"/>
  <c r="U196" i="19"/>
  <c r="U197" i="19"/>
  <c r="U198" i="19"/>
  <c r="U199" i="19"/>
  <c r="U200" i="19"/>
  <c r="U201" i="19"/>
  <c r="U202" i="19"/>
  <c r="U203" i="19"/>
  <c r="C4" i="19"/>
  <c r="E4" i="19"/>
  <c r="C5" i="19"/>
  <c r="E5" i="19"/>
  <c r="C6" i="19"/>
  <c r="E6" i="19"/>
  <c r="C7" i="19"/>
  <c r="E7" i="19"/>
  <c r="C8" i="19"/>
  <c r="E8" i="19"/>
  <c r="C9" i="19"/>
  <c r="E9" i="19"/>
  <c r="C10" i="19"/>
  <c r="E10" i="19"/>
  <c r="C11" i="19"/>
  <c r="E11" i="19"/>
  <c r="C12" i="19"/>
  <c r="E12" i="19"/>
  <c r="C13" i="19"/>
  <c r="E13" i="19"/>
  <c r="C14" i="19"/>
  <c r="E14" i="19"/>
  <c r="C15" i="19"/>
  <c r="E15" i="19"/>
  <c r="C16" i="19"/>
  <c r="E16" i="19"/>
  <c r="C17" i="19"/>
  <c r="E17" i="19"/>
  <c r="C18" i="19"/>
  <c r="E18" i="19"/>
  <c r="C19" i="19"/>
  <c r="E19" i="19"/>
  <c r="C20" i="19"/>
  <c r="E20" i="19"/>
  <c r="C21" i="19"/>
  <c r="E21" i="19"/>
  <c r="C22" i="19"/>
  <c r="E22" i="19"/>
  <c r="C23" i="19"/>
  <c r="E23" i="19"/>
  <c r="C24" i="19"/>
  <c r="E24" i="19"/>
  <c r="C25" i="19"/>
  <c r="E25" i="19"/>
  <c r="C26" i="19"/>
  <c r="E26" i="19"/>
  <c r="C27" i="19"/>
  <c r="E27" i="19"/>
  <c r="C28" i="19"/>
  <c r="E28" i="19"/>
  <c r="C29" i="19"/>
  <c r="E29" i="19"/>
  <c r="C30" i="19"/>
  <c r="E30" i="19"/>
  <c r="C31" i="19"/>
  <c r="E31" i="19"/>
  <c r="C32" i="19"/>
  <c r="E32" i="19"/>
  <c r="C33" i="19"/>
  <c r="E33" i="19"/>
  <c r="C34" i="19"/>
  <c r="E34" i="19"/>
  <c r="C35" i="19"/>
  <c r="E35" i="19"/>
  <c r="C36" i="19"/>
  <c r="E36" i="19"/>
  <c r="C37" i="19"/>
  <c r="E37" i="19"/>
  <c r="C38" i="19"/>
  <c r="E38" i="19"/>
  <c r="C39" i="19"/>
  <c r="E39" i="19"/>
  <c r="C40" i="19"/>
  <c r="E40" i="19"/>
  <c r="C41" i="19"/>
  <c r="E41" i="19"/>
  <c r="C42" i="19"/>
  <c r="E42" i="19"/>
  <c r="C43" i="19"/>
  <c r="E43" i="19"/>
  <c r="C44" i="19"/>
  <c r="E44" i="19"/>
  <c r="C45" i="19"/>
  <c r="E45" i="19"/>
  <c r="C46" i="19"/>
  <c r="E46" i="19"/>
  <c r="C47" i="19"/>
  <c r="E47" i="19"/>
  <c r="C48" i="19"/>
  <c r="E48" i="19"/>
  <c r="C49" i="19"/>
  <c r="E49" i="19"/>
  <c r="C50" i="19"/>
  <c r="E50" i="19"/>
  <c r="C51" i="19"/>
  <c r="E51" i="19"/>
  <c r="C52" i="19"/>
  <c r="E52" i="19"/>
  <c r="C53" i="19"/>
  <c r="E53" i="19"/>
  <c r="C54" i="19"/>
  <c r="E54" i="19"/>
  <c r="C55" i="19"/>
  <c r="E55" i="19"/>
  <c r="C56" i="19"/>
  <c r="E56" i="19"/>
  <c r="C57" i="19"/>
  <c r="E57" i="19"/>
  <c r="C58" i="19"/>
  <c r="E58" i="19"/>
  <c r="C59" i="19"/>
  <c r="E59" i="19"/>
  <c r="C60" i="19"/>
  <c r="E60" i="19"/>
  <c r="C61" i="19"/>
  <c r="E61" i="19"/>
  <c r="C62" i="19"/>
  <c r="E62" i="19"/>
  <c r="C63" i="19"/>
  <c r="E63" i="19"/>
  <c r="C64" i="19"/>
  <c r="E64" i="19"/>
  <c r="C65" i="19"/>
  <c r="E65" i="19"/>
  <c r="C66" i="19"/>
  <c r="E66" i="19"/>
  <c r="C67" i="19"/>
  <c r="E67" i="19"/>
  <c r="C68" i="19"/>
  <c r="E68" i="19"/>
  <c r="C69" i="19"/>
  <c r="E69" i="19"/>
  <c r="C70" i="19"/>
  <c r="E70" i="19"/>
  <c r="C71" i="19"/>
  <c r="E71" i="19"/>
  <c r="C72" i="19"/>
  <c r="E72" i="19"/>
  <c r="C73" i="19"/>
  <c r="E73" i="19"/>
  <c r="C74" i="19"/>
  <c r="E74" i="19"/>
  <c r="C75" i="19"/>
  <c r="E75" i="19"/>
  <c r="C76" i="19"/>
  <c r="E76" i="19"/>
  <c r="C77" i="19"/>
  <c r="E77" i="19"/>
  <c r="C78" i="19"/>
  <c r="E78" i="19"/>
  <c r="C79" i="19"/>
  <c r="E79" i="19"/>
  <c r="C80" i="19"/>
  <c r="E80" i="19"/>
  <c r="C81" i="19"/>
  <c r="E81" i="19"/>
  <c r="C82" i="19"/>
  <c r="E82" i="19"/>
  <c r="C83" i="19"/>
  <c r="E83" i="19"/>
  <c r="C84" i="19"/>
  <c r="E84" i="19"/>
  <c r="C85" i="19"/>
  <c r="E85" i="19"/>
  <c r="C86" i="19"/>
  <c r="E86" i="19"/>
  <c r="C87" i="19"/>
  <c r="E87" i="19"/>
  <c r="C88" i="19"/>
  <c r="E88" i="19"/>
  <c r="C89" i="19"/>
  <c r="E89" i="19"/>
  <c r="C90" i="19"/>
  <c r="E90" i="19"/>
  <c r="C91" i="19"/>
  <c r="E91" i="19"/>
  <c r="C92" i="19"/>
  <c r="E92" i="19"/>
  <c r="C93" i="19"/>
  <c r="E93" i="19"/>
  <c r="C94" i="19"/>
  <c r="E94" i="19"/>
  <c r="C95" i="19"/>
  <c r="E95" i="19"/>
  <c r="C96" i="19"/>
  <c r="E96" i="19"/>
  <c r="C97" i="19"/>
  <c r="E97" i="19"/>
  <c r="C98" i="19"/>
  <c r="E98" i="19"/>
  <c r="C99" i="19"/>
  <c r="E99" i="19"/>
  <c r="C100" i="19"/>
  <c r="E100" i="19"/>
  <c r="C101" i="19"/>
  <c r="E101" i="19"/>
  <c r="C102" i="19"/>
  <c r="E102" i="19"/>
  <c r="C103" i="19"/>
  <c r="E103" i="19"/>
  <c r="C104" i="19"/>
  <c r="E104" i="19"/>
  <c r="C105" i="19"/>
  <c r="E105" i="19"/>
  <c r="C106" i="19"/>
  <c r="E106" i="19"/>
  <c r="C107" i="19"/>
  <c r="E107" i="19"/>
  <c r="C108" i="19"/>
  <c r="E108" i="19"/>
  <c r="C109" i="19"/>
  <c r="E109" i="19"/>
  <c r="C110" i="19"/>
  <c r="E110" i="19"/>
  <c r="C111" i="19"/>
  <c r="E111" i="19"/>
  <c r="C112" i="19"/>
  <c r="E112" i="19"/>
  <c r="C113" i="19"/>
  <c r="E113" i="19"/>
  <c r="C114" i="19"/>
  <c r="E114" i="19"/>
  <c r="C115" i="19"/>
  <c r="E115" i="19"/>
  <c r="C116" i="19"/>
  <c r="E116" i="19"/>
  <c r="C117" i="19"/>
  <c r="E117" i="19"/>
  <c r="C118" i="19"/>
  <c r="E118" i="19"/>
  <c r="C119" i="19"/>
  <c r="E119" i="19"/>
  <c r="C120" i="19"/>
  <c r="E120" i="19"/>
  <c r="C121" i="19"/>
  <c r="E121" i="19"/>
  <c r="C122" i="19"/>
  <c r="E122" i="19"/>
  <c r="C123" i="19"/>
  <c r="E123" i="19"/>
  <c r="C124" i="19"/>
  <c r="E124" i="19"/>
  <c r="C125" i="19"/>
  <c r="E125" i="19"/>
  <c r="C126" i="19"/>
  <c r="E126" i="19"/>
  <c r="C127" i="19"/>
  <c r="E127" i="19"/>
  <c r="C128" i="19"/>
  <c r="E128" i="19"/>
  <c r="C129" i="19"/>
  <c r="E129" i="19"/>
  <c r="C130" i="19"/>
  <c r="E130" i="19"/>
  <c r="C131" i="19"/>
  <c r="E131" i="19"/>
  <c r="C132" i="19"/>
  <c r="E132" i="19"/>
  <c r="C133" i="19"/>
  <c r="E133" i="19"/>
  <c r="C134" i="19"/>
  <c r="E134" i="19"/>
  <c r="C135" i="19"/>
  <c r="E135" i="19"/>
  <c r="C136" i="19"/>
  <c r="E136" i="19"/>
  <c r="C137" i="19"/>
  <c r="E137" i="19"/>
  <c r="C138" i="19"/>
  <c r="E138" i="19"/>
  <c r="C139" i="19"/>
  <c r="E139" i="19"/>
  <c r="C140" i="19"/>
  <c r="E140" i="19"/>
  <c r="C141" i="19"/>
  <c r="E141" i="19"/>
  <c r="C142" i="19"/>
  <c r="E142" i="19"/>
  <c r="C143" i="19"/>
  <c r="E143" i="19"/>
  <c r="C144" i="19"/>
  <c r="E144" i="19"/>
  <c r="C145" i="19"/>
  <c r="E145" i="19"/>
  <c r="C146" i="19"/>
  <c r="E146" i="19"/>
  <c r="C147" i="19"/>
  <c r="E147" i="19"/>
  <c r="C148" i="19"/>
  <c r="E148" i="19"/>
  <c r="C149" i="19"/>
  <c r="E149" i="19"/>
  <c r="C150" i="19"/>
  <c r="E150" i="19"/>
  <c r="C151" i="19"/>
  <c r="E151" i="19"/>
  <c r="C152" i="19"/>
  <c r="E152" i="19"/>
  <c r="C153" i="19"/>
  <c r="E153" i="19"/>
  <c r="C154" i="19"/>
  <c r="E154" i="19"/>
  <c r="C155" i="19"/>
  <c r="E155" i="19"/>
  <c r="C156" i="19"/>
  <c r="E156" i="19"/>
  <c r="C157" i="19"/>
  <c r="E157" i="19"/>
  <c r="C158" i="19"/>
  <c r="E158" i="19"/>
  <c r="C159" i="19"/>
  <c r="E159" i="19"/>
  <c r="C160" i="19"/>
  <c r="E160" i="19"/>
  <c r="C161" i="19"/>
  <c r="E161" i="19"/>
  <c r="C162" i="19"/>
  <c r="E162" i="19"/>
  <c r="C163" i="19"/>
  <c r="E163" i="19"/>
  <c r="C164" i="19"/>
  <c r="E164" i="19"/>
  <c r="C165" i="19"/>
  <c r="E165" i="19"/>
  <c r="C166" i="19"/>
  <c r="E166" i="19"/>
  <c r="C167" i="19"/>
  <c r="E167" i="19"/>
  <c r="C168" i="19"/>
  <c r="E168" i="19"/>
  <c r="C169" i="19"/>
  <c r="E169" i="19"/>
  <c r="C170" i="19"/>
  <c r="E170" i="19"/>
  <c r="C171" i="19"/>
  <c r="E171" i="19"/>
  <c r="C172" i="19"/>
  <c r="E172" i="19"/>
  <c r="C173" i="19"/>
  <c r="E173" i="19"/>
  <c r="C174" i="19"/>
  <c r="E174" i="19"/>
  <c r="C175" i="19"/>
  <c r="E175" i="19"/>
  <c r="C176" i="19"/>
  <c r="E176" i="19"/>
  <c r="C177" i="19"/>
  <c r="E177" i="19"/>
  <c r="C178" i="19"/>
  <c r="E178" i="19"/>
  <c r="C179" i="19"/>
  <c r="E179" i="19"/>
  <c r="C180" i="19"/>
  <c r="E180" i="19"/>
  <c r="C181" i="19"/>
  <c r="E181" i="19"/>
  <c r="C182" i="19"/>
  <c r="E182" i="19"/>
  <c r="C183" i="19"/>
  <c r="E183" i="19"/>
  <c r="C184" i="19"/>
  <c r="E184" i="19"/>
  <c r="C185" i="19"/>
  <c r="E185" i="19"/>
  <c r="C186" i="19"/>
  <c r="E186" i="19"/>
  <c r="C187" i="19"/>
  <c r="E187" i="19"/>
  <c r="C188" i="19"/>
  <c r="E188" i="19"/>
  <c r="C189" i="19"/>
  <c r="E189" i="19"/>
  <c r="C190" i="19"/>
  <c r="E190" i="19"/>
  <c r="C191" i="19"/>
  <c r="E191" i="19"/>
  <c r="C192" i="19"/>
  <c r="E192" i="19"/>
  <c r="C193" i="19"/>
  <c r="E193" i="19"/>
  <c r="C194" i="19"/>
  <c r="E194" i="19"/>
  <c r="C195" i="19"/>
  <c r="E195" i="19"/>
  <c r="C196" i="19"/>
  <c r="E196" i="19"/>
  <c r="C197" i="19"/>
  <c r="E197" i="19"/>
  <c r="C198" i="19"/>
  <c r="E198" i="19"/>
  <c r="C199" i="19"/>
  <c r="E199" i="19"/>
  <c r="C200" i="19"/>
  <c r="E200" i="19"/>
  <c r="C201" i="19"/>
  <c r="E201" i="19"/>
  <c r="C202" i="19"/>
  <c r="E202" i="19"/>
  <c r="C203" i="19"/>
  <c r="E203" i="19"/>
  <c r="F217" i="18"/>
  <c r="E217" i="18"/>
  <c r="D217" i="18"/>
  <c r="C217" i="18"/>
  <c r="F216" i="18"/>
  <c r="E216" i="18"/>
  <c r="D216" i="18"/>
  <c r="C216" i="18"/>
  <c r="F215" i="18"/>
  <c r="E215" i="18"/>
  <c r="D215" i="18"/>
  <c r="C215" i="18"/>
  <c r="F214" i="18"/>
  <c r="E214" i="18"/>
  <c r="D214" i="18"/>
  <c r="C214" i="18"/>
  <c r="F213" i="18"/>
  <c r="E213" i="18"/>
  <c r="D213" i="18"/>
  <c r="C213" i="18"/>
  <c r="F212" i="18"/>
  <c r="E212" i="18"/>
  <c r="D212" i="18"/>
  <c r="C212" i="18"/>
  <c r="F211" i="18"/>
  <c r="E211" i="18"/>
  <c r="D211" i="18"/>
  <c r="C211" i="18"/>
  <c r="F210" i="18"/>
  <c r="E210" i="18"/>
  <c r="D210" i="18"/>
  <c r="C210" i="18"/>
  <c r="F209" i="18"/>
  <c r="E209" i="18"/>
  <c r="D209" i="18"/>
  <c r="C209" i="18"/>
  <c r="F208" i="18"/>
  <c r="E208" i="18"/>
  <c r="D208" i="18"/>
  <c r="C208" i="18"/>
  <c r="F207" i="18"/>
  <c r="E207" i="18"/>
  <c r="D207" i="18"/>
  <c r="C207" i="18"/>
  <c r="F206" i="18"/>
  <c r="E206" i="18"/>
  <c r="D206" i="18"/>
  <c r="C206" i="18"/>
  <c r="F205" i="18"/>
  <c r="E205" i="18"/>
  <c r="D205" i="18"/>
  <c r="C205" i="18"/>
  <c r="F204" i="18"/>
  <c r="E204" i="18"/>
  <c r="D204" i="18"/>
  <c r="C204" i="18"/>
  <c r="F203" i="18"/>
  <c r="E203" i="18"/>
  <c r="D203" i="18"/>
  <c r="C203" i="18"/>
  <c r="F202" i="18"/>
  <c r="E202" i="18"/>
  <c r="D202" i="18"/>
  <c r="C202" i="18"/>
  <c r="F201" i="18"/>
  <c r="E201" i="18"/>
  <c r="D201" i="18"/>
  <c r="C201" i="18"/>
  <c r="F200" i="18"/>
  <c r="E200" i="18"/>
  <c r="D200" i="18"/>
  <c r="C200" i="18"/>
  <c r="F199" i="18"/>
  <c r="E199" i="18"/>
  <c r="D199" i="18"/>
  <c r="C199" i="18"/>
  <c r="F198" i="18"/>
  <c r="E198" i="18"/>
  <c r="D198" i="18"/>
  <c r="C198" i="18"/>
  <c r="F197" i="18"/>
  <c r="E197" i="18"/>
  <c r="D197" i="18"/>
  <c r="C197" i="18"/>
  <c r="F196" i="18"/>
  <c r="E196" i="18"/>
  <c r="D196" i="18"/>
  <c r="C196" i="18"/>
  <c r="F195" i="18"/>
  <c r="E195" i="18"/>
  <c r="D195" i="18"/>
  <c r="C195" i="18"/>
  <c r="F194" i="18"/>
  <c r="E194" i="18"/>
  <c r="D194" i="18"/>
  <c r="C194" i="18"/>
  <c r="F193" i="18"/>
  <c r="E193" i="18"/>
  <c r="D193" i="18"/>
  <c r="C193" i="18"/>
  <c r="F192" i="18"/>
  <c r="E192" i="18"/>
  <c r="D192" i="18"/>
  <c r="C192" i="18"/>
  <c r="F191" i="18"/>
  <c r="E191" i="18"/>
  <c r="D191" i="18"/>
  <c r="C191" i="18"/>
  <c r="F190" i="18"/>
  <c r="E190" i="18"/>
  <c r="D190" i="18"/>
  <c r="C190" i="18"/>
  <c r="F189" i="18"/>
  <c r="E189" i="18"/>
  <c r="D189" i="18"/>
  <c r="C189" i="18"/>
  <c r="F188" i="18"/>
  <c r="E188" i="18"/>
  <c r="D188" i="18"/>
  <c r="C188" i="18"/>
  <c r="F187" i="18"/>
  <c r="E187" i="18"/>
  <c r="D187" i="18"/>
  <c r="C187" i="18"/>
  <c r="F186" i="18"/>
  <c r="E186" i="18"/>
  <c r="D186" i="18"/>
  <c r="C186" i="18"/>
  <c r="F185" i="18"/>
  <c r="E185" i="18"/>
  <c r="D185" i="18"/>
  <c r="C185" i="18"/>
  <c r="F184" i="18"/>
  <c r="E184" i="18"/>
  <c r="D184" i="18"/>
  <c r="C184" i="18"/>
  <c r="F183" i="18"/>
  <c r="E183" i="18"/>
  <c r="D183" i="18"/>
  <c r="C183" i="18"/>
  <c r="F182" i="18"/>
  <c r="E182" i="18"/>
  <c r="D182" i="18"/>
  <c r="C182" i="18"/>
  <c r="F181" i="18"/>
  <c r="E181" i="18"/>
  <c r="D181" i="18"/>
  <c r="C181" i="18"/>
  <c r="F180" i="18"/>
  <c r="E180" i="18"/>
  <c r="D180" i="18"/>
  <c r="C180" i="18"/>
  <c r="F179" i="18"/>
  <c r="E179" i="18"/>
  <c r="D179" i="18"/>
  <c r="C179" i="18"/>
  <c r="F178" i="18"/>
  <c r="E178" i="18"/>
  <c r="D178" i="18"/>
  <c r="C178" i="18"/>
  <c r="F177" i="18"/>
  <c r="E177" i="18"/>
  <c r="D177" i="18"/>
  <c r="C177" i="18"/>
  <c r="F176" i="18"/>
  <c r="E176" i="18"/>
  <c r="D176" i="18"/>
  <c r="C176" i="18"/>
  <c r="F175" i="18"/>
  <c r="E175" i="18"/>
  <c r="D175" i="18"/>
  <c r="C175" i="18"/>
  <c r="F174" i="18"/>
  <c r="E174" i="18"/>
  <c r="D174" i="18"/>
  <c r="C174" i="18"/>
  <c r="F173" i="18"/>
  <c r="E173" i="18"/>
  <c r="D173" i="18"/>
  <c r="C173" i="18"/>
  <c r="F172" i="18"/>
  <c r="E172" i="18"/>
  <c r="D172" i="18"/>
  <c r="C172" i="18"/>
  <c r="F171" i="18"/>
  <c r="E171" i="18"/>
  <c r="D171" i="18"/>
  <c r="C171" i="18"/>
  <c r="F170" i="18"/>
  <c r="E170" i="18"/>
  <c r="D170" i="18"/>
  <c r="C170" i="18"/>
  <c r="F169" i="18"/>
  <c r="E169" i="18"/>
  <c r="D169" i="18"/>
  <c r="C169" i="18"/>
  <c r="F168" i="18"/>
  <c r="E168" i="18"/>
  <c r="D168" i="18"/>
  <c r="C168" i="18"/>
  <c r="F167" i="18"/>
  <c r="E167" i="18"/>
  <c r="D167" i="18"/>
  <c r="C167" i="18"/>
  <c r="F166" i="18"/>
  <c r="E166" i="18"/>
  <c r="D166" i="18"/>
  <c r="C166" i="18"/>
  <c r="F165" i="18"/>
  <c r="E165" i="18"/>
  <c r="D165" i="18"/>
  <c r="C165" i="18"/>
  <c r="F164" i="18"/>
  <c r="E164" i="18"/>
  <c r="D164" i="18"/>
  <c r="C164" i="18"/>
  <c r="F163" i="18"/>
  <c r="E163" i="18"/>
  <c r="D163" i="18"/>
  <c r="C163" i="18"/>
  <c r="F162" i="18"/>
  <c r="E162" i="18"/>
  <c r="D162" i="18"/>
  <c r="C162" i="18"/>
  <c r="F161" i="18"/>
  <c r="E161" i="18"/>
  <c r="D161" i="18"/>
  <c r="C161" i="18"/>
  <c r="F160" i="18"/>
  <c r="E160" i="18"/>
  <c r="D160" i="18"/>
  <c r="C160" i="18"/>
  <c r="F159" i="18"/>
  <c r="E159" i="18"/>
  <c r="D159" i="18"/>
  <c r="C159" i="18"/>
  <c r="F158" i="18"/>
  <c r="E158" i="18"/>
  <c r="D158" i="18"/>
  <c r="C158" i="18"/>
  <c r="F157" i="18"/>
  <c r="E157" i="18"/>
  <c r="D157" i="18"/>
  <c r="C157" i="18"/>
  <c r="F156" i="18"/>
  <c r="E156" i="18"/>
  <c r="D156" i="18"/>
  <c r="C156" i="18"/>
  <c r="F155" i="18"/>
  <c r="E155" i="18"/>
  <c r="D155" i="18"/>
  <c r="C155" i="18"/>
  <c r="F154" i="18"/>
  <c r="E154" i="18"/>
  <c r="D154" i="18"/>
  <c r="C154" i="18"/>
  <c r="F153" i="18"/>
  <c r="E153" i="18"/>
  <c r="D153" i="18"/>
  <c r="C153" i="18"/>
  <c r="F152" i="18"/>
  <c r="E152" i="18"/>
  <c r="D152" i="18"/>
  <c r="C152" i="18"/>
  <c r="F151" i="18"/>
  <c r="E151" i="18"/>
  <c r="D151" i="18"/>
  <c r="C151" i="18"/>
  <c r="F150" i="18"/>
  <c r="E150" i="18"/>
  <c r="D150" i="18"/>
  <c r="C150" i="18"/>
  <c r="F149" i="18"/>
  <c r="E149" i="18"/>
  <c r="D149" i="18"/>
  <c r="C149" i="18"/>
  <c r="F148" i="18"/>
  <c r="E148" i="18"/>
  <c r="D148" i="18"/>
  <c r="C148" i="18"/>
  <c r="F147" i="18"/>
  <c r="E147" i="18"/>
  <c r="D147" i="18"/>
  <c r="C147" i="18"/>
  <c r="F146" i="18"/>
  <c r="E146" i="18"/>
  <c r="D146" i="18"/>
  <c r="C146" i="18"/>
  <c r="F145" i="18"/>
  <c r="E145" i="18"/>
  <c r="D145" i="18"/>
  <c r="C145" i="18"/>
  <c r="F144" i="18"/>
  <c r="E144" i="18"/>
  <c r="D144" i="18"/>
  <c r="C144" i="18"/>
  <c r="F143" i="18"/>
  <c r="E143" i="18"/>
  <c r="D143" i="18"/>
  <c r="C143" i="18"/>
  <c r="F142" i="18"/>
  <c r="E142" i="18"/>
  <c r="D142" i="18"/>
  <c r="C142" i="18"/>
  <c r="F141" i="18"/>
  <c r="E141" i="18"/>
  <c r="D141" i="18"/>
  <c r="C141" i="18"/>
  <c r="F140" i="18"/>
  <c r="E140" i="18"/>
  <c r="D140" i="18"/>
  <c r="C140" i="18"/>
  <c r="F139" i="18"/>
  <c r="E139" i="18"/>
  <c r="D139" i="18"/>
  <c r="C139" i="18"/>
  <c r="F138" i="18"/>
  <c r="E138" i="18"/>
  <c r="D138" i="18"/>
  <c r="C138" i="18"/>
  <c r="F137" i="18"/>
  <c r="E137" i="18"/>
  <c r="D137" i="18"/>
  <c r="C137" i="18"/>
  <c r="F136" i="18"/>
  <c r="E136" i="18"/>
  <c r="D136" i="18"/>
  <c r="C136" i="18"/>
  <c r="F135" i="18"/>
  <c r="E135" i="18"/>
  <c r="D135" i="18"/>
  <c r="C135" i="18"/>
  <c r="F134" i="18"/>
  <c r="E134" i="18"/>
  <c r="D134" i="18"/>
  <c r="C134" i="18"/>
  <c r="F133" i="18"/>
  <c r="E133" i="18"/>
  <c r="D133" i="18"/>
  <c r="C133" i="18"/>
  <c r="F132" i="18"/>
  <c r="E132" i="18"/>
  <c r="D132" i="18"/>
  <c r="C132" i="18"/>
  <c r="F131" i="18"/>
  <c r="E131" i="18"/>
  <c r="D131" i="18"/>
  <c r="C131" i="18"/>
  <c r="F130" i="18"/>
  <c r="E130" i="18"/>
  <c r="D130" i="18"/>
  <c r="C130" i="18"/>
  <c r="F129" i="18"/>
  <c r="E129" i="18"/>
  <c r="D129" i="18"/>
  <c r="C129" i="18"/>
  <c r="F128" i="18"/>
  <c r="E128" i="18"/>
  <c r="D128" i="18"/>
  <c r="C128" i="18"/>
  <c r="F127" i="18"/>
  <c r="E127" i="18"/>
  <c r="D127" i="18"/>
  <c r="C127" i="18"/>
  <c r="F126" i="18"/>
  <c r="E126" i="18"/>
  <c r="D126" i="18"/>
  <c r="C126" i="18"/>
  <c r="F125" i="18"/>
  <c r="E125" i="18"/>
  <c r="D125" i="18"/>
  <c r="C125" i="18"/>
  <c r="F124" i="18"/>
  <c r="E124" i="18"/>
  <c r="D124" i="18"/>
  <c r="C124" i="18"/>
  <c r="F123" i="18"/>
  <c r="E123" i="18"/>
  <c r="D123" i="18"/>
  <c r="C123" i="18"/>
  <c r="F122" i="18"/>
  <c r="E122" i="18"/>
  <c r="D122" i="18"/>
  <c r="C122" i="18"/>
  <c r="F121" i="18"/>
  <c r="E121" i="18"/>
  <c r="D121" i="18"/>
  <c r="C121" i="18"/>
  <c r="F120" i="18"/>
  <c r="E120" i="18"/>
  <c r="D120" i="18"/>
  <c r="C120" i="18"/>
  <c r="F119" i="18"/>
  <c r="E119" i="18"/>
  <c r="D119" i="18"/>
  <c r="C119" i="18"/>
  <c r="F118" i="18"/>
  <c r="E118" i="18"/>
  <c r="D118" i="18"/>
  <c r="C118" i="18"/>
  <c r="F117" i="18"/>
  <c r="E117" i="18"/>
  <c r="D117" i="18"/>
  <c r="C117" i="18"/>
  <c r="F116" i="18"/>
  <c r="E116" i="18"/>
  <c r="D116" i="18"/>
  <c r="C116" i="18"/>
  <c r="F115" i="18"/>
  <c r="E115" i="18"/>
  <c r="D115" i="18"/>
  <c r="C115" i="18"/>
  <c r="F114" i="18"/>
  <c r="E114" i="18"/>
  <c r="D114" i="18"/>
  <c r="C114" i="18"/>
  <c r="F113" i="18"/>
  <c r="E113" i="18"/>
  <c r="D113" i="18"/>
  <c r="C113" i="18"/>
  <c r="F112" i="18"/>
  <c r="E112" i="18"/>
  <c r="D112" i="18"/>
  <c r="C112" i="18"/>
  <c r="F111" i="18"/>
  <c r="E111" i="18"/>
  <c r="D111" i="18"/>
  <c r="C111" i="18"/>
  <c r="F110" i="18"/>
  <c r="E110" i="18"/>
  <c r="D110" i="18"/>
  <c r="C110" i="18"/>
  <c r="F109" i="18"/>
  <c r="E109" i="18"/>
  <c r="D109" i="18"/>
  <c r="C109" i="18"/>
  <c r="F108" i="18"/>
  <c r="E108" i="18"/>
  <c r="D108" i="18"/>
  <c r="C108" i="18"/>
  <c r="F107" i="18"/>
  <c r="E107" i="18"/>
  <c r="D107" i="18"/>
  <c r="C107" i="18"/>
  <c r="F106" i="18"/>
  <c r="E106" i="18"/>
  <c r="D106" i="18"/>
  <c r="C106" i="18"/>
  <c r="F105" i="18"/>
  <c r="E105" i="18"/>
  <c r="D105" i="18"/>
  <c r="C105" i="18"/>
  <c r="F104" i="18"/>
  <c r="E104" i="18"/>
  <c r="D104" i="18"/>
  <c r="C104" i="18"/>
  <c r="F103" i="18"/>
  <c r="E103" i="18"/>
  <c r="D103" i="18"/>
  <c r="C103" i="18"/>
  <c r="F102" i="18"/>
  <c r="E102" i="18"/>
  <c r="D102" i="18"/>
  <c r="C102" i="18"/>
  <c r="F101" i="18"/>
  <c r="E101" i="18"/>
  <c r="D101" i="18"/>
  <c r="C101" i="18"/>
  <c r="F100" i="18"/>
  <c r="E100" i="18"/>
  <c r="D100" i="18"/>
  <c r="C100" i="18"/>
  <c r="F99" i="18"/>
  <c r="E99" i="18"/>
  <c r="D99" i="18"/>
  <c r="C99" i="18"/>
  <c r="F98" i="18"/>
  <c r="E98" i="18"/>
  <c r="D98" i="18"/>
  <c r="C98" i="18"/>
  <c r="F97" i="18"/>
  <c r="E97" i="18"/>
  <c r="D97" i="18"/>
  <c r="C97" i="18"/>
  <c r="F96" i="18"/>
  <c r="E96" i="18"/>
  <c r="D96" i="18"/>
  <c r="C96" i="18"/>
  <c r="F95" i="18"/>
  <c r="E95" i="18"/>
  <c r="D95" i="18"/>
  <c r="C95" i="18"/>
  <c r="F94" i="18"/>
  <c r="E94" i="18"/>
  <c r="D94" i="18"/>
  <c r="C94" i="18"/>
  <c r="F93" i="18"/>
  <c r="E93" i="18"/>
  <c r="D93" i="18"/>
  <c r="C93" i="18"/>
  <c r="F92" i="18"/>
  <c r="E92" i="18"/>
  <c r="D92" i="18"/>
  <c r="C92" i="18"/>
  <c r="F91" i="18"/>
  <c r="E91" i="18"/>
  <c r="D91" i="18"/>
  <c r="C91" i="18"/>
  <c r="F90" i="18"/>
  <c r="E90" i="18"/>
  <c r="D90" i="18"/>
  <c r="C90" i="18"/>
  <c r="F89" i="18"/>
  <c r="E89" i="18"/>
  <c r="D89" i="18"/>
  <c r="C89" i="18"/>
  <c r="F88" i="18"/>
  <c r="E88" i="18"/>
  <c r="D88" i="18"/>
  <c r="C88" i="18"/>
  <c r="F87" i="18"/>
  <c r="E87" i="18"/>
  <c r="D87" i="18"/>
  <c r="C87" i="18"/>
  <c r="F86" i="18"/>
  <c r="E86" i="18"/>
  <c r="D86" i="18"/>
  <c r="C86" i="18"/>
  <c r="F85" i="18"/>
  <c r="E85" i="18"/>
  <c r="D85" i="18"/>
  <c r="C85" i="18"/>
  <c r="F84" i="18"/>
  <c r="E84" i="18"/>
  <c r="D84" i="18"/>
  <c r="C84" i="18"/>
  <c r="F83" i="18"/>
  <c r="E83" i="18"/>
  <c r="D83" i="18"/>
  <c r="C83" i="18"/>
  <c r="F82" i="18"/>
  <c r="E82" i="18"/>
  <c r="D82" i="18"/>
  <c r="C82" i="18"/>
  <c r="F81" i="18"/>
  <c r="E81" i="18"/>
  <c r="D81" i="18"/>
  <c r="C81" i="18"/>
  <c r="F80" i="18"/>
  <c r="E80" i="18"/>
  <c r="D80" i="18"/>
  <c r="C80" i="18"/>
  <c r="F79" i="18"/>
  <c r="E79" i="18"/>
  <c r="D79" i="18"/>
  <c r="C79" i="18"/>
  <c r="F78" i="18"/>
  <c r="E78" i="18"/>
  <c r="D78" i="18"/>
  <c r="C78" i="18"/>
  <c r="F77" i="18"/>
  <c r="E77" i="18"/>
  <c r="D77" i="18"/>
  <c r="C77" i="18"/>
  <c r="F76" i="18"/>
  <c r="E76" i="18"/>
  <c r="D76" i="18"/>
  <c r="C76" i="18"/>
  <c r="F75" i="18"/>
  <c r="E75" i="18"/>
  <c r="D75" i="18"/>
  <c r="C75" i="18"/>
  <c r="F74" i="18"/>
  <c r="E74" i="18"/>
  <c r="D74" i="18"/>
  <c r="C74" i="18"/>
  <c r="F73" i="18"/>
  <c r="E73" i="18"/>
  <c r="D73" i="18"/>
  <c r="C73" i="18"/>
  <c r="F72" i="18"/>
  <c r="E72" i="18"/>
  <c r="D72" i="18"/>
  <c r="C72" i="18"/>
  <c r="F71" i="18"/>
  <c r="E71" i="18"/>
  <c r="D71" i="18"/>
  <c r="C71" i="18"/>
  <c r="F70" i="18"/>
  <c r="E70" i="18"/>
  <c r="D70" i="18"/>
  <c r="C70" i="18"/>
  <c r="F69" i="18"/>
  <c r="E69" i="18"/>
  <c r="D69" i="18"/>
  <c r="C69" i="18"/>
  <c r="F68" i="18"/>
  <c r="E68" i="18"/>
  <c r="D68" i="18"/>
  <c r="C68" i="18"/>
  <c r="F67" i="18"/>
  <c r="E67" i="18"/>
  <c r="D67" i="18"/>
  <c r="C67" i="18"/>
  <c r="F66" i="18"/>
  <c r="E66" i="18"/>
  <c r="D66" i="18"/>
  <c r="C66" i="18"/>
  <c r="F65" i="18"/>
  <c r="E65" i="18"/>
  <c r="D65" i="18"/>
  <c r="C65" i="18"/>
  <c r="F64" i="18"/>
  <c r="E64" i="18"/>
  <c r="D64" i="18"/>
  <c r="C64" i="18"/>
  <c r="F63" i="18"/>
  <c r="E63" i="18"/>
  <c r="D63" i="18"/>
  <c r="C63" i="18"/>
  <c r="F62" i="18"/>
  <c r="E62" i="18"/>
  <c r="D62" i="18"/>
  <c r="C62" i="18"/>
  <c r="F61" i="18"/>
  <c r="E61" i="18"/>
  <c r="D61" i="18"/>
  <c r="C61" i="18"/>
  <c r="F60" i="18"/>
  <c r="E60" i="18"/>
  <c r="D60" i="18"/>
  <c r="C60" i="18"/>
  <c r="F59" i="18"/>
  <c r="E59" i="18"/>
  <c r="D59" i="18"/>
  <c r="C59" i="18"/>
  <c r="F58" i="18"/>
  <c r="E58" i="18"/>
  <c r="D58" i="18"/>
  <c r="C58" i="18"/>
  <c r="F57" i="18"/>
  <c r="E57" i="18"/>
  <c r="D57" i="18"/>
  <c r="C57" i="18"/>
  <c r="F56" i="18"/>
  <c r="E56" i="18"/>
  <c r="D56" i="18"/>
  <c r="C56" i="18"/>
  <c r="F55" i="18"/>
  <c r="E55" i="18"/>
  <c r="D55" i="18"/>
  <c r="C55" i="18"/>
  <c r="F54" i="18"/>
  <c r="E54" i="18"/>
  <c r="D54" i="18"/>
  <c r="C54" i="18"/>
  <c r="F53" i="18"/>
  <c r="E53" i="18"/>
  <c r="D53" i="18"/>
  <c r="C53" i="18"/>
  <c r="F52" i="18"/>
  <c r="E52" i="18"/>
  <c r="D52" i="18"/>
  <c r="C52" i="18"/>
  <c r="F51" i="18"/>
  <c r="E51" i="18"/>
  <c r="D51" i="18"/>
  <c r="C51" i="18"/>
  <c r="F50" i="18"/>
  <c r="E50" i="18"/>
  <c r="D50" i="18"/>
  <c r="C50" i="18"/>
  <c r="F49" i="18"/>
  <c r="E49" i="18"/>
  <c r="D49" i="18"/>
  <c r="C49" i="18"/>
  <c r="F48" i="18"/>
  <c r="E48" i="18"/>
  <c r="D48" i="18"/>
  <c r="C48" i="18"/>
  <c r="F47" i="18"/>
  <c r="E47" i="18"/>
  <c r="D47" i="18"/>
  <c r="C47" i="18"/>
  <c r="F46" i="18"/>
  <c r="E46" i="18"/>
  <c r="D46" i="18"/>
  <c r="C46" i="18"/>
  <c r="F45" i="18"/>
  <c r="E45" i="18"/>
  <c r="D45" i="18"/>
  <c r="C45" i="18"/>
  <c r="F44" i="18"/>
  <c r="E44" i="18"/>
  <c r="D44" i="18"/>
  <c r="C44" i="18"/>
  <c r="F43" i="18"/>
  <c r="E43" i="18"/>
  <c r="D43" i="18"/>
  <c r="C43" i="18"/>
  <c r="F42" i="18"/>
  <c r="E42" i="18"/>
  <c r="D42" i="18"/>
  <c r="C42" i="18"/>
  <c r="F41" i="18"/>
  <c r="E41" i="18"/>
  <c r="D41" i="18"/>
  <c r="C41" i="18"/>
  <c r="F40" i="18"/>
  <c r="E40" i="18"/>
  <c r="D40" i="18"/>
  <c r="C40" i="18"/>
  <c r="F39" i="18"/>
  <c r="E39" i="18"/>
  <c r="D39" i="18"/>
  <c r="C39" i="18"/>
  <c r="F38" i="18"/>
  <c r="E38" i="18"/>
  <c r="D38" i="18"/>
  <c r="C38" i="18"/>
  <c r="F37" i="18"/>
  <c r="E37" i="18"/>
  <c r="D37" i="18"/>
  <c r="C37" i="18"/>
  <c r="AE36" i="18"/>
  <c r="AD36" i="18"/>
  <c r="F36" i="18"/>
  <c r="E36" i="18"/>
  <c r="D36" i="18"/>
  <c r="C36" i="18"/>
  <c r="AE35" i="18"/>
  <c r="AD35" i="18"/>
  <c r="F35" i="18"/>
  <c r="E35" i="18"/>
  <c r="D35" i="18"/>
  <c r="C35" i="18"/>
  <c r="AE34" i="18"/>
  <c r="AD34" i="18"/>
  <c r="F34" i="18"/>
  <c r="E34" i="18"/>
  <c r="D34" i="18"/>
  <c r="C34" i="18"/>
  <c r="AE33" i="18"/>
  <c r="AD33" i="18"/>
  <c r="F33" i="18"/>
  <c r="E33" i="18"/>
  <c r="D33" i="18"/>
  <c r="C33" i="18"/>
  <c r="AE32" i="18"/>
  <c r="AD32" i="18"/>
  <c r="F32" i="18"/>
  <c r="E32" i="18"/>
  <c r="D32" i="18"/>
  <c r="C32" i="18"/>
  <c r="AE31" i="18"/>
  <c r="AD31" i="18"/>
  <c r="F31" i="18"/>
  <c r="E31" i="18"/>
  <c r="D31" i="18"/>
  <c r="C31" i="18"/>
  <c r="AE30" i="18"/>
  <c r="AD30" i="18"/>
  <c r="F30" i="18"/>
  <c r="E30" i="18"/>
  <c r="D30" i="18"/>
  <c r="C30" i="18"/>
  <c r="AE29" i="18"/>
  <c r="AD29" i="18"/>
  <c r="F29" i="18"/>
  <c r="E29" i="18"/>
  <c r="D29" i="18"/>
  <c r="C29" i="18"/>
  <c r="AE28" i="18"/>
  <c r="AD28" i="18"/>
  <c r="F28" i="18"/>
  <c r="E28" i="18"/>
  <c r="D28" i="18"/>
  <c r="C28" i="18"/>
  <c r="AE27" i="18"/>
  <c r="AD27" i="18"/>
  <c r="F27" i="18"/>
  <c r="E27" i="18"/>
  <c r="D27" i="18"/>
  <c r="C27" i="18"/>
  <c r="AE26" i="18"/>
  <c r="AD26" i="18"/>
  <c r="F26" i="18"/>
  <c r="E26" i="18"/>
  <c r="D26" i="18"/>
  <c r="C26" i="18"/>
  <c r="AE25" i="18"/>
  <c r="AD25" i="18"/>
  <c r="F25" i="18"/>
  <c r="E25" i="18"/>
  <c r="D25" i="18"/>
  <c r="C25" i="18"/>
  <c r="AE24" i="18"/>
  <c r="AD24" i="18"/>
  <c r="F24" i="18"/>
  <c r="E24" i="18"/>
  <c r="D24" i="18"/>
  <c r="C24" i="18"/>
  <c r="AE23" i="18"/>
  <c r="AD23" i="18"/>
  <c r="F23" i="18"/>
  <c r="E23" i="18"/>
  <c r="D23" i="18"/>
  <c r="C23" i="18"/>
  <c r="AE22" i="18"/>
  <c r="AD22" i="18"/>
  <c r="E22" i="18"/>
  <c r="D22" i="18"/>
  <c r="C22" i="18"/>
  <c r="AE21" i="18"/>
  <c r="AD21" i="18"/>
  <c r="E21" i="18"/>
  <c r="D21" i="18"/>
  <c r="C21" i="18"/>
  <c r="AE20" i="18"/>
  <c r="AD20" i="18"/>
  <c r="F20" i="18"/>
  <c r="E20" i="18"/>
  <c r="D20" i="18"/>
  <c r="C20" i="18"/>
  <c r="AE19" i="18"/>
  <c r="AD19" i="18"/>
  <c r="F19" i="18"/>
  <c r="D19" i="18"/>
  <c r="C19" i="18"/>
  <c r="AE18" i="18"/>
  <c r="AD18" i="18"/>
  <c r="F18" i="18"/>
  <c r="D18" i="18"/>
  <c r="C18" i="18"/>
  <c r="AE17" i="18"/>
  <c r="AE12" i="18" s="1"/>
  <c r="AD17" i="18"/>
  <c r="AD12" i="18" s="1"/>
  <c r="D11" i="18"/>
  <c r="D10" i="18"/>
  <c r="D8" i="18"/>
  <c r="D7" i="18"/>
  <c r="E6" i="18"/>
  <c r="D6" i="18"/>
  <c r="F3" i="18"/>
  <c r="Y18" i="17"/>
  <c r="Y19" i="17"/>
  <c r="Y20" i="17"/>
  <c r="Y21" i="17"/>
  <c r="Y22" i="17"/>
  <c r="Y23" i="17"/>
  <c r="Y24" i="17"/>
  <c r="Y25" i="17"/>
  <c r="Y26" i="17"/>
  <c r="Y27" i="17"/>
  <c r="Y28" i="17"/>
  <c r="Y29" i="17"/>
  <c r="Y30" i="17"/>
  <c r="Y31" i="17"/>
  <c r="Y32" i="17"/>
  <c r="Y33" i="17"/>
  <c r="Y34" i="17"/>
  <c r="Y35" i="17"/>
  <c r="Y36" i="17"/>
  <c r="Y17" i="17"/>
  <c r="Y12" i="17" s="1"/>
  <c r="X18" i="17"/>
  <c r="X19" i="17"/>
  <c r="X20" i="17"/>
  <c r="X21" i="17"/>
  <c r="X22" i="17"/>
  <c r="X23" i="17"/>
  <c r="X24" i="17"/>
  <c r="X25" i="17"/>
  <c r="X26" i="17"/>
  <c r="X27" i="17"/>
  <c r="X28" i="17"/>
  <c r="X29" i="17"/>
  <c r="X30" i="17"/>
  <c r="X31" i="17"/>
  <c r="X32" i="17"/>
  <c r="X33" i="17"/>
  <c r="X34" i="17"/>
  <c r="X35" i="17"/>
  <c r="X36" i="17"/>
  <c r="X17" i="17"/>
  <c r="X12" i="17" s="1"/>
  <c r="C18" i="17"/>
  <c r="C19" i="17"/>
  <c r="C20"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0" i="17"/>
  <c r="F211" i="17"/>
  <c r="F212" i="17"/>
  <c r="F213" i="17"/>
  <c r="F214" i="17"/>
  <c r="F215" i="17"/>
  <c r="F216" i="17"/>
  <c r="F217" i="17"/>
  <c r="F27" i="17"/>
  <c r="F26" i="17"/>
  <c r="F25" i="17"/>
  <c r="F24" i="17"/>
  <c r="F23" i="17"/>
  <c r="F20" i="17"/>
  <c r="F19" i="17"/>
  <c r="E20" i="17"/>
  <c r="E21"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18" i="17"/>
  <c r="F1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D217" i="17"/>
  <c r="D19" i="17"/>
  <c r="D20" i="17"/>
  <c r="D21" i="17"/>
  <c r="D22" i="17"/>
  <c r="D23" i="17"/>
  <c r="D24" i="17"/>
  <c r="D25" i="17"/>
  <c r="D26" i="17"/>
  <c r="D27" i="17"/>
  <c r="D28" i="17"/>
  <c r="D18"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156" i="17"/>
  <c r="C157" i="17"/>
  <c r="C158" i="17"/>
  <c r="C159" i="17"/>
  <c r="C160" i="17"/>
  <c r="C161" i="17"/>
  <c r="C162" i="17"/>
  <c r="C163" i="17"/>
  <c r="C164" i="17"/>
  <c r="C165" i="17"/>
  <c r="C166" i="17"/>
  <c r="C167" i="17"/>
  <c r="C168" i="17"/>
  <c r="C169" i="17"/>
  <c r="C170" i="17"/>
  <c r="C171" i="17"/>
  <c r="C172" i="17"/>
  <c r="C173" i="17"/>
  <c r="C174" i="17"/>
  <c r="C175" i="17"/>
  <c r="C176" i="17"/>
  <c r="C177" i="17"/>
  <c r="C178" i="17"/>
  <c r="C179" i="17"/>
  <c r="C180" i="17"/>
  <c r="C181" i="17"/>
  <c r="C182" i="17"/>
  <c r="C183" i="17"/>
  <c r="C184" i="17"/>
  <c r="C185" i="17"/>
  <c r="C186" i="17"/>
  <c r="C187" i="17"/>
  <c r="C188" i="17"/>
  <c r="C189" i="17"/>
  <c r="C190" i="17"/>
  <c r="C191" i="17"/>
  <c r="C192" i="17"/>
  <c r="C193" i="17"/>
  <c r="C194" i="17"/>
  <c r="C195" i="17"/>
  <c r="C196" i="17"/>
  <c r="C197" i="17"/>
  <c r="C198" i="17"/>
  <c r="C199" i="17"/>
  <c r="C200" i="17"/>
  <c r="C201" i="17"/>
  <c r="C202" i="17"/>
  <c r="C203" i="17"/>
  <c r="C204" i="17"/>
  <c r="C205" i="17"/>
  <c r="C206" i="17"/>
  <c r="C207" i="17"/>
  <c r="C208" i="17"/>
  <c r="C209" i="17"/>
  <c r="C210" i="17"/>
  <c r="C211" i="17"/>
  <c r="C212" i="17"/>
  <c r="C213" i="17"/>
  <c r="C214" i="17"/>
  <c r="C215" i="17"/>
  <c r="C216" i="17"/>
  <c r="C217" i="17"/>
  <c r="D6" i="17"/>
  <c r="E6" i="17"/>
  <c r="D7" i="17"/>
  <c r="J21" i="17" s="1"/>
  <c r="D8" i="17"/>
  <c r="D10" i="17"/>
  <c r="D11" i="17"/>
  <c r="F3" i="17"/>
  <c r="O36" i="18" l="1"/>
  <c r="R36" i="18"/>
  <c r="P36" i="18"/>
  <c r="Q36" i="18"/>
  <c r="P27" i="18"/>
  <c r="R27" i="18"/>
  <c r="Q27" i="18"/>
  <c r="O27" i="18"/>
  <c r="Q31" i="18"/>
  <c r="O31" i="18"/>
  <c r="P31" i="18"/>
  <c r="R31" i="18"/>
  <c r="P35" i="18"/>
  <c r="R35" i="18"/>
  <c r="Q35" i="18"/>
  <c r="O35" i="18"/>
  <c r="Q38" i="18"/>
  <c r="O38" i="18"/>
  <c r="R38" i="18"/>
  <c r="P38" i="18"/>
  <c r="R40" i="18"/>
  <c r="Q40" i="18"/>
  <c r="O40" i="18"/>
  <c r="P40" i="18"/>
  <c r="R42" i="18"/>
  <c r="Q42" i="18"/>
  <c r="O42" i="18"/>
  <c r="P42" i="18"/>
  <c r="O44" i="18"/>
  <c r="R44" i="18"/>
  <c r="Q44" i="18"/>
  <c r="P44" i="18"/>
  <c r="Q46" i="18"/>
  <c r="O46" i="18"/>
  <c r="P46" i="18"/>
  <c r="R46" i="18"/>
  <c r="R48" i="18"/>
  <c r="Q48" i="18"/>
  <c r="O48" i="18"/>
  <c r="P48" i="18"/>
  <c r="R50" i="18"/>
  <c r="Q50" i="18"/>
  <c r="P50" i="18"/>
  <c r="O50" i="18"/>
  <c r="O52" i="18"/>
  <c r="R52" i="18"/>
  <c r="Q52" i="18"/>
  <c r="P52" i="18"/>
  <c r="Q54" i="18"/>
  <c r="O54" i="18"/>
  <c r="P54" i="18"/>
  <c r="R54" i="18"/>
  <c r="R56" i="18"/>
  <c r="Q56" i="18"/>
  <c r="O56" i="18"/>
  <c r="P56" i="18"/>
  <c r="R58" i="18"/>
  <c r="Q58" i="18"/>
  <c r="O58" i="18"/>
  <c r="P58" i="18"/>
  <c r="O60" i="18"/>
  <c r="R60" i="18"/>
  <c r="P60" i="18"/>
  <c r="Q60" i="18"/>
  <c r="Q62" i="18"/>
  <c r="O62" i="18"/>
  <c r="R62" i="18"/>
  <c r="P62" i="18"/>
  <c r="R64" i="18"/>
  <c r="Q64" i="18"/>
  <c r="O64" i="18"/>
  <c r="P64" i="18"/>
  <c r="R66" i="18"/>
  <c r="Q66" i="18"/>
  <c r="O66" i="18"/>
  <c r="P66" i="18"/>
  <c r="R68" i="18"/>
  <c r="Q68" i="18"/>
  <c r="O68" i="18"/>
  <c r="P68" i="18"/>
  <c r="Q70" i="18"/>
  <c r="O70" i="18"/>
  <c r="R70" i="18"/>
  <c r="P70" i="18"/>
  <c r="R72" i="18"/>
  <c r="Q72" i="18"/>
  <c r="O72" i="18"/>
  <c r="P72" i="18"/>
  <c r="R74" i="18"/>
  <c r="Q74" i="18"/>
  <c r="P74" i="18"/>
  <c r="O74" i="18"/>
  <c r="R76" i="18"/>
  <c r="P76" i="18"/>
  <c r="O76" i="18"/>
  <c r="Q76" i="18"/>
  <c r="Q78" i="18"/>
  <c r="O78" i="18"/>
  <c r="P78" i="18"/>
  <c r="R78" i="18"/>
  <c r="R80" i="18"/>
  <c r="Q80" i="18"/>
  <c r="O80" i="18"/>
  <c r="P80" i="18"/>
  <c r="R82" i="18"/>
  <c r="Q82" i="18"/>
  <c r="O82" i="18"/>
  <c r="P82" i="18"/>
  <c r="R84" i="18"/>
  <c r="Q84" i="18"/>
  <c r="P84" i="18"/>
  <c r="O84" i="18"/>
  <c r="Q86" i="18"/>
  <c r="O86" i="18"/>
  <c r="P86" i="18"/>
  <c r="R86" i="18"/>
  <c r="R88" i="18"/>
  <c r="Q88" i="18"/>
  <c r="O88" i="18"/>
  <c r="P88" i="18"/>
  <c r="R90" i="18"/>
  <c r="Q90" i="18"/>
  <c r="O90" i="18"/>
  <c r="P90" i="18"/>
  <c r="R92" i="18"/>
  <c r="Q92" i="18"/>
  <c r="P92" i="18"/>
  <c r="O92" i="18"/>
  <c r="Q94" i="18"/>
  <c r="O94" i="18"/>
  <c r="R94" i="18"/>
  <c r="P94" i="18"/>
  <c r="R96" i="18"/>
  <c r="Q96" i="18"/>
  <c r="O96" i="18"/>
  <c r="P96" i="18"/>
  <c r="R98" i="18"/>
  <c r="Q98" i="18"/>
  <c r="P98" i="18"/>
  <c r="O98" i="18"/>
  <c r="R100" i="18"/>
  <c r="O100" i="18"/>
  <c r="P100" i="18"/>
  <c r="Q100" i="18"/>
  <c r="Q102" i="18"/>
  <c r="O102" i="18"/>
  <c r="R102" i="18"/>
  <c r="P102" i="18"/>
  <c r="R104" i="18"/>
  <c r="Q104" i="18"/>
  <c r="O104" i="18"/>
  <c r="P104" i="18"/>
  <c r="R106" i="18"/>
  <c r="Q106" i="18"/>
  <c r="O106" i="18"/>
  <c r="P106" i="18"/>
  <c r="R108" i="18"/>
  <c r="Q108" i="18"/>
  <c r="P108" i="18"/>
  <c r="O108" i="18"/>
  <c r="Q110" i="18"/>
  <c r="P110" i="18"/>
  <c r="O110" i="18"/>
  <c r="R110" i="18"/>
  <c r="R112" i="18"/>
  <c r="Q112" i="18"/>
  <c r="P112" i="18"/>
  <c r="O112" i="18"/>
  <c r="R114" i="18"/>
  <c r="Q114" i="18"/>
  <c r="O114" i="18"/>
  <c r="P114" i="18"/>
  <c r="R116" i="18"/>
  <c r="Q116" i="18"/>
  <c r="O116" i="18"/>
  <c r="P116" i="18"/>
  <c r="Q118" i="18"/>
  <c r="O118" i="18"/>
  <c r="R118" i="18"/>
  <c r="P118" i="18"/>
  <c r="R120" i="18"/>
  <c r="Q120" i="18"/>
  <c r="O120" i="18"/>
  <c r="P120" i="18"/>
  <c r="R122" i="18"/>
  <c r="Q122" i="18"/>
  <c r="O122" i="18"/>
  <c r="P122" i="18"/>
  <c r="R124" i="18"/>
  <c r="O124" i="18"/>
  <c r="P124" i="18"/>
  <c r="Q124" i="18"/>
  <c r="Q126" i="18"/>
  <c r="R126" i="18"/>
  <c r="O126" i="18"/>
  <c r="P126" i="18"/>
  <c r="R128" i="18"/>
  <c r="Q128" i="18"/>
  <c r="O128" i="18"/>
  <c r="P128" i="18"/>
  <c r="R130" i="18"/>
  <c r="Q130" i="18"/>
  <c r="O130" i="18"/>
  <c r="P130" i="18"/>
  <c r="R132" i="18"/>
  <c r="P132" i="18"/>
  <c r="Q132" i="18"/>
  <c r="O132" i="18"/>
  <c r="Q134" i="18"/>
  <c r="R134" i="18"/>
  <c r="P134" i="18"/>
  <c r="O134" i="18"/>
  <c r="R136" i="18"/>
  <c r="Q136" i="18"/>
  <c r="O136" i="18"/>
  <c r="P136" i="18"/>
  <c r="R138" i="18"/>
  <c r="Q138" i="18"/>
  <c r="P138" i="18"/>
  <c r="O138" i="18"/>
  <c r="R140" i="18"/>
  <c r="O140" i="18"/>
  <c r="P140" i="18"/>
  <c r="Q140" i="18"/>
  <c r="Q142" i="18"/>
  <c r="O142" i="18"/>
  <c r="P142" i="18"/>
  <c r="R142" i="18"/>
  <c r="R144" i="18"/>
  <c r="Q144" i="18"/>
  <c r="O144" i="18"/>
  <c r="P144" i="18"/>
  <c r="R146" i="18"/>
  <c r="Q146" i="18"/>
  <c r="O146" i="18"/>
  <c r="P146" i="18"/>
  <c r="R148" i="18"/>
  <c r="Q148" i="18"/>
  <c r="P148" i="18"/>
  <c r="O148" i="18"/>
  <c r="Q150" i="18"/>
  <c r="O150" i="18"/>
  <c r="P150" i="18"/>
  <c r="R150" i="18"/>
  <c r="R152" i="18"/>
  <c r="Q152" i="18"/>
  <c r="O152" i="18"/>
  <c r="P152" i="18"/>
  <c r="R154" i="18"/>
  <c r="Q154" i="18"/>
  <c r="P154" i="18"/>
  <c r="O154" i="18"/>
  <c r="R156" i="18"/>
  <c r="P156" i="18"/>
  <c r="Q156" i="18"/>
  <c r="O156" i="18"/>
  <c r="Q158" i="18"/>
  <c r="R158" i="18"/>
  <c r="P158" i="18"/>
  <c r="O158" i="18"/>
  <c r="R160" i="18"/>
  <c r="Q160" i="18"/>
  <c r="O160" i="18"/>
  <c r="P160" i="18"/>
  <c r="R162" i="18"/>
  <c r="Q162" i="18"/>
  <c r="P162" i="18"/>
  <c r="O162" i="18"/>
  <c r="R164" i="18"/>
  <c r="O164" i="18"/>
  <c r="P164" i="18"/>
  <c r="Q164" i="18"/>
  <c r="Q166" i="18"/>
  <c r="O166" i="18"/>
  <c r="R166" i="18"/>
  <c r="P166" i="18"/>
  <c r="R168" i="18"/>
  <c r="Q168" i="18"/>
  <c r="O168" i="18"/>
  <c r="P168" i="18"/>
  <c r="R170" i="18"/>
  <c r="Q170" i="18"/>
  <c r="O170" i="18"/>
  <c r="P170" i="18"/>
  <c r="R172" i="18"/>
  <c r="P172" i="18"/>
  <c r="Q172" i="18"/>
  <c r="O172" i="18"/>
  <c r="Q174" i="18"/>
  <c r="P174" i="18"/>
  <c r="R174" i="18"/>
  <c r="O174" i="18"/>
  <c r="R176" i="18"/>
  <c r="Q176" i="18"/>
  <c r="O176" i="18"/>
  <c r="P176" i="18"/>
  <c r="R178" i="18"/>
  <c r="Q178" i="18"/>
  <c r="O178" i="18"/>
  <c r="P178" i="18"/>
  <c r="R180" i="18"/>
  <c r="Q180" i="18"/>
  <c r="P180" i="18"/>
  <c r="O180" i="18"/>
  <c r="Q182" i="18"/>
  <c r="R182" i="18"/>
  <c r="O182" i="18"/>
  <c r="P182" i="18"/>
  <c r="R184" i="18"/>
  <c r="Q184" i="18"/>
  <c r="O184" i="18"/>
  <c r="P184" i="18"/>
  <c r="R186" i="18"/>
  <c r="Q186" i="18"/>
  <c r="P186" i="18"/>
  <c r="O186" i="18"/>
  <c r="R188" i="18"/>
  <c r="O188" i="18"/>
  <c r="P188" i="18"/>
  <c r="Q188" i="18"/>
  <c r="Q190" i="18"/>
  <c r="R190" i="18"/>
  <c r="O190" i="18"/>
  <c r="P190" i="18"/>
  <c r="R192" i="18"/>
  <c r="Q192" i="18"/>
  <c r="O192" i="18"/>
  <c r="P192" i="18"/>
  <c r="R194" i="18"/>
  <c r="Q194" i="18"/>
  <c r="P194" i="18"/>
  <c r="O194" i="18"/>
  <c r="R196" i="18"/>
  <c r="P196" i="18"/>
  <c r="Q196" i="18"/>
  <c r="O196" i="18"/>
  <c r="Q198" i="18"/>
  <c r="R198" i="18"/>
  <c r="P198" i="18"/>
  <c r="O198" i="18"/>
  <c r="R200" i="18"/>
  <c r="Q200" i="18"/>
  <c r="P200" i="18"/>
  <c r="O200" i="18"/>
  <c r="R202" i="18"/>
  <c r="Q202" i="18"/>
  <c r="P202" i="18"/>
  <c r="O202" i="18"/>
  <c r="R204" i="18"/>
  <c r="O204" i="18"/>
  <c r="P204" i="18"/>
  <c r="Q204" i="18"/>
  <c r="Q206" i="18"/>
  <c r="O206" i="18"/>
  <c r="P206" i="18"/>
  <c r="R206" i="18"/>
  <c r="R208" i="18"/>
  <c r="Q208" i="18"/>
  <c r="O208" i="18"/>
  <c r="P208" i="18"/>
  <c r="R210" i="18"/>
  <c r="Q210" i="18"/>
  <c r="P210" i="18"/>
  <c r="O210" i="18"/>
  <c r="R212" i="18"/>
  <c r="Q212" i="18"/>
  <c r="P212" i="18"/>
  <c r="O212" i="18"/>
  <c r="Q214" i="18"/>
  <c r="R214" i="18"/>
  <c r="P214" i="18"/>
  <c r="O214" i="18"/>
  <c r="R216" i="18"/>
  <c r="Q216" i="18"/>
  <c r="O216" i="18"/>
  <c r="P216" i="18"/>
  <c r="R32" i="18"/>
  <c r="Q32" i="18"/>
  <c r="O32" i="18"/>
  <c r="P32" i="18"/>
  <c r="O28" i="18"/>
  <c r="R28" i="18"/>
  <c r="Q28" i="18"/>
  <c r="P28" i="18"/>
  <c r="R26" i="18"/>
  <c r="Q26" i="18"/>
  <c r="O26" i="18"/>
  <c r="P26" i="18"/>
  <c r="Q30" i="18"/>
  <c r="O30" i="18"/>
  <c r="R30" i="18"/>
  <c r="P30" i="18"/>
  <c r="R34" i="18"/>
  <c r="Q34" i="18"/>
  <c r="P34" i="18"/>
  <c r="O34" i="18"/>
  <c r="R24" i="18"/>
  <c r="Q24" i="18"/>
  <c r="O24" i="18"/>
  <c r="P24" i="18"/>
  <c r="R25" i="18"/>
  <c r="Q25" i="18"/>
  <c r="O25" i="18"/>
  <c r="P25" i="18"/>
  <c r="Q29" i="18"/>
  <c r="O29" i="18"/>
  <c r="P29" i="18"/>
  <c r="R29" i="18"/>
  <c r="R33" i="18"/>
  <c r="Q33" i="18"/>
  <c r="O33" i="18"/>
  <c r="P33" i="18"/>
  <c r="Q37" i="18"/>
  <c r="O37" i="18"/>
  <c r="P37" i="18"/>
  <c r="R37" i="18"/>
  <c r="Q39" i="18"/>
  <c r="O39" i="18"/>
  <c r="P39" i="18"/>
  <c r="R39" i="18"/>
  <c r="R41" i="18"/>
  <c r="Q41" i="18"/>
  <c r="O41" i="18"/>
  <c r="P41" i="18"/>
  <c r="P43" i="18"/>
  <c r="R43" i="18"/>
  <c r="Q43" i="18"/>
  <c r="O43" i="18"/>
  <c r="Q45" i="18"/>
  <c r="O45" i="18"/>
  <c r="P45" i="18"/>
  <c r="R45" i="18"/>
  <c r="Q47" i="18"/>
  <c r="O47" i="18"/>
  <c r="P47" i="18"/>
  <c r="R47" i="18"/>
  <c r="R49" i="18"/>
  <c r="Q49" i="18"/>
  <c r="O49" i="18"/>
  <c r="P49" i="18"/>
  <c r="P51" i="18"/>
  <c r="R51" i="18"/>
  <c r="O51" i="18"/>
  <c r="Q51" i="18"/>
  <c r="Q53" i="18"/>
  <c r="O53" i="18"/>
  <c r="P53" i="18"/>
  <c r="R53" i="18"/>
  <c r="Q55" i="18"/>
  <c r="O55" i="18"/>
  <c r="P55" i="18"/>
  <c r="R55" i="18"/>
  <c r="R57" i="18"/>
  <c r="Q57" i="18"/>
  <c r="O57" i="18"/>
  <c r="P57" i="18"/>
  <c r="P59" i="18"/>
  <c r="R59" i="18"/>
  <c r="Q59" i="18"/>
  <c r="O59" i="18"/>
  <c r="Q61" i="18"/>
  <c r="O61" i="18"/>
  <c r="P61" i="18"/>
  <c r="R61" i="18"/>
  <c r="Q63" i="18"/>
  <c r="O63" i="18"/>
  <c r="P63" i="18"/>
  <c r="R63" i="18"/>
  <c r="R65" i="18"/>
  <c r="Q65" i="18"/>
  <c r="O65" i="18"/>
  <c r="P65" i="18"/>
  <c r="P67" i="18"/>
  <c r="R67" i="18"/>
  <c r="Q67" i="18"/>
  <c r="O67" i="18"/>
  <c r="Q69" i="18"/>
  <c r="O69" i="18"/>
  <c r="P69" i="18"/>
  <c r="R69" i="18"/>
  <c r="Q71" i="18"/>
  <c r="O71" i="18"/>
  <c r="P71" i="18"/>
  <c r="R71" i="18"/>
  <c r="R73" i="18"/>
  <c r="Q73" i="18"/>
  <c r="O73" i="18"/>
  <c r="P73" i="18"/>
  <c r="P75" i="18"/>
  <c r="R75" i="18"/>
  <c r="Q75" i="18"/>
  <c r="O75" i="18"/>
  <c r="Q77" i="18"/>
  <c r="O77" i="18"/>
  <c r="P77" i="18"/>
  <c r="R77" i="18"/>
  <c r="Q79" i="18"/>
  <c r="O79" i="18"/>
  <c r="P79" i="18"/>
  <c r="R79" i="18"/>
  <c r="R81" i="18"/>
  <c r="Q81" i="18"/>
  <c r="O81" i="18"/>
  <c r="P81" i="18"/>
  <c r="P83" i="18"/>
  <c r="R83" i="18"/>
  <c r="O83" i="18"/>
  <c r="Q83" i="18"/>
  <c r="Q85" i="18"/>
  <c r="O85" i="18"/>
  <c r="P85" i="18"/>
  <c r="R85" i="18"/>
  <c r="Q87" i="18"/>
  <c r="O87" i="18"/>
  <c r="P87" i="18"/>
  <c r="R87" i="18"/>
  <c r="R89" i="18"/>
  <c r="Q89" i="18"/>
  <c r="O89" i="18"/>
  <c r="P89" i="18"/>
  <c r="P91" i="18"/>
  <c r="R91" i="18"/>
  <c r="Q91" i="18"/>
  <c r="O91" i="18"/>
  <c r="Q93" i="18"/>
  <c r="O93" i="18"/>
  <c r="P93" i="18"/>
  <c r="R93" i="18"/>
  <c r="Q95" i="18"/>
  <c r="O95" i="18"/>
  <c r="P95" i="18"/>
  <c r="R95" i="18"/>
  <c r="R97" i="18"/>
  <c r="Q97" i="18"/>
  <c r="O97" i="18"/>
  <c r="P97" i="18"/>
  <c r="P99" i="18"/>
  <c r="R99" i="18"/>
  <c r="O99" i="18"/>
  <c r="Q99" i="18"/>
  <c r="Q101" i="18"/>
  <c r="O101" i="18"/>
  <c r="P101" i="18"/>
  <c r="R101" i="18"/>
  <c r="Q103" i="18"/>
  <c r="O103" i="18"/>
  <c r="P103" i="18"/>
  <c r="R103" i="18"/>
  <c r="R105" i="18"/>
  <c r="Q105" i="18"/>
  <c r="O105" i="18"/>
  <c r="P105" i="18"/>
  <c r="P107" i="18"/>
  <c r="R107" i="18"/>
  <c r="O107" i="18"/>
  <c r="Q107" i="18"/>
  <c r="Q109" i="18"/>
  <c r="O109" i="18"/>
  <c r="P109" i="18"/>
  <c r="R109" i="18"/>
  <c r="Q111" i="18"/>
  <c r="O111" i="18"/>
  <c r="P111" i="18"/>
  <c r="R111" i="18"/>
  <c r="R113" i="18"/>
  <c r="Q113" i="18"/>
  <c r="O113" i="18"/>
  <c r="P113" i="18"/>
  <c r="P115" i="18"/>
  <c r="R115" i="18"/>
  <c r="O115" i="18"/>
  <c r="Q115" i="18"/>
  <c r="Q117" i="18"/>
  <c r="O117" i="18"/>
  <c r="P117" i="18"/>
  <c r="R117" i="18"/>
  <c r="Q119" i="18"/>
  <c r="O119" i="18"/>
  <c r="P119" i="18"/>
  <c r="R119" i="18"/>
  <c r="R121" i="18"/>
  <c r="Q121" i="18"/>
  <c r="O121" i="18"/>
  <c r="P121" i="18"/>
  <c r="R123" i="18"/>
  <c r="P123" i="18"/>
  <c r="Q123" i="18"/>
  <c r="O123" i="18"/>
  <c r="Q125" i="18"/>
  <c r="O125" i="18"/>
  <c r="R125" i="18"/>
  <c r="P125" i="18"/>
  <c r="Q127" i="18"/>
  <c r="O127" i="18"/>
  <c r="R127" i="18"/>
  <c r="P127" i="18"/>
  <c r="R129" i="18"/>
  <c r="Q129" i="18"/>
  <c r="O129" i="18"/>
  <c r="P129" i="18"/>
  <c r="R131" i="18"/>
  <c r="P131" i="18"/>
  <c r="Q131" i="18"/>
  <c r="O131" i="18"/>
  <c r="Q133" i="18"/>
  <c r="O133" i="18"/>
  <c r="R133" i="18"/>
  <c r="P133" i="18"/>
  <c r="Q135" i="18"/>
  <c r="O135" i="18"/>
  <c r="R135" i="18"/>
  <c r="P135" i="18"/>
  <c r="R137" i="18"/>
  <c r="Q137" i="18"/>
  <c r="O137" i="18"/>
  <c r="P137" i="18"/>
  <c r="R139" i="18"/>
  <c r="O139" i="18"/>
  <c r="P139" i="18"/>
  <c r="Q139" i="18"/>
  <c r="Q141" i="18"/>
  <c r="O141" i="18"/>
  <c r="R141" i="18"/>
  <c r="P141" i="18"/>
  <c r="Q143" i="18"/>
  <c r="O143" i="18"/>
  <c r="P143" i="18"/>
  <c r="R143" i="18"/>
  <c r="R145" i="18"/>
  <c r="Q145" i="18"/>
  <c r="O145" i="18"/>
  <c r="P145" i="18"/>
  <c r="R147" i="18"/>
  <c r="P147" i="18"/>
  <c r="Q147" i="18"/>
  <c r="O147" i="18"/>
  <c r="Q149" i="18"/>
  <c r="O149" i="18"/>
  <c r="R149" i="18"/>
  <c r="P149" i="18"/>
  <c r="Q151" i="18"/>
  <c r="O151" i="18"/>
  <c r="R151" i="18"/>
  <c r="P151" i="18"/>
  <c r="R153" i="18"/>
  <c r="Q153" i="18"/>
  <c r="O153" i="18"/>
  <c r="P153" i="18"/>
  <c r="R155" i="18"/>
  <c r="P155" i="18"/>
  <c r="Q155" i="18"/>
  <c r="O155" i="18"/>
  <c r="Q157" i="18"/>
  <c r="O157" i="18"/>
  <c r="R157" i="18"/>
  <c r="P157" i="18"/>
  <c r="Q159" i="18"/>
  <c r="O159" i="18"/>
  <c r="R159" i="18"/>
  <c r="P159" i="18"/>
  <c r="R161" i="18"/>
  <c r="Q161" i="18"/>
  <c r="O161" i="18"/>
  <c r="P161" i="18"/>
  <c r="R163" i="18"/>
  <c r="P163" i="18"/>
  <c r="Q163" i="18"/>
  <c r="O163" i="18"/>
  <c r="Q165" i="18"/>
  <c r="O165" i="18"/>
  <c r="R165" i="18"/>
  <c r="P165" i="18"/>
  <c r="Q167" i="18"/>
  <c r="O167" i="18"/>
  <c r="R167" i="18"/>
  <c r="P167" i="18"/>
  <c r="R169" i="18"/>
  <c r="Q169" i="18"/>
  <c r="O169" i="18"/>
  <c r="P169" i="18"/>
  <c r="R171" i="18"/>
  <c r="P171" i="18"/>
  <c r="O171" i="18"/>
  <c r="Q171" i="18"/>
  <c r="Q173" i="18"/>
  <c r="O173" i="18"/>
  <c r="R173" i="18"/>
  <c r="P173" i="18"/>
  <c r="Q175" i="18"/>
  <c r="O175" i="18"/>
  <c r="P175" i="18"/>
  <c r="R175" i="18"/>
  <c r="R177" i="18"/>
  <c r="Q177" i="18"/>
  <c r="O177" i="18"/>
  <c r="P177" i="18"/>
  <c r="R179" i="18"/>
  <c r="P179" i="18"/>
  <c r="O179" i="18"/>
  <c r="Q179" i="18"/>
  <c r="Q181" i="18"/>
  <c r="O181" i="18"/>
  <c r="R181" i="18"/>
  <c r="P181" i="18"/>
  <c r="Q183" i="18"/>
  <c r="O183" i="18"/>
  <c r="R183" i="18"/>
  <c r="P183" i="18"/>
  <c r="R185" i="18"/>
  <c r="Q185" i="18"/>
  <c r="O185" i="18"/>
  <c r="P185" i="18"/>
  <c r="R187" i="18"/>
  <c r="P187" i="18"/>
  <c r="Q187" i="18"/>
  <c r="O187" i="18"/>
  <c r="Q189" i="18"/>
  <c r="O189" i="18"/>
  <c r="R189" i="18"/>
  <c r="P189" i="18"/>
  <c r="Q191" i="18"/>
  <c r="O191" i="18"/>
  <c r="R191" i="18"/>
  <c r="P191" i="18"/>
  <c r="R193" i="18"/>
  <c r="Q193" i="18"/>
  <c r="O193" i="18"/>
  <c r="P193" i="18"/>
  <c r="R195" i="18"/>
  <c r="P195" i="18"/>
  <c r="Q195" i="18"/>
  <c r="O195" i="18"/>
  <c r="Q197" i="18"/>
  <c r="O197" i="18"/>
  <c r="R197" i="18"/>
  <c r="P197" i="18"/>
  <c r="Q199" i="18"/>
  <c r="O199" i="18"/>
  <c r="R199" i="18"/>
  <c r="P199" i="18"/>
  <c r="R201" i="18"/>
  <c r="Q201" i="18"/>
  <c r="O201" i="18"/>
  <c r="P201" i="18"/>
  <c r="R203" i="18"/>
  <c r="O203" i="18"/>
  <c r="P203" i="18"/>
  <c r="Q203" i="18"/>
  <c r="Q205" i="18"/>
  <c r="O205" i="18"/>
  <c r="R205" i="18"/>
  <c r="P205" i="18"/>
  <c r="Q207" i="18"/>
  <c r="O207" i="18"/>
  <c r="P207" i="18"/>
  <c r="R207" i="18"/>
  <c r="R209" i="18"/>
  <c r="Q209" i="18"/>
  <c r="O209" i="18"/>
  <c r="P209" i="18"/>
  <c r="R211" i="18"/>
  <c r="P211" i="18"/>
  <c r="Q211" i="18"/>
  <c r="O211" i="18"/>
  <c r="Q213" i="18"/>
  <c r="O213" i="18"/>
  <c r="R213" i="18"/>
  <c r="P213" i="18"/>
  <c r="Q215" i="18"/>
  <c r="O215" i="18"/>
  <c r="R215" i="18"/>
  <c r="P215" i="18"/>
  <c r="R217" i="18"/>
  <c r="Q217" i="18"/>
  <c r="O217" i="18"/>
  <c r="P217" i="18"/>
  <c r="K22" i="18"/>
  <c r="Q22" i="18" s="1"/>
  <c r="R22" i="18" s="1"/>
  <c r="K21" i="18"/>
  <c r="L21" i="17"/>
  <c r="N21" i="17" s="1"/>
  <c r="K21" i="17"/>
  <c r="M21" i="17" s="1"/>
  <c r="O23" i="18"/>
  <c r="P23" i="18" s="1"/>
  <c r="Q23" i="18"/>
  <c r="R23" i="18" s="1"/>
  <c r="S10" i="18"/>
  <c r="T10" i="18"/>
  <c r="J22" i="17"/>
  <c r="M10" i="17"/>
  <c r="N10" i="17"/>
  <c r="O22" i="18" l="1"/>
  <c r="O21" i="18"/>
  <c r="Q21" i="18"/>
  <c r="R21" i="18" s="1"/>
  <c r="N21" i="18"/>
  <c r="T21" i="18" s="1"/>
  <c r="M21" i="18"/>
  <c r="S21" i="18" s="1"/>
  <c r="M22" i="18"/>
  <c r="S22" i="18" s="1"/>
  <c r="N22" i="18"/>
  <c r="L22" i="17"/>
  <c r="N22" i="17" s="1"/>
  <c r="K22" i="17"/>
  <c r="M22" i="17" s="1"/>
  <c r="T22" i="18" l="1"/>
  <c r="W224" i="7"/>
  <c r="V224" i="7"/>
  <c r="U224" i="7"/>
  <c r="W223" i="7"/>
  <c r="V223" i="7"/>
  <c r="U223" i="7"/>
  <c r="W222" i="7"/>
  <c r="V222" i="7"/>
  <c r="U222" i="7"/>
  <c r="W221" i="7"/>
  <c r="V221" i="7"/>
  <c r="U221" i="7"/>
  <c r="W220" i="7"/>
  <c r="V220" i="7"/>
  <c r="U220" i="7"/>
  <c r="W219" i="7"/>
  <c r="V219" i="7"/>
  <c r="U219" i="7"/>
  <c r="W218" i="7"/>
  <c r="V218" i="7"/>
  <c r="U218" i="7"/>
  <c r="W217" i="7"/>
  <c r="V217" i="7"/>
  <c r="U217" i="7"/>
  <c r="W216" i="7"/>
  <c r="V216" i="7"/>
  <c r="U216" i="7"/>
  <c r="W215" i="7"/>
  <c r="V215" i="7"/>
  <c r="U215" i="7"/>
  <c r="W214" i="7"/>
  <c r="V214" i="7"/>
  <c r="U214" i="7"/>
  <c r="W213" i="7"/>
  <c r="V213" i="7"/>
  <c r="U213" i="7"/>
  <c r="W212" i="7"/>
  <c r="V212" i="7"/>
  <c r="U212" i="7"/>
  <c r="W211" i="7"/>
  <c r="V211" i="7"/>
  <c r="U211" i="7"/>
  <c r="W210" i="7"/>
  <c r="V210" i="7"/>
  <c r="U210" i="7"/>
  <c r="W209" i="7"/>
  <c r="V209" i="7"/>
  <c r="U209" i="7"/>
  <c r="W208" i="7"/>
  <c r="V208" i="7"/>
  <c r="U208" i="7"/>
  <c r="W207" i="7"/>
  <c r="V207" i="7"/>
  <c r="U207" i="7"/>
  <c r="W206" i="7"/>
  <c r="V206" i="7"/>
  <c r="U206" i="7"/>
  <c r="W205" i="7"/>
  <c r="V205" i="7"/>
  <c r="U205" i="7"/>
  <c r="W204" i="7"/>
  <c r="V204" i="7"/>
  <c r="U204" i="7"/>
  <c r="W203" i="7"/>
  <c r="V203" i="7"/>
  <c r="U203" i="7"/>
  <c r="W202" i="7"/>
  <c r="V202" i="7"/>
  <c r="U202" i="7"/>
  <c r="W201" i="7"/>
  <c r="V201" i="7"/>
  <c r="U201" i="7"/>
  <c r="W200" i="7"/>
  <c r="V200" i="7"/>
  <c r="U200" i="7"/>
  <c r="W199" i="7"/>
  <c r="V199" i="7"/>
  <c r="U199" i="7"/>
  <c r="W198" i="7"/>
  <c r="V198" i="7"/>
  <c r="U198" i="7"/>
  <c r="W197" i="7"/>
  <c r="V197" i="7"/>
  <c r="U197" i="7"/>
  <c r="W196" i="7"/>
  <c r="V196" i="7"/>
  <c r="U196" i="7"/>
  <c r="W195" i="7"/>
  <c r="V195" i="7"/>
  <c r="U195" i="7"/>
  <c r="W194" i="7"/>
  <c r="V194" i="7"/>
  <c r="U194" i="7"/>
  <c r="W193" i="7"/>
  <c r="V193" i="7"/>
  <c r="U193" i="7"/>
  <c r="W192" i="7"/>
  <c r="V192" i="7"/>
  <c r="U192" i="7"/>
  <c r="W191" i="7"/>
  <c r="V191" i="7"/>
  <c r="U191" i="7"/>
  <c r="W190" i="7"/>
  <c r="V190" i="7"/>
  <c r="U190" i="7"/>
  <c r="W189" i="7"/>
  <c r="V189" i="7"/>
  <c r="U189" i="7"/>
  <c r="W188" i="7"/>
  <c r="V188" i="7"/>
  <c r="U188" i="7"/>
  <c r="W187" i="7"/>
  <c r="V187" i="7"/>
  <c r="U187" i="7"/>
  <c r="W186" i="7"/>
  <c r="V186" i="7"/>
  <c r="U186" i="7"/>
  <c r="W185" i="7"/>
  <c r="V185" i="7"/>
  <c r="U185" i="7"/>
  <c r="W184" i="7"/>
  <c r="V184" i="7"/>
  <c r="U184" i="7"/>
  <c r="W183" i="7"/>
  <c r="V183" i="7"/>
  <c r="U183" i="7"/>
  <c r="W182" i="7"/>
  <c r="V182" i="7"/>
  <c r="U182" i="7"/>
  <c r="W181" i="7"/>
  <c r="V181" i="7"/>
  <c r="U181" i="7"/>
  <c r="W180" i="7"/>
  <c r="V180" i="7"/>
  <c r="U180" i="7"/>
  <c r="W179" i="7"/>
  <c r="V179" i="7"/>
  <c r="U179" i="7"/>
  <c r="W178" i="7"/>
  <c r="V178" i="7"/>
  <c r="U178" i="7"/>
  <c r="W177" i="7"/>
  <c r="V177" i="7"/>
  <c r="U177" i="7"/>
  <c r="W176" i="7"/>
  <c r="V176" i="7"/>
  <c r="U176" i="7"/>
  <c r="W175" i="7"/>
  <c r="V175" i="7"/>
  <c r="U175" i="7"/>
  <c r="W174" i="7"/>
  <c r="V174" i="7"/>
  <c r="U174" i="7"/>
  <c r="W173" i="7"/>
  <c r="V173" i="7"/>
  <c r="U173" i="7"/>
  <c r="W172" i="7"/>
  <c r="V172" i="7"/>
  <c r="U172" i="7"/>
  <c r="W171" i="7"/>
  <c r="V171" i="7"/>
  <c r="U171" i="7"/>
  <c r="W170" i="7"/>
  <c r="V170" i="7"/>
  <c r="U170" i="7"/>
  <c r="W169" i="7"/>
  <c r="V169" i="7"/>
  <c r="U169" i="7"/>
  <c r="W168" i="7"/>
  <c r="V168" i="7"/>
  <c r="U168" i="7"/>
  <c r="W167" i="7"/>
  <c r="V167" i="7"/>
  <c r="U167" i="7"/>
  <c r="W166" i="7"/>
  <c r="V166" i="7"/>
  <c r="U166" i="7"/>
  <c r="W165" i="7"/>
  <c r="V165" i="7"/>
  <c r="U165" i="7"/>
  <c r="W164" i="7"/>
  <c r="V164" i="7"/>
  <c r="U164" i="7"/>
  <c r="W163" i="7"/>
  <c r="V163" i="7"/>
  <c r="U163" i="7"/>
  <c r="W162" i="7"/>
  <c r="V162" i="7"/>
  <c r="U162" i="7"/>
  <c r="W161" i="7"/>
  <c r="V161" i="7"/>
  <c r="U161" i="7"/>
  <c r="W160" i="7"/>
  <c r="V160" i="7"/>
  <c r="U160" i="7"/>
  <c r="W159" i="7"/>
  <c r="V159" i="7"/>
  <c r="U159" i="7"/>
  <c r="W158" i="7"/>
  <c r="V158" i="7"/>
  <c r="U158" i="7"/>
  <c r="W157" i="7"/>
  <c r="V157" i="7"/>
  <c r="U157" i="7"/>
  <c r="W156" i="7"/>
  <c r="V156" i="7"/>
  <c r="U156" i="7"/>
  <c r="W155" i="7"/>
  <c r="V155" i="7"/>
  <c r="U155" i="7"/>
  <c r="W154" i="7"/>
  <c r="V154" i="7"/>
  <c r="U154" i="7"/>
  <c r="W153" i="7"/>
  <c r="V153" i="7"/>
  <c r="U153" i="7"/>
  <c r="W152" i="7"/>
  <c r="V152" i="7"/>
  <c r="U152" i="7"/>
  <c r="W151" i="7"/>
  <c r="V151" i="7"/>
  <c r="U151" i="7"/>
  <c r="W150" i="7"/>
  <c r="V150" i="7"/>
  <c r="U150" i="7"/>
  <c r="W149" i="7"/>
  <c r="V149" i="7"/>
  <c r="U149" i="7"/>
  <c r="W148" i="7"/>
  <c r="V148" i="7"/>
  <c r="U148" i="7"/>
  <c r="W147" i="7"/>
  <c r="V147" i="7"/>
  <c r="U147" i="7"/>
  <c r="W146" i="7"/>
  <c r="V146" i="7"/>
  <c r="U146" i="7"/>
  <c r="W145" i="7"/>
  <c r="V145" i="7"/>
  <c r="U145" i="7"/>
  <c r="W144" i="7"/>
  <c r="V144" i="7"/>
  <c r="U144" i="7"/>
  <c r="W143" i="7"/>
  <c r="V143" i="7"/>
  <c r="U143" i="7"/>
  <c r="W142" i="7"/>
  <c r="V142" i="7"/>
  <c r="U142" i="7"/>
  <c r="W141" i="7"/>
  <c r="V141" i="7"/>
  <c r="U141" i="7"/>
  <c r="W140" i="7"/>
  <c r="V140" i="7"/>
  <c r="U140" i="7"/>
  <c r="W139" i="7"/>
  <c r="V139" i="7"/>
  <c r="U139" i="7"/>
  <c r="W138" i="7"/>
  <c r="V138" i="7"/>
  <c r="U138" i="7"/>
  <c r="W137" i="7"/>
  <c r="V137" i="7"/>
  <c r="U137" i="7"/>
  <c r="W136" i="7"/>
  <c r="V136" i="7"/>
  <c r="U136" i="7"/>
  <c r="W135" i="7"/>
  <c r="V135" i="7"/>
  <c r="U135" i="7"/>
  <c r="W134" i="7"/>
  <c r="V134" i="7"/>
  <c r="U134" i="7"/>
  <c r="W133" i="7"/>
  <c r="V133" i="7"/>
  <c r="U133" i="7"/>
  <c r="W132" i="7"/>
  <c r="V132" i="7"/>
  <c r="U132" i="7"/>
  <c r="W131" i="7"/>
  <c r="V131" i="7"/>
  <c r="U131" i="7"/>
  <c r="W130" i="7"/>
  <c r="V130" i="7"/>
  <c r="U130" i="7"/>
  <c r="W129" i="7"/>
  <c r="V129" i="7"/>
  <c r="U129" i="7"/>
  <c r="W128" i="7"/>
  <c r="V128" i="7"/>
  <c r="U128" i="7"/>
  <c r="W127" i="7"/>
  <c r="V127" i="7"/>
  <c r="U127" i="7"/>
  <c r="W126" i="7"/>
  <c r="V126" i="7"/>
  <c r="U126" i="7"/>
  <c r="W125" i="7"/>
  <c r="V125" i="7"/>
  <c r="U125" i="7"/>
  <c r="W124" i="7"/>
  <c r="V124" i="7"/>
  <c r="U124" i="7"/>
  <c r="W123" i="7"/>
  <c r="V123" i="7"/>
  <c r="U123" i="7"/>
  <c r="W122" i="7"/>
  <c r="V122" i="7"/>
  <c r="U122" i="7"/>
  <c r="W121" i="7"/>
  <c r="V121" i="7"/>
  <c r="U121" i="7"/>
  <c r="W120" i="7"/>
  <c r="V120" i="7"/>
  <c r="U120" i="7"/>
  <c r="W119" i="7"/>
  <c r="V119" i="7"/>
  <c r="U119" i="7"/>
  <c r="W118" i="7"/>
  <c r="V118" i="7"/>
  <c r="U118" i="7"/>
  <c r="W117" i="7"/>
  <c r="V117" i="7"/>
  <c r="U117" i="7"/>
  <c r="W116" i="7"/>
  <c r="V116" i="7"/>
  <c r="U116" i="7"/>
  <c r="W115" i="7"/>
  <c r="V115" i="7"/>
  <c r="U115" i="7"/>
  <c r="W114" i="7"/>
  <c r="V114" i="7"/>
  <c r="U114" i="7"/>
  <c r="W113" i="7"/>
  <c r="V113" i="7"/>
  <c r="U113" i="7"/>
  <c r="W112" i="7"/>
  <c r="V112" i="7"/>
  <c r="U112" i="7"/>
  <c r="W111" i="7"/>
  <c r="V111" i="7"/>
  <c r="U111" i="7"/>
  <c r="W110" i="7"/>
  <c r="V110" i="7"/>
  <c r="U110" i="7"/>
  <c r="W109" i="7"/>
  <c r="V109" i="7"/>
  <c r="U109" i="7"/>
  <c r="W108" i="7"/>
  <c r="V108" i="7"/>
  <c r="U108" i="7"/>
  <c r="W107" i="7"/>
  <c r="V107" i="7"/>
  <c r="U107" i="7"/>
  <c r="W106" i="7"/>
  <c r="V106" i="7"/>
  <c r="U106" i="7"/>
  <c r="W105" i="7"/>
  <c r="V105" i="7"/>
  <c r="U105" i="7"/>
  <c r="W104" i="7"/>
  <c r="V104" i="7"/>
  <c r="U104" i="7"/>
  <c r="W103" i="7"/>
  <c r="V103" i="7"/>
  <c r="U103" i="7"/>
  <c r="W102" i="7"/>
  <c r="V102" i="7"/>
  <c r="U102" i="7"/>
  <c r="W101" i="7"/>
  <c r="V101" i="7"/>
  <c r="U101" i="7"/>
  <c r="W100" i="7"/>
  <c r="V100" i="7"/>
  <c r="U100" i="7"/>
  <c r="W99" i="7"/>
  <c r="V99" i="7"/>
  <c r="U99" i="7"/>
  <c r="W98" i="7"/>
  <c r="V98" i="7"/>
  <c r="U98" i="7"/>
  <c r="W97" i="7"/>
  <c r="V97" i="7"/>
  <c r="U97" i="7"/>
  <c r="W96" i="7"/>
  <c r="V96" i="7"/>
  <c r="U96" i="7"/>
  <c r="W95" i="7"/>
  <c r="V95" i="7"/>
  <c r="U95" i="7"/>
  <c r="W94" i="7"/>
  <c r="V94" i="7"/>
  <c r="U94" i="7"/>
  <c r="W93" i="7"/>
  <c r="V93" i="7"/>
  <c r="U93" i="7"/>
  <c r="W92" i="7"/>
  <c r="V92" i="7"/>
  <c r="U92" i="7"/>
  <c r="W91" i="7"/>
  <c r="V91" i="7"/>
  <c r="U91" i="7"/>
  <c r="W90" i="7"/>
  <c r="V90" i="7"/>
  <c r="U90" i="7"/>
  <c r="W89" i="7"/>
  <c r="V89" i="7"/>
  <c r="U89" i="7"/>
  <c r="W88" i="7"/>
  <c r="V88" i="7"/>
  <c r="U88" i="7"/>
  <c r="W87" i="7"/>
  <c r="V87" i="7"/>
  <c r="U87" i="7"/>
  <c r="W86" i="7"/>
  <c r="V86" i="7"/>
  <c r="U86" i="7"/>
  <c r="W85" i="7"/>
  <c r="V85" i="7"/>
  <c r="U85" i="7"/>
  <c r="W84" i="7"/>
  <c r="V84" i="7"/>
  <c r="U84" i="7"/>
  <c r="W83" i="7"/>
  <c r="V83" i="7"/>
  <c r="U83" i="7"/>
  <c r="W82" i="7"/>
  <c r="V82" i="7"/>
  <c r="U82" i="7"/>
  <c r="W81" i="7"/>
  <c r="V81" i="7"/>
  <c r="U81" i="7"/>
  <c r="W80" i="7"/>
  <c r="V80" i="7"/>
  <c r="U80" i="7"/>
  <c r="W79" i="7"/>
  <c r="V79" i="7"/>
  <c r="U79" i="7"/>
  <c r="W78" i="7"/>
  <c r="V78" i="7"/>
  <c r="U78" i="7"/>
  <c r="W77" i="7"/>
  <c r="V77" i="7"/>
  <c r="U77" i="7"/>
  <c r="W76" i="7"/>
  <c r="V76" i="7"/>
  <c r="U76" i="7"/>
  <c r="W75" i="7"/>
  <c r="V75" i="7"/>
  <c r="U75" i="7"/>
  <c r="W74" i="7"/>
  <c r="V74" i="7"/>
  <c r="U74" i="7"/>
  <c r="W73" i="7"/>
  <c r="V73" i="7"/>
  <c r="U73" i="7"/>
  <c r="W72" i="7"/>
  <c r="V72" i="7"/>
  <c r="U72" i="7"/>
  <c r="W71" i="7"/>
  <c r="V71" i="7"/>
  <c r="U71" i="7"/>
  <c r="W70" i="7"/>
  <c r="V70" i="7"/>
  <c r="U70" i="7"/>
  <c r="W69" i="7"/>
  <c r="V69" i="7"/>
  <c r="U69" i="7"/>
  <c r="W68" i="7"/>
  <c r="V68" i="7"/>
  <c r="U68" i="7"/>
  <c r="W67" i="7"/>
  <c r="V67" i="7"/>
  <c r="U67" i="7"/>
  <c r="W66" i="7"/>
  <c r="V66" i="7"/>
  <c r="U66" i="7"/>
  <c r="W65" i="7"/>
  <c r="V65" i="7"/>
  <c r="U65" i="7"/>
  <c r="W64" i="7"/>
  <c r="V64" i="7"/>
  <c r="U64" i="7"/>
  <c r="W63" i="7"/>
  <c r="V63" i="7"/>
  <c r="U63" i="7"/>
  <c r="W62" i="7"/>
  <c r="V62" i="7"/>
  <c r="U62" i="7"/>
  <c r="W61" i="7"/>
  <c r="V61" i="7"/>
  <c r="U61" i="7"/>
  <c r="W60" i="7"/>
  <c r="V60" i="7"/>
  <c r="U60" i="7"/>
  <c r="W59" i="7"/>
  <c r="V59" i="7"/>
  <c r="U59" i="7"/>
  <c r="W58" i="7"/>
  <c r="V58" i="7"/>
  <c r="U58" i="7"/>
  <c r="W57" i="7"/>
  <c r="V57" i="7"/>
  <c r="U57" i="7"/>
  <c r="W56" i="7"/>
  <c r="V56" i="7"/>
  <c r="U56" i="7"/>
  <c r="W55" i="7"/>
  <c r="V55" i="7"/>
  <c r="U55" i="7"/>
  <c r="W54" i="7"/>
  <c r="V54" i="7"/>
  <c r="U54" i="7"/>
  <c r="W53" i="7"/>
  <c r="V53" i="7"/>
  <c r="U53" i="7"/>
  <c r="W52" i="7"/>
  <c r="V52" i="7"/>
  <c r="U52" i="7"/>
  <c r="W51" i="7"/>
  <c r="V51" i="7"/>
  <c r="U51" i="7"/>
  <c r="W50" i="7"/>
  <c r="V50" i="7"/>
  <c r="U50" i="7"/>
  <c r="W49" i="7"/>
  <c r="V49" i="7"/>
  <c r="U49" i="7"/>
  <c r="W48" i="7"/>
  <c r="V48" i="7"/>
  <c r="U48" i="7"/>
  <c r="W47" i="7"/>
  <c r="V47" i="7"/>
  <c r="U47" i="7"/>
  <c r="W46" i="7"/>
  <c r="V46" i="7"/>
  <c r="U46" i="7"/>
  <c r="W43" i="7"/>
  <c r="V43" i="7"/>
  <c r="U43" i="7"/>
  <c r="W42" i="7"/>
  <c r="V42" i="7"/>
  <c r="U42" i="7"/>
  <c r="W33" i="7"/>
  <c r="V33" i="7"/>
  <c r="U33" i="7"/>
  <c r="S15" i="7"/>
  <c r="F3" i="7" l="1"/>
  <c r="X224" i="7" l="1"/>
  <c r="X222" i="7"/>
  <c r="X221" i="7"/>
  <c r="X220" i="7"/>
  <c r="X219" i="7"/>
  <c r="X218" i="7"/>
  <c r="X217" i="7"/>
  <c r="X216" i="7"/>
  <c r="X215" i="7"/>
  <c r="X214" i="7"/>
  <c r="X213" i="7"/>
  <c r="X212" i="7"/>
  <c r="X211" i="7"/>
  <c r="X210" i="7"/>
  <c r="X209" i="7"/>
  <c r="X208" i="7"/>
  <c r="X207" i="7"/>
  <c r="X206" i="7"/>
  <c r="X205" i="7"/>
  <c r="X204" i="7"/>
  <c r="X203" i="7"/>
  <c r="X202" i="7"/>
  <c r="X201" i="7"/>
  <c r="X200" i="7"/>
  <c r="X199" i="7"/>
  <c r="X198" i="7"/>
  <c r="X197" i="7"/>
  <c r="X196" i="7"/>
  <c r="X195" i="7"/>
  <c r="X194" i="7"/>
  <c r="X193" i="7"/>
  <c r="X192" i="7"/>
  <c r="X191" i="7"/>
  <c r="X190" i="7"/>
  <c r="X189" i="7"/>
  <c r="X188" i="7"/>
  <c r="X187" i="7"/>
  <c r="X186" i="7"/>
  <c r="X185" i="7"/>
  <c r="X184" i="7"/>
  <c r="X183" i="7"/>
  <c r="X182" i="7"/>
  <c r="X181" i="7"/>
  <c r="X180" i="7"/>
  <c r="X179" i="7"/>
  <c r="X178" i="7"/>
  <c r="X177" i="7"/>
  <c r="X176" i="7"/>
  <c r="X175" i="7"/>
  <c r="X174" i="7"/>
  <c r="X173" i="7"/>
  <c r="X172" i="7"/>
  <c r="X171" i="7"/>
  <c r="X170" i="7"/>
  <c r="X169" i="7"/>
  <c r="X168" i="7"/>
  <c r="X167" i="7"/>
  <c r="X166" i="7"/>
  <c r="X165" i="7"/>
  <c r="X164" i="7"/>
  <c r="X163" i="7"/>
  <c r="X162" i="7"/>
  <c r="X161" i="7"/>
  <c r="X160" i="7"/>
  <c r="X159" i="7"/>
  <c r="X158" i="7"/>
  <c r="X157" i="7"/>
  <c r="X156" i="7"/>
  <c r="X155" i="7"/>
  <c r="X154" i="7"/>
  <c r="X153" i="7"/>
  <c r="X152" i="7"/>
  <c r="X151" i="7"/>
  <c r="X150" i="7"/>
  <c r="X149" i="7"/>
  <c r="X148" i="7"/>
  <c r="X147" i="7"/>
  <c r="X146" i="7"/>
  <c r="X145" i="7"/>
  <c r="X144" i="7"/>
  <c r="X143" i="7"/>
  <c r="X142" i="7"/>
  <c r="X141" i="7"/>
  <c r="X140" i="7"/>
  <c r="X139" i="7"/>
  <c r="X138" i="7"/>
  <c r="X137" i="7"/>
  <c r="X136" i="7"/>
  <c r="X135" i="7"/>
  <c r="X134" i="7"/>
  <c r="X133" i="7"/>
  <c r="X132" i="7"/>
  <c r="X131" i="7"/>
  <c r="X130" i="7"/>
  <c r="X129" i="7"/>
  <c r="X128" i="7"/>
  <c r="X127" i="7"/>
  <c r="X126" i="7"/>
  <c r="X125" i="7"/>
  <c r="X124" i="7"/>
  <c r="X123" i="7"/>
  <c r="X122" i="7"/>
  <c r="X121" i="7"/>
  <c r="X120" i="7"/>
  <c r="X119" i="7"/>
  <c r="X118" i="7"/>
  <c r="X117" i="7"/>
  <c r="X116" i="7"/>
  <c r="X115" i="7"/>
  <c r="X114" i="7"/>
  <c r="X113" i="7"/>
  <c r="X112" i="7"/>
  <c r="X111" i="7"/>
  <c r="X110" i="7"/>
  <c r="X109" i="7"/>
  <c r="X108" i="7"/>
  <c r="X107" i="7"/>
  <c r="X106" i="7"/>
  <c r="X105" i="7"/>
  <c r="X104" i="7"/>
  <c r="X103" i="7"/>
  <c r="X102" i="7"/>
  <c r="X101" i="7"/>
  <c r="X100" i="7"/>
  <c r="X99" i="7"/>
  <c r="X98" i="7"/>
  <c r="X97" i="7"/>
  <c r="X96" i="7"/>
  <c r="X95" i="7"/>
  <c r="X94" i="7"/>
  <c r="X93" i="7"/>
  <c r="X92" i="7"/>
  <c r="X91" i="7"/>
  <c r="X90" i="7"/>
  <c r="X89" i="7"/>
  <c r="X88" i="7"/>
  <c r="X87" i="7"/>
  <c r="X86" i="7"/>
  <c r="X85" i="7"/>
  <c r="X84" i="7"/>
  <c r="X83" i="7"/>
  <c r="X82" i="7"/>
  <c r="X81" i="7"/>
  <c r="X80" i="7"/>
  <c r="X79" i="7"/>
  <c r="X78" i="7"/>
  <c r="X77" i="7"/>
  <c r="X76" i="7"/>
  <c r="X75" i="7"/>
  <c r="X74" i="7"/>
  <c r="X73" i="7"/>
  <c r="X72" i="7"/>
  <c r="X71" i="7"/>
  <c r="X70" i="7"/>
  <c r="X69" i="7"/>
  <c r="X68" i="7"/>
  <c r="X67" i="7"/>
  <c r="X66" i="7"/>
  <c r="X63" i="7"/>
  <c r="X62" i="7"/>
  <c r="X53" i="7"/>
  <c r="X52" i="7"/>
  <c r="M3" i="10"/>
  <c r="M7" i="10"/>
  <c r="M6" i="10"/>
  <c r="M5" i="10"/>
  <c r="M4" i="10"/>
  <c r="D5" i="19" l="1"/>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122" i="19"/>
  <c r="D123" i="19"/>
  <c r="D124" i="19"/>
  <c r="D125" i="19"/>
  <c r="D126" i="19"/>
  <c r="D127" i="19"/>
  <c r="D128" i="19"/>
  <c r="D129" i="19"/>
  <c r="D130" i="19"/>
  <c r="D131" i="19"/>
  <c r="D132" i="19"/>
  <c r="D133" i="19"/>
  <c r="D134" i="19"/>
  <c r="D135" i="19"/>
  <c r="D136" i="19"/>
  <c r="D137" i="19"/>
  <c r="D138" i="19"/>
  <c r="D139" i="19"/>
  <c r="D140" i="19"/>
  <c r="D141" i="19"/>
  <c r="D142" i="19"/>
  <c r="D143" i="19"/>
  <c r="D144" i="19"/>
  <c r="D145" i="19"/>
  <c r="D146" i="19"/>
  <c r="D147" i="19"/>
  <c r="D148" i="19"/>
  <c r="D149" i="19"/>
  <c r="D150" i="19"/>
  <c r="D151" i="19"/>
  <c r="D152" i="19"/>
  <c r="D153" i="19"/>
  <c r="D154" i="19"/>
  <c r="D155" i="19"/>
  <c r="D156" i="19"/>
  <c r="D157" i="19"/>
  <c r="D158" i="19"/>
  <c r="D159" i="19"/>
  <c r="D160" i="19"/>
  <c r="D161" i="19"/>
  <c r="D162" i="19"/>
  <c r="D163" i="19"/>
  <c r="D164" i="19"/>
  <c r="D165" i="19"/>
  <c r="D166" i="19"/>
  <c r="D167" i="19"/>
  <c r="D168" i="19"/>
  <c r="D169" i="19"/>
  <c r="D170" i="19"/>
  <c r="D171" i="19"/>
  <c r="D172" i="19"/>
  <c r="D173" i="19"/>
  <c r="D174" i="19"/>
  <c r="D175" i="19"/>
  <c r="D176" i="19"/>
  <c r="D177" i="19"/>
  <c r="D178" i="19"/>
  <c r="D179" i="19"/>
  <c r="D180" i="19"/>
  <c r="D181" i="19"/>
  <c r="D182" i="19"/>
  <c r="D183" i="19"/>
  <c r="D184" i="19"/>
  <c r="D185" i="19"/>
  <c r="D186" i="19"/>
  <c r="D187" i="19"/>
  <c r="D188" i="19"/>
  <c r="D189" i="19"/>
  <c r="D190" i="19"/>
  <c r="D191" i="19"/>
  <c r="D192" i="19"/>
  <c r="D193" i="19"/>
  <c r="D194" i="19"/>
  <c r="D195" i="19"/>
  <c r="D196" i="19"/>
  <c r="D197" i="19"/>
  <c r="D198" i="19"/>
  <c r="D199" i="19"/>
  <c r="D200" i="19"/>
  <c r="D201" i="19"/>
  <c r="D202" i="19"/>
  <c r="D203" i="19"/>
  <c r="D4" i="19"/>
  <c r="X33" i="7"/>
  <c r="X223" i="7"/>
  <c r="X65" i="7"/>
  <c r="X64" i="7"/>
  <c r="X61" i="7"/>
  <c r="X54" i="7"/>
  <c r="X56" i="7"/>
  <c r="X58" i="7"/>
  <c r="X60" i="7"/>
  <c r="X55" i="7"/>
  <c r="X57" i="7"/>
  <c r="X59" i="7"/>
  <c r="X50" i="7"/>
  <c r="X46" i="7"/>
  <c r="X48" i="7"/>
  <c r="X47" i="7"/>
  <c r="X49" i="7"/>
  <c r="X51" i="7"/>
  <c r="BF9" i="11" l="1"/>
  <c r="BF8" i="11"/>
  <c r="BB4" i="11"/>
  <c r="BH4" i="11" s="1"/>
  <c r="BA4" i="11"/>
  <c r="BG4" i="11" s="1"/>
  <c r="AZ4" i="11"/>
  <c r="BF4" i="11" s="1"/>
  <c r="AY4" i="11"/>
  <c r="BE4" i="11" s="1"/>
  <c r="AX4" i="11"/>
  <c r="BD4" i="11" s="1"/>
  <c r="BB3" i="11"/>
  <c r="BA3" i="11"/>
  <c r="AZ3" i="11"/>
  <c r="AY3" i="11"/>
  <c r="AX3" i="11"/>
  <c r="AH4" i="11"/>
  <c r="AN4" i="11" s="1"/>
  <c r="AG4" i="11"/>
  <c r="AM4" i="11" s="1"/>
  <c r="AF4" i="11"/>
  <c r="AL4" i="11" s="1"/>
  <c r="AE4" i="11"/>
  <c r="AK4" i="11" s="1"/>
  <c r="AD4" i="11"/>
  <c r="AJ4" i="11" s="1"/>
  <c r="AH3" i="11"/>
  <c r="AN3" i="11" s="1"/>
  <c r="AG3" i="11"/>
  <c r="AM3" i="11" s="1"/>
  <c r="AF3" i="11"/>
  <c r="AL3" i="11" s="1"/>
  <c r="AE3" i="11"/>
  <c r="AK3" i="11" s="1"/>
  <c r="AD3" i="11"/>
  <c r="AJ3" i="11" s="1"/>
  <c r="N4" i="11"/>
  <c r="T4" i="11" s="1"/>
  <c r="M4" i="11"/>
  <c r="S4" i="11" s="1"/>
  <c r="L4" i="11"/>
  <c r="R4" i="11" s="1"/>
  <c r="K4" i="11"/>
  <c r="Q4" i="11" s="1"/>
  <c r="N3" i="11"/>
  <c r="T3" i="11" s="1"/>
  <c r="M3" i="11"/>
  <c r="S3" i="11" s="1"/>
  <c r="L3" i="11"/>
  <c r="R3" i="11" s="1"/>
  <c r="K3" i="11"/>
  <c r="Q3" i="11" s="1"/>
  <c r="J4" i="11"/>
  <c r="P4" i="11" s="1"/>
  <c r="J3" i="11"/>
  <c r="P3" i="11" s="1"/>
  <c r="BB12" i="11"/>
  <c r="BH12" i="11" s="1"/>
  <c r="AV12" i="11"/>
  <c r="AU12" i="11"/>
  <c r="AT12" i="11"/>
  <c r="AY12" i="11"/>
  <c r="BE12" i="11" s="1"/>
  <c r="AS12" i="11"/>
  <c r="AX12" i="11"/>
  <c r="BD12" i="11" s="1"/>
  <c r="AR12" i="11"/>
  <c r="AQ12" i="11"/>
  <c r="BB11" i="11"/>
  <c r="BH11" i="11" s="1"/>
  <c r="AV11" i="11"/>
  <c r="BA11" i="11"/>
  <c r="BG11" i="11" s="1"/>
  <c r="AU11" i="11"/>
  <c r="BF11" i="11"/>
  <c r="AT11" i="11"/>
  <c r="AS11" i="11"/>
  <c r="AR11" i="11"/>
  <c r="AQ11" i="11"/>
  <c r="BB10" i="11"/>
  <c r="BH10" i="11" s="1"/>
  <c r="AV10" i="11"/>
  <c r="BA10" i="11"/>
  <c r="BG10" i="11" s="1"/>
  <c r="AU10" i="11"/>
  <c r="BF10" i="11"/>
  <c r="AT10" i="11"/>
  <c r="AS10" i="11"/>
  <c r="AR10" i="11"/>
  <c r="AQ10" i="11"/>
  <c r="BB9" i="11"/>
  <c r="BH9" i="11" s="1"/>
  <c r="AV9" i="11"/>
  <c r="BA9" i="11"/>
  <c r="BG9" i="11" s="1"/>
  <c r="AU9" i="11"/>
  <c r="AT9" i="11"/>
  <c r="AS9" i="11"/>
  <c r="AR9" i="11"/>
  <c r="AQ9" i="11"/>
  <c r="BB8" i="11"/>
  <c r="BH8" i="11" s="1"/>
  <c r="AV8" i="11"/>
  <c r="BA8" i="11"/>
  <c r="BG8" i="11" s="1"/>
  <c r="AU8" i="11"/>
  <c r="AT8" i="11"/>
  <c r="AY8" i="11"/>
  <c r="BE8" i="11" s="1"/>
  <c r="AS8" i="11"/>
  <c r="AX8" i="11"/>
  <c r="BD8" i="11" s="1"/>
  <c r="AR8" i="11"/>
  <c r="AQ8" i="11"/>
  <c r="BB7" i="11"/>
  <c r="BH7" i="11" s="1"/>
  <c r="AV7" i="11"/>
  <c r="BA7" i="11"/>
  <c r="BG7" i="11" s="1"/>
  <c r="AU7" i="11"/>
  <c r="BF7" i="11"/>
  <c r="AT7" i="11"/>
  <c r="AY7" i="11"/>
  <c r="BE7" i="11" s="1"/>
  <c r="AS7" i="11"/>
  <c r="AX7" i="11"/>
  <c r="BD7" i="11" s="1"/>
  <c r="AR7" i="11"/>
  <c r="AQ7" i="11"/>
  <c r="BB6" i="11"/>
  <c r="BH6" i="11" s="1"/>
  <c r="AV6" i="11"/>
  <c r="BG6" i="11"/>
  <c r="AU6" i="11"/>
  <c r="BF6" i="11"/>
  <c r="AT6" i="11"/>
  <c r="AY6" i="11"/>
  <c r="BE6" i="11" s="1"/>
  <c r="AS6" i="11"/>
  <c r="AX6" i="11"/>
  <c r="BD6" i="11" s="1"/>
  <c r="AR6" i="11"/>
  <c r="AQ6" i="11"/>
  <c r="AV4" i="11"/>
  <c r="AU4" i="11"/>
  <c r="AT4" i="11"/>
  <c r="AS4" i="11"/>
  <c r="AR4" i="11"/>
  <c r="AV3" i="11"/>
  <c r="AU3" i="11"/>
  <c r="AT3" i="11"/>
  <c r="AS3" i="11"/>
  <c r="AR3" i="11"/>
  <c r="AQ3" i="11"/>
  <c r="AQ2" i="11"/>
  <c r="W13" i="11"/>
  <c r="AH12" i="11"/>
  <c r="AN12" i="11" s="1"/>
  <c r="AB12" i="11"/>
  <c r="AA12" i="11"/>
  <c r="Z12" i="11"/>
  <c r="AE12" i="11"/>
  <c r="AK12" i="11" s="1"/>
  <c r="Y12" i="11"/>
  <c r="AD12" i="11"/>
  <c r="AJ12" i="11" s="1"/>
  <c r="X12" i="11"/>
  <c r="W12" i="11"/>
  <c r="AH11" i="11"/>
  <c r="AN11" i="11" s="1"/>
  <c r="AB11" i="11"/>
  <c r="AA11" i="11"/>
  <c r="Z11" i="11"/>
  <c r="AE11" i="11"/>
  <c r="AK11" i="11" s="1"/>
  <c r="Y11" i="11"/>
  <c r="X11" i="11"/>
  <c r="W11" i="11"/>
  <c r="AH10" i="11"/>
  <c r="AN10" i="11" s="1"/>
  <c r="AB10" i="11"/>
  <c r="AG10" i="11"/>
  <c r="AM10" i="11" s="1"/>
  <c r="AA10" i="11"/>
  <c r="AF10" i="11"/>
  <c r="AL10" i="11" s="1"/>
  <c r="Z10" i="11"/>
  <c r="AE10" i="11"/>
  <c r="AK10" i="11" s="1"/>
  <c r="Y10" i="11"/>
  <c r="X10" i="11"/>
  <c r="W10" i="11"/>
  <c r="AH9" i="11"/>
  <c r="AN9" i="11" s="1"/>
  <c r="AB9" i="11"/>
  <c r="AG9" i="11"/>
  <c r="AM9" i="11" s="1"/>
  <c r="AA9" i="11"/>
  <c r="AF9" i="11"/>
  <c r="AL9" i="11" s="1"/>
  <c r="Z9" i="11"/>
  <c r="AE9" i="11"/>
  <c r="AK9" i="11" s="1"/>
  <c r="Y9" i="11"/>
  <c r="X9" i="11"/>
  <c r="W9" i="11"/>
  <c r="AH8" i="11"/>
  <c r="AN8" i="11" s="1"/>
  <c r="AB8" i="11"/>
  <c r="AG8" i="11"/>
  <c r="AM8" i="11" s="1"/>
  <c r="AA8" i="11"/>
  <c r="AF8" i="11"/>
  <c r="AL8" i="11" s="1"/>
  <c r="Z8" i="11"/>
  <c r="AE8" i="11"/>
  <c r="AK8" i="11" s="1"/>
  <c r="Y8" i="11"/>
  <c r="AD8" i="11"/>
  <c r="AJ8" i="11" s="1"/>
  <c r="X8" i="11"/>
  <c r="W8" i="11"/>
  <c r="AH7" i="11"/>
  <c r="AN7" i="11" s="1"/>
  <c r="AB7" i="11"/>
  <c r="AG7" i="11"/>
  <c r="AM7" i="11" s="1"/>
  <c r="AA7" i="11"/>
  <c r="AF7" i="11"/>
  <c r="AL7" i="11" s="1"/>
  <c r="Z7" i="11"/>
  <c r="AE7" i="11"/>
  <c r="AK7" i="11" s="1"/>
  <c r="Y7" i="11"/>
  <c r="AD7" i="11"/>
  <c r="AJ7" i="11" s="1"/>
  <c r="X7" i="11"/>
  <c r="W7" i="11"/>
  <c r="AH6" i="11"/>
  <c r="AN6" i="11" s="1"/>
  <c r="AB6" i="11"/>
  <c r="AG6" i="11"/>
  <c r="AM6" i="11" s="1"/>
  <c r="AA6" i="11"/>
  <c r="AF6" i="11"/>
  <c r="AL6" i="11" s="1"/>
  <c r="Z6" i="11"/>
  <c r="AE6" i="11"/>
  <c r="AK6" i="11" s="1"/>
  <c r="Y6" i="11"/>
  <c r="AD6" i="11"/>
  <c r="AJ6" i="11" s="1"/>
  <c r="X6" i="11"/>
  <c r="W6" i="11"/>
  <c r="AB4" i="11"/>
  <c r="AA4" i="11"/>
  <c r="Z4" i="11"/>
  <c r="Y4" i="11"/>
  <c r="X4" i="11"/>
  <c r="AB3" i="11"/>
  <c r="AA3" i="11"/>
  <c r="Z3" i="11"/>
  <c r="Y3" i="11"/>
  <c r="X3" i="11"/>
  <c r="W3" i="11"/>
  <c r="W2" i="11"/>
  <c r="C13" i="11"/>
  <c r="N12" i="11"/>
  <c r="T12" i="11" s="1"/>
  <c r="H12" i="11"/>
  <c r="G12" i="11"/>
  <c r="F12" i="11"/>
  <c r="K12" i="11"/>
  <c r="Q12" i="11" s="1"/>
  <c r="E12" i="11"/>
  <c r="J12" i="11"/>
  <c r="P12" i="11" s="1"/>
  <c r="D12" i="11"/>
  <c r="C12" i="11"/>
  <c r="B12" i="11"/>
  <c r="N11" i="11"/>
  <c r="T11" i="11" s="1"/>
  <c r="H11" i="11"/>
  <c r="M11" i="11"/>
  <c r="S11" i="11" s="1"/>
  <c r="G11" i="11"/>
  <c r="L11" i="11"/>
  <c r="R11" i="11" s="1"/>
  <c r="F11" i="11"/>
  <c r="K11" i="11"/>
  <c r="Q11" i="11" s="1"/>
  <c r="E11" i="11"/>
  <c r="D11" i="11"/>
  <c r="C11" i="11"/>
  <c r="B11" i="11"/>
  <c r="N10" i="11"/>
  <c r="T10" i="11" s="1"/>
  <c r="H10" i="11"/>
  <c r="M10" i="11"/>
  <c r="S10" i="11" s="1"/>
  <c r="G10" i="11"/>
  <c r="L10" i="11"/>
  <c r="R10" i="11" s="1"/>
  <c r="F10" i="11"/>
  <c r="K10" i="11"/>
  <c r="Q10" i="11" s="1"/>
  <c r="E10" i="11"/>
  <c r="D10" i="11"/>
  <c r="C10" i="11"/>
  <c r="B10" i="11"/>
  <c r="N9" i="11"/>
  <c r="T9" i="11" s="1"/>
  <c r="H9" i="11"/>
  <c r="M9" i="11"/>
  <c r="S9" i="11" s="1"/>
  <c r="G9" i="11"/>
  <c r="L9" i="11"/>
  <c r="R9" i="11" s="1"/>
  <c r="F9" i="11"/>
  <c r="K9" i="11"/>
  <c r="Q9" i="11" s="1"/>
  <c r="E9" i="11"/>
  <c r="J9" i="11"/>
  <c r="P9" i="11" s="1"/>
  <c r="D9" i="11"/>
  <c r="C9" i="11"/>
  <c r="B9" i="11"/>
  <c r="N8" i="11"/>
  <c r="T8" i="11" s="1"/>
  <c r="H8" i="11"/>
  <c r="M8" i="11"/>
  <c r="S8" i="11" s="1"/>
  <c r="G8" i="11"/>
  <c r="L8" i="11"/>
  <c r="R8" i="11" s="1"/>
  <c r="F8" i="11"/>
  <c r="K8" i="11"/>
  <c r="Q8" i="11" s="1"/>
  <c r="E8" i="11"/>
  <c r="J8" i="11"/>
  <c r="P8" i="11" s="1"/>
  <c r="D8" i="11"/>
  <c r="C8" i="11"/>
  <c r="B8" i="11"/>
  <c r="N7" i="11"/>
  <c r="T7" i="11" s="1"/>
  <c r="H7" i="11"/>
  <c r="M7" i="11"/>
  <c r="S7" i="11" s="1"/>
  <c r="G7" i="11"/>
  <c r="L7" i="11"/>
  <c r="R7" i="11" s="1"/>
  <c r="F7" i="11"/>
  <c r="K7" i="11"/>
  <c r="Q7" i="11" s="1"/>
  <c r="E7" i="11"/>
  <c r="J7" i="11"/>
  <c r="P7" i="11" s="1"/>
  <c r="D7" i="11"/>
  <c r="C7" i="11"/>
  <c r="B7" i="11"/>
  <c r="N6" i="11"/>
  <c r="T6" i="11" s="1"/>
  <c r="H6" i="11"/>
  <c r="M6" i="11"/>
  <c r="S6" i="11" s="1"/>
  <c r="G6" i="11"/>
  <c r="L6" i="11"/>
  <c r="R6" i="11" s="1"/>
  <c r="F6" i="11"/>
  <c r="K6" i="11"/>
  <c r="Q6" i="11" s="1"/>
  <c r="E6" i="11"/>
  <c r="J6" i="11"/>
  <c r="P6" i="11" s="1"/>
  <c r="D6" i="11"/>
  <c r="C6" i="11"/>
  <c r="B6" i="11"/>
  <c r="H4" i="11"/>
  <c r="G4" i="11"/>
  <c r="F4" i="11"/>
  <c r="E4" i="11"/>
  <c r="D4" i="11"/>
  <c r="B4" i="11"/>
  <c r="A4" i="11"/>
  <c r="H3" i="11"/>
  <c r="G3" i="11"/>
  <c r="F3" i="11"/>
  <c r="E3" i="11"/>
  <c r="D3" i="11"/>
  <c r="C3" i="11"/>
  <c r="B3" i="11"/>
  <c r="A3" i="11"/>
  <c r="C2" i="11"/>
  <c r="C7" i="10"/>
  <c r="C6" i="10"/>
  <c r="C5" i="10"/>
  <c r="C4" i="10"/>
  <c r="C3" i="10"/>
  <c r="A38" i="8"/>
  <c r="A37" i="8"/>
  <c r="A36" i="8"/>
  <c r="A35" i="8"/>
  <c r="A34" i="8"/>
  <c r="A33" i="8"/>
  <c r="A26" i="8"/>
  <c r="A25" i="8"/>
  <c r="A24" i="8"/>
  <c r="A23" i="8"/>
  <c r="A22" i="8"/>
  <c r="A21" i="8"/>
  <c r="T19" i="7" l="1"/>
  <c r="R19" i="7"/>
  <c r="S19" i="7"/>
  <c r="A14" i="8" l="1"/>
  <c r="A12" i="11" s="1"/>
  <c r="A13" i="8"/>
  <c r="A11" i="11" s="1"/>
  <c r="A12" i="8"/>
  <c r="A10" i="11" s="1"/>
  <c r="A11" i="8"/>
  <c r="A9" i="11" s="1"/>
  <c r="A10" i="8"/>
  <c r="A8" i="11" s="1"/>
  <c r="A9" i="8"/>
  <c r="A7" i="11" s="1"/>
  <c r="G28" i="7" l="1"/>
  <c r="Q25" i="7"/>
  <c r="G21" i="17"/>
  <c r="J19" i="17"/>
  <c r="G19" i="17" s="1"/>
  <c r="H19" i="17"/>
  <c r="K19" i="18"/>
  <c r="G19" i="18" s="1"/>
  <c r="H19" i="18"/>
  <c r="G22" i="18"/>
  <c r="H22" i="18"/>
  <c r="H21" i="18"/>
  <c r="G21" i="18"/>
  <c r="H21" i="17"/>
  <c r="J211" i="17"/>
  <c r="J195" i="17"/>
  <c r="J171" i="17"/>
  <c r="J155" i="17"/>
  <c r="J139" i="17"/>
  <c r="J115" i="17"/>
  <c r="J99" i="17"/>
  <c r="J91" i="17"/>
  <c r="J75" i="17"/>
  <c r="J67" i="17"/>
  <c r="J59" i="17"/>
  <c r="J187" i="17"/>
  <c r="J131" i="17"/>
  <c r="J203" i="17"/>
  <c r="J179" i="17"/>
  <c r="J163" i="17"/>
  <c r="J147" i="17"/>
  <c r="J123" i="17"/>
  <c r="J107" i="17"/>
  <c r="J83" i="17"/>
  <c r="J216" i="17"/>
  <c r="J215" i="17"/>
  <c r="J191" i="17"/>
  <c r="J175" i="17"/>
  <c r="J167" i="17"/>
  <c r="J151" i="17"/>
  <c r="J143" i="17"/>
  <c r="J135" i="17"/>
  <c r="J127" i="17"/>
  <c r="J119" i="17"/>
  <c r="J111" i="17"/>
  <c r="J103" i="17"/>
  <c r="J95" i="17"/>
  <c r="J87" i="17"/>
  <c r="J79" i="17"/>
  <c r="J71" i="17"/>
  <c r="J63" i="17"/>
  <c r="J55" i="17"/>
  <c r="J47" i="17"/>
  <c r="J207" i="17"/>
  <c r="J199" i="17"/>
  <c r="J183" i="17"/>
  <c r="J159" i="17"/>
  <c r="J214" i="17"/>
  <c r="J206" i="17"/>
  <c r="J198" i="17"/>
  <c r="J190" i="17"/>
  <c r="J182" i="17"/>
  <c r="J174" i="17"/>
  <c r="J166" i="17"/>
  <c r="J158" i="17"/>
  <c r="J150" i="17"/>
  <c r="J142" i="17"/>
  <c r="J134" i="17"/>
  <c r="J126" i="17"/>
  <c r="J118" i="17"/>
  <c r="J110" i="17"/>
  <c r="J102" i="17"/>
  <c r="J94" i="17"/>
  <c r="J86" i="17"/>
  <c r="J78" i="17"/>
  <c r="J70" i="17"/>
  <c r="J62" i="17"/>
  <c r="J54" i="17"/>
  <c r="J213" i="17"/>
  <c r="J205" i="17"/>
  <c r="J197" i="17"/>
  <c r="J189" i="17"/>
  <c r="J181" i="17"/>
  <c r="J173" i="17"/>
  <c r="J165" i="17"/>
  <c r="J157" i="17"/>
  <c r="J149" i="17"/>
  <c r="J141" i="17"/>
  <c r="J133" i="17"/>
  <c r="J125" i="17"/>
  <c r="J117" i="17"/>
  <c r="J109" i="17"/>
  <c r="J101" i="17"/>
  <c r="J93" i="17"/>
  <c r="J85" i="17"/>
  <c r="J77" i="17"/>
  <c r="J69" i="17"/>
  <c r="J61" i="17"/>
  <c r="J53" i="17"/>
  <c r="K20" i="18"/>
  <c r="K27" i="18"/>
  <c r="K35" i="18"/>
  <c r="K43" i="18"/>
  <c r="K51" i="18"/>
  <c r="K59" i="18"/>
  <c r="K67" i="18"/>
  <c r="K75" i="18"/>
  <c r="K83" i="18"/>
  <c r="K91" i="18"/>
  <c r="K99" i="18"/>
  <c r="K107" i="18"/>
  <c r="K115" i="18"/>
  <c r="K123" i="18"/>
  <c r="K131" i="18"/>
  <c r="K139" i="18"/>
  <c r="K147" i="18"/>
  <c r="K155" i="18"/>
  <c r="K163" i="18"/>
  <c r="K171" i="18"/>
  <c r="K179" i="18"/>
  <c r="K187" i="18"/>
  <c r="K195" i="18"/>
  <c r="K203" i="18"/>
  <c r="K211" i="18"/>
  <c r="K33" i="18"/>
  <c r="K105" i="18"/>
  <c r="K169" i="18"/>
  <c r="K28" i="18"/>
  <c r="K36" i="18"/>
  <c r="K44" i="18"/>
  <c r="K52" i="18"/>
  <c r="K60" i="18"/>
  <c r="K68" i="18"/>
  <c r="K76" i="18"/>
  <c r="K84" i="18"/>
  <c r="K92" i="18"/>
  <c r="K100" i="18"/>
  <c r="K108" i="18"/>
  <c r="K116" i="18"/>
  <c r="K124" i="18"/>
  <c r="K132" i="18"/>
  <c r="K140" i="18"/>
  <c r="K148" i="18"/>
  <c r="K156" i="18"/>
  <c r="K164" i="18"/>
  <c r="K172" i="18"/>
  <c r="K180" i="18"/>
  <c r="K188" i="18"/>
  <c r="K196" i="18"/>
  <c r="K204" i="18"/>
  <c r="K212" i="18"/>
  <c r="K73" i="18"/>
  <c r="K113" i="18"/>
  <c r="K161" i="18"/>
  <c r="K209" i="18"/>
  <c r="K29" i="18"/>
  <c r="K37" i="18"/>
  <c r="K45" i="18"/>
  <c r="K53" i="18"/>
  <c r="K61" i="18"/>
  <c r="K69" i="18"/>
  <c r="K77" i="18"/>
  <c r="K85" i="18"/>
  <c r="K93" i="18"/>
  <c r="K101" i="18"/>
  <c r="K109" i="18"/>
  <c r="K117" i="18"/>
  <c r="K125" i="18"/>
  <c r="K133" i="18"/>
  <c r="K141" i="18"/>
  <c r="K149" i="18"/>
  <c r="K157" i="18"/>
  <c r="K165" i="18"/>
  <c r="K173" i="18"/>
  <c r="K181" i="18"/>
  <c r="K189" i="18"/>
  <c r="K197" i="18"/>
  <c r="K205" i="18"/>
  <c r="K213" i="18"/>
  <c r="K65" i="18"/>
  <c r="K89" i="18"/>
  <c r="K137" i="18"/>
  <c r="K201" i="18"/>
  <c r="K30" i="18"/>
  <c r="K38" i="18"/>
  <c r="K46" i="18"/>
  <c r="K54" i="18"/>
  <c r="K62" i="18"/>
  <c r="K70" i="18"/>
  <c r="K78" i="18"/>
  <c r="K86" i="18"/>
  <c r="K94" i="18"/>
  <c r="K102" i="18"/>
  <c r="K110" i="18"/>
  <c r="K118" i="18"/>
  <c r="K126" i="18"/>
  <c r="K134" i="18"/>
  <c r="K142" i="18"/>
  <c r="K150" i="18"/>
  <c r="K158" i="18"/>
  <c r="K166" i="18"/>
  <c r="K174" i="18"/>
  <c r="K182" i="18"/>
  <c r="K190" i="18"/>
  <c r="K198" i="18"/>
  <c r="K206" i="18"/>
  <c r="K214" i="18"/>
  <c r="K57" i="18"/>
  <c r="K97" i="18"/>
  <c r="K153" i="18"/>
  <c r="K217" i="18"/>
  <c r="K23" i="18"/>
  <c r="K31" i="18"/>
  <c r="K39" i="18"/>
  <c r="K47" i="18"/>
  <c r="K55" i="18"/>
  <c r="K63" i="18"/>
  <c r="K71" i="18"/>
  <c r="K79" i="18"/>
  <c r="K87" i="18"/>
  <c r="K95" i="18"/>
  <c r="K103" i="18"/>
  <c r="K111" i="18"/>
  <c r="K119" i="18"/>
  <c r="K127" i="18"/>
  <c r="K135" i="18"/>
  <c r="K143" i="18"/>
  <c r="K151" i="18"/>
  <c r="K159" i="18"/>
  <c r="K167" i="18"/>
  <c r="K175" i="18"/>
  <c r="K183" i="18"/>
  <c r="K191" i="18"/>
  <c r="K199" i="18"/>
  <c r="K207" i="18"/>
  <c r="K215" i="18"/>
  <c r="K25" i="18"/>
  <c r="K121" i="18"/>
  <c r="K177" i="18"/>
  <c r="K24" i="18"/>
  <c r="K32" i="18"/>
  <c r="K40" i="18"/>
  <c r="K48" i="18"/>
  <c r="K56" i="18"/>
  <c r="K64" i="18"/>
  <c r="K72" i="18"/>
  <c r="K80" i="18"/>
  <c r="K88" i="18"/>
  <c r="K96" i="18"/>
  <c r="K104" i="18"/>
  <c r="K112" i="18"/>
  <c r="K120" i="18"/>
  <c r="K128" i="18"/>
  <c r="K136" i="18"/>
  <c r="K144" i="18"/>
  <c r="K152" i="18"/>
  <c r="K160" i="18"/>
  <c r="K168" i="18"/>
  <c r="K176" i="18"/>
  <c r="K184" i="18"/>
  <c r="K192" i="18"/>
  <c r="K200" i="18"/>
  <c r="K208" i="18"/>
  <c r="K216" i="18"/>
  <c r="K41" i="18"/>
  <c r="K81" i="18"/>
  <c r="K145" i="18"/>
  <c r="K193" i="18"/>
  <c r="K26" i="18"/>
  <c r="K34" i="18"/>
  <c r="K42" i="18"/>
  <c r="K50" i="18"/>
  <c r="K58" i="18"/>
  <c r="K66" i="18"/>
  <c r="K74" i="18"/>
  <c r="K82" i="18"/>
  <c r="K90" i="18"/>
  <c r="K98" i="18"/>
  <c r="K106" i="18"/>
  <c r="K114" i="18"/>
  <c r="K122" i="18"/>
  <c r="K130" i="18"/>
  <c r="K138" i="18"/>
  <c r="K146" i="18"/>
  <c r="K154" i="18"/>
  <c r="K162" i="18"/>
  <c r="K170" i="18"/>
  <c r="K178" i="18"/>
  <c r="K186" i="18"/>
  <c r="K194" i="18"/>
  <c r="K202" i="18"/>
  <c r="K210" i="18"/>
  <c r="K18" i="18"/>
  <c r="K49" i="18"/>
  <c r="K129" i="18"/>
  <c r="K185" i="18"/>
  <c r="J39" i="17"/>
  <c r="J31" i="17"/>
  <c r="J23" i="17"/>
  <c r="J46" i="17"/>
  <c r="J38" i="17"/>
  <c r="J30" i="17"/>
  <c r="J45" i="17"/>
  <c r="J37" i="17"/>
  <c r="J29" i="17"/>
  <c r="J20" i="17"/>
  <c r="J51" i="17"/>
  <c r="J43" i="17"/>
  <c r="J35" i="17"/>
  <c r="J194" i="17"/>
  <c r="J130" i="17"/>
  <c r="J217" i="17"/>
  <c r="J209" i="17"/>
  <c r="J201" i="17"/>
  <c r="J193" i="17"/>
  <c r="J185" i="17"/>
  <c r="J177" i="17"/>
  <c r="J169" i="17"/>
  <c r="J161" i="17"/>
  <c r="J153" i="17"/>
  <c r="J145" i="17"/>
  <c r="J137" i="17"/>
  <c r="J129" i="17"/>
  <c r="J121" i="17"/>
  <c r="J113" i="17"/>
  <c r="J105" i="17"/>
  <c r="J97" i="17"/>
  <c r="J89" i="17"/>
  <c r="J81" i="17"/>
  <c r="J73" i="17"/>
  <c r="J65" i="17"/>
  <c r="J57" i="17"/>
  <c r="J49" i="17"/>
  <c r="J41" i="17"/>
  <c r="J33" i="17"/>
  <c r="J25" i="17"/>
  <c r="J210" i="17"/>
  <c r="J202" i="17"/>
  <c r="J186" i="17"/>
  <c r="J178" i="17"/>
  <c r="J170" i="17"/>
  <c r="J162" i="17"/>
  <c r="J154" i="17"/>
  <c r="J146" i="17"/>
  <c r="J138" i="17"/>
  <c r="J122" i="17"/>
  <c r="J114" i="17"/>
  <c r="J106" i="17"/>
  <c r="J98" i="17"/>
  <c r="J90" i="17"/>
  <c r="J82" i="17"/>
  <c r="J74" i="17"/>
  <c r="J66" i="17"/>
  <c r="J58" i="17"/>
  <c r="J50" i="17"/>
  <c r="J42" i="17"/>
  <c r="J34" i="17"/>
  <c r="J26" i="17"/>
  <c r="J208" i="17"/>
  <c r="J200" i="17"/>
  <c r="J192" i="17"/>
  <c r="J184" i="17"/>
  <c r="J176" i="17"/>
  <c r="J168" i="17"/>
  <c r="J160" i="17"/>
  <c r="J152" i="17"/>
  <c r="J144" i="17"/>
  <c r="J136" i="17"/>
  <c r="J128" i="17"/>
  <c r="J120" i="17"/>
  <c r="J112" i="17"/>
  <c r="J104" i="17"/>
  <c r="J96" i="17"/>
  <c r="J88" i="17"/>
  <c r="J80" i="17"/>
  <c r="J72" i="17"/>
  <c r="J64" i="17"/>
  <c r="J56" i="17"/>
  <c r="J48" i="17"/>
  <c r="J40" i="17"/>
  <c r="J32" i="17"/>
  <c r="J24" i="17"/>
  <c r="J212" i="17"/>
  <c r="J204" i="17"/>
  <c r="J196" i="17"/>
  <c r="J188" i="17"/>
  <c r="J180" i="17"/>
  <c r="J172" i="17"/>
  <c r="J164" i="17"/>
  <c r="J156" i="17"/>
  <c r="J148" i="17"/>
  <c r="J140" i="17"/>
  <c r="J132" i="17"/>
  <c r="J124" i="17"/>
  <c r="J116" i="17"/>
  <c r="J108" i="17"/>
  <c r="J100" i="17"/>
  <c r="J92" i="17"/>
  <c r="J84" i="17"/>
  <c r="J76" i="17"/>
  <c r="J68" i="17"/>
  <c r="J60" i="17"/>
  <c r="J52" i="17"/>
  <c r="J44" i="17"/>
  <c r="J36" i="17"/>
  <c r="J28" i="17"/>
  <c r="J27" i="17"/>
  <c r="J18" i="17"/>
  <c r="H183" i="18"/>
  <c r="H205" i="18"/>
  <c r="H158" i="18"/>
  <c r="H166" i="17"/>
  <c r="H97" i="17"/>
  <c r="H212" i="18"/>
  <c r="H33" i="18"/>
  <c r="H94" i="18"/>
  <c r="H128" i="17"/>
  <c r="H215" i="18"/>
  <c r="H39" i="17"/>
  <c r="H73" i="18"/>
  <c r="H180" i="18"/>
  <c r="H119" i="18"/>
  <c r="H151" i="18"/>
  <c r="H214" i="18"/>
  <c r="H148" i="18"/>
  <c r="H87" i="18"/>
  <c r="H197" i="17"/>
  <c r="H89" i="17"/>
  <c r="H185" i="18"/>
  <c r="H116" i="18"/>
  <c r="H55" i="18"/>
  <c r="H80" i="17"/>
  <c r="H89" i="18"/>
  <c r="H84" i="18"/>
  <c r="H192" i="17"/>
  <c r="G189" i="17"/>
  <c r="G150" i="17"/>
  <c r="G135" i="17"/>
  <c r="H194" i="18"/>
  <c r="H35" i="17"/>
  <c r="H137" i="17"/>
  <c r="H177" i="17"/>
  <c r="H194" i="17"/>
  <c r="H73" i="17"/>
  <c r="H38" i="17"/>
  <c r="H96" i="17"/>
  <c r="H172" i="17"/>
  <c r="H105" i="17"/>
  <c r="H37" i="17"/>
  <c r="H44" i="17"/>
  <c r="H74" i="17"/>
  <c r="G50" i="18"/>
  <c r="G30" i="18"/>
  <c r="G69" i="17"/>
  <c r="G133" i="17"/>
  <c r="H206" i="18"/>
  <c r="H182" i="18"/>
  <c r="H105" i="18"/>
  <c r="H173" i="18"/>
  <c r="H177" i="18"/>
  <c r="H66" i="18"/>
  <c r="H85" i="18"/>
  <c r="H93" i="18"/>
  <c r="H186" i="18"/>
  <c r="H90" i="18"/>
  <c r="H110" i="18"/>
  <c r="H208" i="18"/>
  <c r="H176" i="18"/>
  <c r="H144" i="18"/>
  <c r="H112" i="18"/>
  <c r="H80" i="18"/>
  <c r="H211" i="18"/>
  <c r="H179" i="18"/>
  <c r="H147" i="18"/>
  <c r="H115" i="18"/>
  <c r="H83" i="18"/>
  <c r="H51" i="18"/>
  <c r="H210" i="17"/>
  <c r="H64" i="17"/>
  <c r="H25" i="17"/>
  <c r="H113" i="17"/>
  <c r="H154" i="17"/>
  <c r="H211" i="17"/>
  <c r="H147" i="17"/>
  <c r="H67" i="17"/>
  <c r="H184" i="17"/>
  <c r="H120" i="17"/>
  <c r="H24" i="17"/>
  <c r="H158" i="17"/>
  <c r="H86" i="17"/>
  <c r="H164" i="17"/>
  <c r="H95" i="17"/>
  <c r="H29" i="17"/>
  <c r="H36" i="17"/>
  <c r="H66" i="17"/>
  <c r="G58" i="18"/>
  <c r="G125" i="17"/>
  <c r="G214" i="17"/>
  <c r="G187" i="17"/>
  <c r="H133" i="18"/>
  <c r="G42" i="18"/>
  <c r="H165" i="18"/>
  <c r="H137" i="18"/>
  <c r="H74" i="18"/>
  <c r="H197" i="18"/>
  <c r="H118" i="18"/>
  <c r="H169" i="18"/>
  <c r="H57" i="18"/>
  <c r="H70" i="18"/>
  <c r="H178" i="18"/>
  <c r="H81" i="18"/>
  <c r="H101" i="18"/>
  <c r="H204" i="18"/>
  <c r="H172" i="18"/>
  <c r="H140" i="18"/>
  <c r="H108" i="18"/>
  <c r="H76" i="18"/>
  <c r="H207" i="18"/>
  <c r="H175" i="18"/>
  <c r="H143" i="18"/>
  <c r="H111" i="18"/>
  <c r="H79" i="18"/>
  <c r="H47" i="18"/>
  <c r="H167" i="17"/>
  <c r="H145" i="17"/>
  <c r="H87" i="17"/>
  <c r="H135" i="17"/>
  <c r="H153" i="17"/>
  <c r="H176" i="17"/>
  <c r="H214" i="17"/>
  <c r="H150" i="17"/>
  <c r="H72" i="17"/>
  <c r="H149" i="17"/>
  <c r="H156" i="17"/>
  <c r="H81" i="17"/>
  <c r="H85" i="17"/>
  <c r="H92" i="17"/>
  <c r="H28" i="17"/>
  <c r="H58" i="17"/>
  <c r="G61" i="17"/>
  <c r="G86" i="17"/>
  <c r="G71" i="17"/>
  <c r="G83" i="17"/>
  <c r="G155" i="17"/>
  <c r="H102" i="18"/>
  <c r="H113" i="18"/>
  <c r="G34" i="18"/>
  <c r="H114" i="18"/>
  <c r="H138" i="18"/>
  <c r="H106" i="18"/>
  <c r="H45" i="18"/>
  <c r="H174" i="18"/>
  <c r="H65" i="18"/>
  <c r="H161" i="18"/>
  <c r="H34" i="18"/>
  <c r="H53" i="18"/>
  <c r="H61" i="18"/>
  <c r="H170" i="18"/>
  <c r="H58" i="18"/>
  <c r="H78" i="18"/>
  <c r="H200" i="18"/>
  <c r="H168" i="18"/>
  <c r="H136" i="18"/>
  <c r="H104" i="18"/>
  <c r="H72" i="18"/>
  <c r="H203" i="18"/>
  <c r="H171" i="18"/>
  <c r="H139" i="18"/>
  <c r="H107" i="18"/>
  <c r="H75" i="18"/>
  <c r="H43" i="18"/>
  <c r="H169" i="17"/>
  <c r="H185" i="17"/>
  <c r="H202" i="17"/>
  <c r="H186" i="17"/>
  <c r="H51" i="17"/>
  <c r="H112" i="17"/>
  <c r="H130" i="17"/>
  <c r="H195" i="17"/>
  <c r="H41" i="17"/>
  <c r="H168" i="17"/>
  <c r="H100" i="17"/>
  <c r="H59" i="17"/>
  <c r="H141" i="17"/>
  <c r="H57" i="17"/>
  <c r="H212" i="17"/>
  <c r="H148" i="17"/>
  <c r="H77" i="17"/>
  <c r="H84" i="17"/>
  <c r="H114" i="17"/>
  <c r="H50" i="17"/>
  <c r="G26" i="18"/>
  <c r="G64" i="18"/>
  <c r="G31" i="18"/>
  <c r="G35" i="18"/>
  <c r="G93" i="17"/>
  <c r="G157" i="17"/>
  <c r="G54" i="17"/>
  <c r="G118" i="17"/>
  <c r="G182" i="17"/>
  <c r="G207" i="17"/>
  <c r="G103" i="17"/>
  <c r="G175" i="17"/>
  <c r="G163" i="17"/>
  <c r="G91" i="17"/>
  <c r="H213" i="18"/>
  <c r="H109" i="18"/>
  <c r="H77" i="18"/>
  <c r="H166" i="18"/>
  <c r="H150" i="18"/>
  <c r="H217" i="18"/>
  <c r="H153" i="18"/>
  <c r="H25" i="18"/>
  <c r="H30" i="18"/>
  <c r="H38" i="18"/>
  <c r="H162" i="18"/>
  <c r="H49" i="18"/>
  <c r="H69" i="18"/>
  <c r="H196" i="18"/>
  <c r="H164" i="18"/>
  <c r="H132" i="18"/>
  <c r="H100" i="18"/>
  <c r="H68" i="18"/>
  <c r="H36" i="18"/>
  <c r="H199" i="18"/>
  <c r="H167" i="18"/>
  <c r="H135" i="18"/>
  <c r="H103" i="18"/>
  <c r="H71" i="18"/>
  <c r="H39" i="18"/>
  <c r="H193" i="17"/>
  <c r="H146" i="17"/>
  <c r="H162" i="17"/>
  <c r="H183" i="17"/>
  <c r="H209" i="17"/>
  <c r="H79" i="17"/>
  <c r="H110" i="17"/>
  <c r="H187" i="17"/>
  <c r="H123" i="17"/>
  <c r="H30" i="17"/>
  <c r="H160" i="17"/>
  <c r="H88" i="17"/>
  <c r="H133" i="17"/>
  <c r="H46" i="17"/>
  <c r="H204" i="17"/>
  <c r="H140" i="17"/>
  <c r="H56" i="17"/>
  <c r="H69" i="17"/>
  <c r="H76" i="17"/>
  <c r="H106" i="17"/>
  <c r="H42" i="17"/>
  <c r="G56" i="18"/>
  <c r="G23" i="18"/>
  <c r="G62" i="18"/>
  <c r="G60" i="18"/>
  <c r="G27" i="18"/>
  <c r="G101" i="17"/>
  <c r="G165" i="17"/>
  <c r="G62" i="17"/>
  <c r="G126" i="17"/>
  <c r="G190" i="17"/>
  <c r="G47" i="17"/>
  <c r="G111" i="17"/>
  <c r="G191" i="17"/>
  <c r="G179" i="17"/>
  <c r="G99" i="17"/>
  <c r="H190" i="18"/>
  <c r="H82" i="18"/>
  <c r="H50" i="18"/>
  <c r="H198" i="18"/>
  <c r="H97" i="18"/>
  <c r="H209" i="18"/>
  <c r="H130" i="18"/>
  <c r="H149" i="18"/>
  <c r="H29" i="18"/>
  <c r="H154" i="18"/>
  <c r="H26" i="18"/>
  <c r="H192" i="18"/>
  <c r="H160" i="18"/>
  <c r="H128" i="18"/>
  <c r="H96" i="18"/>
  <c r="H64" i="18"/>
  <c r="H32" i="18"/>
  <c r="H195" i="18"/>
  <c r="H163" i="18"/>
  <c r="H131" i="18"/>
  <c r="H99" i="18"/>
  <c r="H67" i="18"/>
  <c r="H35" i="18"/>
  <c r="H151" i="17"/>
  <c r="H143" i="17"/>
  <c r="H161" i="17"/>
  <c r="H201" i="17"/>
  <c r="H122" i="17"/>
  <c r="H48" i="17"/>
  <c r="H179" i="17"/>
  <c r="H152" i="17"/>
  <c r="H75" i="17"/>
  <c r="H190" i="17"/>
  <c r="H126" i="17"/>
  <c r="H33" i="17"/>
  <c r="H125" i="17"/>
  <c r="H32" i="17"/>
  <c r="H196" i="17"/>
  <c r="H132" i="17"/>
  <c r="H43" i="17"/>
  <c r="H61" i="17"/>
  <c r="H68" i="17"/>
  <c r="H98" i="17"/>
  <c r="H34" i="17"/>
  <c r="G48" i="18"/>
  <c r="G54" i="18"/>
  <c r="G52" i="18"/>
  <c r="G109" i="17"/>
  <c r="G173" i="17"/>
  <c r="G70" i="17"/>
  <c r="G134" i="17"/>
  <c r="G198" i="17"/>
  <c r="G55" i="17"/>
  <c r="G119" i="17"/>
  <c r="G215" i="17"/>
  <c r="G203" i="17"/>
  <c r="G115" i="17"/>
  <c r="H146" i="18"/>
  <c r="H54" i="18"/>
  <c r="H157" i="18"/>
  <c r="H41" i="18"/>
  <c r="H201" i="18"/>
  <c r="H121" i="18"/>
  <c r="H126" i="18"/>
  <c r="H134" i="18"/>
  <c r="H210" i="18"/>
  <c r="H145" i="18"/>
  <c r="H37" i="18"/>
  <c r="H188" i="18"/>
  <c r="H156" i="18"/>
  <c r="H124" i="18"/>
  <c r="H92" i="18"/>
  <c r="H60" i="18"/>
  <c r="H28" i="18"/>
  <c r="H191" i="18"/>
  <c r="H159" i="18"/>
  <c r="H127" i="18"/>
  <c r="H95" i="18"/>
  <c r="H63" i="18"/>
  <c r="H31" i="18"/>
  <c r="H129" i="17"/>
  <c r="H102" i="17"/>
  <c r="H121" i="17"/>
  <c r="H138" i="17"/>
  <c r="H178" i="17"/>
  <c r="H27" i="17"/>
  <c r="H40" i="17"/>
  <c r="H171" i="17"/>
  <c r="H104" i="17"/>
  <c r="H208" i="17"/>
  <c r="H144" i="17"/>
  <c r="H182" i="17"/>
  <c r="H118" i="17"/>
  <c r="H213" i="17"/>
  <c r="H188" i="17"/>
  <c r="H124" i="17"/>
  <c r="H31" i="17"/>
  <c r="H60" i="17"/>
  <c r="H90" i="17"/>
  <c r="H26" i="17"/>
  <c r="G40" i="18"/>
  <c r="G46" i="18"/>
  <c r="G44" i="18"/>
  <c r="G53" i="17"/>
  <c r="G117" i="17"/>
  <c r="G181" i="17"/>
  <c r="G78" i="17"/>
  <c r="G142" i="17"/>
  <c r="G206" i="17"/>
  <c r="G63" i="17"/>
  <c r="G127" i="17"/>
  <c r="G216" i="17"/>
  <c r="G131" i="17"/>
  <c r="G139" i="17"/>
  <c r="H86" i="18"/>
  <c r="H189" i="18"/>
  <c r="H181" i="18"/>
  <c r="H129" i="18"/>
  <c r="H141" i="18"/>
  <c r="H193" i="18"/>
  <c r="H98" i="18"/>
  <c r="H117" i="18"/>
  <c r="H125" i="18"/>
  <c r="H202" i="18"/>
  <c r="H122" i="18"/>
  <c r="H142" i="18"/>
  <c r="H216" i="18"/>
  <c r="H184" i="18"/>
  <c r="H152" i="18"/>
  <c r="H120" i="18"/>
  <c r="H88" i="18"/>
  <c r="H56" i="18"/>
  <c r="H24" i="18"/>
  <c r="H187" i="18"/>
  <c r="H155" i="18"/>
  <c r="H123" i="18"/>
  <c r="H91" i="18"/>
  <c r="H59" i="18"/>
  <c r="H27" i="18"/>
  <c r="H103" i="17"/>
  <c r="H65" i="17"/>
  <c r="H91" i="17"/>
  <c r="H119" i="17"/>
  <c r="H159" i="17"/>
  <c r="H199" i="17"/>
  <c r="H217" i="17"/>
  <c r="H170" i="17"/>
  <c r="H163" i="17"/>
  <c r="H94" i="17"/>
  <c r="H200" i="17"/>
  <c r="H136" i="17"/>
  <c r="H49" i="17"/>
  <c r="H174" i="17"/>
  <c r="H108" i="17"/>
  <c r="H189" i="17"/>
  <c r="H107" i="17"/>
  <c r="H205" i="17"/>
  <c r="H180" i="17"/>
  <c r="H116" i="17"/>
  <c r="H109" i="17"/>
  <c r="H45" i="17"/>
  <c r="H52" i="17"/>
  <c r="H82" i="17"/>
  <c r="H23" i="17"/>
  <c r="G23" i="17"/>
  <c r="G22" i="17"/>
  <c r="H22" i="17"/>
  <c r="Q33" i="7"/>
  <c r="T33" i="7" s="1"/>
  <c r="Q26" i="7"/>
  <c r="J33" i="7"/>
  <c r="Q37" i="7"/>
  <c r="T37" i="7" s="1"/>
  <c r="J37" i="7"/>
  <c r="Q42" i="7"/>
  <c r="Q170" i="7"/>
  <c r="T170" i="7" s="1"/>
  <c r="J90" i="7"/>
  <c r="J218" i="7"/>
  <c r="Q115" i="7"/>
  <c r="T115" i="7" s="1"/>
  <c r="J35" i="7"/>
  <c r="J163" i="7"/>
  <c r="Q84" i="7"/>
  <c r="T84" i="7" s="1"/>
  <c r="Q212" i="7"/>
  <c r="T212" i="7" s="1"/>
  <c r="J132" i="7"/>
  <c r="J129" i="7"/>
  <c r="Q157" i="7"/>
  <c r="T157" i="7" s="1"/>
  <c r="J77" i="7"/>
  <c r="J205" i="7"/>
  <c r="Q62" i="7"/>
  <c r="T62" i="7" s="1"/>
  <c r="Q190" i="7"/>
  <c r="T190" i="7" s="1"/>
  <c r="J110" i="7"/>
  <c r="Q65" i="7"/>
  <c r="T65" i="7" s="1"/>
  <c r="Q103" i="7"/>
  <c r="T103" i="7" s="1"/>
  <c r="Q41" i="7"/>
  <c r="J159" i="7"/>
  <c r="J153" i="7"/>
  <c r="Q160" i="7"/>
  <c r="T160" i="7" s="1"/>
  <c r="J80" i="7"/>
  <c r="J208" i="7"/>
  <c r="G207" i="7"/>
  <c r="G186" i="19" s="1"/>
  <c r="G65" i="7"/>
  <c r="G44" i="19" s="1"/>
  <c r="G131" i="7"/>
  <c r="G110" i="19" s="1"/>
  <c r="G95" i="7"/>
  <c r="G74" i="19" s="1"/>
  <c r="G74" i="7"/>
  <c r="G53" i="19" s="1"/>
  <c r="G211" i="7"/>
  <c r="G190" i="19" s="1"/>
  <c r="G66" i="7"/>
  <c r="G45" i="19" s="1"/>
  <c r="G187" i="7"/>
  <c r="G166" i="19" s="1"/>
  <c r="G138" i="7"/>
  <c r="G117" i="19" s="1"/>
  <c r="G156" i="7"/>
  <c r="G135" i="19" s="1"/>
  <c r="G213" i="7"/>
  <c r="G192" i="19" s="1"/>
  <c r="G140" i="7"/>
  <c r="G119" i="19" s="1"/>
  <c r="G60" i="7"/>
  <c r="G39" i="19" s="1"/>
  <c r="G31" i="7"/>
  <c r="G10" i="19" s="1"/>
  <c r="G111" i="7"/>
  <c r="G90" i="19" s="1"/>
  <c r="G175" i="7"/>
  <c r="G154" i="19" s="1"/>
  <c r="G61" i="7"/>
  <c r="G40" i="19" s="1"/>
  <c r="G198" i="7"/>
  <c r="G177" i="19" s="1"/>
  <c r="G82" i="7"/>
  <c r="G61" i="19" s="1"/>
  <c r="G58" i="7"/>
  <c r="G37" i="19" s="1"/>
  <c r="G199" i="7"/>
  <c r="G178" i="19" s="1"/>
  <c r="G126" i="7"/>
  <c r="G105" i="19" s="1"/>
  <c r="G38" i="7"/>
  <c r="G17" i="19" s="1"/>
  <c r="G125" i="7"/>
  <c r="G104" i="19" s="1"/>
  <c r="J120" i="7"/>
  <c r="G118" i="7"/>
  <c r="G97" i="19" s="1"/>
  <c r="G151" i="7"/>
  <c r="G130" i="19" s="1"/>
  <c r="G48" i="7"/>
  <c r="G27" i="19" s="1"/>
  <c r="G88" i="7"/>
  <c r="G67" i="19" s="1"/>
  <c r="G114" i="7"/>
  <c r="G93" i="19" s="1"/>
  <c r="G45" i="7"/>
  <c r="G24" i="19" s="1"/>
  <c r="J121" i="7"/>
  <c r="Q134" i="7"/>
  <c r="T134" i="7" s="1"/>
  <c r="Q164" i="7"/>
  <c r="T164" i="7" s="1"/>
  <c r="J62" i="7"/>
  <c r="J111" i="7"/>
  <c r="Q50" i="7"/>
  <c r="T50" i="7" s="1"/>
  <c r="Q178" i="7"/>
  <c r="T178" i="7" s="1"/>
  <c r="J98" i="7"/>
  <c r="J26" i="7"/>
  <c r="Q123" i="7"/>
  <c r="T123" i="7" s="1"/>
  <c r="J43" i="7"/>
  <c r="J171" i="7"/>
  <c r="Q92" i="7"/>
  <c r="T92" i="7" s="1"/>
  <c r="Q220" i="7"/>
  <c r="T220" i="7" s="1"/>
  <c r="J140" i="7"/>
  <c r="J201" i="7"/>
  <c r="Q165" i="7"/>
  <c r="T165" i="7" s="1"/>
  <c r="J85" i="7"/>
  <c r="J213" i="7"/>
  <c r="Q70" i="7"/>
  <c r="T70" i="7" s="1"/>
  <c r="Q198" i="7"/>
  <c r="T198" i="7" s="1"/>
  <c r="J118" i="7"/>
  <c r="Q97" i="7"/>
  <c r="T97" i="7" s="1"/>
  <c r="Q111" i="7"/>
  <c r="T111" i="7" s="1"/>
  <c r="J39" i="7"/>
  <c r="J167" i="7"/>
  <c r="J25" i="7"/>
  <c r="H25" i="7" s="1"/>
  <c r="Q168" i="7"/>
  <c r="T168" i="7" s="1"/>
  <c r="J88" i="7"/>
  <c r="J216" i="7"/>
  <c r="G130" i="7"/>
  <c r="G109" i="19" s="1"/>
  <c r="G87" i="7"/>
  <c r="G66" i="19" s="1"/>
  <c r="G73" i="7"/>
  <c r="G52" i="19" s="1"/>
  <c r="G64" i="7"/>
  <c r="G43" i="19" s="1"/>
  <c r="G137" i="7"/>
  <c r="G116" i="19" s="1"/>
  <c r="G127" i="7"/>
  <c r="G106" i="19" s="1"/>
  <c r="G53" i="7"/>
  <c r="G32" i="19" s="1"/>
  <c r="G40" i="7"/>
  <c r="G19" i="19" s="1"/>
  <c r="G80" i="7"/>
  <c r="G59" i="19" s="1"/>
  <c r="G89" i="7"/>
  <c r="G68" i="19" s="1"/>
  <c r="G184" i="7"/>
  <c r="G163" i="19" s="1"/>
  <c r="Q156" i="7"/>
  <c r="T156" i="7" s="1"/>
  <c r="J54" i="7"/>
  <c r="Q104" i="7"/>
  <c r="T104" i="7" s="1"/>
  <c r="Q67" i="7"/>
  <c r="T67" i="7" s="1"/>
  <c r="Q142" i="7"/>
  <c r="T142" i="7" s="1"/>
  <c r="Q34" i="7"/>
  <c r="Q58" i="7"/>
  <c r="T58" i="7" s="1"/>
  <c r="Q186" i="7"/>
  <c r="T186" i="7" s="1"/>
  <c r="J106" i="7"/>
  <c r="J219" i="7"/>
  <c r="Q131" i="7"/>
  <c r="T131" i="7" s="1"/>
  <c r="J51" i="7"/>
  <c r="J179" i="7"/>
  <c r="Q100" i="7"/>
  <c r="T100" i="7" s="1"/>
  <c r="Q38" i="7"/>
  <c r="J148" i="7"/>
  <c r="Q45" i="7"/>
  <c r="Q173" i="7"/>
  <c r="T173" i="7" s="1"/>
  <c r="J93" i="7"/>
  <c r="J221" i="7"/>
  <c r="Q78" i="7"/>
  <c r="T78" i="7" s="1"/>
  <c r="Q206" i="7"/>
  <c r="T206" i="7" s="1"/>
  <c r="J126" i="7"/>
  <c r="Q121" i="7"/>
  <c r="T121" i="7" s="1"/>
  <c r="Q119" i="7"/>
  <c r="T119" i="7" s="1"/>
  <c r="J47" i="7"/>
  <c r="J175" i="7"/>
  <c r="Q48" i="7"/>
  <c r="T48" i="7" s="1"/>
  <c r="Q176" i="7"/>
  <c r="T176" i="7" s="1"/>
  <c r="J96" i="7"/>
  <c r="J224" i="7"/>
  <c r="G129" i="7"/>
  <c r="G108" i="19" s="1"/>
  <c r="G86" i="7"/>
  <c r="G65" i="19" s="1"/>
  <c r="G194" i="7"/>
  <c r="G173" i="19" s="1"/>
  <c r="G72" i="7"/>
  <c r="G51" i="19" s="1"/>
  <c r="G174" i="7"/>
  <c r="G153" i="19" s="1"/>
  <c r="G136" i="7"/>
  <c r="G115" i="19" s="1"/>
  <c r="G197" i="7"/>
  <c r="G176" i="19" s="1"/>
  <c r="G81" i="7"/>
  <c r="G60" i="19" s="1"/>
  <c r="G56" i="7"/>
  <c r="G35" i="19" s="1"/>
  <c r="G47" i="7"/>
  <c r="G26" i="19" s="1"/>
  <c r="Q81" i="7"/>
  <c r="T81" i="7" s="1"/>
  <c r="G43" i="7"/>
  <c r="G22" i="19" s="1"/>
  <c r="G189" i="7"/>
  <c r="G168" i="19" s="1"/>
  <c r="Q113" i="7"/>
  <c r="T113" i="7" s="1"/>
  <c r="G46" i="7"/>
  <c r="G25" i="19" s="1"/>
  <c r="Q59" i="7"/>
  <c r="T59" i="7" s="1"/>
  <c r="J149" i="7"/>
  <c r="J103" i="7"/>
  <c r="G103" i="7"/>
  <c r="G82" i="19" s="1"/>
  <c r="G39" i="7"/>
  <c r="G18" i="19" s="1"/>
  <c r="J177" i="7"/>
  <c r="J157" i="7"/>
  <c r="Q55" i="7"/>
  <c r="T55" i="7" s="1"/>
  <c r="G218" i="7"/>
  <c r="G197" i="19" s="1"/>
  <c r="Q66" i="7"/>
  <c r="T66" i="7" s="1"/>
  <c r="Q194" i="7"/>
  <c r="T194" i="7" s="1"/>
  <c r="J114" i="7"/>
  <c r="Q27" i="7"/>
  <c r="Q139" i="7"/>
  <c r="T139" i="7" s="1"/>
  <c r="J59" i="7"/>
  <c r="J187" i="7"/>
  <c r="Q108" i="7"/>
  <c r="T108" i="7" s="1"/>
  <c r="Q30" i="7"/>
  <c r="J156" i="7"/>
  <c r="Q53" i="7"/>
  <c r="T53" i="7" s="1"/>
  <c r="Q181" i="7"/>
  <c r="T181" i="7" s="1"/>
  <c r="J101" i="7"/>
  <c r="J29" i="7"/>
  <c r="Q86" i="7"/>
  <c r="T86" i="7" s="1"/>
  <c r="Q214" i="7"/>
  <c r="T214" i="7" s="1"/>
  <c r="J134" i="7"/>
  <c r="Q161" i="7"/>
  <c r="T161" i="7" s="1"/>
  <c r="Q127" i="7"/>
  <c r="T127" i="7" s="1"/>
  <c r="J55" i="7"/>
  <c r="J183" i="7"/>
  <c r="Q56" i="7"/>
  <c r="T56" i="7" s="1"/>
  <c r="Q184" i="7"/>
  <c r="T184" i="7" s="1"/>
  <c r="J104" i="7"/>
  <c r="J32" i="7"/>
  <c r="G182" i="7"/>
  <c r="G161" i="19" s="1"/>
  <c r="G128" i="7"/>
  <c r="G107" i="19" s="1"/>
  <c r="G85" i="7"/>
  <c r="G64" i="19" s="1"/>
  <c r="G193" i="7"/>
  <c r="G172" i="19" s="1"/>
  <c r="G63" i="7"/>
  <c r="G42" i="19" s="1"/>
  <c r="G171" i="7"/>
  <c r="G150" i="19" s="1"/>
  <c r="G59" i="7"/>
  <c r="G38" i="19" s="1"/>
  <c r="G173" i="7"/>
  <c r="G152" i="19" s="1"/>
  <c r="G123" i="7"/>
  <c r="G102" i="19" s="1"/>
  <c r="Q200" i="7"/>
  <c r="T200" i="7" s="1"/>
  <c r="G183" i="7"/>
  <c r="G162" i="19" s="1"/>
  <c r="G185" i="7"/>
  <c r="G164" i="19" s="1"/>
  <c r="G188" i="7"/>
  <c r="G167" i="19" s="1"/>
  <c r="J162" i="7"/>
  <c r="Q101" i="7"/>
  <c r="T101" i="7" s="1"/>
  <c r="Q73" i="7"/>
  <c r="T73" i="7" s="1"/>
  <c r="G177" i="7"/>
  <c r="G156" i="19" s="1"/>
  <c r="J170" i="7"/>
  <c r="J212" i="7"/>
  <c r="J190" i="7"/>
  <c r="J57" i="7"/>
  <c r="G107" i="7"/>
  <c r="G86" i="19" s="1"/>
  <c r="Q74" i="7"/>
  <c r="T74" i="7" s="1"/>
  <c r="Q202" i="7"/>
  <c r="T202" i="7" s="1"/>
  <c r="J122" i="7"/>
  <c r="J81" i="7"/>
  <c r="Q147" i="7"/>
  <c r="T147" i="7" s="1"/>
  <c r="J67" i="7"/>
  <c r="J195" i="7"/>
  <c r="Q116" i="7"/>
  <c r="T116" i="7" s="1"/>
  <c r="J36" i="7"/>
  <c r="J164" i="7"/>
  <c r="Q61" i="7"/>
  <c r="T61" i="7" s="1"/>
  <c r="Q189" i="7"/>
  <c r="T189" i="7" s="1"/>
  <c r="J109" i="7"/>
  <c r="J223" i="7"/>
  <c r="Q94" i="7"/>
  <c r="T94" i="7" s="1"/>
  <c r="Q222" i="7"/>
  <c r="T222" i="7" s="1"/>
  <c r="J142" i="7"/>
  <c r="Q201" i="7"/>
  <c r="T201" i="7" s="1"/>
  <c r="Q135" i="7"/>
  <c r="T135" i="7" s="1"/>
  <c r="J63" i="7"/>
  <c r="J191" i="7"/>
  <c r="Q64" i="7"/>
  <c r="T64" i="7" s="1"/>
  <c r="Q192" i="7"/>
  <c r="T192" i="7" s="1"/>
  <c r="J112" i="7"/>
  <c r="Q49" i="7"/>
  <c r="T49" i="7" s="1"/>
  <c r="G191" i="7"/>
  <c r="G170" i="19" s="1"/>
  <c r="G117" i="7"/>
  <c r="G96" i="19" s="1"/>
  <c r="G49" i="7"/>
  <c r="G28" i="19" s="1"/>
  <c r="G181" i="7"/>
  <c r="G160" i="19" s="1"/>
  <c r="G119" i="7"/>
  <c r="G98" i="19" s="1"/>
  <c r="G84" i="7"/>
  <c r="G63" i="19" s="1"/>
  <c r="G192" i="7"/>
  <c r="G171" i="19" s="1"/>
  <c r="G186" i="7"/>
  <c r="G165" i="19" s="1"/>
  <c r="G50" i="7"/>
  <c r="G29" i="19" s="1"/>
  <c r="G172" i="7"/>
  <c r="G151" i="19" s="1"/>
  <c r="G122" i="7"/>
  <c r="G101" i="19" s="1"/>
  <c r="G79" i="7"/>
  <c r="G58" i="19" s="1"/>
  <c r="G190" i="7"/>
  <c r="G169" i="19" s="1"/>
  <c r="G124" i="7"/>
  <c r="G103" i="19" s="1"/>
  <c r="G33" i="7"/>
  <c r="G12" i="19" s="1"/>
  <c r="G116" i="7"/>
  <c r="G95" i="19" s="1"/>
  <c r="G54" i="7"/>
  <c r="G33" i="19" s="1"/>
  <c r="G62" i="7"/>
  <c r="G41" i="19" s="1"/>
  <c r="Q187" i="7"/>
  <c r="T187" i="7" s="1"/>
  <c r="Q193" i="7"/>
  <c r="T193" i="7" s="1"/>
  <c r="Q217" i="7"/>
  <c r="T217" i="7" s="1"/>
  <c r="G108" i="7"/>
  <c r="G87" i="19" s="1"/>
  <c r="Q122" i="7"/>
  <c r="T122" i="7" s="1"/>
  <c r="J160" i="7"/>
  <c r="G162" i="7"/>
  <c r="G141" i="19" s="1"/>
  <c r="Q82" i="7"/>
  <c r="T82" i="7" s="1"/>
  <c r="Q210" i="7"/>
  <c r="T210" i="7" s="1"/>
  <c r="J130" i="7"/>
  <c r="J137" i="7"/>
  <c r="Q155" i="7"/>
  <c r="T155" i="7" s="1"/>
  <c r="J75" i="7"/>
  <c r="J203" i="7"/>
  <c r="Q124" i="7"/>
  <c r="T124" i="7" s="1"/>
  <c r="J44" i="7"/>
  <c r="J172" i="7"/>
  <c r="Q69" i="7"/>
  <c r="T69" i="7" s="1"/>
  <c r="Q197" i="7"/>
  <c r="T197" i="7" s="1"/>
  <c r="J117" i="7"/>
  <c r="Q57" i="7"/>
  <c r="T57" i="7" s="1"/>
  <c r="Q102" i="7"/>
  <c r="T102" i="7" s="1"/>
  <c r="Q40" i="7"/>
  <c r="J150" i="7"/>
  <c r="J41" i="7"/>
  <c r="Q143" i="7"/>
  <c r="T143" i="7" s="1"/>
  <c r="J71" i="7"/>
  <c r="J199" i="7"/>
  <c r="Q72" i="7"/>
  <c r="T72" i="7" s="1"/>
  <c r="G180" i="7"/>
  <c r="G159" i="19" s="1"/>
  <c r="G150" i="7"/>
  <c r="G129" i="19" s="1"/>
  <c r="J76" i="7"/>
  <c r="Q47" i="7"/>
  <c r="T47" i="7" s="1"/>
  <c r="Q195" i="7"/>
  <c r="T195" i="7" s="1"/>
  <c r="Q112" i="7"/>
  <c r="T112" i="7" s="1"/>
  <c r="Q90" i="7"/>
  <c r="T90" i="7" s="1"/>
  <c r="Q218" i="7"/>
  <c r="T218" i="7" s="1"/>
  <c r="J138" i="7"/>
  <c r="J193" i="7"/>
  <c r="Q163" i="7"/>
  <c r="T163" i="7" s="1"/>
  <c r="J83" i="7"/>
  <c r="J211" i="7"/>
  <c r="Q132" i="7"/>
  <c r="T132" i="7" s="1"/>
  <c r="J52" i="7"/>
  <c r="J180" i="7"/>
  <c r="Q77" i="7"/>
  <c r="T77" i="7" s="1"/>
  <c r="Q205" i="7"/>
  <c r="T205" i="7" s="1"/>
  <c r="J125" i="7"/>
  <c r="Q89" i="7"/>
  <c r="T89" i="7" s="1"/>
  <c r="Q110" i="7"/>
  <c r="T110" i="7" s="1"/>
  <c r="Q32" i="7"/>
  <c r="J158" i="7"/>
  <c r="J89" i="7"/>
  <c r="Q151" i="7"/>
  <c r="T151" i="7" s="1"/>
  <c r="J79" i="7"/>
  <c r="J207" i="7"/>
  <c r="Q80" i="7"/>
  <c r="T80" i="7" s="1"/>
  <c r="Q208" i="7"/>
  <c r="T208" i="7" s="1"/>
  <c r="J128" i="7"/>
  <c r="J107" i="7"/>
  <c r="Q175" i="7"/>
  <c r="T175" i="7" s="1"/>
  <c r="G135" i="7"/>
  <c r="G114" i="19" s="1"/>
  <c r="J84" i="7"/>
  <c r="Q98" i="7"/>
  <c r="T98" i="7" s="1"/>
  <c r="Q36" i="7"/>
  <c r="J146" i="7"/>
  <c r="Q43" i="7"/>
  <c r="Q171" i="7"/>
  <c r="T171" i="7" s="1"/>
  <c r="J91" i="7"/>
  <c r="J27" i="7"/>
  <c r="Q140" i="7"/>
  <c r="T140" i="7" s="1"/>
  <c r="J60" i="7"/>
  <c r="J188" i="7"/>
  <c r="Q85" i="7"/>
  <c r="T85" i="7" s="1"/>
  <c r="Q213" i="7"/>
  <c r="T213" i="7" s="1"/>
  <c r="J133" i="7"/>
  <c r="Q129" i="7"/>
  <c r="T129" i="7" s="1"/>
  <c r="Q118" i="7"/>
  <c r="T118" i="7" s="1"/>
  <c r="J38" i="7"/>
  <c r="J166" i="7"/>
  <c r="J145" i="7"/>
  <c r="Q159" i="7"/>
  <c r="T159" i="7" s="1"/>
  <c r="J87" i="7"/>
  <c r="J215" i="7"/>
  <c r="Q88" i="7"/>
  <c r="T88" i="7" s="1"/>
  <c r="Q216" i="7"/>
  <c r="T216" i="7" s="1"/>
  <c r="J136" i="7"/>
  <c r="Q145" i="7"/>
  <c r="T145" i="7" s="1"/>
  <c r="G223" i="7"/>
  <c r="G202" i="19" s="1"/>
  <c r="G170" i="7"/>
  <c r="G149" i="19" s="1"/>
  <c r="G110" i="7"/>
  <c r="G89" i="19" s="1"/>
  <c r="G44" i="7"/>
  <c r="G23" i="19" s="1"/>
  <c r="G149" i="7"/>
  <c r="G128" i="19" s="1"/>
  <c r="G113" i="7"/>
  <c r="G92" i="19" s="1"/>
  <c r="G179" i="7"/>
  <c r="G158" i="19" s="1"/>
  <c r="G29" i="7"/>
  <c r="G8" i="19" s="1"/>
  <c r="J34" i="7"/>
  <c r="Q39" i="7"/>
  <c r="J152" i="7"/>
  <c r="G168" i="7"/>
  <c r="G147" i="19" s="1"/>
  <c r="G101" i="7"/>
  <c r="G80" i="19" s="1"/>
  <c r="J115" i="7"/>
  <c r="Q31" i="7"/>
  <c r="Q105" i="7"/>
  <c r="T105" i="7" s="1"/>
  <c r="G106" i="7"/>
  <c r="G85" i="19" s="1"/>
  <c r="Q106" i="7"/>
  <c r="T106" i="7" s="1"/>
  <c r="Q28" i="7"/>
  <c r="J154" i="7"/>
  <c r="Q51" i="7"/>
  <c r="T51" i="7" s="1"/>
  <c r="Q179" i="7"/>
  <c r="T179" i="7" s="1"/>
  <c r="J99" i="7"/>
  <c r="J65" i="7"/>
  <c r="Q148" i="7"/>
  <c r="T148" i="7" s="1"/>
  <c r="J68" i="7"/>
  <c r="J196" i="7"/>
  <c r="Q93" i="7"/>
  <c r="T93" i="7" s="1"/>
  <c r="Q221" i="7"/>
  <c r="T221" i="7" s="1"/>
  <c r="J141" i="7"/>
  <c r="Q153" i="7"/>
  <c r="T153" i="7" s="1"/>
  <c r="Q126" i="7"/>
  <c r="T126" i="7" s="1"/>
  <c r="J46" i="7"/>
  <c r="J174" i="7"/>
  <c r="J185" i="7"/>
  <c r="Q167" i="7"/>
  <c r="T167" i="7" s="1"/>
  <c r="J95" i="7"/>
  <c r="J31" i="7"/>
  <c r="Q96" i="7"/>
  <c r="T96" i="7" s="1"/>
  <c r="Q224" i="7"/>
  <c r="T224" i="7" s="1"/>
  <c r="J144" i="7"/>
  <c r="Q185" i="7"/>
  <c r="T185" i="7" s="1"/>
  <c r="G167" i="7"/>
  <c r="G146" i="19" s="1"/>
  <c r="G215" i="7"/>
  <c r="G194" i="19" s="1"/>
  <c r="G71" i="7"/>
  <c r="G50" i="19" s="1"/>
  <c r="G169" i="7"/>
  <c r="G148" i="19" s="1"/>
  <c r="G109" i="7"/>
  <c r="G88" i="19" s="1"/>
  <c r="G41" i="7"/>
  <c r="G20" i="19" s="1"/>
  <c r="G148" i="7"/>
  <c r="G127" i="19" s="1"/>
  <c r="G112" i="7"/>
  <c r="G91" i="19" s="1"/>
  <c r="G219" i="7"/>
  <c r="G198" i="19" s="1"/>
  <c r="G67" i="7"/>
  <c r="G46" i="19" s="1"/>
  <c r="G178" i="7"/>
  <c r="G157" i="19" s="1"/>
  <c r="G102" i="7"/>
  <c r="G81" i="19" s="1"/>
  <c r="G51" i="7"/>
  <c r="G30" i="19" s="1"/>
  <c r="G27" i="7"/>
  <c r="G6" i="19" s="1"/>
  <c r="Q114" i="7"/>
  <c r="T114" i="7" s="1"/>
  <c r="J204" i="7"/>
  <c r="J182" i="7"/>
  <c r="G99" i="7"/>
  <c r="G78" i="19" s="1"/>
  <c r="G115" i="7"/>
  <c r="G94" i="19" s="1"/>
  <c r="J42" i="7"/>
  <c r="Q109" i="7"/>
  <c r="T109" i="7" s="1"/>
  <c r="Q183" i="7"/>
  <c r="T183" i="7" s="1"/>
  <c r="Q130" i="7"/>
  <c r="T130" i="7" s="1"/>
  <c r="Q83" i="7"/>
  <c r="T83" i="7" s="1"/>
  <c r="Q60" i="7"/>
  <c r="T60" i="7" s="1"/>
  <c r="Q35" i="7"/>
  <c r="J197" i="7"/>
  <c r="J198" i="7"/>
  <c r="J127" i="7"/>
  <c r="J56" i="7"/>
  <c r="G144" i="7"/>
  <c r="G123" i="19" s="1"/>
  <c r="G98" i="7"/>
  <c r="G77" i="19" s="1"/>
  <c r="G142" i="7"/>
  <c r="G121" i="19" s="1"/>
  <c r="G32" i="7"/>
  <c r="G11" i="19" s="1"/>
  <c r="G164" i="7"/>
  <c r="G143" i="19" s="1"/>
  <c r="Q152" i="7"/>
  <c r="T152" i="7" s="1"/>
  <c r="G120" i="7"/>
  <c r="G99" i="19" s="1"/>
  <c r="Q75" i="7"/>
  <c r="T75" i="7" s="1"/>
  <c r="Q138" i="7"/>
  <c r="T138" i="7" s="1"/>
  <c r="Q91" i="7"/>
  <c r="T91" i="7" s="1"/>
  <c r="Q68" i="7"/>
  <c r="T68" i="7" s="1"/>
  <c r="J73" i="7"/>
  <c r="J105" i="7"/>
  <c r="J206" i="7"/>
  <c r="J135" i="7"/>
  <c r="J64" i="7"/>
  <c r="G105" i="7"/>
  <c r="G84" i="19" s="1"/>
  <c r="G97" i="7"/>
  <c r="G76" i="19" s="1"/>
  <c r="G57" i="7"/>
  <c r="G36" i="19" s="1"/>
  <c r="G75" i="7"/>
  <c r="G54" i="19" s="1"/>
  <c r="G78" i="7"/>
  <c r="G57" i="19" s="1"/>
  <c r="G141" i="7"/>
  <c r="G120" i="19" s="1"/>
  <c r="G30" i="7"/>
  <c r="G9" i="19" s="1"/>
  <c r="Q144" i="7"/>
  <c r="T144" i="7" s="1"/>
  <c r="G90" i="7"/>
  <c r="G69" i="19" s="1"/>
  <c r="J94" i="7"/>
  <c r="J48" i="7"/>
  <c r="Q146" i="7"/>
  <c r="T146" i="7" s="1"/>
  <c r="Q99" i="7"/>
  <c r="T99" i="7" s="1"/>
  <c r="Q76" i="7"/>
  <c r="T76" i="7" s="1"/>
  <c r="Q117" i="7"/>
  <c r="T117" i="7" s="1"/>
  <c r="J161" i="7"/>
  <c r="J214" i="7"/>
  <c r="J143" i="7"/>
  <c r="J72" i="7"/>
  <c r="G104" i="7"/>
  <c r="G83" i="19" s="1"/>
  <c r="G96" i="7"/>
  <c r="G75" i="19" s="1"/>
  <c r="G55" i="7"/>
  <c r="G34" i="19" s="1"/>
  <c r="G77" i="7"/>
  <c r="G56" i="19" s="1"/>
  <c r="G100" i="7"/>
  <c r="G79" i="19" s="1"/>
  <c r="G94" i="7"/>
  <c r="G73" i="19" s="1"/>
  <c r="G26" i="7"/>
  <c r="G5" i="19" s="1"/>
  <c r="G176" i="7"/>
  <c r="G155" i="19" s="1"/>
  <c r="J28" i="7"/>
  <c r="Q154" i="7"/>
  <c r="T154" i="7" s="1"/>
  <c r="Q107" i="7"/>
  <c r="T107" i="7" s="1"/>
  <c r="Q172" i="7"/>
  <c r="T172" i="7" s="1"/>
  <c r="Q125" i="7"/>
  <c r="T125" i="7" s="1"/>
  <c r="J209" i="7"/>
  <c r="J222" i="7"/>
  <c r="J151" i="7"/>
  <c r="J168" i="7"/>
  <c r="G76" i="7"/>
  <c r="G55" i="19" s="1"/>
  <c r="G93" i="7"/>
  <c r="G72" i="19" s="1"/>
  <c r="Q44" i="7"/>
  <c r="Q162" i="7"/>
  <c r="T162" i="7" s="1"/>
  <c r="Q203" i="7"/>
  <c r="T203" i="7" s="1"/>
  <c r="Q180" i="7"/>
  <c r="T180" i="7" s="1"/>
  <c r="Q133" i="7"/>
  <c r="T133" i="7" s="1"/>
  <c r="Q46" i="7"/>
  <c r="T46" i="7" s="1"/>
  <c r="J30" i="7"/>
  <c r="Q137" i="7"/>
  <c r="T137" i="7" s="1"/>
  <c r="J176" i="7"/>
  <c r="G204" i="7"/>
  <c r="G183" i="19" s="1"/>
  <c r="G83" i="7"/>
  <c r="G62" i="19" s="1"/>
  <c r="Q54" i="7"/>
  <c r="T54" i="7" s="1"/>
  <c r="Q169" i="7"/>
  <c r="T169" i="7" s="1"/>
  <c r="J184" i="7"/>
  <c r="G217" i="7"/>
  <c r="G196" i="19" s="1"/>
  <c r="G70" i="7"/>
  <c r="G49" i="19" s="1"/>
  <c r="G69" i="7"/>
  <c r="G48" i="19" s="1"/>
  <c r="G52" i="7"/>
  <c r="G31" i="19" s="1"/>
  <c r="G133" i="7"/>
  <c r="G112" i="19" s="1"/>
  <c r="G165" i="7"/>
  <c r="G144" i="19" s="1"/>
  <c r="J147" i="7"/>
  <c r="G152" i="7"/>
  <c r="G131" i="19" s="1"/>
  <c r="Q215" i="7"/>
  <c r="T215" i="7" s="1"/>
  <c r="G25" i="7"/>
  <c r="G4" i="19" s="1"/>
  <c r="Q223" i="7"/>
  <c r="T223" i="7" s="1"/>
  <c r="G145" i="7"/>
  <c r="G124" i="19" s="1"/>
  <c r="J50" i="7"/>
  <c r="Q211" i="7"/>
  <c r="T211" i="7" s="1"/>
  <c r="Q188" i="7"/>
  <c r="T188" i="7" s="1"/>
  <c r="Q141" i="7"/>
  <c r="T141" i="7" s="1"/>
  <c r="Q63" i="7"/>
  <c r="T63" i="7" s="1"/>
  <c r="G92" i="7"/>
  <c r="G71" i="19" s="1"/>
  <c r="Q136" i="7"/>
  <c r="T136" i="7" s="1"/>
  <c r="G160" i="7"/>
  <c r="G139" i="19" s="1"/>
  <c r="J173" i="7"/>
  <c r="J40" i="7"/>
  <c r="J58" i="7"/>
  <c r="Q219" i="7"/>
  <c r="T219" i="7" s="1"/>
  <c r="Q196" i="7"/>
  <c r="T196" i="7" s="1"/>
  <c r="Q149" i="7"/>
  <c r="T149" i="7" s="1"/>
  <c r="Q150" i="7"/>
  <c r="T150" i="7" s="1"/>
  <c r="Q71" i="7"/>
  <c r="T71" i="7" s="1"/>
  <c r="Q209" i="7"/>
  <c r="T209" i="7" s="1"/>
  <c r="J192" i="7"/>
  <c r="G216" i="7"/>
  <c r="G195" i="19" s="1"/>
  <c r="J78" i="7"/>
  <c r="J86" i="7"/>
  <c r="Q177" i="7"/>
  <c r="T177" i="7" s="1"/>
  <c r="J66" i="7"/>
  <c r="Q204" i="7"/>
  <c r="T204" i="7" s="1"/>
  <c r="Q158" i="7"/>
  <c r="T158" i="7" s="1"/>
  <c r="Q79" i="7"/>
  <c r="T79" i="7" s="1"/>
  <c r="J49" i="7"/>
  <c r="J200" i="7"/>
  <c r="G163" i="7"/>
  <c r="G142" i="19" s="1"/>
  <c r="G196" i="7"/>
  <c r="G175" i="19" s="1"/>
  <c r="G212" i="7"/>
  <c r="G191" i="19" s="1"/>
  <c r="G224" i="7"/>
  <c r="G203" i="19" s="1"/>
  <c r="G68" i="7"/>
  <c r="G47" i="19" s="1"/>
  <c r="G36" i="7"/>
  <c r="G15" i="19" s="1"/>
  <c r="J139" i="7"/>
  <c r="Q199" i="7"/>
  <c r="T199" i="7" s="1"/>
  <c r="G153" i="7"/>
  <c r="G132" i="19" s="1"/>
  <c r="J124" i="7"/>
  <c r="G132" i="7"/>
  <c r="G111" i="19" s="1"/>
  <c r="J155" i="7"/>
  <c r="G146" i="7"/>
  <c r="G125" i="19" s="1"/>
  <c r="Q52" i="7"/>
  <c r="T52" i="7" s="1"/>
  <c r="G143" i="7"/>
  <c r="G122" i="19" s="1"/>
  <c r="J74" i="7"/>
  <c r="Q29" i="7"/>
  <c r="J92" i="7"/>
  <c r="J45" i="7"/>
  <c r="Q166" i="7"/>
  <c r="T166" i="7" s="1"/>
  <c r="Q87" i="7"/>
  <c r="T87" i="7" s="1"/>
  <c r="J97" i="7"/>
  <c r="J113" i="7"/>
  <c r="G202" i="7"/>
  <c r="G181" i="19" s="1"/>
  <c r="G210" i="7"/>
  <c r="G189" i="19" s="1"/>
  <c r="G203" i="7"/>
  <c r="G182" i="19" s="1"/>
  <c r="G206" i="7"/>
  <c r="G185" i="19" s="1"/>
  <c r="G222" i="7"/>
  <c r="G201" i="19" s="1"/>
  <c r="J69" i="7"/>
  <c r="G161" i="7"/>
  <c r="G140" i="19" s="1"/>
  <c r="G214" i="7"/>
  <c r="G193" i="19" s="1"/>
  <c r="J165" i="7"/>
  <c r="G91" i="7"/>
  <c r="G70" i="19" s="1"/>
  <c r="J202" i="7"/>
  <c r="G159" i="7"/>
  <c r="G138" i="19" s="1"/>
  <c r="J189" i="7"/>
  <c r="G157" i="7"/>
  <c r="G136" i="19" s="1"/>
  <c r="J82" i="7"/>
  <c r="J123" i="7"/>
  <c r="J100" i="7"/>
  <c r="J53" i="7"/>
  <c r="Q174" i="7"/>
  <c r="T174" i="7" s="1"/>
  <c r="Q95" i="7"/>
  <c r="T95" i="7" s="1"/>
  <c r="Q120" i="7"/>
  <c r="T120" i="7" s="1"/>
  <c r="J169" i="7"/>
  <c r="G201" i="7"/>
  <c r="G180" i="19" s="1"/>
  <c r="G209" i="7"/>
  <c r="G188" i="19" s="1"/>
  <c r="G195" i="7"/>
  <c r="G174" i="19" s="1"/>
  <c r="G155" i="7"/>
  <c r="G134" i="19" s="1"/>
  <c r="G205" i="7"/>
  <c r="G184" i="19" s="1"/>
  <c r="G221" i="7"/>
  <c r="G200" i="19" s="1"/>
  <c r="G34" i="7"/>
  <c r="G13" i="19" s="1"/>
  <c r="J116" i="7"/>
  <c r="G37" i="7"/>
  <c r="G16" i="19" s="1"/>
  <c r="Q207" i="7"/>
  <c r="T207" i="7" s="1"/>
  <c r="G42" i="7"/>
  <c r="G21" i="19" s="1"/>
  <c r="G147" i="7"/>
  <c r="G126" i="19" s="1"/>
  <c r="G121" i="7"/>
  <c r="G100" i="19" s="1"/>
  <c r="J210" i="7"/>
  <c r="J119" i="7"/>
  <c r="G35" i="7"/>
  <c r="G14" i="19" s="1"/>
  <c r="J178" i="7"/>
  <c r="J131" i="7"/>
  <c r="J108" i="7"/>
  <c r="J61" i="7"/>
  <c r="Q182" i="7"/>
  <c r="T182" i="7" s="1"/>
  <c r="Q191" i="7"/>
  <c r="T191" i="7" s="1"/>
  <c r="Q128" i="7"/>
  <c r="T128" i="7" s="1"/>
  <c r="J217" i="7"/>
  <c r="G200" i="7"/>
  <c r="G179" i="19" s="1"/>
  <c r="G208" i="7"/>
  <c r="G187" i="19" s="1"/>
  <c r="G134" i="7"/>
  <c r="G113" i="19" s="1"/>
  <c r="G154" i="7"/>
  <c r="G133" i="19" s="1"/>
  <c r="G166" i="7"/>
  <c r="G145" i="19" s="1"/>
  <c r="G220" i="7"/>
  <c r="G199" i="19" s="1"/>
  <c r="G7" i="19"/>
  <c r="J186" i="7"/>
  <c r="J70" i="7"/>
  <c r="J194" i="7"/>
  <c r="J220" i="7"/>
  <c r="G139" i="7"/>
  <c r="G118" i="19" s="1"/>
  <c r="J181" i="7"/>
  <c r="G158" i="7"/>
  <c r="G137" i="19" s="1"/>
  <c r="J102" i="7"/>
  <c r="K6" i="19" l="1"/>
  <c r="H27" i="7"/>
  <c r="K5" i="19"/>
  <c r="H26" i="7"/>
  <c r="G18" i="17"/>
  <c r="H18" i="17"/>
  <c r="G20" i="17"/>
  <c r="H20" i="17"/>
  <c r="G18" i="18"/>
  <c r="H18" i="18"/>
  <c r="G20" i="18"/>
  <c r="H20" i="18"/>
  <c r="L18" i="17"/>
  <c r="N18" i="17" s="1"/>
  <c r="K18" i="17"/>
  <c r="M18" i="17" s="1"/>
  <c r="G27" i="17"/>
  <c r="K27" i="17"/>
  <c r="M27" i="17" s="1"/>
  <c r="L27" i="17"/>
  <c r="N27" i="17" s="1"/>
  <c r="G28" i="17"/>
  <c r="K28" i="17"/>
  <c r="M28" i="17" s="1"/>
  <c r="L28" i="17"/>
  <c r="N28" i="17" s="1"/>
  <c r="G36" i="17"/>
  <c r="K36" i="17"/>
  <c r="M36" i="17" s="1"/>
  <c r="L36" i="17"/>
  <c r="N36" i="17" s="1"/>
  <c r="G44" i="17"/>
  <c r="K44" i="17"/>
  <c r="M44" i="17" s="1"/>
  <c r="L44" i="17"/>
  <c r="N44" i="17" s="1"/>
  <c r="G52" i="17"/>
  <c r="K52" i="17"/>
  <c r="M52" i="17" s="1"/>
  <c r="L52" i="17"/>
  <c r="N52" i="17" s="1"/>
  <c r="G60" i="17"/>
  <c r="K60" i="17"/>
  <c r="M60" i="17" s="1"/>
  <c r="L60" i="17"/>
  <c r="N60" i="17" s="1"/>
  <c r="G68" i="17"/>
  <c r="K68" i="17"/>
  <c r="M68" i="17" s="1"/>
  <c r="L68" i="17"/>
  <c r="N68" i="17" s="1"/>
  <c r="G76" i="17"/>
  <c r="K76" i="17"/>
  <c r="M76" i="17" s="1"/>
  <c r="L76" i="17"/>
  <c r="N76" i="17" s="1"/>
  <c r="G84" i="17"/>
  <c r="K84" i="17"/>
  <c r="M84" i="17" s="1"/>
  <c r="L84" i="17"/>
  <c r="N84" i="17" s="1"/>
  <c r="G92" i="17"/>
  <c r="K92" i="17"/>
  <c r="M92" i="17" s="1"/>
  <c r="L92" i="17"/>
  <c r="N92" i="17" s="1"/>
  <c r="G100" i="17"/>
  <c r="K100" i="17"/>
  <c r="M100" i="17" s="1"/>
  <c r="L100" i="17"/>
  <c r="N100" i="17" s="1"/>
  <c r="G108" i="17"/>
  <c r="K108" i="17"/>
  <c r="M108" i="17" s="1"/>
  <c r="L108" i="17"/>
  <c r="N108" i="17" s="1"/>
  <c r="G116" i="17"/>
  <c r="K116" i="17"/>
  <c r="M116" i="17" s="1"/>
  <c r="L116" i="17"/>
  <c r="N116" i="17" s="1"/>
  <c r="G124" i="17"/>
  <c r="K124" i="17"/>
  <c r="M124" i="17" s="1"/>
  <c r="L124" i="17"/>
  <c r="N124" i="17" s="1"/>
  <c r="G132" i="17"/>
  <c r="K132" i="17"/>
  <c r="M132" i="17" s="1"/>
  <c r="L132" i="17"/>
  <c r="N132" i="17" s="1"/>
  <c r="G140" i="17"/>
  <c r="K140" i="17"/>
  <c r="M140" i="17" s="1"/>
  <c r="L140" i="17"/>
  <c r="N140" i="17" s="1"/>
  <c r="G148" i="17"/>
  <c r="K148" i="17"/>
  <c r="M148" i="17" s="1"/>
  <c r="L148" i="17"/>
  <c r="N148" i="17" s="1"/>
  <c r="G156" i="17"/>
  <c r="K156" i="17"/>
  <c r="M156" i="17" s="1"/>
  <c r="L156" i="17"/>
  <c r="N156" i="17" s="1"/>
  <c r="G164" i="17"/>
  <c r="K164" i="17"/>
  <c r="M164" i="17" s="1"/>
  <c r="L164" i="17"/>
  <c r="N164" i="17" s="1"/>
  <c r="G172" i="17"/>
  <c r="K172" i="17"/>
  <c r="M172" i="17" s="1"/>
  <c r="L172" i="17"/>
  <c r="N172" i="17" s="1"/>
  <c r="G180" i="17"/>
  <c r="K180" i="17"/>
  <c r="M180" i="17" s="1"/>
  <c r="L180" i="17"/>
  <c r="N180" i="17" s="1"/>
  <c r="G188" i="17"/>
  <c r="K188" i="17"/>
  <c r="M188" i="17" s="1"/>
  <c r="L188" i="17"/>
  <c r="N188" i="17" s="1"/>
  <c r="G196" i="17"/>
  <c r="K196" i="17"/>
  <c r="M196" i="17" s="1"/>
  <c r="L196" i="17"/>
  <c r="N196" i="17" s="1"/>
  <c r="G204" i="17"/>
  <c r="K204" i="17"/>
  <c r="M204" i="17" s="1"/>
  <c r="L204" i="17"/>
  <c r="N204" i="17" s="1"/>
  <c r="G212" i="17"/>
  <c r="K212" i="17"/>
  <c r="M212" i="17" s="1"/>
  <c r="L212" i="17"/>
  <c r="N212" i="17" s="1"/>
  <c r="G24" i="17"/>
  <c r="K24" i="17"/>
  <c r="M24" i="17" s="1"/>
  <c r="L24" i="17"/>
  <c r="N24" i="17" s="1"/>
  <c r="G32" i="17"/>
  <c r="L32" i="17"/>
  <c r="N32" i="17" s="1"/>
  <c r="K32" i="17"/>
  <c r="M32" i="17" s="1"/>
  <c r="G40" i="17"/>
  <c r="K40" i="17"/>
  <c r="M40" i="17" s="1"/>
  <c r="L40" i="17"/>
  <c r="N40" i="17" s="1"/>
  <c r="G48" i="17"/>
  <c r="L48" i="17"/>
  <c r="N48" i="17" s="1"/>
  <c r="K48" i="17"/>
  <c r="M48" i="17" s="1"/>
  <c r="G56" i="17"/>
  <c r="K56" i="17"/>
  <c r="M56" i="17" s="1"/>
  <c r="L56" i="17"/>
  <c r="N56" i="17" s="1"/>
  <c r="G64" i="17"/>
  <c r="L64" i="17"/>
  <c r="N64" i="17" s="1"/>
  <c r="K64" i="17"/>
  <c r="M64" i="17" s="1"/>
  <c r="G72" i="17"/>
  <c r="K72" i="17"/>
  <c r="M72" i="17" s="1"/>
  <c r="L72" i="17"/>
  <c r="N72" i="17" s="1"/>
  <c r="G80" i="17"/>
  <c r="L80" i="17"/>
  <c r="N80" i="17" s="1"/>
  <c r="K80" i="17"/>
  <c r="M80" i="17" s="1"/>
  <c r="G88" i="17"/>
  <c r="L88" i="17"/>
  <c r="N88" i="17" s="1"/>
  <c r="K88" i="17"/>
  <c r="M88" i="17" s="1"/>
  <c r="G96" i="17"/>
  <c r="L96" i="17"/>
  <c r="N96" i="17" s="1"/>
  <c r="K96" i="17"/>
  <c r="M96" i="17" s="1"/>
  <c r="G104" i="17"/>
  <c r="K104" i="17"/>
  <c r="M104" i="17" s="1"/>
  <c r="L104" i="17"/>
  <c r="N104" i="17" s="1"/>
  <c r="G112" i="17"/>
  <c r="L112" i="17"/>
  <c r="N112" i="17" s="1"/>
  <c r="K112" i="17"/>
  <c r="M112" i="17" s="1"/>
  <c r="G120" i="17"/>
  <c r="K120" i="17"/>
  <c r="M120" i="17" s="1"/>
  <c r="L120" i="17"/>
  <c r="N120" i="17" s="1"/>
  <c r="G128" i="17"/>
  <c r="L128" i="17"/>
  <c r="N128" i="17" s="1"/>
  <c r="K128" i="17"/>
  <c r="M128" i="17" s="1"/>
  <c r="G136" i="17"/>
  <c r="K136" i="17"/>
  <c r="M136" i="17" s="1"/>
  <c r="L136" i="17"/>
  <c r="N136" i="17" s="1"/>
  <c r="G144" i="17"/>
  <c r="L144" i="17"/>
  <c r="N144" i="17" s="1"/>
  <c r="K144" i="17"/>
  <c r="M144" i="17" s="1"/>
  <c r="G152" i="17"/>
  <c r="K152" i="17"/>
  <c r="M152" i="17" s="1"/>
  <c r="L152" i="17"/>
  <c r="N152" i="17" s="1"/>
  <c r="G160" i="17"/>
  <c r="L160" i="17"/>
  <c r="N160" i="17" s="1"/>
  <c r="K160" i="17"/>
  <c r="M160" i="17" s="1"/>
  <c r="G168" i="17"/>
  <c r="K168" i="17"/>
  <c r="M168" i="17" s="1"/>
  <c r="L168" i="17"/>
  <c r="N168" i="17" s="1"/>
  <c r="G176" i="17"/>
  <c r="L176" i="17"/>
  <c r="N176" i="17" s="1"/>
  <c r="K176" i="17"/>
  <c r="M176" i="17" s="1"/>
  <c r="G184" i="17"/>
  <c r="K184" i="17"/>
  <c r="M184" i="17" s="1"/>
  <c r="L184" i="17"/>
  <c r="N184" i="17" s="1"/>
  <c r="G192" i="17"/>
  <c r="L192" i="17"/>
  <c r="N192" i="17" s="1"/>
  <c r="K192" i="17"/>
  <c r="M192" i="17" s="1"/>
  <c r="G200" i="17"/>
  <c r="K200" i="17"/>
  <c r="M200" i="17" s="1"/>
  <c r="L200" i="17"/>
  <c r="N200" i="17" s="1"/>
  <c r="G208" i="17"/>
  <c r="L208" i="17"/>
  <c r="N208" i="17" s="1"/>
  <c r="K208" i="17"/>
  <c r="M208" i="17" s="1"/>
  <c r="G26" i="17"/>
  <c r="L26" i="17"/>
  <c r="N26" i="17" s="1"/>
  <c r="K26" i="17"/>
  <c r="M26" i="17" s="1"/>
  <c r="G34" i="17"/>
  <c r="L34" i="17"/>
  <c r="N34" i="17" s="1"/>
  <c r="K34" i="17"/>
  <c r="M34" i="17" s="1"/>
  <c r="G42" i="17"/>
  <c r="L42" i="17"/>
  <c r="N42" i="17" s="1"/>
  <c r="K42" i="17"/>
  <c r="M42" i="17" s="1"/>
  <c r="G50" i="17"/>
  <c r="L50" i="17"/>
  <c r="N50" i="17" s="1"/>
  <c r="K50" i="17"/>
  <c r="M50" i="17" s="1"/>
  <c r="G58" i="17"/>
  <c r="L58" i="17"/>
  <c r="N58" i="17" s="1"/>
  <c r="K58" i="17"/>
  <c r="M58" i="17" s="1"/>
  <c r="G66" i="17"/>
  <c r="L66" i="17"/>
  <c r="N66" i="17" s="1"/>
  <c r="K66" i="17"/>
  <c r="M66" i="17" s="1"/>
  <c r="G74" i="17"/>
  <c r="L74" i="17"/>
  <c r="N74" i="17" s="1"/>
  <c r="K74" i="17"/>
  <c r="M74" i="17" s="1"/>
  <c r="G82" i="17"/>
  <c r="L82" i="17"/>
  <c r="N82" i="17" s="1"/>
  <c r="K82" i="17"/>
  <c r="M82" i="17" s="1"/>
  <c r="G90" i="17"/>
  <c r="L90" i="17"/>
  <c r="N90" i="17" s="1"/>
  <c r="K90" i="17"/>
  <c r="M90" i="17" s="1"/>
  <c r="G98" i="17"/>
  <c r="L98" i="17"/>
  <c r="N98" i="17" s="1"/>
  <c r="K98" i="17"/>
  <c r="M98" i="17" s="1"/>
  <c r="G106" i="17"/>
  <c r="L106" i="17"/>
  <c r="N106" i="17" s="1"/>
  <c r="K106" i="17"/>
  <c r="M106" i="17" s="1"/>
  <c r="G114" i="17"/>
  <c r="L114" i="17"/>
  <c r="N114" i="17" s="1"/>
  <c r="K114" i="17"/>
  <c r="M114" i="17" s="1"/>
  <c r="G122" i="17"/>
  <c r="L122" i="17"/>
  <c r="N122" i="17" s="1"/>
  <c r="K122" i="17"/>
  <c r="M122" i="17" s="1"/>
  <c r="G138" i="17"/>
  <c r="L138" i="17"/>
  <c r="N138" i="17" s="1"/>
  <c r="K138" i="17"/>
  <c r="M138" i="17" s="1"/>
  <c r="G146" i="17"/>
  <c r="L146" i="17"/>
  <c r="N146" i="17" s="1"/>
  <c r="K146" i="17"/>
  <c r="M146" i="17" s="1"/>
  <c r="G154" i="17"/>
  <c r="L154" i="17"/>
  <c r="N154" i="17" s="1"/>
  <c r="K154" i="17"/>
  <c r="M154" i="17" s="1"/>
  <c r="G162" i="17"/>
  <c r="L162" i="17"/>
  <c r="N162" i="17" s="1"/>
  <c r="K162" i="17"/>
  <c r="M162" i="17" s="1"/>
  <c r="G170" i="17"/>
  <c r="L170" i="17"/>
  <c r="N170" i="17" s="1"/>
  <c r="K170" i="17"/>
  <c r="M170" i="17" s="1"/>
  <c r="G178" i="17"/>
  <c r="L178" i="17"/>
  <c r="N178" i="17" s="1"/>
  <c r="K178" i="17"/>
  <c r="M178" i="17" s="1"/>
  <c r="G186" i="17"/>
  <c r="L186" i="17"/>
  <c r="N186" i="17" s="1"/>
  <c r="K186" i="17"/>
  <c r="M186" i="17" s="1"/>
  <c r="G202" i="17"/>
  <c r="L202" i="17"/>
  <c r="N202" i="17" s="1"/>
  <c r="K202" i="17"/>
  <c r="M202" i="17" s="1"/>
  <c r="G210" i="17"/>
  <c r="L210" i="17"/>
  <c r="N210" i="17" s="1"/>
  <c r="K210" i="17"/>
  <c r="M210" i="17" s="1"/>
  <c r="G25" i="17"/>
  <c r="L25" i="17"/>
  <c r="N25" i="17" s="1"/>
  <c r="K25" i="17"/>
  <c r="M25" i="17" s="1"/>
  <c r="G33" i="17"/>
  <c r="K33" i="17"/>
  <c r="M33" i="17" s="1"/>
  <c r="L33" i="17"/>
  <c r="N33" i="17" s="1"/>
  <c r="G41" i="17"/>
  <c r="K41" i="17"/>
  <c r="M41" i="17" s="1"/>
  <c r="L41" i="17"/>
  <c r="N41" i="17" s="1"/>
  <c r="G49" i="17"/>
  <c r="K49" i="17"/>
  <c r="M49" i="17" s="1"/>
  <c r="L49" i="17"/>
  <c r="N49" i="17" s="1"/>
  <c r="G57" i="17"/>
  <c r="K57" i="17"/>
  <c r="M57" i="17" s="1"/>
  <c r="L57" i="17"/>
  <c r="N57" i="17" s="1"/>
  <c r="G65" i="17"/>
  <c r="K65" i="17"/>
  <c r="M65" i="17" s="1"/>
  <c r="L65" i="17"/>
  <c r="N65" i="17" s="1"/>
  <c r="G73" i="17"/>
  <c r="K73" i="17"/>
  <c r="M73" i="17" s="1"/>
  <c r="L73" i="17"/>
  <c r="N73" i="17" s="1"/>
  <c r="G81" i="17"/>
  <c r="K81" i="17"/>
  <c r="M81" i="17" s="1"/>
  <c r="L81" i="17"/>
  <c r="N81" i="17" s="1"/>
  <c r="G89" i="17"/>
  <c r="K89" i="17"/>
  <c r="M89" i="17" s="1"/>
  <c r="L89" i="17"/>
  <c r="N89" i="17" s="1"/>
  <c r="G97" i="17"/>
  <c r="K97" i="17"/>
  <c r="M97" i="17" s="1"/>
  <c r="L97" i="17"/>
  <c r="N97" i="17" s="1"/>
  <c r="G105" i="17"/>
  <c r="K105" i="17"/>
  <c r="M105" i="17" s="1"/>
  <c r="L105" i="17"/>
  <c r="N105" i="17" s="1"/>
  <c r="G113" i="17"/>
  <c r="K113" i="17"/>
  <c r="M113" i="17" s="1"/>
  <c r="L113" i="17"/>
  <c r="N113" i="17" s="1"/>
  <c r="G121" i="17"/>
  <c r="K121" i="17"/>
  <c r="M121" i="17" s="1"/>
  <c r="L121" i="17"/>
  <c r="N121" i="17" s="1"/>
  <c r="G129" i="17"/>
  <c r="K129" i="17"/>
  <c r="M129" i="17" s="1"/>
  <c r="L129" i="17"/>
  <c r="N129" i="17" s="1"/>
  <c r="G137" i="17"/>
  <c r="K137" i="17"/>
  <c r="M137" i="17" s="1"/>
  <c r="L137" i="17"/>
  <c r="N137" i="17" s="1"/>
  <c r="G145" i="17"/>
  <c r="K145" i="17"/>
  <c r="M145" i="17" s="1"/>
  <c r="L145" i="17"/>
  <c r="N145" i="17" s="1"/>
  <c r="G153" i="17"/>
  <c r="K153" i="17"/>
  <c r="M153" i="17" s="1"/>
  <c r="L153" i="17"/>
  <c r="N153" i="17" s="1"/>
  <c r="G161" i="17"/>
  <c r="K161" i="17"/>
  <c r="M161" i="17" s="1"/>
  <c r="L161" i="17"/>
  <c r="N161" i="17" s="1"/>
  <c r="G169" i="17"/>
  <c r="K169" i="17"/>
  <c r="M169" i="17" s="1"/>
  <c r="L169" i="17"/>
  <c r="N169" i="17" s="1"/>
  <c r="G177" i="17"/>
  <c r="K177" i="17"/>
  <c r="M177" i="17" s="1"/>
  <c r="L177" i="17"/>
  <c r="N177" i="17" s="1"/>
  <c r="G185" i="17"/>
  <c r="K185" i="17"/>
  <c r="M185" i="17" s="1"/>
  <c r="L185" i="17"/>
  <c r="N185" i="17" s="1"/>
  <c r="G193" i="17"/>
  <c r="K193" i="17"/>
  <c r="M193" i="17" s="1"/>
  <c r="L193" i="17"/>
  <c r="N193" i="17" s="1"/>
  <c r="G201" i="17"/>
  <c r="K201" i="17"/>
  <c r="M201" i="17" s="1"/>
  <c r="L201" i="17"/>
  <c r="N201" i="17" s="1"/>
  <c r="G209" i="17"/>
  <c r="K209" i="17"/>
  <c r="M209" i="17" s="1"/>
  <c r="L209" i="17"/>
  <c r="N209" i="17" s="1"/>
  <c r="G217" i="17"/>
  <c r="K217" i="17"/>
  <c r="M217" i="17" s="1"/>
  <c r="L217" i="17"/>
  <c r="N217" i="17" s="1"/>
  <c r="G130" i="17"/>
  <c r="L130" i="17"/>
  <c r="N130" i="17" s="1"/>
  <c r="K130" i="17"/>
  <c r="M130" i="17" s="1"/>
  <c r="G194" i="17"/>
  <c r="L194" i="17"/>
  <c r="N194" i="17" s="1"/>
  <c r="K194" i="17"/>
  <c r="M194" i="17" s="1"/>
  <c r="G35" i="17"/>
  <c r="L35" i="17"/>
  <c r="N35" i="17" s="1"/>
  <c r="K35" i="17"/>
  <c r="M35" i="17" s="1"/>
  <c r="G43" i="17"/>
  <c r="L43" i="17"/>
  <c r="N43" i="17" s="1"/>
  <c r="K43" i="17"/>
  <c r="M43" i="17" s="1"/>
  <c r="G51" i="17"/>
  <c r="L51" i="17"/>
  <c r="N51" i="17" s="1"/>
  <c r="K51" i="17"/>
  <c r="M51" i="17" s="1"/>
  <c r="K20" i="17"/>
  <c r="M20" i="17" s="1"/>
  <c r="L20" i="17"/>
  <c r="N20" i="17" s="1"/>
  <c r="G29" i="17"/>
  <c r="L29" i="17"/>
  <c r="N29" i="17" s="1"/>
  <c r="K29" i="17"/>
  <c r="M29" i="17" s="1"/>
  <c r="G37" i="17"/>
  <c r="L37" i="17"/>
  <c r="N37" i="17" s="1"/>
  <c r="K37" i="17"/>
  <c r="M37" i="17" s="1"/>
  <c r="G45" i="17"/>
  <c r="L45" i="17"/>
  <c r="N45" i="17" s="1"/>
  <c r="K45" i="17"/>
  <c r="M45" i="17" s="1"/>
  <c r="G30" i="17"/>
  <c r="L30" i="17"/>
  <c r="N30" i="17" s="1"/>
  <c r="K30" i="17"/>
  <c r="M30" i="17" s="1"/>
  <c r="G38" i="17"/>
  <c r="L38" i="17"/>
  <c r="N38" i="17" s="1"/>
  <c r="K38" i="17"/>
  <c r="M38" i="17" s="1"/>
  <c r="G46" i="17"/>
  <c r="L46" i="17"/>
  <c r="N46" i="17" s="1"/>
  <c r="K46" i="17"/>
  <c r="M46" i="17" s="1"/>
  <c r="L23" i="17"/>
  <c r="N23" i="17" s="1"/>
  <c r="K23" i="17"/>
  <c r="M23" i="17" s="1"/>
  <c r="G31" i="17"/>
  <c r="K31" i="17"/>
  <c r="M31" i="17" s="1"/>
  <c r="L31" i="17"/>
  <c r="N31" i="17" s="1"/>
  <c r="G39" i="17"/>
  <c r="K39" i="17"/>
  <c r="M39" i="17" s="1"/>
  <c r="L39" i="17"/>
  <c r="N39" i="17" s="1"/>
  <c r="G185" i="18"/>
  <c r="M185" i="18"/>
  <c r="S185" i="18" s="1"/>
  <c r="N185" i="18"/>
  <c r="T185" i="18" s="1"/>
  <c r="G129" i="18"/>
  <c r="N129" i="18"/>
  <c r="T129" i="18" s="1"/>
  <c r="M129" i="18"/>
  <c r="S129" i="18" s="1"/>
  <c r="G49" i="18"/>
  <c r="N49" i="18"/>
  <c r="T49" i="18" s="1"/>
  <c r="M49" i="18"/>
  <c r="S49" i="18" s="1"/>
  <c r="O18" i="18"/>
  <c r="Q18" i="18"/>
  <c r="R18" i="18" s="1"/>
  <c r="N18" i="18"/>
  <c r="T18" i="18" s="1"/>
  <c r="M18" i="18"/>
  <c r="S18" i="18" s="1"/>
  <c r="G210" i="18"/>
  <c r="N210" i="18"/>
  <c r="T210" i="18" s="1"/>
  <c r="M210" i="18"/>
  <c r="S210" i="18" s="1"/>
  <c r="G202" i="18"/>
  <c r="N202" i="18"/>
  <c r="T202" i="18" s="1"/>
  <c r="M202" i="18"/>
  <c r="S202" i="18" s="1"/>
  <c r="G194" i="18"/>
  <c r="N194" i="18"/>
  <c r="T194" i="18" s="1"/>
  <c r="M194" i="18"/>
  <c r="S194" i="18" s="1"/>
  <c r="G186" i="18"/>
  <c r="N186" i="18"/>
  <c r="T186" i="18" s="1"/>
  <c r="M186" i="18"/>
  <c r="S186" i="18" s="1"/>
  <c r="G178" i="18"/>
  <c r="M178" i="18"/>
  <c r="S178" i="18" s="1"/>
  <c r="N178" i="18"/>
  <c r="T178" i="18" s="1"/>
  <c r="G170" i="18"/>
  <c r="M170" i="18"/>
  <c r="S170" i="18" s="1"/>
  <c r="N170" i="18"/>
  <c r="T170" i="18" s="1"/>
  <c r="G162" i="18"/>
  <c r="N162" i="18"/>
  <c r="T162" i="18" s="1"/>
  <c r="M162" i="18"/>
  <c r="S162" i="18" s="1"/>
  <c r="G154" i="18"/>
  <c r="N154" i="18"/>
  <c r="T154" i="18" s="1"/>
  <c r="M154" i="18"/>
  <c r="S154" i="18" s="1"/>
  <c r="G146" i="18"/>
  <c r="N146" i="18"/>
  <c r="T146" i="18" s="1"/>
  <c r="M146" i="18"/>
  <c r="S146" i="18" s="1"/>
  <c r="G138" i="18"/>
  <c r="M138" i="18"/>
  <c r="S138" i="18" s="1"/>
  <c r="N138" i="18"/>
  <c r="T138" i="18" s="1"/>
  <c r="G130" i="18"/>
  <c r="N130" i="18"/>
  <c r="T130" i="18" s="1"/>
  <c r="M130" i="18"/>
  <c r="S130" i="18" s="1"/>
  <c r="G122" i="18"/>
  <c r="M122" i="18"/>
  <c r="S122" i="18" s="1"/>
  <c r="N122" i="18"/>
  <c r="T122" i="18" s="1"/>
  <c r="G114" i="18"/>
  <c r="M114" i="18"/>
  <c r="S114" i="18" s="1"/>
  <c r="N114" i="18"/>
  <c r="T114" i="18" s="1"/>
  <c r="G106" i="18"/>
  <c r="N106" i="18"/>
  <c r="T106" i="18" s="1"/>
  <c r="M106" i="18"/>
  <c r="S106" i="18" s="1"/>
  <c r="G98" i="18"/>
  <c r="M98" i="18"/>
  <c r="S98" i="18" s="1"/>
  <c r="N98" i="18"/>
  <c r="T98" i="18" s="1"/>
  <c r="G90" i="18"/>
  <c r="M90" i="18"/>
  <c r="S90" i="18" s="1"/>
  <c r="N90" i="18"/>
  <c r="T90" i="18" s="1"/>
  <c r="G82" i="18"/>
  <c r="N82" i="18"/>
  <c r="T82" i="18" s="1"/>
  <c r="M82" i="18"/>
  <c r="S82" i="18" s="1"/>
  <c r="G74" i="18"/>
  <c r="N74" i="18"/>
  <c r="T74" i="18" s="1"/>
  <c r="M74" i="18"/>
  <c r="S74" i="18" s="1"/>
  <c r="G66" i="18"/>
  <c r="M66" i="18"/>
  <c r="S66" i="18" s="1"/>
  <c r="N66" i="18"/>
  <c r="T66" i="18" s="1"/>
  <c r="M58" i="18"/>
  <c r="S58" i="18" s="1"/>
  <c r="N58" i="18"/>
  <c r="T58" i="18" s="1"/>
  <c r="N50" i="18"/>
  <c r="T50" i="18" s="1"/>
  <c r="M50" i="18"/>
  <c r="S50" i="18" s="1"/>
  <c r="H42" i="18"/>
  <c r="M42" i="18"/>
  <c r="S42" i="18" s="1"/>
  <c r="N42" i="18"/>
  <c r="T42" i="18" s="1"/>
  <c r="N34" i="18"/>
  <c r="T34" i="18" s="1"/>
  <c r="M34" i="18"/>
  <c r="S34" i="18" s="1"/>
  <c r="M26" i="18"/>
  <c r="S26" i="18" s="1"/>
  <c r="N26" i="18"/>
  <c r="T26" i="18" s="1"/>
  <c r="G193" i="18"/>
  <c r="N193" i="18"/>
  <c r="T193" i="18" s="1"/>
  <c r="M193" i="18"/>
  <c r="S193" i="18" s="1"/>
  <c r="G145" i="18"/>
  <c r="N145" i="18"/>
  <c r="T145" i="18" s="1"/>
  <c r="M145" i="18"/>
  <c r="S145" i="18" s="1"/>
  <c r="G81" i="18"/>
  <c r="N81" i="18"/>
  <c r="T81" i="18" s="1"/>
  <c r="M81" i="18"/>
  <c r="S81" i="18" s="1"/>
  <c r="G41" i="18"/>
  <c r="N41" i="18"/>
  <c r="T41" i="18" s="1"/>
  <c r="M41" i="18"/>
  <c r="S41" i="18" s="1"/>
  <c r="G216" i="18"/>
  <c r="N216" i="18"/>
  <c r="T216" i="18" s="1"/>
  <c r="M216" i="18"/>
  <c r="S216" i="18" s="1"/>
  <c r="G208" i="18"/>
  <c r="N208" i="18"/>
  <c r="T208" i="18" s="1"/>
  <c r="M208" i="18"/>
  <c r="S208" i="18" s="1"/>
  <c r="G200" i="18"/>
  <c r="N200" i="18"/>
  <c r="T200" i="18" s="1"/>
  <c r="M200" i="18"/>
  <c r="S200" i="18" s="1"/>
  <c r="G192" i="18"/>
  <c r="N192" i="18"/>
  <c r="T192" i="18" s="1"/>
  <c r="M192" i="18"/>
  <c r="S192" i="18" s="1"/>
  <c r="G184" i="18"/>
  <c r="N184" i="18"/>
  <c r="T184" i="18" s="1"/>
  <c r="M184" i="18"/>
  <c r="S184" i="18" s="1"/>
  <c r="G176" i="18"/>
  <c r="N176" i="18"/>
  <c r="T176" i="18" s="1"/>
  <c r="M176" i="18"/>
  <c r="S176" i="18" s="1"/>
  <c r="G168" i="18"/>
  <c r="N168" i="18"/>
  <c r="T168" i="18" s="1"/>
  <c r="M168" i="18"/>
  <c r="S168" i="18" s="1"/>
  <c r="G160" i="18"/>
  <c r="N160" i="18"/>
  <c r="T160" i="18" s="1"/>
  <c r="M160" i="18"/>
  <c r="S160" i="18" s="1"/>
  <c r="G152" i="18"/>
  <c r="N152" i="18"/>
  <c r="T152" i="18" s="1"/>
  <c r="M152" i="18"/>
  <c r="S152" i="18" s="1"/>
  <c r="G144" i="18"/>
  <c r="N144" i="18"/>
  <c r="T144" i="18" s="1"/>
  <c r="M144" i="18"/>
  <c r="S144" i="18" s="1"/>
  <c r="G136" i="18"/>
  <c r="N136" i="18"/>
  <c r="T136" i="18" s="1"/>
  <c r="M136" i="18"/>
  <c r="S136" i="18" s="1"/>
  <c r="G128" i="18"/>
  <c r="N128" i="18"/>
  <c r="T128" i="18" s="1"/>
  <c r="M128" i="18"/>
  <c r="S128" i="18" s="1"/>
  <c r="G120" i="18"/>
  <c r="N120" i="18"/>
  <c r="T120" i="18" s="1"/>
  <c r="M120" i="18"/>
  <c r="S120" i="18" s="1"/>
  <c r="G112" i="18"/>
  <c r="N112" i="18"/>
  <c r="T112" i="18" s="1"/>
  <c r="M112" i="18"/>
  <c r="S112" i="18" s="1"/>
  <c r="G104" i="18"/>
  <c r="N104" i="18"/>
  <c r="T104" i="18" s="1"/>
  <c r="M104" i="18"/>
  <c r="S104" i="18" s="1"/>
  <c r="G96" i="18"/>
  <c r="N96" i="18"/>
  <c r="T96" i="18" s="1"/>
  <c r="M96" i="18"/>
  <c r="S96" i="18" s="1"/>
  <c r="G88" i="18"/>
  <c r="N88" i="18"/>
  <c r="T88" i="18" s="1"/>
  <c r="M88" i="18"/>
  <c r="S88" i="18" s="1"/>
  <c r="G80" i="18"/>
  <c r="N80" i="18"/>
  <c r="T80" i="18" s="1"/>
  <c r="M80" i="18"/>
  <c r="S80" i="18" s="1"/>
  <c r="G72" i="18"/>
  <c r="N72" i="18"/>
  <c r="T72" i="18" s="1"/>
  <c r="M72" i="18"/>
  <c r="S72" i="18" s="1"/>
  <c r="M64" i="18"/>
  <c r="S64" i="18" s="1"/>
  <c r="N64" i="18"/>
  <c r="T64" i="18" s="1"/>
  <c r="N56" i="18"/>
  <c r="T56" i="18" s="1"/>
  <c r="M56" i="18"/>
  <c r="S56" i="18" s="1"/>
  <c r="H48" i="18"/>
  <c r="N48" i="18"/>
  <c r="T48" i="18" s="1"/>
  <c r="M48" i="18"/>
  <c r="S48" i="18" s="1"/>
  <c r="H40" i="18"/>
  <c r="N40" i="18"/>
  <c r="T40" i="18" s="1"/>
  <c r="M40" i="18"/>
  <c r="S40" i="18" s="1"/>
  <c r="G32" i="18"/>
  <c r="N32" i="18"/>
  <c r="T32" i="18" s="1"/>
  <c r="M32" i="18"/>
  <c r="S32" i="18" s="1"/>
  <c r="G24" i="18"/>
  <c r="N24" i="18"/>
  <c r="T24" i="18" s="1"/>
  <c r="M24" i="18"/>
  <c r="S24" i="18" s="1"/>
  <c r="G177" i="18"/>
  <c r="N177" i="18"/>
  <c r="T177" i="18" s="1"/>
  <c r="M177" i="18"/>
  <c r="S177" i="18" s="1"/>
  <c r="G121" i="18"/>
  <c r="M121" i="18"/>
  <c r="S121" i="18" s="1"/>
  <c r="N121" i="18"/>
  <c r="T121" i="18" s="1"/>
  <c r="G25" i="18"/>
  <c r="N25" i="18"/>
  <c r="T25" i="18" s="1"/>
  <c r="M25" i="18"/>
  <c r="S25" i="18" s="1"/>
  <c r="G215" i="18"/>
  <c r="N215" i="18"/>
  <c r="T215" i="18" s="1"/>
  <c r="M215" i="18"/>
  <c r="S215" i="18" s="1"/>
  <c r="G207" i="18"/>
  <c r="N207" i="18"/>
  <c r="T207" i="18" s="1"/>
  <c r="M207" i="18"/>
  <c r="S207" i="18" s="1"/>
  <c r="G199" i="18"/>
  <c r="N199" i="18"/>
  <c r="T199" i="18" s="1"/>
  <c r="M199" i="18"/>
  <c r="S199" i="18" s="1"/>
  <c r="G191" i="18"/>
  <c r="N191" i="18"/>
  <c r="T191" i="18" s="1"/>
  <c r="M191" i="18"/>
  <c r="S191" i="18" s="1"/>
  <c r="G183" i="18"/>
  <c r="N183" i="18"/>
  <c r="T183" i="18" s="1"/>
  <c r="M183" i="18"/>
  <c r="S183" i="18" s="1"/>
  <c r="G175" i="18"/>
  <c r="N175" i="18"/>
  <c r="T175" i="18" s="1"/>
  <c r="M175" i="18"/>
  <c r="S175" i="18" s="1"/>
  <c r="G167" i="18"/>
  <c r="N167" i="18"/>
  <c r="T167" i="18" s="1"/>
  <c r="M167" i="18"/>
  <c r="S167" i="18" s="1"/>
  <c r="G159" i="18"/>
  <c r="N159" i="18"/>
  <c r="T159" i="18" s="1"/>
  <c r="M159" i="18"/>
  <c r="S159" i="18" s="1"/>
  <c r="G151" i="18"/>
  <c r="N151" i="18"/>
  <c r="T151" i="18" s="1"/>
  <c r="M151" i="18"/>
  <c r="S151" i="18" s="1"/>
  <c r="G143" i="18"/>
  <c r="N143" i="18"/>
  <c r="T143" i="18" s="1"/>
  <c r="M143" i="18"/>
  <c r="S143" i="18" s="1"/>
  <c r="G135" i="18"/>
  <c r="N135" i="18"/>
  <c r="T135" i="18" s="1"/>
  <c r="M135" i="18"/>
  <c r="S135" i="18" s="1"/>
  <c r="G127" i="18"/>
  <c r="N127" i="18"/>
  <c r="T127" i="18" s="1"/>
  <c r="M127" i="18"/>
  <c r="S127" i="18" s="1"/>
  <c r="G119" i="18"/>
  <c r="N119" i="18"/>
  <c r="T119" i="18" s="1"/>
  <c r="M119" i="18"/>
  <c r="S119" i="18" s="1"/>
  <c r="G111" i="18"/>
  <c r="N111" i="18"/>
  <c r="T111" i="18" s="1"/>
  <c r="M111" i="18"/>
  <c r="S111" i="18" s="1"/>
  <c r="G103" i="18"/>
  <c r="N103" i="18"/>
  <c r="T103" i="18" s="1"/>
  <c r="M103" i="18"/>
  <c r="S103" i="18" s="1"/>
  <c r="G95" i="18"/>
  <c r="N95" i="18"/>
  <c r="T95" i="18" s="1"/>
  <c r="M95" i="18"/>
  <c r="S95" i="18" s="1"/>
  <c r="G87" i="18"/>
  <c r="N87" i="18"/>
  <c r="T87" i="18" s="1"/>
  <c r="M87" i="18"/>
  <c r="S87" i="18" s="1"/>
  <c r="G79" i="18"/>
  <c r="N79" i="18"/>
  <c r="T79" i="18" s="1"/>
  <c r="M79" i="18"/>
  <c r="S79" i="18" s="1"/>
  <c r="G71" i="18"/>
  <c r="N71" i="18"/>
  <c r="T71" i="18" s="1"/>
  <c r="M71" i="18"/>
  <c r="S71" i="18" s="1"/>
  <c r="G63" i="18"/>
  <c r="N63" i="18"/>
  <c r="T63" i="18" s="1"/>
  <c r="M63" i="18"/>
  <c r="S63" i="18" s="1"/>
  <c r="G55" i="18"/>
  <c r="N55" i="18"/>
  <c r="T55" i="18" s="1"/>
  <c r="M55" i="18"/>
  <c r="S55" i="18" s="1"/>
  <c r="G47" i="18"/>
  <c r="N47" i="18"/>
  <c r="T47" i="18" s="1"/>
  <c r="M47" i="18"/>
  <c r="S47" i="18" s="1"/>
  <c r="G39" i="18"/>
  <c r="N39" i="18"/>
  <c r="T39" i="18" s="1"/>
  <c r="M39" i="18"/>
  <c r="S39" i="18" s="1"/>
  <c r="N31" i="18"/>
  <c r="T31" i="18" s="1"/>
  <c r="M31" i="18"/>
  <c r="S31" i="18" s="1"/>
  <c r="H23" i="18"/>
  <c r="N23" i="18"/>
  <c r="T23" i="18" s="1"/>
  <c r="M23" i="18"/>
  <c r="S23" i="18" s="1"/>
  <c r="G217" i="18"/>
  <c r="N217" i="18"/>
  <c r="T217" i="18" s="1"/>
  <c r="M217" i="18"/>
  <c r="S217" i="18" s="1"/>
  <c r="G153" i="18"/>
  <c r="M153" i="18"/>
  <c r="S153" i="18" s="1"/>
  <c r="N153" i="18"/>
  <c r="T153" i="18" s="1"/>
  <c r="G97" i="18"/>
  <c r="N97" i="18"/>
  <c r="T97" i="18" s="1"/>
  <c r="M97" i="18"/>
  <c r="S97" i="18" s="1"/>
  <c r="G57" i="18"/>
  <c r="N57" i="18"/>
  <c r="T57" i="18" s="1"/>
  <c r="M57" i="18"/>
  <c r="S57" i="18" s="1"/>
  <c r="G214" i="18"/>
  <c r="M214" i="18"/>
  <c r="S214" i="18" s="1"/>
  <c r="N214" i="18"/>
  <c r="T214" i="18" s="1"/>
  <c r="G206" i="18"/>
  <c r="N206" i="18"/>
  <c r="T206" i="18" s="1"/>
  <c r="M206" i="18"/>
  <c r="S206" i="18" s="1"/>
  <c r="G198" i="18"/>
  <c r="N198" i="18"/>
  <c r="T198" i="18" s="1"/>
  <c r="M198" i="18"/>
  <c r="S198" i="18" s="1"/>
  <c r="G190" i="18"/>
  <c r="N190" i="18"/>
  <c r="T190" i="18" s="1"/>
  <c r="M190" i="18"/>
  <c r="S190" i="18" s="1"/>
  <c r="G182" i="18"/>
  <c r="M182" i="18"/>
  <c r="S182" i="18" s="1"/>
  <c r="N182" i="18"/>
  <c r="T182" i="18" s="1"/>
  <c r="G174" i="18"/>
  <c r="M174" i="18"/>
  <c r="S174" i="18" s="1"/>
  <c r="N174" i="18"/>
  <c r="T174" i="18" s="1"/>
  <c r="G166" i="18"/>
  <c r="N166" i="18"/>
  <c r="T166" i="18" s="1"/>
  <c r="M166" i="18"/>
  <c r="S166" i="18" s="1"/>
  <c r="G158" i="18"/>
  <c r="N158" i="18"/>
  <c r="T158" i="18" s="1"/>
  <c r="M158" i="18"/>
  <c r="S158" i="18" s="1"/>
  <c r="G150" i="18"/>
  <c r="N150" i="18"/>
  <c r="T150" i="18" s="1"/>
  <c r="M150" i="18"/>
  <c r="S150" i="18" s="1"/>
  <c r="G142" i="18"/>
  <c r="N142" i="18"/>
  <c r="T142" i="18" s="1"/>
  <c r="M142" i="18"/>
  <c r="S142" i="18" s="1"/>
  <c r="G134" i="18"/>
  <c r="M134" i="18"/>
  <c r="S134" i="18" s="1"/>
  <c r="N134" i="18"/>
  <c r="T134" i="18" s="1"/>
  <c r="G126" i="18"/>
  <c r="N126" i="18"/>
  <c r="T126" i="18" s="1"/>
  <c r="M126" i="18"/>
  <c r="S126" i="18" s="1"/>
  <c r="G118" i="18"/>
  <c r="N118" i="18"/>
  <c r="T118" i="18" s="1"/>
  <c r="M118" i="18"/>
  <c r="S118" i="18" s="1"/>
  <c r="G110" i="18"/>
  <c r="M110" i="18"/>
  <c r="S110" i="18" s="1"/>
  <c r="N110" i="18"/>
  <c r="T110" i="18" s="1"/>
  <c r="G102" i="18"/>
  <c r="N102" i="18"/>
  <c r="T102" i="18" s="1"/>
  <c r="M102" i="18"/>
  <c r="S102" i="18" s="1"/>
  <c r="G94" i="18"/>
  <c r="M94" i="18"/>
  <c r="S94" i="18" s="1"/>
  <c r="N94" i="18"/>
  <c r="T94" i="18" s="1"/>
  <c r="G86" i="18"/>
  <c r="N86" i="18"/>
  <c r="T86" i="18" s="1"/>
  <c r="M86" i="18"/>
  <c r="S86" i="18" s="1"/>
  <c r="G78" i="18"/>
  <c r="M78" i="18"/>
  <c r="S78" i="18" s="1"/>
  <c r="N78" i="18"/>
  <c r="T78" i="18" s="1"/>
  <c r="G70" i="18"/>
  <c r="N70" i="18"/>
  <c r="T70" i="18" s="1"/>
  <c r="M70" i="18"/>
  <c r="S70" i="18" s="1"/>
  <c r="H62" i="18"/>
  <c r="M62" i="18"/>
  <c r="S62" i="18" s="1"/>
  <c r="N62" i="18"/>
  <c r="T62" i="18" s="1"/>
  <c r="N54" i="18"/>
  <c r="T54" i="18" s="1"/>
  <c r="M54" i="18"/>
  <c r="S54" i="18" s="1"/>
  <c r="H46" i="18"/>
  <c r="M46" i="18"/>
  <c r="S46" i="18" s="1"/>
  <c r="N46" i="18"/>
  <c r="T46" i="18" s="1"/>
  <c r="G38" i="18"/>
  <c r="M38" i="18"/>
  <c r="S38" i="18" s="1"/>
  <c r="N38" i="18"/>
  <c r="T38" i="18" s="1"/>
  <c r="N30" i="18"/>
  <c r="T30" i="18" s="1"/>
  <c r="M30" i="18"/>
  <c r="S30" i="18" s="1"/>
  <c r="G201" i="18"/>
  <c r="N201" i="18"/>
  <c r="T201" i="18" s="1"/>
  <c r="M201" i="18"/>
  <c r="S201" i="18" s="1"/>
  <c r="G137" i="18"/>
  <c r="M137" i="18"/>
  <c r="S137" i="18" s="1"/>
  <c r="N137" i="18"/>
  <c r="T137" i="18" s="1"/>
  <c r="G89" i="18"/>
  <c r="M89" i="18"/>
  <c r="S89" i="18" s="1"/>
  <c r="N89" i="18"/>
  <c r="T89" i="18" s="1"/>
  <c r="G65" i="18"/>
  <c r="N65" i="18"/>
  <c r="T65" i="18" s="1"/>
  <c r="M65" i="18"/>
  <c r="S65" i="18" s="1"/>
  <c r="G213" i="18"/>
  <c r="N213" i="18"/>
  <c r="T213" i="18" s="1"/>
  <c r="M213" i="18"/>
  <c r="S213" i="18" s="1"/>
  <c r="G205" i="18"/>
  <c r="N205" i="18"/>
  <c r="T205" i="18" s="1"/>
  <c r="M205" i="18"/>
  <c r="S205" i="18" s="1"/>
  <c r="G197" i="18"/>
  <c r="N197" i="18"/>
  <c r="T197" i="18" s="1"/>
  <c r="M197" i="18"/>
  <c r="S197" i="18" s="1"/>
  <c r="G189" i="18"/>
  <c r="N189" i="18"/>
  <c r="T189" i="18" s="1"/>
  <c r="M189" i="18"/>
  <c r="S189" i="18" s="1"/>
  <c r="G181" i="18"/>
  <c r="N181" i="18"/>
  <c r="T181" i="18" s="1"/>
  <c r="M181" i="18"/>
  <c r="S181" i="18" s="1"/>
  <c r="G173" i="18"/>
  <c r="N173" i="18"/>
  <c r="T173" i="18" s="1"/>
  <c r="M173" i="18"/>
  <c r="S173" i="18" s="1"/>
  <c r="G165" i="18"/>
  <c r="N165" i="18"/>
  <c r="T165" i="18" s="1"/>
  <c r="M165" i="18"/>
  <c r="S165" i="18" s="1"/>
  <c r="G157" i="18"/>
  <c r="N157" i="18"/>
  <c r="T157" i="18" s="1"/>
  <c r="M157" i="18"/>
  <c r="S157" i="18" s="1"/>
  <c r="G149" i="18"/>
  <c r="N149" i="18"/>
  <c r="T149" i="18" s="1"/>
  <c r="M149" i="18"/>
  <c r="S149" i="18" s="1"/>
  <c r="G141" i="18"/>
  <c r="N141" i="18"/>
  <c r="T141" i="18" s="1"/>
  <c r="M141" i="18"/>
  <c r="S141" i="18" s="1"/>
  <c r="G133" i="18"/>
  <c r="N133" i="18"/>
  <c r="T133" i="18" s="1"/>
  <c r="M133" i="18"/>
  <c r="S133" i="18" s="1"/>
  <c r="G125" i="18"/>
  <c r="N125" i="18"/>
  <c r="T125" i="18" s="1"/>
  <c r="M125" i="18"/>
  <c r="S125" i="18" s="1"/>
  <c r="G117" i="18"/>
  <c r="N117" i="18"/>
  <c r="T117" i="18" s="1"/>
  <c r="M117" i="18"/>
  <c r="S117" i="18" s="1"/>
  <c r="G109" i="18"/>
  <c r="N109" i="18"/>
  <c r="T109" i="18" s="1"/>
  <c r="M109" i="18"/>
  <c r="S109" i="18" s="1"/>
  <c r="G101" i="18"/>
  <c r="N101" i="18"/>
  <c r="T101" i="18" s="1"/>
  <c r="M101" i="18"/>
  <c r="S101" i="18" s="1"/>
  <c r="G93" i="18"/>
  <c r="N93" i="18"/>
  <c r="T93" i="18" s="1"/>
  <c r="M93" i="18"/>
  <c r="S93" i="18" s="1"/>
  <c r="G85" i="18"/>
  <c r="N85" i="18"/>
  <c r="T85" i="18" s="1"/>
  <c r="M85" i="18"/>
  <c r="S85" i="18" s="1"/>
  <c r="G77" i="18"/>
  <c r="N77" i="18"/>
  <c r="T77" i="18" s="1"/>
  <c r="M77" i="18"/>
  <c r="S77" i="18" s="1"/>
  <c r="G69" i="18"/>
  <c r="N69" i="18"/>
  <c r="T69" i="18" s="1"/>
  <c r="M69" i="18"/>
  <c r="S69" i="18" s="1"/>
  <c r="G61" i="18"/>
  <c r="N61" i="18"/>
  <c r="T61" i="18" s="1"/>
  <c r="M61" i="18"/>
  <c r="S61" i="18" s="1"/>
  <c r="G53" i="18"/>
  <c r="N53" i="18"/>
  <c r="T53" i="18" s="1"/>
  <c r="M53" i="18"/>
  <c r="S53" i="18" s="1"/>
  <c r="G45" i="18"/>
  <c r="N45" i="18"/>
  <c r="T45" i="18" s="1"/>
  <c r="M45" i="18"/>
  <c r="S45" i="18" s="1"/>
  <c r="G37" i="18"/>
  <c r="N37" i="18"/>
  <c r="T37" i="18" s="1"/>
  <c r="M37" i="18"/>
  <c r="S37" i="18" s="1"/>
  <c r="G29" i="18"/>
  <c r="N29" i="18"/>
  <c r="T29" i="18" s="1"/>
  <c r="M29" i="18"/>
  <c r="S29" i="18" s="1"/>
  <c r="G209" i="18"/>
  <c r="M209" i="18"/>
  <c r="S209" i="18" s="1"/>
  <c r="N209" i="18"/>
  <c r="T209" i="18" s="1"/>
  <c r="G161" i="18"/>
  <c r="N161" i="18"/>
  <c r="T161" i="18" s="1"/>
  <c r="M161" i="18"/>
  <c r="S161" i="18" s="1"/>
  <c r="G113" i="18"/>
  <c r="N113" i="18"/>
  <c r="T113" i="18" s="1"/>
  <c r="M113" i="18"/>
  <c r="S113" i="18" s="1"/>
  <c r="G73" i="18"/>
  <c r="M73" i="18"/>
  <c r="S73" i="18" s="1"/>
  <c r="N73" i="18"/>
  <c r="T73" i="18" s="1"/>
  <c r="G212" i="18"/>
  <c r="N212" i="18"/>
  <c r="T212" i="18" s="1"/>
  <c r="M212" i="18"/>
  <c r="S212" i="18" s="1"/>
  <c r="G204" i="18"/>
  <c r="N204" i="18"/>
  <c r="T204" i="18" s="1"/>
  <c r="M204" i="18"/>
  <c r="S204" i="18" s="1"/>
  <c r="G196" i="18"/>
  <c r="N196" i="18"/>
  <c r="T196" i="18" s="1"/>
  <c r="M196" i="18"/>
  <c r="S196" i="18" s="1"/>
  <c r="G188" i="18"/>
  <c r="N188" i="18"/>
  <c r="T188" i="18" s="1"/>
  <c r="M188" i="18"/>
  <c r="S188" i="18" s="1"/>
  <c r="G180" i="18"/>
  <c r="N180" i="18"/>
  <c r="T180" i="18" s="1"/>
  <c r="M180" i="18"/>
  <c r="S180" i="18" s="1"/>
  <c r="G172" i="18"/>
  <c r="N172" i="18"/>
  <c r="T172" i="18" s="1"/>
  <c r="M172" i="18"/>
  <c r="S172" i="18" s="1"/>
  <c r="G164" i="18"/>
  <c r="N164" i="18"/>
  <c r="T164" i="18" s="1"/>
  <c r="M164" i="18"/>
  <c r="S164" i="18" s="1"/>
  <c r="G156" i="18"/>
  <c r="N156" i="18"/>
  <c r="T156" i="18" s="1"/>
  <c r="M156" i="18"/>
  <c r="S156" i="18" s="1"/>
  <c r="G148" i="18"/>
  <c r="N148" i="18"/>
  <c r="T148" i="18" s="1"/>
  <c r="M148" i="18"/>
  <c r="S148" i="18" s="1"/>
  <c r="G140" i="18"/>
  <c r="N140" i="18"/>
  <c r="T140" i="18" s="1"/>
  <c r="M140" i="18"/>
  <c r="S140" i="18" s="1"/>
  <c r="G132" i="18"/>
  <c r="N132" i="18"/>
  <c r="T132" i="18" s="1"/>
  <c r="M132" i="18"/>
  <c r="S132" i="18" s="1"/>
  <c r="G124" i="18"/>
  <c r="N124" i="18"/>
  <c r="T124" i="18" s="1"/>
  <c r="M124" i="18"/>
  <c r="S124" i="18" s="1"/>
  <c r="G116" i="18"/>
  <c r="N116" i="18"/>
  <c r="T116" i="18" s="1"/>
  <c r="M116" i="18"/>
  <c r="S116" i="18" s="1"/>
  <c r="G108" i="18"/>
  <c r="N108" i="18"/>
  <c r="T108" i="18" s="1"/>
  <c r="M108" i="18"/>
  <c r="S108" i="18" s="1"/>
  <c r="G100" i="18"/>
  <c r="N100" i="18"/>
  <c r="T100" i="18" s="1"/>
  <c r="M100" i="18"/>
  <c r="S100" i="18" s="1"/>
  <c r="G92" i="18"/>
  <c r="N92" i="18"/>
  <c r="T92" i="18" s="1"/>
  <c r="M92" i="18"/>
  <c r="S92" i="18" s="1"/>
  <c r="G84" i="18"/>
  <c r="N84" i="18"/>
  <c r="T84" i="18" s="1"/>
  <c r="M84" i="18"/>
  <c r="S84" i="18" s="1"/>
  <c r="G76" i="18"/>
  <c r="N76" i="18"/>
  <c r="T76" i="18" s="1"/>
  <c r="M76" i="18"/>
  <c r="S76" i="18" s="1"/>
  <c r="G68" i="18"/>
  <c r="N68" i="18"/>
  <c r="T68" i="18" s="1"/>
  <c r="M68" i="18"/>
  <c r="S68" i="18" s="1"/>
  <c r="N60" i="18"/>
  <c r="T60" i="18" s="1"/>
  <c r="M60" i="18"/>
  <c r="S60" i="18" s="1"/>
  <c r="H52" i="18"/>
  <c r="N52" i="18"/>
  <c r="T52" i="18" s="1"/>
  <c r="M52" i="18"/>
  <c r="S52" i="18" s="1"/>
  <c r="H44" i="18"/>
  <c r="N44" i="18"/>
  <c r="T44" i="18" s="1"/>
  <c r="M44" i="18"/>
  <c r="S44" i="18" s="1"/>
  <c r="G36" i="18"/>
  <c r="N36" i="18"/>
  <c r="T36" i="18" s="1"/>
  <c r="M36" i="18"/>
  <c r="S36" i="18" s="1"/>
  <c r="G28" i="18"/>
  <c r="N28" i="18"/>
  <c r="T28" i="18" s="1"/>
  <c r="M28" i="18"/>
  <c r="S28" i="18" s="1"/>
  <c r="G169" i="18"/>
  <c r="M169" i="18"/>
  <c r="S169" i="18" s="1"/>
  <c r="N169" i="18"/>
  <c r="T169" i="18" s="1"/>
  <c r="G105" i="18"/>
  <c r="M105" i="18"/>
  <c r="S105" i="18" s="1"/>
  <c r="N105" i="18"/>
  <c r="T105" i="18" s="1"/>
  <c r="G33" i="18"/>
  <c r="N33" i="18"/>
  <c r="T33" i="18" s="1"/>
  <c r="M33" i="18"/>
  <c r="S33" i="18" s="1"/>
  <c r="G211" i="18"/>
  <c r="N211" i="18"/>
  <c r="T211" i="18" s="1"/>
  <c r="M211" i="18"/>
  <c r="S211" i="18" s="1"/>
  <c r="G203" i="18"/>
  <c r="N203" i="18"/>
  <c r="T203" i="18" s="1"/>
  <c r="M203" i="18"/>
  <c r="S203" i="18" s="1"/>
  <c r="G195" i="18"/>
  <c r="N195" i="18"/>
  <c r="T195" i="18" s="1"/>
  <c r="M195" i="18"/>
  <c r="S195" i="18" s="1"/>
  <c r="G187" i="18"/>
  <c r="N187" i="18"/>
  <c r="T187" i="18" s="1"/>
  <c r="M187" i="18"/>
  <c r="S187" i="18" s="1"/>
  <c r="G179" i="18"/>
  <c r="N179" i="18"/>
  <c r="T179" i="18" s="1"/>
  <c r="M179" i="18"/>
  <c r="S179" i="18" s="1"/>
  <c r="G171" i="18"/>
  <c r="N171" i="18"/>
  <c r="T171" i="18" s="1"/>
  <c r="M171" i="18"/>
  <c r="S171" i="18" s="1"/>
  <c r="G163" i="18"/>
  <c r="N163" i="18"/>
  <c r="T163" i="18" s="1"/>
  <c r="M163" i="18"/>
  <c r="S163" i="18" s="1"/>
  <c r="G155" i="18"/>
  <c r="N155" i="18"/>
  <c r="T155" i="18" s="1"/>
  <c r="M155" i="18"/>
  <c r="S155" i="18" s="1"/>
  <c r="G147" i="18"/>
  <c r="N147" i="18"/>
  <c r="T147" i="18" s="1"/>
  <c r="M147" i="18"/>
  <c r="S147" i="18" s="1"/>
  <c r="G139" i="18"/>
  <c r="N139" i="18"/>
  <c r="T139" i="18" s="1"/>
  <c r="M139" i="18"/>
  <c r="S139" i="18" s="1"/>
  <c r="G131" i="18"/>
  <c r="N131" i="18"/>
  <c r="T131" i="18" s="1"/>
  <c r="M131" i="18"/>
  <c r="S131" i="18" s="1"/>
  <c r="G123" i="18"/>
  <c r="N123" i="18"/>
  <c r="T123" i="18" s="1"/>
  <c r="M123" i="18"/>
  <c r="S123" i="18" s="1"/>
  <c r="G115" i="18"/>
  <c r="N115" i="18"/>
  <c r="T115" i="18" s="1"/>
  <c r="M115" i="18"/>
  <c r="S115" i="18" s="1"/>
  <c r="G107" i="18"/>
  <c r="N107" i="18"/>
  <c r="T107" i="18" s="1"/>
  <c r="M107" i="18"/>
  <c r="S107" i="18" s="1"/>
  <c r="G99" i="18"/>
  <c r="N99" i="18"/>
  <c r="T99" i="18" s="1"/>
  <c r="M99" i="18"/>
  <c r="S99" i="18" s="1"/>
  <c r="G91" i="18"/>
  <c r="N91" i="18"/>
  <c r="T91" i="18" s="1"/>
  <c r="M91" i="18"/>
  <c r="S91" i="18" s="1"/>
  <c r="G83" i="18"/>
  <c r="N83" i="18"/>
  <c r="T83" i="18" s="1"/>
  <c r="M83" i="18"/>
  <c r="S83" i="18" s="1"/>
  <c r="G75" i="18"/>
  <c r="N75" i="18"/>
  <c r="T75" i="18" s="1"/>
  <c r="M75" i="18"/>
  <c r="S75" i="18" s="1"/>
  <c r="G67" i="18"/>
  <c r="N67" i="18"/>
  <c r="T67" i="18" s="1"/>
  <c r="M67" i="18"/>
  <c r="S67" i="18" s="1"/>
  <c r="G59" i="18"/>
  <c r="N59" i="18"/>
  <c r="T59" i="18" s="1"/>
  <c r="M59" i="18"/>
  <c r="S59" i="18" s="1"/>
  <c r="G51" i="18"/>
  <c r="N51" i="18"/>
  <c r="T51" i="18" s="1"/>
  <c r="M51" i="18"/>
  <c r="S51" i="18" s="1"/>
  <c r="G43" i="18"/>
  <c r="N43" i="18"/>
  <c r="T43" i="18" s="1"/>
  <c r="M43" i="18"/>
  <c r="S43" i="18" s="1"/>
  <c r="N35" i="18"/>
  <c r="T35" i="18" s="1"/>
  <c r="M35" i="18"/>
  <c r="S35" i="18" s="1"/>
  <c r="N27" i="18"/>
  <c r="T27" i="18" s="1"/>
  <c r="M27" i="18"/>
  <c r="S27" i="18" s="1"/>
  <c r="Q20" i="18"/>
  <c r="R20" i="18" s="1"/>
  <c r="O20" i="18"/>
  <c r="N20" i="18"/>
  <c r="T20" i="18" s="1"/>
  <c r="M20" i="18"/>
  <c r="S20" i="18" s="1"/>
  <c r="H53" i="17"/>
  <c r="L53" i="17"/>
  <c r="N53" i="17" s="1"/>
  <c r="K53" i="17"/>
  <c r="M53" i="17" s="1"/>
  <c r="L61" i="17"/>
  <c r="N61" i="17" s="1"/>
  <c r="K61" i="17"/>
  <c r="M61" i="17" s="1"/>
  <c r="L69" i="17"/>
  <c r="N69" i="17" s="1"/>
  <c r="K69" i="17"/>
  <c r="M69" i="17" s="1"/>
  <c r="G77" i="17"/>
  <c r="L77" i="17"/>
  <c r="N77" i="17" s="1"/>
  <c r="K77" i="17"/>
  <c r="M77" i="17" s="1"/>
  <c r="G85" i="17"/>
  <c r="L85" i="17"/>
  <c r="N85" i="17" s="1"/>
  <c r="K85" i="17"/>
  <c r="M85" i="17" s="1"/>
  <c r="H93" i="17"/>
  <c r="K93" i="17"/>
  <c r="M93" i="17" s="1"/>
  <c r="L93" i="17"/>
  <c r="N93" i="17" s="1"/>
  <c r="H101" i="17"/>
  <c r="L101" i="17"/>
  <c r="N101" i="17" s="1"/>
  <c r="K101" i="17"/>
  <c r="M101" i="17" s="1"/>
  <c r="L109" i="17"/>
  <c r="N109" i="17" s="1"/>
  <c r="K109" i="17"/>
  <c r="M109" i="17" s="1"/>
  <c r="H117" i="17"/>
  <c r="L117" i="17"/>
  <c r="N117" i="17" s="1"/>
  <c r="K117" i="17"/>
  <c r="M117" i="17" s="1"/>
  <c r="L125" i="17"/>
  <c r="N125" i="17" s="1"/>
  <c r="K125" i="17"/>
  <c r="M125" i="17" s="1"/>
  <c r="L133" i="17"/>
  <c r="N133" i="17" s="1"/>
  <c r="K133" i="17"/>
  <c r="M133" i="17" s="1"/>
  <c r="G141" i="17"/>
  <c r="L141" i="17"/>
  <c r="N141" i="17" s="1"/>
  <c r="K141" i="17"/>
  <c r="M141" i="17" s="1"/>
  <c r="G149" i="17"/>
  <c r="L149" i="17"/>
  <c r="N149" i="17" s="1"/>
  <c r="K149" i="17"/>
  <c r="M149" i="17" s="1"/>
  <c r="H157" i="17"/>
  <c r="L157" i="17"/>
  <c r="N157" i="17" s="1"/>
  <c r="K157" i="17"/>
  <c r="M157" i="17" s="1"/>
  <c r="H165" i="17"/>
  <c r="L165" i="17"/>
  <c r="N165" i="17" s="1"/>
  <c r="K165" i="17"/>
  <c r="M165" i="17" s="1"/>
  <c r="H173" i="17"/>
  <c r="L173" i="17"/>
  <c r="N173" i="17" s="1"/>
  <c r="K173" i="17"/>
  <c r="M173" i="17" s="1"/>
  <c r="H181" i="17"/>
  <c r="L181" i="17"/>
  <c r="N181" i="17" s="1"/>
  <c r="K181" i="17"/>
  <c r="M181" i="17" s="1"/>
  <c r="L189" i="17"/>
  <c r="N189" i="17" s="1"/>
  <c r="K189" i="17"/>
  <c r="M189" i="17" s="1"/>
  <c r="G197" i="17"/>
  <c r="K197" i="17"/>
  <c r="M197" i="17" s="1"/>
  <c r="L197" i="17"/>
  <c r="N197" i="17" s="1"/>
  <c r="G205" i="17"/>
  <c r="L205" i="17"/>
  <c r="N205" i="17" s="1"/>
  <c r="K205" i="17"/>
  <c r="M205" i="17" s="1"/>
  <c r="G213" i="17"/>
  <c r="L213" i="17"/>
  <c r="N213" i="17" s="1"/>
  <c r="K213" i="17"/>
  <c r="M213" i="17" s="1"/>
  <c r="H54" i="17"/>
  <c r="K54" i="17"/>
  <c r="M54" i="17" s="1"/>
  <c r="L54" i="17"/>
  <c r="N54" i="17" s="1"/>
  <c r="H62" i="17"/>
  <c r="K62" i="17"/>
  <c r="M62" i="17" s="1"/>
  <c r="L62" i="17"/>
  <c r="N62" i="17" s="1"/>
  <c r="H70" i="17"/>
  <c r="L70" i="17"/>
  <c r="N70" i="17" s="1"/>
  <c r="K70" i="17"/>
  <c r="M70" i="17" s="1"/>
  <c r="H78" i="17"/>
  <c r="L78" i="17"/>
  <c r="N78" i="17" s="1"/>
  <c r="K78" i="17"/>
  <c r="M78" i="17" s="1"/>
  <c r="K86" i="17"/>
  <c r="M86" i="17" s="1"/>
  <c r="L86" i="17"/>
  <c r="N86" i="17" s="1"/>
  <c r="G94" i="17"/>
  <c r="L94" i="17"/>
  <c r="N94" i="17" s="1"/>
  <c r="K94" i="17"/>
  <c r="M94" i="17" s="1"/>
  <c r="G102" i="17"/>
  <c r="L102" i="17"/>
  <c r="N102" i="17" s="1"/>
  <c r="K102" i="17"/>
  <c r="M102" i="17" s="1"/>
  <c r="G110" i="17"/>
  <c r="L110" i="17"/>
  <c r="N110" i="17" s="1"/>
  <c r="K110" i="17"/>
  <c r="M110" i="17" s="1"/>
  <c r="L118" i="17"/>
  <c r="N118" i="17" s="1"/>
  <c r="K118" i="17"/>
  <c r="M118" i="17" s="1"/>
  <c r="K126" i="17"/>
  <c r="M126" i="17" s="1"/>
  <c r="L126" i="17"/>
  <c r="N126" i="17" s="1"/>
  <c r="H134" i="17"/>
  <c r="K134" i="17"/>
  <c r="M134" i="17" s="1"/>
  <c r="L134" i="17"/>
  <c r="N134" i="17" s="1"/>
  <c r="H142" i="17"/>
  <c r="L142" i="17"/>
  <c r="N142" i="17" s="1"/>
  <c r="K142" i="17"/>
  <c r="M142" i="17" s="1"/>
  <c r="L150" i="17"/>
  <c r="N150" i="17" s="1"/>
  <c r="K150" i="17"/>
  <c r="M150" i="17" s="1"/>
  <c r="G158" i="17"/>
  <c r="K158" i="17"/>
  <c r="M158" i="17" s="1"/>
  <c r="L158" i="17"/>
  <c r="N158" i="17" s="1"/>
  <c r="G166" i="17"/>
  <c r="L166" i="17"/>
  <c r="N166" i="17" s="1"/>
  <c r="K166" i="17"/>
  <c r="M166" i="17" s="1"/>
  <c r="G174" i="17"/>
  <c r="K174" i="17"/>
  <c r="M174" i="17" s="1"/>
  <c r="L174" i="17"/>
  <c r="N174" i="17" s="1"/>
  <c r="L182" i="17"/>
  <c r="N182" i="17" s="1"/>
  <c r="K182" i="17"/>
  <c r="M182" i="17" s="1"/>
  <c r="K190" i="17"/>
  <c r="M190" i="17" s="1"/>
  <c r="L190" i="17"/>
  <c r="N190" i="17" s="1"/>
  <c r="H198" i="17"/>
  <c r="L198" i="17"/>
  <c r="N198" i="17" s="1"/>
  <c r="K198" i="17"/>
  <c r="M198" i="17" s="1"/>
  <c r="H206" i="17"/>
  <c r="L206" i="17"/>
  <c r="N206" i="17" s="1"/>
  <c r="K206" i="17"/>
  <c r="M206" i="17" s="1"/>
  <c r="L214" i="17"/>
  <c r="N214" i="17" s="1"/>
  <c r="K214" i="17"/>
  <c r="M214" i="17" s="1"/>
  <c r="G159" i="17"/>
  <c r="K159" i="17"/>
  <c r="M159" i="17" s="1"/>
  <c r="L159" i="17"/>
  <c r="N159" i="17" s="1"/>
  <c r="G183" i="17"/>
  <c r="K183" i="17"/>
  <c r="M183" i="17" s="1"/>
  <c r="L183" i="17"/>
  <c r="N183" i="17" s="1"/>
  <c r="G199" i="17"/>
  <c r="K199" i="17"/>
  <c r="M199" i="17" s="1"/>
  <c r="L199" i="17"/>
  <c r="N199" i="17" s="1"/>
  <c r="H207" i="17"/>
  <c r="K207" i="17"/>
  <c r="M207" i="17" s="1"/>
  <c r="L207" i="17"/>
  <c r="N207" i="17" s="1"/>
  <c r="H47" i="17"/>
  <c r="K47" i="17"/>
  <c r="M47" i="17" s="1"/>
  <c r="L47" i="17"/>
  <c r="N47" i="17" s="1"/>
  <c r="H55" i="17"/>
  <c r="L55" i="17"/>
  <c r="N55" i="17" s="1"/>
  <c r="K55" i="17"/>
  <c r="M55" i="17" s="1"/>
  <c r="H63" i="17"/>
  <c r="K63" i="17"/>
  <c r="M63" i="17" s="1"/>
  <c r="L63" i="17"/>
  <c r="N63" i="17" s="1"/>
  <c r="H71" i="17"/>
  <c r="L71" i="17"/>
  <c r="N71" i="17" s="1"/>
  <c r="K71" i="17"/>
  <c r="M71" i="17" s="1"/>
  <c r="G79" i="17"/>
  <c r="L79" i="17"/>
  <c r="N79" i="17" s="1"/>
  <c r="K79" i="17"/>
  <c r="M79" i="17" s="1"/>
  <c r="G87" i="17"/>
  <c r="K87" i="17"/>
  <c r="M87" i="17" s="1"/>
  <c r="L87" i="17"/>
  <c r="N87" i="17" s="1"/>
  <c r="G95" i="17"/>
  <c r="K95" i="17"/>
  <c r="M95" i="17" s="1"/>
  <c r="L95" i="17"/>
  <c r="N95" i="17" s="1"/>
  <c r="L103" i="17"/>
  <c r="N103" i="17" s="1"/>
  <c r="K103" i="17"/>
  <c r="M103" i="17" s="1"/>
  <c r="H111" i="17"/>
  <c r="K111" i="17"/>
  <c r="M111" i="17" s="1"/>
  <c r="L111" i="17"/>
  <c r="N111" i="17" s="1"/>
  <c r="K119" i="17"/>
  <c r="M119" i="17" s="1"/>
  <c r="L119" i="17"/>
  <c r="N119" i="17" s="1"/>
  <c r="H127" i="17"/>
  <c r="L127" i="17"/>
  <c r="N127" i="17" s="1"/>
  <c r="K127" i="17"/>
  <c r="M127" i="17" s="1"/>
  <c r="K135" i="17"/>
  <c r="M135" i="17" s="1"/>
  <c r="L135" i="17"/>
  <c r="N135" i="17" s="1"/>
  <c r="G143" i="17"/>
  <c r="L143" i="17"/>
  <c r="N143" i="17" s="1"/>
  <c r="K143" i="17"/>
  <c r="M143" i="17" s="1"/>
  <c r="G151" i="17"/>
  <c r="K151" i="17"/>
  <c r="M151" i="17" s="1"/>
  <c r="L151" i="17"/>
  <c r="N151" i="17" s="1"/>
  <c r="G167" i="17"/>
  <c r="K167" i="17"/>
  <c r="M167" i="17" s="1"/>
  <c r="L167" i="17"/>
  <c r="N167" i="17" s="1"/>
  <c r="H175" i="17"/>
  <c r="K175" i="17"/>
  <c r="M175" i="17" s="1"/>
  <c r="L175" i="17"/>
  <c r="N175" i="17" s="1"/>
  <c r="H191" i="17"/>
  <c r="L191" i="17"/>
  <c r="N191" i="17" s="1"/>
  <c r="K191" i="17"/>
  <c r="M191" i="17" s="1"/>
  <c r="H215" i="17"/>
  <c r="K215" i="17"/>
  <c r="M215" i="17" s="1"/>
  <c r="L215" i="17"/>
  <c r="N215" i="17" s="1"/>
  <c r="H216" i="17"/>
  <c r="K216" i="17"/>
  <c r="M216" i="17" s="1"/>
  <c r="L216" i="17"/>
  <c r="N216" i="17" s="1"/>
  <c r="H83" i="17"/>
  <c r="K83" i="17"/>
  <c r="M83" i="17" s="1"/>
  <c r="L83" i="17"/>
  <c r="N83" i="17" s="1"/>
  <c r="G107" i="17"/>
  <c r="K107" i="17"/>
  <c r="M107" i="17" s="1"/>
  <c r="L107" i="17"/>
  <c r="N107" i="17" s="1"/>
  <c r="G123" i="17"/>
  <c r="L123" i="17"/>
  <c r="N123" i="17" s="1"/>
  <c r="K123" i="17"/>
  <c r="M123" i="17" s="1"/>
  <c r="G147" i="17"/>
  <c r="L147" i="17"/>
  <c r="N147" i="17" s="1"/>
  <c r="K147" i="17"/>
  <c r="M147" i="17" s="1"/>
  <c r="L163" i="17"/>
  <c r="N163" i="17" s="1"/>
  <c r="K163" i="17"/>
  <c r="M163" i="17" s="1"/>
  <c r="K179" i="17"/>
  <c r="M179" i="17" s="1"/>
  <c r="L179" i="17"/>
  <c r="N179" i="17" s="1"/>
  <c r="H203" i="17"/>
  <c r="K203" i="17"/>
  <c r="M203" i="17" s="1"/>
  <c r="L203" i="17"/>
  <c r="N203" i="17" s="1"/>
  <c r="H131" i="17"/>
  <c r="L131" i="17"/>
  <c r="N131" i="17" s="1"/>
  <c r="K131" i="17"/>
  <c r="M131" i="17" s="1"/>
  <c r="L187" i="17"/>
  <c r="N187" i="17" s="1"/>
  <c r="K187" i="17"/>
  <c r="M187" i="17" s="1"/>
  <c r="G59" i="17"/>
  <c r="L59" i="17"/>
  <c r="N59" i="17" s="1"/>
  <c r="K59" i="17"/>
  <c r="M59" i="17" s="1"/>
  <c r="G67" i="17"/>
  <c r="L67" i="17"/>
  <c r="N67" i="17" s="1"/>
  <c r="K67" i="17"/>
  <c r="M67" i="17" s="1"/>
  <c r="G75" i="17"/>
  <c r="L75" i="17"/>
  <c r="N75" i="17" s="1"/>
  <c r="K75" i="17"/>
  <c r="M75" i="17" s="1"/>
  <c r="L91" i="17"/>
  <c r="N91" i="17" s="1"/>
  <c r="K91" i="17"/>
  <c r="M91" i="17" s="1"/>
  <c r="H99" i="17"/>
  <c r="K99" i="17"/>
  <c r="M99" i="17" s="1"/>
  <c r="L99" i="17"/>
  <c r="N99" i="17" s="1"/>
  <c r="H115" i="17"/>
  <c r="L115" i="17"/>
  <c r="N115" i="17" s="1"/>
  <c r="K115" i="17"/>
  <c r="M115" i="17" s="1"/>
  <c r="H139" i="17"/>
  <c r="L139" i="17"/>
  <c r="N139" i="17" s="1"/>
  <c r="K139" i="17"/>
  <c r="M139" i="17" s="1"/>
  <c r="H155" i="17"/>
  <c r="K155" i="17"/>
  <c r="M155" i="17" s="1"/>
  <c r="L155" i="17"/>
  <c r="N155" i="17" s="1"/>
  <c r="G171" i="17"/>
  <c r="K171" i="17"/>
  <c r="M171" i="17" s="1"/>
  <c r="L171" i="17"/>
  <c r="N171" i="17" s="1"/>
  <c r="G195" i="17"/>
  <c r="L195" i="17"/>
  <c r="N195" i="17" s="1"/>
  <c r="K195" i="17"/>
  <c r="M195" i="17" s="1"/>
  <c r="G211" i="17"/>
  <c r="L211" i="17"/>
  <c r="N211" i="17" s="1"/>
  <c r="K211" i="17"/>
  <c r="M211" i="17" s="1"/>
  <c r="N19" i="18"/>
  <c r="O19" i="18"/>
  <c r="T19" i="18" s="1"/>
  <c r="Q19" i="18"/>
  <c r="R19" i="18" s="1"/>
  <c r="M19" i="18"/>
  <c r="S19" i="18" s="1"/>
  <c r="L19" i="17"/>
  <c r="N19" i="17" s="1"/>
  <c r="K19" i="17"/>
  <c r="M19" i="17" s="1"/>
  <c r="K49" i="19"/>
  <c r="H70" i="7"/>
  <c r="K76" i="19"/>
  <c r="H97" i="7"/>
  <c r="K171" i="19"/>
  <c r="H192" i="7"/>
  <c r="R171" i="19" s="1"/>
  <c r="K95" i="19"/>
  <c r="H116" i="7"/>
  <c r="R95" i="19" s="1"/>
  <c r="K193" i="19"/>
  <c r="H214" i="7"/>
  <c r="K123" i="19"/>
  <c r="H144" i="7"/>
  <c r="K25" i="19"/>
  <c r="H46" i="7"/>
  <c r="R25" i="19" s="1"/>
  <c r="K13" i="19"/>
  <c r="H34" i="7"/>
  <c r="J13" i="19" s="1"/>
  <c r="K151" i="19"/>
  <c r="H172" i="7"/>
  <c r="K42" i="19"/>
  <c r="H63" i="7"/>
  <c r="K60" i="19"/>
  <c r="H81" i="7"/>
  <c r="R60" i="19" s="1"/>
  <c r="K149" i="19"/>
  <c r="H170" i="7"/>
  <c r="J149" i="19" s="1"/>
  <c r="K93" i="19"/>
  <c r="H114" i="7"/>
  <c r="K26" i="19"/>
  <c r="H47" i="7"/>
  <c r="K198" i="19"/>
  <c r="H219" i="7"/>
  <c r="J198" i="19" s="1"/>
  <c r="K33" i="19"/>
  <c r="H54" i="7"/>
  <c r="R33" i="19" s="1"/>
  <c r="K192" i="19"/>
  <c r="H213" i="7"/>
  <c r="K69" i="19"/>
  <c r="H90" i="7"/>
  <c r="K81" i="19"/>
  <c r="H102" i="7"/>
  <c r="J81" i="19" s="1"/>
  <c r="K98" i="19"/>
  <c r="H119" i="7"/>
  <c r="R98" i="19" s="1"/>
  <c r="K134" i="19"/>
  <c r="H155" i="7"/>
  <c r="K140" i="19"/>
  <c r="H161" i="7"/>
  <c r="K43" i="19"/>
  <c r="H64" i="7"/>
  <c r="J43" i="19" s="1"/>
  <c r="K35" i="19"/>
  <c r="H56" i="7"/>
  <c r="R35" i="19" s="1"/>
  <c r="K44" i="19"/>
  <c r="H65" i="7"/>
  <c r="K145" i="19"/>
  <c r="H166" i="7"/>
  <c r="K39" i="19"/>
  <c r="H60" i="7"/>
  <c r="R39" i="19" s="1"/>
  <c r="K186" i="19"/>
  <c r="H207" i="7"/>
  <c r="R186" i="19" s="1"/>
  <c r="K104" i="19"/>
  <c r="H125" i="7"/>
  <c r="K55" i="19"/>
  <c r="H76" i="7"/>
  <c r="K129" i="19"/>
  <c r="H150" i="7"/>
  <c r="R129" i="19" s="1"/>
  <c r="K23" i="19"/>
  <c r="H44" i="7"/>
  <c r="R23" i="19" s="1"/>
  <c r="K101" i="19"/>
  <c r="H122" i="7"/>
  <c r="K135" i="19"/>
  <c r="H156" i="7"/>
  <c r="K82" i="19"/>
  <c r="H103" i="7"/>
  <c r="R82" i="19" s="1"/>
  <c r="K85" i="19"/>
  <c r="H106" i="7"/>
  <c r="J85" i="19" s="1"/>
  <c r="K146" i="19"/>
  <c r="H167" i="7"/>
  <c r="K64" i="19"/>
  <c r="H85" i="7"/>
  <c r="K99" i="19"/>
  <c r="H120" i="7"/>
  <c r="R99" i="19" s="1"/>
  <c r="K111" i="19"/>
  <c r="H132" i="7"/>
  <c r="R111" i="19" s="1"/>
  <c r="K19" i="19"/>
  <c r="H40" i="7"/>
  <c r="K73" i="19"/>
  <c r="H94" i="7"/>
  <c r="K148" i="19"/>
  <c r="H169" i="7"/>
  <c r="J148" i="19" s="1"/>
  <c r="K48" i="19"/>
  <c r="H69" i="7"/>
  <c r="J48" i="19" s="1"/>
  <c r="K29" i="19"/>
  <c r="H50" i="7"/>
  <c r="K188" i="19"/>
  <c r="H209" i="7"/>
  <c r="K124" i="19"/>
  <c r="H145" i="7"/>
  <c r="R124" i="19" s="1"/>
  <c r="K167" i="19"/>
  <c r="H188" i="7"/>
  <c r="R167" i="19" s="1"/>
  <c r="K62" i="19"/>
  <c r="H83" i="7"/>
  <c r="K20" i="19"/>
  <c r="H41" i="7"/>
  <c r="K22" i="19"/>
  <c r="H43" i="7"/>
  <c r="R22" i="19" s="1"/>
  <c r="K108" i="19"/>
  <c r="H129" i="7"/>
  <c r="R108" i="19" s="1"/>
  <c r="K168" i="19"/>
  <c r="H189" i="7"/>
  <c r="K189" i="19"/>
  <c r="H210" i="7"/>
  <c r="K24" i="19"/>
  <c r="H45" i="7"/>
  <c r="R24" i="19" s="1"/>
  <c r="K45" i="19"/>
  <c r="H66" i="7"/>
  <c r="J45" i="19" s="1"/>
  <c r="K155" i="19"/>
  <c r="H176" i="7"/>
  <c r="K114" i="19"/>
  <c r="H135" i="7"/>
  <c r="K106" i="19"/>
  <c r="H127" i="7"/>
  <c r="J106" i="19" s="1"/>
  <c r="K78" i="19"/>
  <c r="H99" i="7"/>
  <c r="R78" i="19" s="1"/>
  <c r="K115" i="19"/>
  <c r="H136" i="7"/>
  <c r="K17" i="19"/>
  <c r="H38" i="7"/>
  <c r="K63" i="19"/>
  <c r="H84" i="7"/>
  <c r="R63" i="19" s="1"/>
  <c r="K58" i="19"/>
  <c r="H79" i="7"/>
  <c r="R58" i="19" s="1"/>
  <c r="K172" i="19"/>
  <c r="H193" i="7"/>
  <c r="K143" i="19"/>
  <c r="H164" i="7"/>
  <c r="K11" i="19"/>
  <c r="H32" i="7"/>
  <c r="R11" i="19" s="1"/>
  <c r="K113" i="19"/>
  <c r="H134" i="7"/>
  <c r="R113" i="19" s="1"/>
  <c r="K128" i="19"/>
  <c r="H149" i="7"/>
  <c r="K127" i="19"/>
  <c r="H148" i="7"/>
  <c r="K18" i="19"/>
  <c r="H39" i="7"/>
  <c r="R18" i="19" s="1"/>
  <c r="K100" i="19"/>
  <c r="H121" i="7"/>
  <c r="R100" i="19" s="1"/>
  <c r="K187" i="19"/>
  <c r="H208" i="7"/>
  <c r="K89" i="19"/>
  <c r="H110" i="7"/>
  <c r="K122" i="19"/>
  <c r="H143" i="7"/>
  <c r="R122" i="19" s="1"/>
  <c r="K160" i="19"/>
  <c r="H181" i="7"/>
  <c r="J160" i="19" s="1"/>
  <c r="K181" i="19"/>
  <c r="H202" i="7"/>
  <c r="K71" i="19"/>
  <c r="H92" i="7"/>
  <c r="K103" i="19"/>
  <c r="H124" i="7"/>
  <c r="R103" i="19" s="1"/>
  <c r="K185" i="19"/>
  <c r="H206" i="7"/>
  <c r="R185" i="19" s="1"/>
  <c r="K177" i="19"/>
  <c r="H198" i="7"/>
  <c r="K21" i="19"/>
  <c r="H42" i="7"/>
  <c r="K10" i="19"/>
  <c r="H31" i="7"/>
  <c r="J10" i="19" s="1"/>
  <c r="K120" i="19"/>
  <c r="H141" i="7"/>
  <c r="J120" i="19" s="1"/>
  <c r="K94" i="19"/>
  <c r="H115" i="7"/>
  <c r="K117" i="19"/>
  <c r="H138" i="7"/>
  <c r="K182" i="19"/>
  <c r="H203" i="7"/>
  <c r="J182" i="19" s="1"/>
  <c r="K139" i="19"/>
  <c r="H160" i="7"/>
  <c r="R139" i="19" s="1"/>
  <c r="K121" i="19"/>
  <c r="H142" i="7"/>
  <c r="K15" i="19"/>
  <c r="H36" i="7"/>
  <c r="K83" i="19"/>
  <c r="H104" i="7"/>
  <c r="R83" i="19" s="1"/>
  <c r="K203" i="19"/>
  <c r="H224" i="7"/>
  <c r="R203" i="19" s="1"/>
  <c r="K105" i="19"/>
  <c r="H126" i="7"/>
  <c r="K180" i="19"/>
  <c r="H201" i="7"/>
  <c r="K77" i="19"/>
  <c r="H98" i="7"/>
  <c r="R77" i="19" s="1"/>
  <c r="K59" i="19"/>
  <c r="H80" i="7"/>
  <c r="R59" i="19" s="1"/>
  <c r="K16" i="19"/>
  <c r="H37" i="7"/>
  <c r="K61" i="19"/>
  <c r="H82" i="7"/>
  <c r="K196" i="19"/>
  <c r="H217" i="7"/>
  <c r="R196" i="19" s="1"/>
  <c r="K32" i="19"/>
  <c r="H53" i="7"/>
  <c r="J32" i="19" s="1"/>
  <c r="K65" i="19"/>
  <c r="H86" i="7"/>
  <c r="K9" i="19"/>
  <c r="H30" i="7"/>
  <c r="K84" i="19"/>
  <c r="H105" i="7"/>
  <c r="J84" i="19" s="1"/>
  <c r="K176" i="19"/>
  <c r="H197" i="7"/>
  <c r="J176" i="19" s="1"/>
  <c r="K74" i="19"/>
  <c r="H95" i="7"/>
  <c r="K70" i="19"/>
  <c r="H91" i="7"/>
  <c r="K68" i="19"/>
  <c r="H89" i="7"/>
  <c r="R68" i="19" s="1"/>
  <c r="K159" i="19"/>
  <c r="H180" i="7"/>
  <c r="R159" i="19" s="1"/>
  <c r="K54" i="19"/>
  <c r="H75" i="7"/>
  <c r="K91" i="19"/>
  <c r="H112" i="7"/>
  <c r="K141" i="19"/>
  <c r="H162" i="7"/>
  <c r="J141" i="19" s="1"/>
  <c r="K166" i="19"/>
  <c r="H187" i="7"/>
  <c r="J166" i="19" s="1"/>
  <c r="K75" i="19"/>
  <c r="H96" i="7"/>
  <c r="K119" i="19"/>
  <c r="H140" i="7"/>
  <c r="K142" i="19"/>
  <c r="H163" i="7"/>
  <c r="J142" i="19" s="1"/>
  <c r="K165" i="19"/>
  <c r="H186" i="7"/>
  <c r="J165" i="19" s="1"/>
  <c r="K152" i="19"/>
  <c r="H173" i="7"/>
  <c r="K40" i="19"/>
  <c r="H61" i="7"/>
  <c r="K199" i="19"/>
  <c r="H220" i="7"/>
  <c r="R199" i="19" s="1"/>
  <c r="K87" i="19"/>
  <c r="H108" i="7"/>
  <c r="R87" i="19" s="1"/>
  <c r="K79" i="19"/>
  <c r="H100" i="7"/>
  <c r="K144" i="19"/>
  <c r="H165" i="7"/>
  <c r="K53" i="19"/>
  <c r="H74" i="7"/>
  <c r="R53" i="19" s="1"/>
  <c r="K179" i="19"/>
  <c r="H200" i="7"/>
  <c r="R179" i="19" s="1"/>
  <c r="K57" i="19"/>
  <c r="H78" i="7"/>
  <c r="K163" i="19"/>
  <c r="H184" i="7"/>
  <c r="K147" i="19"/>
  <c r="H168" i="7"/>
  <c r="R147" i="19" s="1"/>
  <c r="K52" i="19"/>
  <c r="H73" i="7"/>
  <c r="R52" i="19" s="1"/>
  <c r="K133" i="19"/>
  <c r="H154" i="7"/>
  <c r="K194" i="19"/>
  <c r="H215" i="7"/>
  <c r="K112" i="19"/>
  <c r="H133" i="7"/>
  <c r="J112" i="19" s="1"/>
  <c r="K86" i="19"/>
  <c r="H107" i="7"/>
  <c r="R86" i="19" s="1"/>
  <c r="K137" i="19"/>
  <c r="H158" i="7"/>
  <c r="K31" i="19"/>
  <c r="H52" i="7"/>
  <c r="K178" i="19"/>
  <c r="H199" i="7"/>
  <c r="R178" i="19" s="1"/>
  <c r="K96" i="19"/>
  <c r="H117" i="7"/>
  <c r="J96" i="19" s="1"/>
  <c r="K174" i="19"/>
  <c r="H195" i="7"/>
  <c r="K36" i="19"/>
  <c r="H57" i="7"/>
  <c r="K38" i="19"/>
  <c r="H59" i="7"/>
  <c r="R38" i="19" s="1"/>
  <c r="K136" i="19"/>
  <c r="H157" i="7"/>
  <c r="J136" i="19" s="1"/>
  <c r="K158" i="19"/>
  <c r="H179" i="7"/>
  <c r="K195" i="19"/>
  <c r="H216" i="7"/>
  <c r="K97" i="19"/>
  <c r="H118" i="7"/>
  <c r="R97" i="19" s="1"/>
  <c r="K132" i="19"/>
  <c r="H153" i="7"/>
  <c r="R132" i="19" s="1"/>
  <c r="K184" i="19"/>
  <c r="H205" i="7"/>
  <c r="K14" i="19"/>
  <c r="H35" i="7"/>
  <c r="K12" i="19"/>
  <c r="H33" i="7"/>
  <c r="J12" i="19" s="1"/>
  <c r="K157" i="19"/>
  <c r="H178" i="7"/>
  <c r="J157" i="19" s="1"/>
  <c r="K173" i="19"/>
  <c r="H194" i="7"/>
  <c r="K110" i="19"/>
  <c r="H131" i="7"/>
  <c r="K102" i="19"/>
  <c r="H123" i="7"/>
  <c r="J102" i="19" s="1"/>
  <c r="K92" i="19"/>
  <c r="H113" i="7"/>
  <c r="R92" i="19" s="1"/>
  <c r="K118" i="19"/>
  <c r="H139" i="7"/>
  <c r="K28" i="19"/>
  <c r="H49" i="7"/>
  <c r="K37" i="19"/>
  <c r="H58" i="7"/>
  <c r="J37" i="19" s="1"/>
  <c r="K126" i="19"/>
  <c r="H147" i="7"/>
  <c r="J126" i="19" s="1"/>
  <c r="K130" i="19"/>
  <c r="H151" i="7"/>
  <c r="K51" i="19"/>
  <c r="H72" i="7"/>
  <c r="K27" i="19"/>
  <c r="H48" i="7"/>
  <c r="R27" i="19" s="1"/>
  <c r="K161" i="19"/>
  <c r="H182" i="7"/>
  <c r="R161" i="19" s="1"/>
  <c r="K164" i="19"/>
  <c r="H185" i="7"/>
  <c r="K175" i="19"/>
  <c r="H196" i="7"/>
  <c r="K131" i="19"/>
  <c r="H152" i="7"/>
  <c r="J131" i="19" s="1"/>
  <c r="K66" i="19"/>
  <c r="H87" i="7"/>
  <c r="R66" i="19" s="1"/>
  <c r="K107" i="19"/>
  <c r="H128" i="7"/>
  <c r="K50" i="19"/>
  <c r="H71" i="7"/>
  <c r="K116" i="19"/>
  <c r="H137" i="7"/>
  <c r="R116" i="19" s="1"/>
  <c r="K202" i="19"/>
  <c r="H223" i="7"/>
  <c r="R202" i="19" s="1"/>
  <c r="K46" i="19"/>
  <c r="H67" i="7"/>
  <c r="K169" i="19"/>
  <c r="H190" i="7"/>
  <c r="K162" i="19"/>
  <c r="H183" i="7"/>
  <c r="J162" i="19" s="1"/>
  <c r="K80" i="19"/>
  <c r="H101" i="7"/>
  <c r="J80" i="19" s="1"/>
  <c r="K156" i="19"/>
  <c r="H177" i="7"/>
  <c r="K200" i="19"/>
  <c r="H221" i="7"/>
  <c r="K30" i="19"/>
  <c r="H51" i="7"/>
  <c r="R30" i="19" s="1"/>
  <c r="K67" i="19"/>
  <c r="H88" i="7"/>
  <c r="R67" i="19" s="1"/>
  <c r="K90" i="19"/>
  <c r="H111" i="7"/>
  <c r="K138" i="19"/>
  <c r="H159" i="7"/>
  <c r="K56" i="19"/>
  <c r="H77" i="7"/>
  <c r="R56" i="19" s="1"/>
  <c r="K201" i="19"/>
  <c r="H222" i="7"/>
  <c r="R201" i="19" s="1"/>
  <c r="K183" i="19"/>
  <c r="H204" i="7"/>
  <c r="K153" i="19"/>
  <c r="H174" i="7"/>
  <c r="K47" i="19"/>
  <c r="H68" i="7"/>
  <c r="R47" i="19" s="1"/>
  <c r="K125" i="19"/>
  <c r="H146" i="7"/>
  <c r="J125" i="19" s="1"/>
  <c r="K190" i="19"/>
  <c r="H211" i="7"/>
  <c r="K109" i="19"/>
  <c r="H130" i="7"/>
  <c r="R109" i="19" s="1"/>
  <c r="K170" i="19"/>
  <c r="H191" i="7"/>
  <c r="R170" i="19" s="1"/>
  <c r="K88" i="19"/>
  <c r="H109" i="7"/>
  <c r="J88" i="19" s="1"/>
  <c r="K191" i="19"/>
  <c r="H212" i="7"/>
  <c r="K34" i="19"/>
  <c r="H55" i="7"/>
  <c r="K154" i="19"/>
  <c r="H175" i="7"/>
  <c r="R154" i="19" s="1"/>
  <c r="K72" i="19"/>
  <c r="H93" i="7"/>
  <c r="J72" i="19" s="1"/>
  <c r="K150" i="19"/>
  <c r="H171" i="7"/>
  <c r="K41" i="19"/>
  <c r="H62" i="7"/>
  <c r="K197" i="19"/>
  <c r="H218" i="7"/>
  <c r="J197" i="19" s="1"/>
  <c r="K8" i="19"/>
  <c r="H29" i="7"/>
  <c r="R8" i="19" s="1"/>
  <c r="K7" i="19"/>
  <c r="H28" i="7"/>
  <c r="R15" i="19"/>
  <c r="J15" i="19"/>
  <c r="R175" i="19"/>
  <c r="J175" i="19"/>
  <c r="J128" i="19"/>
  <c r="R128" i="19"/>
  <c r="J64" i="19"/>
  <c r="R64" i="19"/>
  <c r="J184" i="19"/>
  <c r="R184" i="19"/>
  <c r="R55" i="19"/>
  <c r="J55" i="19"/>
  <c r="R20" i="19"/>
  <c r="J20" i="19"/>
  <c r="R43" i="19"/>
  <c r="R90" i="19"/>
  <c r="J90" i="19"/>
  <c r="R9" i="19"/>
  <c r="J9" i="19"/>
  <c r="K4" i="19"/>
  <c r="U25" i="7"/>
  <c r="V25" i="7" s="1"/>
  <c r="R105" i="19"/>
  <c r="J105" i="19"/>
  <c r="R46" i="19"/>
  <c r="J46" i="19"/>
  <c r="R76" i="19"/>
  <c r="J76" i="19"/>
  <c r="R156" i="19"/>
  <c r="J156" i="19"/>
  <c r="J21" i="19"/>
  <c r="R21" i="19"/>
  <c r="J24" i="19"/>
  <c r="J133" i="19"/>
  <c r="R133" i="19"/>
  <c r="R146" i="19"/>
  <c r="J146" i="19"/>
  <c r="J190" i="19"/>
  <c r="R190" i="19"/>
  <c r="R123" i="19"/>
  <c r="J123" i="19"/>
  <c r="R193" i="19"/>
  <c r="J193" i="19"/>
  <c r="J29" i="19"/>
  <c r="R29" i="19"/>
  <c r="T14" i="19"/>
  <c r="T35" i="7"/>
  <c r="R71" i="19"/>
  <c r="J71" i="19"/>
  <c r="R148" i="19"/>
  <c r="R155" i="19"/>
  <c r="J155" i="19"/>
  <c r="J16" i="19"/>
  <c r="R16" i="19"/>
  <c r="R74" i="19"/>
  <c r="J74" i="19"/>
  <c r="R145" i="19"/>
  <c r="J145" i="19"/>
  <c r="R163" i="19"/>
  <c r="J163" i="19"/>
  <c r="T24" i="19"/>
  <c r="T45" i="7"/>
  <c r="W24" i="19" s="1"/>
  <c r="J152" i="19"/>
  <c r="R152" i="19"/>
  <c r="R14" i="19"/>
  <c r="J14" i="19"/>
  <c r="R114" i="19"/>
  <c r="J114" i="19"/>
  <c r="T21" i="19"/>
  <c r="T42" i="7"/>
  <c r="R57" i="19"/>
  <c r="J57" i="19"/>
  <c r="R195" i="19"/>
  <c r="J195" i="19"/>
  <c r="R177" i="19"/>
  <c r="J177" i="19"/>
  <c r="T23" i="19"/>
  <c r="T44" i="7"/>
  <c r="W23" i="19" s="1"/>
  <c r="R137" i="19"/>
  <c r="J137" i="19"/>
  <c r="T18" i="19"/>
  <c r="T39" i="7"/>
  <c r="W18" i="19" s="1"/>
  <c r="J104" i="19"/>
  <c r="R104" i="19"/>
  <c r="R54" i="19"/>
  <c r="J54" i="19"/>
  <c r="T22" i="19"/>
  <c r="T43" i="7"/>
  <c r="R115" i="19"/>
  <c r="J115" i="19"/>
  <c r="R34" i="19"/>
  <c r="J34" i="19"/>
  <c r="R180" i="19"/>
  <c r="J180" i="19"/>
  <c r="J189" i="19"/>
  <c r="R189" i="19"/>
  <c r="R183" i="19"/>
  <c r="J183" i="19"/>
  <c r="R41" i="19"/>
  <c r="J41" i="19"/>
  <c r="R44" i="19"/>
  <c r="J44" i="19"/>
  <c r="R135" i="19"/>
  <c r="J135" i="19"/>
  <c r="R187" i="19"/>
  <c r="J187" i="19"/>
  <c r="J77" i="19"/>
  <c r="R84" i="19"/>
  <c r="R49" i="19"/>
  <c r="J49" i="19"/>
  <c r="R119" i="19"/>
  <c r="J119" i="19"/>
  <c r="J69" i="19"/>
  <c r="R69" i="19"/>
  <c r="J93" i="19"/>
  <c r="R93" i="19"/>
  <c r="R28" i="19"/>
  <c r="J28" i="19"/>
  <c r="T17" i="19"/>
  <c r="T38" i="7"/>
  <c r="W17" i="19" s="1"/>
  <c r="R164" i="19"/>
  <c r="J164" i="19"/>
  <c r="R107" i="19"/>
  <c r="J107" i="19"/>
  <c r="J61" i="19"/>
  <c r="R61" i="19"/>
  <c r="J158" i="19"/>
  <c r="R158" i="19"/>
  <c r="J134" i="19"/>
  <c r="R134" i="19"/>
  <c r="R138" i="19"/>
  <c r="J138" i="19"/>
  <c r="R75" i="19"/>
  <c r="J75" i="19"/>
  <c r="R194" i="19"/>
  <c r="J194" i="19"/>
  <c r="R65" i="19"/>
  <c r="J65" i="19"/>
  <c r="J110" i="19"/>
  <c r="R110" i="19"/>
  <c r="T10" i="19"/>
  <c r="T31" i="7"/>
  <c r="W10" i="19" s="1"/>
  <c r="J4" i="19"/>
  <c r="R4" i="19"/>
  <c r="T15" i="19"/>
  <c r="T36" i="7"/>
  <c r="W15" i="19" s="1"/>
  <c r="R17" i="19"/>
  <c r="J17" i="19"/>
  <c r="J101" i="19"/>
  <c r="R101" i="19"/>
  <c r="J168" i="19"/>
  <c r="R168" i="19"/>
  <c r="J150" i="19"/>
  <c r="R150" i="19"/>
  <c r="R70" i="19"/>
  <c r="J70" i="19"/>
  <c r="J94" i="19"/>
  <c r="R94" i="19"/>
  <c r="R121" i="19"/>
  <c r="J121" i="19"/>
  <c r="J181" i="19"/>
  <c r="R181" i="19"/>
  <c r="R42" i="19"/>
  <c r="J42" i="19"/>
  <c r="R5" i="19"/>
  <c r="J5" i="19"/>
  <c r="J118" i="19"/>
  <c r="R118" i="19"/>
  <c r="R51" i="19"/>
  <c r="J51" i="19"/>
  <c r="T9" i="19"/>
  <c r="T30" i="7"/>
  <c r="W9" i="19" s="1"/>
  <c r="R151" i="19"/>
  <c r="J151" i="19"/>
  <c r="R127" i="19"/>
  <c r="J127" i="19"/>
  <c r="R140" i="19"/>
  <c r="J140" i="19"/>
  <c r="R153" i="19"/>
  <c r="J153" i="19"/>
  <c r="R79" i="19"/>
  <c r="J79" i="19"/>
  <c r="R89" i="19"/>
  <c r="J89" i="19"/>
  <c r="T19" i="19"/>
  <c r="T40" i="7"/>
  <c r="W19" i="19" s="1"/>
  <c r="R31" i="19"/>
  <c r="J31" i="19"/>
  <c r="R36" i="19"/>
  <c r="J36" i="19"/>
  <c r="R191" i="19"/>
  <c r="J191" i="19"/>
  <c r="R169" i="19"/>
  <c r="J169" i="19"/>
  <c r="R26" i="19"/>
  <c r="J26" i="19"/>
  <c r="J144" i="19"/>
  <c r="R144" i="19"/>
  <c r="J40" i="19"/>
  <c r="R40" i="19"/>
  <c r="T13" i="19"/>
  <c r="T34" i="7"/>
  <c r="W13" i="19" s="1"/>
  <c r="R106" i="19"/>
  <c r="R62" i="19"/>
  <c r="J62" i="19"/>
  <c r="R172" i="19"/>
  <c r="J172" i="19"/>
  <c r="R6" i="19"/>
  <c r="J6" i="19"/>
  <c r="J129" i="19"/>
  <c r="T4" i="19"/>
  <c r="T25" i="7"/>
  <c r="W4" i="19" s="1"/>
  <c r="J173" i="19"/>
  <c r="R173" i="19"/>
  <c r="R130" i="19"/>
  <c r="J130" i="19"/>
  <c r="J192" i="19"/>
  <c r="R192" i="19"/>
  <c r="R50" i="19"/>
  <c r="J50" i="19"/>
  <c r="R73" i="19"/>
  <c r="J73" i="19"/>
  <c r="R81" i="19"/>
  <c r="R19" i="19"/>
  <c r="J19" i="19"/>
  <c r="R143" i="19"/>
  <c r="J143" i="19"/>
  <c r="T11" i="19"/>
  <c r="T32" i="7"/>
  <c r="W11" i="19" s="1"/>
  <c r="J22" i="19"/>
  <c r="J200" i="19"/>
  <c r="R200" i="19"/>
  <c r="R10" i="19"/>
  <c r="J53" i="19"/>
  <c r="J174" i="19"/>
  <c r="R174" i="19"/>
  <c r="R188" i="19"/>
  <c r="J188" i="19"/>
  <c r="J117" i="19"/>
  <c r="R117" i="19"/>
  <c r="R91" i="19"/>
  <c r="J91" i="19"/>
  <c r="T20" i="19"/>
  <c r="T41" i="7"/>
  <c r="W20" i="19" s="1"/>
  <c r="T5" i="19"/>
  <c r="T26" i="7"/>
  <c r="W5" i="19" s="1"/>
  <c r="T6" i="19"/>
  <c r="T27" i="7"/>
  <c r="W6" i="19" s="1"/>
  <c r="T8" i="19"/>
  <c r="T29" i="7"/>
  <c r="W8" i="19" s="1"/>
  <c r="T7" i="19"/>
  <c r="T28" i="7"/>
  <c r="W7" i="19" s="1"/>
  <c r="R7" i="19"/>
  <c r="J7" i="19"/>
  <c r="S117" i="7"/>
  <c r="T96" i="19"/>
  <c r="S138" i="7"/>
  <c r="T117" i="19"/>
  <c r="S109" i="7"/>
  <c r="T88" i="19"/>
  <c r="S114" i="7"/>
  <c r="T93" i="19"/>
  <c r="S167" i="7"/>
  <c r="T146" i="19"/>
  <c r="S93" i="7"/>
  <c r="T72" i="19"/>
  <c r="S216" i="7"/>
  <c r="T195" i="19"/>
  <c r="S118" i="7"/>
  <c r="T97" i="19"/>
  <c r="S208" i="7"/>
  <c r="T187" i="19"/>
  <c r="S110" i="7"/>
  <c r="T89" i="19"/>
  <c r="S195" i="7"/>
  <c r="T174" i="19"/>
  <c r="S72" i="7"/>
  <c r="T51" i="19"/>
  <c r="S57" i="7"/>
  <c r="T36" i="19"/>
  <c r="S222" i="7"/>
  <c r="T201" i="19"/>
  <c r="S116" i="7"/>
  <c r="T95" i="19"/>
  <c r="S73" i="7"/>
  <c r="T52" i="19"/>
  <c r="S66" i="7"/>
  <c r="T45" i="19"/>
  <c r="S113" i="7"/>
  <c r="T92" i="19"/>
  <c r="S131" i="7"/>
  <c r="T110" i="19"/>
  <c r="S67" i="7"/>
  <c r="T46" i="19"/>
  <c r="S168" i="7"/>
  <c r="T147" i="19"/>
  <c r="S70" i="7"/>
  <c r="T49" i="19"/>
  <c r="S103" i="7"/>
  <c r="T82" i="19"/>
  <c r="S52" i="7"/>
  <c r="T31" i="19"/>
  <c r="S95" i="7"/>
  <c r="T74" i="19"/>
  <c r="S158" i="7"/>
  <c r="T137" i="19"/>
  <c r="S219" i="7"/>
  <c r="T198" i="19"/>
  <c r="S54" i="7"/>
  <c r="T33" i="19"/>
  <c r="S203" i="7"/>
  <c r="T182" i="19"/>
  <c r="S174" i="7"/>
  <c r="T153" i="19"/>
  <c r="S204" i="7"/>
  <c r="T183" i="19"/>
  <c r="S162" i="7"/>
  <c r="T141" i="19"/>
  <c r="S76" i="7"/>
  <c r="T55" i="19"/>
  <c r="S75" i="7"/>
  <c r="T54" i="19"/>
  <c r="S88" i="7"/>
  <c r="T67" i="19"/>
  <c r="S129" i="7"/>
  <c r="T108" i="19"/>
  <c r="S80" i="7"/>
  <c r="T59" i="19"/>
  <c r="S89" i="7"/>
  <c r="T68" i="19"/>
  <c r="S155" i="7"/>
  <c r="T134" i="19"/>
  <c r="S122" i="7"/>
  <c r="T101" i="19"/>
  <c r="S192" i="7"/>
  <c r="T171" i="19"/>
  <c r="S94" i="7"/>
  <c r="T73" i="19"/>
  <c r="S101" i="7"/>
  <c r="T80" i="19"/>
  <c r="S214" i="7"/>
  <c r="T193" i="19"/>
  <c r="S108" i="7"/>
  <c r="T87" i="19"/>
  <c r="S173" i="7"/>
  <c r="T152" i="19"/>
  <c r="S65" i="7"/>
  <c r="T44" i="19"/>
  <c r="S170" i="7"/>
  <c r="T149" i="19"/>
  <c r="S207" i="7"/>
  <c r="T186" i="19"/>
  <c r="S164" i="7"/>
  <c r="T143" i="19"/>
  <c r="S171" i="7"/>
  <c r="T150" i="19"/>
  <c r="S212" i="7"/>
  <c r="T191" i="19"/>
  <c r="S87" i="7"/>
  <c r="T66" i="19"/>
  <c r="S177" i="7"/>
  <c r="T156" i="19"/>
  <c r="S209" i="7"/>
  <c r="T188" i="19"/>
  <c r="S137" i="7"/>
  <c r="T116" i="19"/>
  <c r="S172" i="7"/>
  <c r="T151" i="19"/>
  <c r="S146" i="7"/>
  <c r="T125" i="19"/>
  <c r="S152" i="7"/>
  <c r="T131" i="19"/>
  <c r="S60" i="7"/>
  <c r="T39" i="19"/>
  <c r="S148" i="7"/>
  <c r="T127" i="19"/>
  <c r="S213" i="7"/>
  <c r="T192" i="19"/>
  <c r="S175" i="7"/>
  <c r="T154" i="19"/>
  <c r="S205" i="7"/>
  <c r="T184" i="19"/>
  <c r="S143" i="7"/>
  <c r="T122" i="19"/>
  <c r="S69" i="7"/>
  <c r="T48" i="19"/>
  <c r="S147" i="7"/>
  <c r="T126" i="19"/>
  <c r="S200" i="7"/>
  <c r="T179" i="19"/>
  <c r="S56" i="7"/>
  <c r="T35" i="19"/>
  <c r="S55" i="7"/>
  <c r="T34" i="19"/>
  <c r="S121" i="7"/>
  <c r="T100" i="19"/>
  <c r="S186" i="7"/>
  <c r="T165" i="19"/>
  <c r="S165" i="7"/>
  <c r="T144" i="19"/>
  <c r="S190" i="7"/>
  <c r="T169" i="19"/>
  <c r="S84" i="7"/>
  <c r="T63" i="19"/>
  <c r="S99" i="7"/>
  <c r="T78" i="19"/>
  <c r="S128" i="7"/>
  <c r="T107" i="19"/>
  <c r="S166" i="7"/>
  <c r="T145" i="19"/>
  <c r="S71" i="7"/>
  <c r="T50" i="19"/>
  <c r="S63" i="7"/>
  <c r="T42" i="19"/>
  <c r="S223" i="7"/>
  <c r="T202" i="19"/>
  <c r="S107" i="7"/>
  <c r="T86" i="19"/>
  <c r="S83" i="7"/>
  <c r="T62" i="19"/>
  <c r="S224" i="7"/>
  <c r="T203" i="19"/>
  <c r="S126" i="7"/>
  <c r="T105" i="19"/>
  <c r="S105" i="7"/>
  <c r="T84" i="19"/>
  <c r="S159" i="7"/>
  <c r="T138" i="19"/>
  <c r="S85" i="7"/>
  <c r="T64" i="19"/>
  <c r="S151" i="7"/>
  <c r="T130" i="19"/>
  <c r="S77" i="7"/>
  <c r="T56" i="19"/>
  <c r="S210" i="7"/>
  <c r="T189" i="19"/>
  <c r="S217" i="7"/>
  <c r="T196" i="19"/>
  <c r="S189" i="7"/>
  <c r="T168" i="19"/>
  <c r="S139" i="7"/>
  <c r="T118" i="19"/>
  <c r="S59" i="7"/>
  <c r="T38" i="19"/>
  <c r="S58" i="7"/>
  <c r="T37" i="19"/>
  <c r="S104" i="7"/>
  <c r="T83" i="19"/>
  <c r="S111" i="7"/>
  <c r="T90" i="19"/>
  <c r="S160" i="7"/>
  <c r="T139" i="19"/>
  <c r="S62" i="7"/>
  <c r="T41" i="19"/>
  <c r="S37" i="7"/>
  <c r="V16" i="19" s="1"/>
  <c r="T16" i="19"/>
  <c r="S199" i="7"/>
  <c r="T178" i="19"/>
  <c r="S125" i="7"/>
  <c r="T104" i="19"/>
  <c r="S185" i="7"/>
  <c r="T164" i="19"/>
  <c r="S163" i="7"/>
  <c r="T142" i="19"/>
  <c r="S119" i="7"/>
  <c r="T98" i="19"/>
  <c r="S141" i="7"/>
  <c r="T120" i="19"/>
  <c r="S46" i="7"/>
  <c r="T25" i="19"/>
  <c r="S154" i="7"/>
  <c r="T133" i="19"/>
  <c r="S130" i="7"/>
  <c r="T109" i="19"/>
  <c r="S96" i="7"/>
  <c r="T75" i="19"/>
  <c r="S153" i="7"/>
  <c r="T132" i="19"/>
  <c r="S218" i="7"/>
  <c r="T197" i="19"/>
  <c r="S82" i="7"/>
  <c r="T61" i="19"/>
  <c r="S193" i="7"/>
  <c r="T172" i="19"/>
  <c r="S135" i="7"/>
  <c r="T114" i="19"/>
  <c r="S61" i="7"/>
  <c r="T40" i="19"/>
  <c r="S181" i="7"/>
  <c r="T160" i="19"/>
  <c r="S81" i="7"/>
  <c r="T60" i="19"/>
  <c r="S206" i="7"/>
  <c r="T185" i="19"/>
  <c r="S100" i="7"/>
  <c r="T79" i="19"/>
  <c r="S97" i="7"/>
  <c r="T76" i="19"/>
  <c r="S178" i="7"/>
  <c r="T157" i="19"/>
  <c r="S197" i="7"/>
  <c r="T176" i="19"/>
  <c r="S184" i="7"/>
  <c r="T163" i="19"/>
  <c r="S123" i="7"/>
  <c r="T102" i="19"/>
  <c r="S191" i="7"/>
  <c r="T170" i="19"/>
  <c r="S150" i="7"/>
  <c r="T129" i="19"/>
  <c r="S182" i="7"/>
  <c r="T161" i="19"/>
  <c r="S149" i="7"/>
  <c r="T128" i="19"/>
  <c r="S136" i="7"/>
  <c r="T115" i="19"/>
  <c r="S188" i="7"/>
  <c r="T167" i="19"/>
  <c r="S215" i="7"/>
  <c r="T194" i="19"/>
  <c r="S133" i="7"/>
  <c r="T112" i="19"/>
  <c r="S68" i="7"/>
  <c r="T47" i="19"/>
  <c r="S179" i="7"/>
  <c r="T158" i="19"/>
  <c r="S145" i="7"/>
  <c r="T124" i="19"/>
  <c r="S98" i="7"/>
  <c r="T77" i="19"/>
  <c r="S90" i="7"/>
  <c r="T69" i="19"/>
  <c r="S124" i="7"/>
  <c r="T103" i="19"/>
  <c r="S187" i="7"/>
  <c r="T166" i="19"/>
  <c r="S201" i="7"/>
  <c r="T180" i="19"/>
  <c r="S202" i="7"/>
  <c r="T181" i="19"/>
  <c r="S127" i="7"/>
  <c r="T106" i="19"/>
  <c r="S53" i="7"/>
  <c r="T32" i="19"/>
  <c r="S176" i="7"/>
  <c r="T155" i="19"/>
  <c r="S78" i="7"/>
  <c r="T57" i="19"/>
  <c r="S156" i="7"/>
  <c r="T135" i="19"/>
  <c r="S220" i="7"/>
  <c r="T199" i="19"/>
  <c r="S50" i="7"/>
  <c r="T29" i="19"/>
  <c r="S134" i="7"/>
  <c r="T113" i="19"/>
  <c r="S115" i="7"/>
  <c r="T94" i="19"/>
  <c r="S106" i="7"/>
  <c r="T85" i="19"/>
  <c r="S47" i="7"/>
  <c r="T26" i="19"/>
  <c r="S64" i="7"/>
  <c r="T43" i="19"/>
  <c r="S86" i="7"/>
  <c r="T65" i="19"/>
  <c r="S120" i="7"/>
  <c r="T99" i="19"/>
  <c r="S79" i="7"/>
  <c r="T58" i="19"/>
  <c r="S196" i="7"/>
  <c r="T175" i="19"/>
  <c r="S211" i="7"/>
  <c r="T190" i="19"/>
  <c r="S169" i="7"/>
  <c r="T148" i="19"/>
  <c r="S180" i="7"/>
  <c r="T159" i="19"/>
  <c r="S144" i="7"/>
  <c r="T123" i="19"/>
  <c r="S91" i="7"/>
  <c r="T70" i="19"/>
  <c r="S183" i="7"/>
  <c r="T162" i="19"/>
  <c r="S221" i="7"/>
  <c r="T200" i="19"/>
  <c r="S51" i="7"/>
  <c r="T30" i="19"/>
  <c r="S140" i="7"/>
  <c r="T119" i="19"/>
  <c r="S132" i="7"/>
  <c r="T111" i="19"/>
  <c r="S112" i="7"/>
  <c r="T91" i="19"/>
  <c r="S102" i="7"/>
  <c r="T81" i="19"/>
  <c r="S49" i="7"/>
  <c r="T28" i="19"/>
  <c r="S74" i="7"/>
  <c r="T53" i="19"/>
  <c r="S161" i="7"/>
  <c r="T140" i="19"/>
  <c r="S194" i="7"/>
  <c r="T173" i="19"/>
  <c r="S48" i="7"/>
  <c r="T27" i="19"/>
  <c r="S142" i="7"/>
  <c r="T121" i="19"/>
  <c r="S198" i="7"/>
  <c r="T177" i="19"/>
  <c r="S92" i="7"/>
  <c r="T71" i="19"/>
  <c r="S157" i="7"/>
  <c r="T136" i="19"/>
  <c r="S33" i="7"/>
  <c r="T12" i="19"/>
  <c r="W37" i="7"/>
  <c r="X37" i="7" s="1"/>
  <c r="U37" i="7"/>
  <c r="V37" i="7" s="1"/>
  <c r="L37" i="7"/>
  <c r="K37" i="7"/>
  <c r="K33" i="7"/>
  <c r="L33" i="7"/>
  <c r="W26" i="7"/>
  <c r="X26" i="7" s="1"/>
  <c r="U26" i="7"/>
  <c r="V26" i="7" s="1"/>
  <c r="W45" i="7"/>
  <c r="X45" i="7" s="1"/>
  <c r="U45" i="7"/>
  <c r="V45" i="7" s="1"/>
  <c r="U44" i="7"/>
  <c r="V44" i="7" s="1"/>
  <c r="W44" i="7"/>
  <c r="U39" i="7"/>
  <c r="V39" i="7" s="1"/>
  <c r="W39" i="7"/>
  <c r="X39" i="7" s="1"/>
  <c r="U38" i="7"/>
  <c r="V38" i="7" s="1"/>
  <c r="W38" i="7"/>
  <c r="U36" i="7"/>
  <c r="V36" i="7" s="1"/>
  <c r="W36" i="7"/>
  <c r="W27" i="7"/>
  <c r="X27" i="7" s="1"/>
  <c r="U27" i="7"/>
  <c r="V27" i="7" s="1"/>
  <c r="U32" i="7"/>
  <c r="V32" i="7" s="1"/>
  <c r="W32" i="7"/>
  <c r="X32" i="7" s="1"/>
  <c r="W28" i="7"/>
  <c r="X28" i="7" s="1"/>
  <c r="U28" i="7"/>
  <c r="V28" i="7" s="1"/>
  <c r="V13" i="7" s="1"/>
  <c r="W40" i="7"/>
  <c r="X40" i="7" s="1"/>
  <c r="U40" i="7"/>
  <c r="V40" i="7" s="1"/>
  <c r="U35" i="7"/>
  <c r="V35" i="7" s="1"/>
  <c r="W35" i="7"/>
  <c r="X35" i="7" s="1"/>
  <c r="U31" i="7"/>
  <c r="V31" i="7" s="1"/>
  <c r="W31" i="7"/>
  <c r="X31" i="7" s="1"/>
  <c r="W34" i="7"/>
  <c r="U34" i="7"/>
  <c r="V34" i="7" s="1"/>
  <c r="U41" i="7"/>
  <c r="V41" i="7" s="1"/>
  <c r="W41" i="7"/>
  <c r="X41" i="7" s="1"/>
  <c r="W30" i="7"/>
  <c r="X30" i="7" s="1"/>
  <c r="U30" i="7"/>
  <c r="V30" i="7" s="1"/>
  <c r="U29" i="7"/>
  <c r="V29" i="7" s="1"/>
  <c r="W29" i="7"/>
  <c r="X29" i="7" s="1"/>
  <c r="W25" i="7"/>
  <c r="S42" i="7"/>
  <c r="X42" i="7"/>
  <c r="S45" i="7"/>
  <c r="V24" i="19" s="1"/>
  <c r="S44" i="7"/>
  <c r="V23" i="19" s="1"/>
  <c r="X44" i="7"/>
  <c r="S43" i="7"/>
  <c r="V22" i="19" s="1"/>
  <c r="X43" i="7"/>
  <c r="K63" i="7"/>
  <c r="L63" i="7"/>
  <c r="L210" i="7"/>
  <c r="K210" i="7"/>
  <c r="L182" i="7"/>
  <c r="K182" i="7"/>
  <c r="L151" i="7"/>
  <c r="K151" i="7"/>
  <c r="L127" i="7"/>
  <c r="K127" i="7"/>
  <c r="L204" i="7"/>
  <c r="K204" i="7"/>
  <c r="K95" i="7"/>
  <c r="L95" i="7"/>
  <c r="K38" i="7"/>
  <c r="L38" i="7"/>
  <c r="S32" i="7"/>
  <c r="V11" i="19" s="1"/>
  <c r="K160" i="7"/>
  <c r="L160" i="7"/>
  <c r="L142" i="7"/>
  <c r="K142" i="7"/>
  <c r="L51" i="7"/>
  <c r="K51" i="7"/>
  <c r="K88" i="7"/>
  <c r="L88" i="7"/>
  <c r="L77" i="7"/>
  <c r="K77" i="7"/>
  <c r="K105" i="7"/>
  <c r="L105" i="7"/>
  <c r="L183" i="7"/>
  <c r="K183" i="7"/>
  <c r="K96" i="7"/>
  <c r="L96" i="7"/>
  <c r="L169" i="7"/>
  <c r="K169" i="7"/>
  <c r="L56" i="7"/>
  <c r="K56" i="7"/>
  <c r="K216" i="7"/>
  <c r="L216" i="7"/>
  <c r="K222" i="7"/>
  <c r="L222" i="7"/>
  <c r="L198" i="7"/>
  <c r="K198" i="7"/>
  <c r="K154" i="7"/>
  <c r="L154" i="7"/>
  <c r="L84" i="7"/>
  <c r="K84" i="7"/>
  <c r="S25" i="7"/>
  <c r="V4" i="19" s="1"/>
  <c r="L134" i="7"/>
  <c r="K134" i="7"/>
  <c r="K175" i="7"/>
  <c r="L175" i="7"/>
  <c r="L171" i="7"/>
  <c r="K171" i="7"/>
  <c r="L121" i="7"/>
  <c r="K121" i="7"/>
  <c r="K145" i="7"/>
  <c r="L145" i="7"/>
  <c r="K168" i="7"/>
  <c r="L168" i="7"/>
  <c r="L114" i="7"/>
  <c r="K114" i="7"/>
  <c r="L147" i="7"/>
  <c r="K147" i="7"/>
  <c r="L209" i="7"/>
  <c r="K209" i="7"/>
  <c r="L197" i="7"/>
  <c r="K197" i="7"/>
  <c r="K185" i="7"/>
  <c r="L185" i="7"/>
  <c r="S28" i="7"/>
  <c r="V7" i="19" s="1"/>
  <c r="K117" i="7"/>
  <c r="L117" i="7"/>
  <c r="L57" i="7"/>
  <c r="K57" i="7"/>
  <c r="L47" i="7"/>
  <c r="K47" i="7"/>
  <c r="K219" i="7"/>
  <c r="L219" i="7"/>
  <c r="K25" i="7"/>
  <c r="L25" i="7"/>
  <c r="L43" i="7"/>
  <c r="K43" i="7"/>
  <c r="L129" i="7"/>
  <c r="K129" i="7"/>
  <c r="L45" i="7"/>
  <c r="K45" i="7"/>
  <c r="L184" i="7"/>
  <c r="K184" i="7"/>
  <c r="L166" i="7"/>
  <c r="K166" i="7"/>
  <c r="L179" i="7"/>
  <c r="K179" i="7"/>
  <c r="K102" i="7"/>
  <c r="L102" i="7"/>
  <c r="K53" i="7"/>
  <c r="L53" i="7"/>
  <c r="L192" i="7"/>
  <c r="K192" i="7"/>
  <c r="S35" i="7"/>
  <c r="V14" i="19" s="1"/>
  <c r="K174" i="7"/>
  <c r="L174" i="7"/>
  <c r="L133" i="7"/>
  <c r="K133" i="7"/>
  <c r="L125" i="7"/>
  <c r="K125" i="7"/>
  <c r="L223" i="7"/>
  <c r="K223" i="7"/>
  <c r="L190" i="7"/>
  <c r="K190" i="7"/>
  <c r="L106" i="7"/>
  <c r="K106" i="7"/>
  <c r="L167" i="7"/>
  <c r="K167" i="7"/>
  <c r="L132" i="7"/>
  <c r="K132" i="7"/>
  <c r="K119" i="7"/>
  <c r="L119" i="7"/>
  <c r="K65" i="7"/>
  <c r="L65" i="7"/>
  <c r="L122" i="7"/>
  <c r="K122" i="7"/>
  <c r="K217" i="7"/>
  <c r="L217" i="7"/>
  <c r="L46" i="7"/>
  <c r="K46" i="7"/>
  <c r="L76" i="7"/>
  <c r="K76" i="7"/>
  <c r="L109" i="7"/>
  <c r="K109" i="7"/>
  <c r="L212" i="7"/>
  <c r="K212" i="7"/>
  <c r="K29" i="7"/>
  <c r="L29" i="7"/>
  <c r="L39" i="7"/>
  <c r="K39" i="7"/>
  <c r="K26" i="7"/>
  <c r="L26" i="7"/>
  <c r="L208" i="7"/>
  <c r="K208" i="7"/>
  <c r="L30" i="7"/>
  <c r="K30" i="7"/>
  <c r="L34" i="7"/>
  <c r="K34" i="7"/>
  <c r="K81" i="7"/>
  <c r="L81" i="7"/>
  <c r="L54" i="7"/>
  <c r="K54" i="7"/>
  <c r="S26" i="7"/>
  <c r="V5" i="19" s="1"/>
  <c r="K72" i="7"/>
  <c r="L72" i="7"/>
  <c r="L107" i="7"/>
  <c r="K107" i="7"/>
  <c r="L172" i="7"/>
  <c r="K172" i="7"/>
  <c r="L170" i="7"/>
  <c r="K170" i="7"/>
  <c r="L101" i="7"/>
  <c r="K101" i="7"/>
  <c r="L157" i="7"/>
  <c r="K157" i="7"/>
  <c r="L126" i="7"/>
  <c r="K126" i="7"/>
  <c r="K98" i="7"/>
  <c r="L98" i="7"/>
  <c r="K80" i="7"/>
  <c r="L80" i="7"/>
  <c r="L92" i="7"/>
  <c r="K92" i="7"/>
  <c r="L158" i="7"/>
  <c r="K158" i="7"/>
  <c r="K116" i="7"/>
  <c r="L116" i="7"/>
  <c r="L200" i="7"/>
  <c r="K200" i="7"/>
  <c r="L143" i="7"/>
  <c r="K143" i="7"/>
  <c r="S31" i="7"/>
  <c r="V10" i="19" s="1"/>
  <c r="L188" i="7"/>
  <c r="K188" i="7"/>
  <c r="L180" i="7"/>
  <c r="K180" i="7"/>
  <c r="L44" i="7"/>
  <c r="K44" i="7"/>
  <c r="L177" i="7"/>
  <c r="K177" i="7"/>
  <c r="L163" i="7"/>
  <c r="K163" i="7"/>
  <c r="L201" i="7"/>
  <c r="K201" i="7"/>
  <c r="S36" i="7"/>
  <c r="V15" i="19" s="1"/>
  <c r="X36" i="7"/>
  <c r="S40" i="7"/>
  <c r="V19" i="19" s="1"/>
  <c r="S29" i="7"/>
  <c r="V8" i="19" s="1"/>
  <c r="L181" i="7"/>
  <c r="K181" i="7"/>
  <c r="K123" i="7"/>
  <c r="L123" i="7"/>
  <c r="L82" i="7"/>
  <c r="K82" i="7"/>
  <c r="K155" i="7"/>
  <c r="L155" i="7"/>
  <c r="K49" i="7"/>
  <c r="L49" i="7"/>
  <c r="L214" i="7"/>
  <c r="K214" i="7"/>
  <c r="K141" i="7"/>
  <c r="L141" i="7"/>
  <c r="K115" i="7"/>
  <c r="L115" i="7"/>
  <c r="L60" i="7"/>
  <c r="K60" i="7"/>
  <c r="K52" i="7"/>
  <c r="L52" i="7"/>
  <c r="K164" i="7"/>
  <c r="L164" i="7"/>
  <c r="S34" i="7"/>
  <c r="V13" i="19" s="1"/>
  <c r="X34" i="7"/>
  <c r="L118" i="7"/>
  <c r="K118" i="7"/>
  <c r="L153" i="7"/>
  <c r="K153" i="7"/>
  <c r="W14" i="19"/>
  <c r="K35" i="7"/>
  <c r="L35" i="7"/>
  <c r="L173" i="7"/>
  <c r="K173" i="7"/>
  <c r="L146" i="7"/>
  <c r="K146" i="7"/>
  <c r="L100" i="7"/>
  <c r="K100" i="7"/>
  <c r="K194" i="7"/>
  <c r="L194" i="7"/>
  <c r="K61" i="7"/>
  <c r="L61" i="7"/>
  <c r="K189" i="7"/>
  <c r="L189" i="7"/>
  <c r="K28" i="7"/>
  <c r="L28" i="7"/>
  <c r="K161" i="7"/>
  <c r="L161" i="7"/>
  <c r="L136" i="7"/>
  <c r="K136" i="7"/>
  <c r="L128" i="7"/>
  <c r="K128" i="7"/>
  <c r="K203" i="7"/>
  <c r="L203" i="7"/>
  <c r="K36" i="7"/>
  <c r="L36" i="7"/>
  <c r="K156" i="7"/>
  <c r="L156" i="7"/>
  <c r="L221" i="7"/>
  <c r="K221" i="7"/>
  <c r="K159" i="7"/>
  <c r="L159" i="7"/>
  <c r="L224" i="7"/>
  <c r="K224" i="7"/>
  <c r="L94" i="7"/>
  <c r="K94" i="7"/>
  <c r="L55" i="7"/>
  <c r="K55" i="7"/>
  <c r="L124" i="7"/>
  <c r="K124" i="7"/>
  <c r="L50" i="7"/>
  <c r="K50" i="7"/>
  <c r="L27" i="7"/>
  <c r="K27" i="7"/>
  <c r="L211" i="7"/>
  <c r="K211" i="7"/>
  <c r="K75" i="7"/>
  <c r="L75" i="7"/>
  <c r="L112" i="7"/>
  <c r="K112" i="7"/>
  <c r="K32" i="7"/>
  <c r="L32" i="7"/>
  <c r="S30" i="7"/>
  <c r="V9" i="19" s="1"/>
  <c r="L93" i="7"/>
  <c r="K93" i="7"/>
  <c r="K111" i="7"/>
  <c r="L111" i="7"/>
  <c r="S41" i="7"/>
  <c r="V20" i="19" s="1"/>
  <c r="L218" i="7"/>
  <c r="K218" i="7"/>
  <c r="K48" i="7"/>
  <c r="L48" i="7"/>
  <c r="K138" i="7"/>
  <c r="L138" i="7"/>
  <c r="L73" i="7"/>
  <c r="K73" i="7"/>
  <c r="L89" i="7"/>
  <c r="K89" i="7"/>
  <c r="K205" i="7"/>
  <c r="L205" i="7"/>
  <c r="K69" i="7"/>
  <c r="L69" i="7"/>
  <c r="K220" i="7"/>
  <c r="L220" i="7"/>
  <c r="K131" i="7"/>
  <c r="L131" i="7"/>
  <c r="K113" i="7"/>
  <c r="L113" i="7"/>
  <c r="L58" i="7"/>
  <c r="K58" i="7"/>
  <c r="L64" i="7"/>
  <c r="K64" i="7"/>
  <c r="L42" i="7"/>
  <c r="K42" i="7"/>
  <c r="L196" i="7"/>
  <c r="K196" i="7"/>
  <c r="K91" i="7"/>
  <c r="L91" i="7"/>
  <c r="L83" i="7"/>
  <c r="K83" i="7"/>
  <c r="K199" i="7"/>
  <c r="L199" i="7"/>
  <c r="L195" i="7"/>
  <c r="K195" i="7"/>
  <c r="L104" i="7"/>
  <c r="K104" i="7"/>
  <c r="L213" i="7"/>
  <c r="K213" i="7"/>
  <c r="K62" i="7"/>
  <c r="L62" i="7"/>
  <c r="K90" i="7"/>
  <c r="L90" i="7"/>
  <c r="L165" i="7"/>
  <c r="K165" i="7"/>
  <c r="K150" i="7"/>
  <c r="L150" i="7"/>
  <c r="L140" i="7"/>
  <c r="K140" i="7"/>
  <c r="L78" i="7"/>
  <c r="K78" i="7"/>
  <c r="K31" i="7"/>
  <c r="L31" i="7"/>
  <c r="K74" i="7"/>
  <c r="L74" i="7"/>
  <c r="K108" i="7"/>
  <c r="L108" i="7"/>
  <c r="K186" i="7"/>
  <c r="L186" i="7"/>
  <c r="L178" i="7"/>
  <c r="K178" i="7"/>
  <c r="L97" i="7"/>
  <c r="K97" i="7"/>
  <c r="K66" i="7"/>
  <c r="L66" i="7"/>
  <c r="K176" i="7"/>
  <c r="L176" i="7"/>
  <c r="L135" i="7"/>
  <c r="K135" i="7"/>
  <c r="K68" i="7"/>
  <c r="L68" i="7"/>
  <c r="K152" i="7"/>
  <c r="L152" i="7"/>
  <c r="K215" i="7"/>
  <c r="L215" i="7"/>
  <c r="K207" i="7"/>
  <c r="L207" i="7"/>
  <c r="L71" i="7"/>
  <c r="K71" i="7"/>
  <c r="K137" i="7"/>
  <c r="L137" i="7"/>
  <c r="L67" i="7"/>
  <c r="K67" i="7"/>
  <c r="K162" i="7"/>
  <c r="L162" i="7"/>
  <c r="K187" i="7"/>
  <c r="L187" i="7"/>
  <c r="K103" i="7"/>
  <c r="L103" i="7"/>
  <c r="K85" i="7"/>
  <c r="L85" i="7"/>
  <c r="K41" i="7"/>
  <c r="L41" i="7"/>
  <c r="X38" i="7"/>
  <c r="S38" i="7"/>
  <c r="V17" i="19" s="1"/>
  <c r="K86" i="7"/>
  <c r="L86" i="7"/>
  <c r="K99" i="7"/>
  <c r="L99" i="7"/>
  <c r="S27" i="7"/>
  <c r="V6" i="19" s="1"/>
  <c r="L70" i="7"/>
  <c r="K70" i="7"/>
  <c r="L202" i="7"/>
  <c r="K202" i="7"/>
  <c r="K139" i="7"/>
  <c r="L139" i="7"/>
  <c r="L40" i="7"/>
  <c r="K40" i="7"/>
  <c r="L206" i="7"/>
  <c r="K206" i="7"/>
  <c r="K144" i="7"/>
  <c r="L144" i="7"/>
  <c r="S39" i="7"/>
  <c r="V18" i="19" s="1"/>
  <c r="L87" i="7"/>
  <c r="K87" i="7"/>
  <c r="K79" i="7"/>
  <c r="L79" i="7"/>
  <c r="K193" i="7"/>
  <c r="L193" i="7"/>
  <c r="L130" i="7"/>
  <c r="K130" i="7"/>
  <c r="K191" i="7"/>
  <c r="L191" i="7"/>
  <c r="K59" i="7"/>
  <c r="L59" i="7"/>
  <c r="K149" i="7"/>
  <c r="L149" i="7"/>
  <c r="K148" i="7"/>
  <c r="L148" i="7"/>
  <c r="K120" i="7"/>
  <c r="L120" i="7"/>
  <c r="L110" i="7"/>
  <c r="K110" i="7"/>
  <c r="R12" i="19" l="1"/>
  <c r="J56" i="19"/>
  <c r="R112" i="19"/>
  <c r="R162" i="19"/>
  <c r="R131" i="19"/>
  <c r="R197" i="19"/>
  <c r="R32" i="19"/>
  <c r="R176" i="19"/>
  <c r="R72" i="19"/>
  <c r="J116" i="19"/>
  <c r="J113" i="19"/>
  <c r="R142" i="19"/>
  <c r="J199" i="19"/>
  <c r="J178" i="19"/>
  <c r="J11" i="19"/>
  <c r="R102" i="19"/>
  <c r="J154" i="19"/>
  <c r="J38" i="19"/>
  <c r="R198" i="19"/>
  <c r="R37" i="19"/>
  <c r="J109" i="19"/>
  <c r="R141" i="19"/>
  <c r="R45" i="19"/>
  <c r="J92" i="19"/>
  <c r="J97" i="19"/>
  <c r="J95" i="19"/>
  <c r="R13" i="19"/>
  <c r="J18" i="19"/>
  <c r="J122" i="19"/>
  <c r="J186" i="19"/>
  <c r="J23" i="19"/>
  <c r="J196" i="19"/>
  <c r="J170" i="19"/>
  <c r="J103" i="19"/>
  <c r="J30" i="19"/>
  <c r="J124" i="19"/>
  <c r="R182" i="19"/>
  <c r="J33" i="19"/>
  <c r="J68" i="19"/>
  <c r="J171" i="19"/>
  <c r="J47" i="19"/>
  <c r="J25" i="19"/>
  <c r="J39" i="19"/>
  <c r="J201" i="19"/>
  <c r="J82" i="19"/>
  <c r="J99" i="19"/>
  <c r="J147" i="19"/>
  <c r="J27" i="19"/>
  <c r="J60" i="19"/>
  <c r="R48" i="19"/>
  <c r="J63" i="19"/>
  <c r="J83" i="19"/>
  <c r="J202" i="19"/>
  <c r="R126" i="19"/>
  <c r="J67" i="19"/>
  <c r="J132" i="19"/>
  <c r="J167" i="19"/>
  <c r="J111" i="19"/>
  <c r="R125" i="19"/>
  <c r="R160" i="19"/>
  <c r="J66" i="19"/>
  <c r="J58" i="19"/>
  <c r="J161" i="19"/>
  <c r="J59" i="19"/>
  <c r="J8" i="19"/>
  <c r="R165" i="19"/>
  <c r="J159" i="19"/>
  <c r="J87" i="19"/>
  <c r="R136" i="19"/>
  <c r="R166" i="19"/>
  <c r="R157" i="19"/>
  <c r="J108" i="19"/>
  <c r="J98" i="19"/>
  <c r="J179" i="19"/>
  <c r="J100" i="19"/>
  <c r="J185" i="19"/>
  <c r="R85" i="19"/>
  <c r="R120" i="19"/>
  <c r="J203" i="19"/>
  <c r="J139" i="19"/>
  <c r="R149" i="19"/>
  <c r="R96" i="19"/>
  <c r="J86" i="19"/>
  <c r="J52" i="19"/>
  <c r="R80" i="19"/>
  <c r="J35" i="19"/>
  <c r="J78" i="19"/>
  <c r="R88" i="19"/>
  <c r="Y37" i="7"/>
  <c r="X16" i="19" s="1"/>
  <c r="M207" i="7"/>
  <c r="L186" i="19"/>
  <c r="N114" i="7"/>
  <c r="M93" i="19"/>
  <c r="N169" i="7"/>
  <c r="M148" i="19"/>
  <c r="N151" i="7"/>
  <c r="M130" i="19"/>
  <c r="Y64" i="7"/>
  <c r="V43" i="19"/>
  <c r="Y46" i="7"/>
  <c r="V25" i="19"/>
  <c r="Y223" i="7"/>
  <c r="V202" i="19"/>
  <c r="Y171" i="7"/>
  <c r="V150" i="19"/>
  <c r="Y95" i="7"/>
  <c r="V74" i="19"/>
  <c r="M40" i="7"/>
  <c r="L19" i="19"/>
  <c r="Z137" i="7"/>
  <c r="W116" i="19"/>
  <c r="M66" i="7"/>
  <c r="L45" i="19"/>
  <c r="M140" i="7"/>
  <c r="L119" i="19"/>
  <c r="Z213" i="7"/>
  <c r="W192" i="19"/>
  <c r="N131" i="7"/>
  <c r="M110" i="19"/>
  <c r="N218" i="7"/>
  <c r="M197" i="19"/>
  <c r="N93" i="7"/>
  <c r="M72" i="19"/>
  <c r="Z55" i="7"/>
  <c r="W34" i="19"/>
  <c r="Z128" i="7"/>
  <c r="W107" i="19"/>
  <c r="N146" i="7"/>
  <c r="M125" i="19"/>
  <c r="Z60" i="7"/>
  <c r="W39" i="19"/>
  <c r="Z214" i="7"/>
  <c r="W193" i="19"/>
  <c r="Z181" i="7"/>
  <c r="W160" i="19"/>
  <c r="M143" i="7"/>
  <c r="L122" i="19"/>
  <c r="M116" i="7"/>
  <c r="L95" i="19"/>
  <c r="M157" i="7"/>
  <c r="L136" i="19"/>
  <c r="M72" i="7"/>
  <c r="L51" i="19"/>
  <c r="N29" i="7"/>
  <c r="M8" i="19"/>
  <c r="Z217" i="7"/>
  <c r="W196" i="19"/>
  <c r="N167" i="7"/>
  <c r="M146" i="19"/>
  <c r="Z174" i="7"/>
  <c r="W153" i="19"/>
  <c r="Z166" i="7"/>
  <c r="W145" i="19"/>
  <c r="N168" i="7"/>
  <c r="M147" i="19"/>
  <c r="Y153" i="7"/>
  <c r="V132" i="19"/>
  <c r="Y165" i="7"/>
  <c r="V144" i="19"/>
  <c r="Y143" i="7"/>
  <c r="V122" i="19"/>
  <c r="M137" i="7"/>
  <c r="L116" i="19"/>
  <c r="N191" i="7"/>
  <c r="M170" i="19"/>
  <c r="Z86" i="7"/>
  <c r="W65" i="19"/>
  <c r="Z191" i="7"/>
  <c r="W170" i="19"/>
  <c r="N139" i="7"/>
  <c r="M118" i="19"/>
  <c r="M191" i="7"/>
  <c r="L170" i="19"/>
  <c r="Z144" i="7"/>
  <c r="W123" i="19"/>
  <c r="M149" i="7"/>
  <c r="L128" i="19"/>
  <c r="Z206" i="7"/>
  <c r="W185" i="19"/>
  <c r="N41" i="7"/>
  <c r="M20" i="19"/>
  <c r="Z207" i="7"/>
  <c r="W186" i="19"/>
  <c r="M178" i="7"/>
  <c r="L157" i="19"/>
  <c r="M165" i="7"/>
  <c r="L144" i="19"/>
  <c r="Z195" i="7"/>
  <c r="W174" i="19"/>
  <c r="N113" i="7"/>
  <c r="M92" i="19"/>
  <c r="N89" i="7"/>
  <c r="M68" i="19"/>
  <c r="M112" i="7"/>
  <c r="L91" i="19"/>
  <c r="Z124" i="7"/>
  <c r="W103" i="19"/>
  <c r="Z221" i="7"/>
  <c r="W200" i="19"/>
  <c r="N161" i="7"/>
  <c r="M140" i="19"/>
  <c r="N100" i="7"/>
  <c r="M79" i="19"/>
  <c r="N35" i="7"/>
  <c r="M14" i="19"/>
  <c r="N118" i="7"/>
  <c r="M97" i="19"/>
  <c r="N141" i="7"/>
  <c r="M120" i="19"/>
  <c r="N155" i="7"/>
  <c r="M134" i="19"/>
  <c r="Z123" i="7"/>
  <c r="W102" i="19"/>
  <c r="M201" i="7"/>
  <c r="L180" i="19"/>
  <c r="Z177" i="7"/>
  <c r="W156" i="19"/>
  <c r="Z188" i="7"/>
  <c r="W167" i="19"/>
  <c r="Z200" i="7"/>
  <c r="W179" i="19"/>
  <c r="N92" i="7"/>
  <c r="M71" i="19"/>
  <c r="Z126" i="7"/>
  <c r="W105" i="19"/>
  <c r="Z101" i="7"/>
  <c r="W80" i="19"/>
  <c r="Z107" i="7"/>
  <c r="W86" i="19"/>
  <c r="N54" i="7"/>
  <c r="M33" i="19"/>
  <c r="M39" i="7"/>
  <c r="L18" i="19"/>
  <c r="Z212" i="7"/>
  <c r="W191" i="19"/>
  <c r="Z46" i="7"/>
  <c r="W25" i="19"/>
  <c r="N65" i="7"/>
  <c r="M44" i="19"/>
  <c r="Z132" i="7"/>
  <c r="W111" i="19"/>
  <c r="N190" i="7"/>
  <c r="M169" i="19"/>
  <c r="Z133" i="7"/>
  <c r="W112" i="19"/>
  <c r="M192" i="7"/>
  <c r="L171" i="19"/>
  <c r="M179" i="7"/>
  <c r="L158" i="19"/>
  <c r="Z184" i="7"/>
  <c r="W163" i="19"/>
  <c r="N43" i="7"/>
  <c r="M22" i="19"/>
  <c r="N219" i="7"/>
  <c r="M198" i="19"/>
  <c r="N117" i="7"/>
  <c r="M96" i="19"/>
  <c r="N197" i="7"/>
  <c r="M176" i="19"/>
  <c r="Z114" i="7"/>
  <c r="W93" i="19"/>
  <c r="Z145" i="7"/>
  <c r="W124" i="19"/>
  <c r="N175" i="7"/>
  <c r="M154" i="19"/>
  <c r="Z84" i="7"/>
  <c r="W63" i="19"/>
  <c r="Z222" i="7"/>
  <c r="W201" i="19"/>
  <c r="Z169" i="7"/>
  <c r="W148" i="19"/>
  <c r="N183" i="7"/>
  <c r="M162" i="19"/>
  <c r="N88" i="7"/>
  <c r="M67" i="19"/>
  <c r="N160" i="7"/>
  <c r="M139" i="19"/>
  <c r="M95" i="7"/>
  <c r="L74" i="19"/>
  <c r="Z151" i="7"/>
  <c r="W130" i="19"/>
  <c r="Z210" i="7"/>
  <c r="W189" i="19"/>
  <c r="Y161" i="7"/>
  <c r="V140" i="19"/>
  <c r="Y49" i="7"/>
  <c r="V28" i="19"/>
  <c r="Y221" i="7"/>
  <c r="V200" i="19"/>
  <c r="Y183" i="7"/>
  <c r="V162" i="19"/>
  <c r="Y86" i="7"/>
  <c r="V65" i="19"/>
  <c r="Y124" i="7"/>
  <c r="V103" i="19"/>
  <c r="Y123" i="7"/>
  <c r="V102" i="19"/>
  <c r="Y104" i="7"/>
  <c r="V83" i="19"/>
  <c r="Y151" i="7"/>
  <c r="V130" i="19"/>
  <c r="Y224" i="7"/>
  <c r="V203" i="19"/>
  <c r="Y56" i="7"/>
  <c r="V35" i="19"/>
  <c r="Y129" i="7"/>
  <c r="V108" i="19"/>
  <c r="Y158" i="7"/>
  <c r="V137" i="19"/>
  <c r="Y103" i="7"/>
  <c r="V82" i="19"/>
  <c r="Y168" i="7"/>
  <c r="V147" i="19"/>
  <c r="Y57" i="7"/>
  <c r="V36" i="19"/>
  <c r="Y208" i="7"/>
  <c r="V187" i="19"/>
  <c r="Y93" i="7"/>
  <c r="V72" i="19"/>
  <c r="Z202" i="7"/>
  <c r="W181" i="19"/>
  <c r="Z154" i="7"/>
  <c r="W133" i="19"/>
  <c r="Y79" i="7"/>
  <c r="V58" i="19"/>
  <c r="M193" i="7"/>
  <c r="L172" i="19"/>
  <c r="M135" i="7"/>
  <c r="L114" i="19"/>
  <c r="Z193" i="7"/>
  <c r="W172" i="19"/>
  <c r="Z70" i="7"/>
  <c r="W49" i="19"/>
  <c r="M110" i="7"/>
  <c r="L89" i="19"/>
  <c r="M144" i="7"/>
  <c r="L123" i="19"/>
  <c r="N110" i="7"/>
  <c r="M89" i="19"/>
  <c r="N79" i="7"/>
  <c r="M58" i="19"/>
  <c r="Z139" i="7"/>
  <c r="W118" i="19"/>
  <c r="Z110" i="7"/>
  <c r="W89" i="19"/>
  <c r="Z130" i="7"/>
  <c r="W109" i="19"/>
  <c r="M79" i="7"/>
  <c r="L58" i="19"/>
  <c r="M139" i="7"/>
  <c r="L118" i="19"/>
  <c r="N99" i="7"/>
  <c r="M78" i="19"/>
  <c r="M103" i="7"/>
  <c r="L82" i="19"/>
  <c r="M67" i="7"/>
  <c r="L46" i="19"/>
  <c r="Z152" i="7"/>
  <c r="W131" i="19"/>
  <c r="N176" i="7"/>
  <c r="M155" i="19"/>
  <c r="Z108" i="7"/>
  <c r="W87" i="19"/>
  <c r="Z78" i="7"/>
  <c r="W57" i="19"/>
  <c r="M62" i="7"/>
  <c r="L41" i="19"/>
  <c r="N91" i="7"/>
  <c r="M70" i="19"/>
  <c r="N42" i="7"/>
  <c r="M21" i="19"/>
  <c r="N69" i="7"/>
  <c r="M48" i="19"/>
  <c r="N48" i="7"/>
  <c r="M27" i="19"/>
  <c r="Z111" i="7"/>
  <c r="W90" i="19"/>
  <c r="N211" i="7"/>
  <c r="M190" i="19"/>
  <c r="M224" i="7"/>
  <c r="L203" i="19"/>
  <c r="M203" i="7"/>
  <c r="L182" i="19"/>
  <c r="Z189" i="7"/>
  <c r="W168" i="19"/>
  <c r="Z52" i="7"/>
  <c r="W31" i="19"/>
  <c r="N120" i="7"/>
  <c r="M99" i="19"/>
  <c r="Z149" i="7"/>
  <c r="W128" i="19"/>
  <c r="M130" i="7"/>
  <c r="L109" i="19"/>
  <c r="M87" i="7"/>
  <c r="L66" i="19"/>
  <c r="M206" i="7"/>
  <c r="L185" i="19"/>
  <c r="M202" i="7"/>
  <c r="L181" i="19"/>
  <c r="M99" i="7"/>
  <c r="L78" i="19"/>
  <c r="M41" i="7"/>
  <c r="L20" i="19"/>
  <c r="N187" i="7"/>
  <c r="M166" i="19"/>
  <c r="N67" i="7"/>
  <c r="M46" i="19"/>
  <c r="N207" i="7"/>
  <c r="M186" i="19"/>
  <c r="N68" i="7"/>
  <c r="M47" i="19"/>
  <c r="M176" i="7"/>
  <c r="L155" i="19"/>
  <c r="N178" i="7"/>
  <c r="M157" i="19"/>
  <c r="N74" i="7"/>
  <c r="M53" i="19"/>
  <c r="N78" i="7"/>
  <c r="M57" i="19"/>
  <c r="N165" i="7"/>
  <c r="M144" i="19"/>
  <c r="M213" i="7"/>
  <c r="L192" i="19"/>
  <c r="N195" i="7"/>
  <c r="M174" i="19"/>
  <c r="Z91" i="7"/>
  <c r="W70" i="19"/>
  <c r="Z64" i="7"/>
  <c r="W43" i="19"/>
  <c r="M113" i="7"/>
  <c r="L92" i="19"/>
  <c r="M69" i="7"/>
  <c r="L48" i="19"/>
  <c r="M73" i="7"/>
  <c r="L52" i="19"/>
  <c r="M48" i="7"/>
  <c r="L27" i="19"/>
  <c r="M93" i="7"/>
  <c r="L72" i="19"/>
  <c r="Z112" i="7"/>
  <c r="W91" i="19"/>
  <c r="M27" i="7"/>
  <c r="L6" i="19"/>
  <c r="N124" i="7"/>
  <c r="M103" i="19"/>
  <c r="N224" i="7"/>
  <c r="M203" i="19"/>
  <c r="N156" i="7"/>
  <c r="M135" i="19"/>
  <c r="Z203" i="7"/>
  <c r="W182" i="19"/>
  <c r="Z161" i="7"/>
  <c r="W140" i="19"/>
  <c r="N61" i="7"/>
  <c r="M40" i="19"/>
  <c r="Z100" i="7"/>
  <c r="W79" i="19"/>
  <c r="M35" i="7"/>
  <c r="L14" i="19"/>
  <c r="M60" i="7"/>
  <c r="L39" i="19"/>
  <c r="M141" i="7"/>
  <c r="L120" i="19"/>
  <c r="Z155" i="7"/>
  <c r="W134" i="19"/>
  <c r="M181" i="7"/>
  <c r="L160" i="19"/>
  <c r="N201" i="7"/>
  <c r="M180" i="19"/>
  <c r="M44" i="7"/>
  <c r="L23" i="19"/>
  <c r="N188" i="7"/>
  <c r="M167" i="19"/>
  <c r="N116" i="7"/>
  <c r="M95" i="19"/>
  <c r="Z92" i="7"/>
  <c r="W71" i="19"/>
  <c r="M126" i="7"/>
  <c r="L105" i="19"/>
  <c r="M170" i="7"/>
  <c r="L149" i="19"/>
  <c r="N107" i="7"/>
  <c r="M86" i="19"/>
  <c r="Z81" i="7"/>
  <c r="W60" i="19"/>
  <c r="N30" i="7"/>
  <c r="M9" i="19"/>
  <c r="N39" i="7"/>
  <c r="M18" i="19"/>
  <c r="M109" i="7"/>
  <c r="L88" i="19"/>
  <c r="N46" i="7"/>
  <c r="M25" i="19"/>
  <c r="M65" i="7"/>
  <c r="L44" i="19"/>
  <c r="Z167" i="7"/>
  <c r="W146" i="19"/>
  <c r="Z190" i="7"/>
  <c r="W169" i="19"/>
  <c r="M133" i="7"/>
  <c r="L112" i="19"/>
  <c r="N192" i="7"/>
  <c r="M171" i="19"/>
  <c r="N179" i="7"/>
  <c r="M158" i="19"/>
  <c r="M45" i="7"/>
  <c r="L24" i="19"/>
  <c r="Z43" i="7"/>
  <c r="W22" i="19"/>
  <c r="M219" i="7"/>
  <c r="L198" i="19"/>
  <c r="Z117" i="7"/>
  <c r="W96" i="19"/>
  <c r="Z197" i="7"/>
  <c r="W176" i="19"/>
  <c r="M114" i="7"/>
  <c r="L93" i="19"/>
  <c r="M121" i="7"/>
  <c r="L100" i="19"/>
  <c r="M175" i="7"/>
  <c r="L154" i="19"/>
  <c r="N154" i="7"/>
  <c r="M133" i="19"/>
  <c r="M222" i="7"/>
  <c r="L201" i="19"/>
  <c r="M169" i="7"/>
  <c r="L148" i="19"/>
  <c r="Z105" i="7"/>
  <c r="W84" i="19"/>
  <c r="M88" i="7"/>
  <c r="L67" i="19"/>
  <c r="Z160" i="7"/>
  <c r="W139" i="19"/>
  <c r="Z95" i="7"/>
  <c r="W74" i="19"/>
  <c r="M151" i="7"/>
  <c r="L130" i="19"/>
  <c r="N63" i="7"/>
  <c r="M42" i="19"/>
  <c r="M37" i="7"/>
  <c r="L16" i="19"/>
  <c r="Y157" i="7"/>
  <c r="V136" i="19"/>
  <c r="Y142" i="7"/>
  <c r="V121" i="19"/>
  <c r="Y132" i="7"/>
  <c r="V111" i="19"/>
  <c r="Y211" i="7"/>
  <c r="V190" i="19"/>
  <c r="Y106" i="7"/>
  <c r="V85" i="19"/>
  <c r="Y134" i="7"/>
  <c r="V113" i="19"/>
  <c r="Y53" i="7"/>
  <c r="V32" i="19"/>
  <c r="Y202" i="7"/>
  <c r="V181" i="19"/>
  <c r="Y179" i="7"/>
  <c r="V158" i="19"/>
  <c r="Y133" i="7"/>
  <c r="V112" i="19"/>
  <c r="Y215" i="7"/>
  <c r="V194" i="19"/>
  <c r="Y182" i="7"/>
  <c r="V161" i="19"/>
  <c r="Y150" i="7"/>
  <c r="V129" i="19"/>
  <c r="Y81" i="7"/>
  <c r="V60" i="19"/>
  <c r="Y193" i="7"/>
  <c r="V172" i="19"/>
  <c r="Y119" i="7"/>
  <c r="V98" i="19"/>
  <c r="Y139" i="7"/>
  <c r="V118" i="19"/>
  <c r="Y210" i="7"/>
  <c r="V189" i="19"/>
  <c r="Y99" i="7"/>
  <c r="V78" i="19"/>
  <c r="Y186" i="7"/>
  <c r="V165" i="19"/>
  <c r="Y69" i="7"/>
  <c r="V48" i="19"/>
  <c r="Y213" i="7"/>
  <c r="V192" i="19"/>
  <c r="Y148" i="7"/>
  <c r="V127" i="19"/>
  <c r="Y60" i="7"/>
  <c r="V39" i="19"/>
  <c r="Y212" i="7"/>
  <c r="V191" i="19"/>
  <c r="Y101" i="7"/>
  <c r="V80" i="19"/>
  <c r="Y89" i="7"/>
  <c r="V68" i="19"/>
  <c r="Y54" i="7"/>
  <c r="V33" i="19"/>
  <c r="Y116" i="7"/>
  <c r="V95" i="19"/>
  <c r="N130" i="7"/>
  <c r="M109" i="19"/>
  <c r="Z99" i="7"/>
  <c r="W78" i="19"/>
  <c r="Z68" i="7"/>
  <c r="W47" i="19"/>
  <c r="Z140" i="7"/>
  <c r="W119" i="19"/>
  <c r="Z69" i="7"/>
  <c r="W48" i="19"/>
  <c r="M156" i="7"/>
  <c r="L135" i="19"/>
  <c r="Z61" i="7"/>
  <c r="W40" i="19"/>
  <c r="N60" i="7"/>
  <c r="M39" i="19"/>
  <c r="N181" i="7"/>
  <c r="M160" i="19"/>
  <c r="N80" i="7"/>
  <c r="M59" i="19"/>
  <c r="M223" i="7"/>
  <c r="L202" i="19"/>
  <c r="N45" i="7"/>
  <c r="M24" i="19"/>
  <c r="N121" i="7"/>
  <c r="M100" i="19"/>
  <c r="M160" i="7"/>
  <c r="L139" i="19"/>
  <c r="Y42" i="7"/>
  <c r="V21" i="19"/>
  <c r="N37" i="7"/>
  <c r="M16" i="19"/>
  <c r="Y156" i="7"/>
  <c r="V135" i="19"/>
  <c r="Y58" i="7"/>
  <c r="V37" i="19"/>
  <c r="Y85" i="7"/>
  <c r="V64" i="19"/>
  <c r="Y122" i="7"/>
  <c r="V101" i="19"/>
  <c r="Y118" i="7"/>
  <c r="V97" i="19"/>
  <c r="N193" i="7"/>
  <c r="M172" i="19"/>
  <c r="N85" i="7"/>
  <c r="M64" i="19"/>
  <c r="M68" i="7"/>
  <c r="L47" i="19"/>
  <c r="N90" i="7"/>
  <c r="M69" i="19"/>
  <c r="N64" i="7"/>
  <c r="M43" i="19"/>
  <c r="Z73" i="7"/>
  <c r="W52" i="19"/>
  <c r="N75" i="7"/>
  <c r="M54" i="19"/>
  <c r="Z156" i="7"/>
  <c r="W135" i="19"/>
  <c r="M153" i="7"/>
  <c r="L132" i="19"/>
  <c r="N119" i="7"/>
  <c r="M98" i="19"/>
  <c r="Y48" i="7"/>
  <c r="V27" i="19"/>
  <c r="Y127" i="7"/>
  <c r="V106" i="19"/>
  <c r="Y82" i="7"/>
  <c r="V61" i="19"/>
  <c r="Y67" i="7"/>
  <c r="V46" i="19"/>
  <c r="Y222" i="7"/>
  <c r="V201" i="19"/>
  <c r="Z85" i="7"/>
  <c r="W64" i="19"/>
  <c r="Z66" i="7"/>
  <c r="W45" i="19"/>
  <c r="M186" i="7"/>
  <c r="L165" i="19"/>
  <c r="N140" i="7"/>
  <c r="M119" i="19"/>
  <c r="M90" i="7"/>
  <c r="L69" i="19"/>
  <c r="M104" i="7"/>
  <c r="L83" i="19"/>
  <c r="M199" i="7"/>
  <c r="L178" i="19"/>
  <c r="Z196" i="7"/>
  <c r="W175" i="19"/>
  <c r="Z58" i="7"/>
  <c r="W37" i="19"/>
  <c r="M131" i="7"/>
  <c r="L110" i="19"/>
  <c r="Z205" i="7"/>
  <c r="W184" i="19"/>
  <c r="N138" i="7"/>
  <c r="M117" i="19"/>
  <c r="Z218" i="7"/>
  <c r="W197" i="19"/>
  <c r="Z75" i="7"/>
  <c r="W54" i="19"/>
  <c r="M50" i="7"/>
  <c r="L29" i="19"/>
  <c r="N55" i="7"/>
  <c r="M34" i="19"/>
  <c r="Z159" i="7"/>
  <c r="W138" i="19"/>
  <c r="N36" i="7"/>
  <c r="M15" i="19"/>
  <c r="N128" i="7"/>
  <c r="M107" i="19"/>
  <c r="M28" i="7"/>
  <c r="L7" i="19"/>
  <c r="N194" i="7"/>
  <c r="M173" i="19"/>
  <c r="Z146" i="7"/>
  <c r="W125" i="19"/>
  <c r="N153" i="7"/>
  <c r="M132" i="19"/>
  <c r="M164" i="7"/>
  <c r="L143" i="19"/>
  <c r="N115" i="7"/>
  <c r="M94" i="19"/>
  <c r="N214" i="7"/>
  <c r="M193" i="19"/>
  <c r="M82" i="7"/>
  <c r="L61" i="19"/>
  <c r="N163" i="7"/>
  <c r="M142" i="19"/>
  <c r="M180" i="7"/>
  <c r="L159" i="19"/>
  <c r="N143" i="7"/>
  <c r="M122" i="19"/>
  <c r="M158" i="7"/>
  <c r="L137" i="19"/>
  <c r="M80" i="7"/>
  <c r="L59" i="19"/>
  <c r="N157" i="7"/>
  <c r="M136" i="19"/>
  <c r="M172" i="7"/>
  <c r="L151" i="19"/>
  <c r="Z72" i="7"/>
  <c r="W51" i="19"/>
  <c r="M34" i="7"/>
  <c r="L13" i="19"/>
  <c r="Z208" i="7"/>
  <c r="W187" i="19"/>
  <c r="M29" i="7"/>
  <c r="M14" i="7" s="1"/>
  <c r="L8" i="19"/>
  <c r="M76" i="7"/>
  <c r="L55" i="19"/>
  <c r="M217" i="7"/>
  <c r="L196" i="19"/>
  <c r="Z119" i="7"/>
  <c r="W98" i="19"/>
  <c r="Z106" i="7"/>
  <c r="W85" i="19"/>
  <c r="Z223" i="7"/>
  <c r="W202" i="19"/>
  <c r="N174" i="7"/>
  <c r="M153" i="19"/>
  <c r="M53" i="7"/>
  <c r="L32" i="19"/>
  <c r="M166" i="7"/>
  <c r="L145" i="19"/>
  <c r="Z129" i="7"/>
  <c r="W108" i="19"/>
  <c r="N25" i="7"/>
  <c r="M4" i="19"/>
  <c r="N47" i="7"/>
  <c r="M26" i="19"/>
  <c r="N185" i="7"/>
  <c r="M164" i="19"/>
  <c r="Z209" i="7"/>
  <c r="W188" i="19"/>
  <c r="M168" i="7"/>
  <c r="L147" i="19"/>
  <c r="M171" i="7"/>
  <c r="L150" i="19"/>
  <c r="N134" i="7"/>
  <c r="M113" i="19"/>
  <c r="M198" i="7"/>
  <c r="L177" i="19"/>
  <c r="M216" i="7"/>
  <c r="L195" i="19"/>
  <c r="Z96" i="7"/>
  <c r="W75" i="19"/>
  <c r="M77" i="7"/>
  <c r="L56" i="19"/>
  <c r="Z51" i="7"/>
  <c r="W30" i="19"/>
  <c r="N38" i="7"/>
  <c r="M17" i="19"/>
  <c r="N204" i="7"/>
  <c r="M183" i="19"/>
  <c r="M182" i="7"/>
  <c r="L161" i="19"/>
  <c r="Y92" i="7"/>
  <c r="V71" i="19"/>
  <c r="Y169" i="7"/>
  <c r="V148" i="19"/>
  <c r="Y47" i="7"/>
  <c r="V26" i="19"/>
  <c r="Y78" i="7"/>
  <c r="V57" i="19"/>
  <c r="Y145" i="7"/>
  <c r="V124" i="19"/>
  <c r="Y68" i="7"/>
  <c r="V47" i="19"/>
  <c r="Y61" i="7"/>
  <c r="V40" i="19"/>
  <c r="Y189" i="7"/>
  <c r="V168" i="19"/>
  <c r="Y159" i="7"/>
  <c r="V138" i="19"/>
  <c r="Y105" i="7"/>
  <c r="V84" i="19"/>
  <c r="Y63" i="7"/>
  <c r="V42" i="19"/>
  <c r="Y155" i="7"/>
  <c r="V134" i="19"/>
  <c r="Y162" i="7"/>
  <c r="V141" i="19"/>
  <c r="Y195" i="7"/>
  <c r="V174" i="19"/>
  <c r="Y216" i="7"/>
  <c r="V195" i="19"/>
  <c r="Y167" i="7"/>
  <c r="V146" i="19"/>
  <c r="Y114" i="7"/>
  <c r="V93" i="19"/>
  <c r="N59" i="7"/>
  <c r="M38" i="19"/>
  <c r="N202" i="7"/>
  <c r="M181" i="19"/>
  <c r="N137" i="7"/>
  <c r="M116" i="19"/>
  <c r="Z74" i="7"/>
  <c r="W53" i="19"/>
  <c r="M91" i="7"/>
  <c r="L70" i="19"/>
  <c r="Z93" i="7"/>
  <c r="W72" i="19"/>
  <c r="Z224" i="7"/>
  <c r="W203" i="19"/>
  <c r="Z201" i="7"/>
  <c r="W180" i="19"/>
  <c r="Z116" i="7"/>
  <c r="W95" i="19"/>
  <c r="N81" i="7"/>
  <c r="M60" i="19"/>
  <c r="N217" i="7"/>
  <c r="M196" i="19"/>
  <c r="Z53" i="7"/>
  <c r="W32" i="19"/>
  <c r="M117" i="7"/>
  <c r="L96" i="19"/>
  <c r="M134" i="7"/>
  <c r="L113" i="19"/>
  <c r="N105" i="7"/>
  <c r="M84" i="19"/>
  <c r="Z63" i="7"/>
  <c r="W42" i="19"/>
  <c r="Y72" i="7"/>
  <c r="V51" i="19"/>
  <c r="Z120" i="7"/>
  <c r="W99" i="19"/>
  <c r="N86" i="7"/>
  <c r="M65" i="19"/>
  <c r="N215" i="7"/>
  <c r="M194" i="19"/>
  <c r="M74" i="7"/>
  <c r="L53" i="19"/>
  <c r="Z199" i="7"/>
  <c r="W178" i="19"/>
  <c r="N205" i="7"/>
  <c r="M184" i="19"/>
  <c r="N27" i="7"/>
  <c r="M6" i="19"/>
  <c r="N159" i="7"/>
  <c r="M138" i="19"/>
  <c r="M61" i="7"/>
  <c r="L40" i="19"/>
  <c r="N164" i="7"/>
  <c r="M143" i="19"/>
  <c r="Z82" i="7"/>
  <c r="W61" i="19"/>
  <c r="M163" i="7"/>
  <c r="L142" i="19"/>
  <c r="Z80" i="7"/>
  <c r="W59" i="19"/>
  <c r="Z170" i="7"/>
  <c r="W149" i="19"/>
  <c r="M81" i="7"/>
  <c r="L60" i="19"/>
  <c r="N208" i="7"/>
  <c r="M187" i="19"/>
  <c r="Z109" i="7"/>
  <c r="W88" i="19"/>
  <c r="N223" i="7"/>
  <c r="M202" i="19"/>
  <c r="N53" i="7"/>
  <c r="M32" i="19"/>
  <c r="M47" i="7"/>
  <c r="L26" i="19"/>
  <c r="N209" i="7"/>
  <c r="M188" i="19"/>
  <c r="Z121" i="7"/>
  <c r="W100" i="19"/>
  <c r="N96" i="7"/>
  <c r="M75" i="19"/>
  <c r="N51" i="7"/>
  <c r="M30" i="19"/>
  <c r="M63" i="7"/>
  <c r="L42" i="19"/>
  <c r="Z37" i="7"/>
  <c r="W16" i="19"/>
  <c r="Z59" i="7"/>
  <c r="W38" i="19"/>
  <c r="M86" i="7"/>
  <c r="L65" i="19"/>
  <c r="N40" i="7"/>
  <c r="M19" i="19"/>
  <c r="Z162" i="7"/>
  <c r="W141" i="19"/>
  <c r="Z71" i="7"/>
  <c r="W50" i="19"/>
  <c r="M215" i="7"/>
  <c r="L194" i="19"/>
  <c r="Z135" i="7"/>
  <c r="W114" i="19"/>
  <c r="M97" i="7"/>
  <c r="L76" i="19"/>
  <c r="Z186" i="7"/>
  <c r="W165" i="19"/>
  <c r="N31" i="7"/>
  <c r="M10" i="19"/>
  <c r="N150" i="7"/>
  <c r="M129" i="19"/>
  <c r="Z90" i="7"/>
  <c r="W69" i="19"/>
  <c r="Z104" i="7"/>
  <c r="W83" i="19"/>
  <c r="M83" i="7"/>
  <c r="L62" i="19"/>
  <c r="N196" i="7"/>
  <c r="M175" i="19"/>
  <c r="M58" i="7"/>
  <c r="L37" i="19"/>
  <c r="N220" i="7"/>
  <c r="M199" i="19"/>
  <c r="M205" i="7"/>
  <c r="L184" i="19"/>
  <c r="M138" i="7"/>
  <c r="L117" i="19"/>
  <c r="N32" i="7"/>
  <c r="M11" i="19"/>
  <c r="M75" i="7"/>
  <c r="L54" i="19"/>
  <c r="Z50" i="7"/>
  <c r="W29" i="19"/>
  <c r="Z94" i="7"/>
  <c r="W73" i="19"/>
  <c r="M159" i="7"/>
  <c r="L138" i="19"/>
  <c r="M36" i="7"/>
  <c r="L15" i="19"/>
  <c r="M136" i="7"/>
  <c r="L115" i="19"/>
  <c r="M194" i="7"/>
  <c r="L173" i="19"/>
  <c r="M173" i="7"/>
  <c r="L152" i="19"/>
  <c r="Z153" i="7"/>
  <c r="W132" i="19"/>
  <c r="Z164" i="7"/>
  <c r="W143" i="19"/>
  <c r="Z115" i="7"/>
  <c r="W94" i="19"/>
  <c r="N49" i="7"/>
  <c r="M28" i="19"/>
  <c r="N82" i="7"/>
  <c r="M61" i="19"/>
  <c r="Z163" i="7"/>
  <c r="W142" i="19"/>
  <c r="N180" i="7"/>
  <c r="M159" i="19"/>
  <c r="Z143" i="7"/>
  <c r="W122" i="19"/>
  <c r="Z158" i="7"/>
  <c r="W137" i="19"/>
  <c r="N98" i="7"/>
  <c r="M77" i="19"/>
  <c r="Z157" i="7"/>
  <c r="W136" i="19"/>
  <c r="Z172" i="7"/>
  <c r="W151" i="19"/>
  <c r="N34" i="7"/>
  <c r="M13" i="19"/>
  <c r="N26" i="7"/>
  <c r="N6" i="7" s="1"/>
  <c r="M5" i="19"/>
  <c r="Z76" i="7"/>
  <c r="W55" i="19"/>
  <c r="M122" i="7"/>
  <c r="L101" i="19"/>
  <c r="M119" i="7"/>
  <c r="L98" i="19"/>
  <c r="M106" i="7"/>
  <c r="L85" i="19"/>
  <c r="Z125" i="7"/>
  <c r="W104" i="19"/>
  <c r="M174" i="7"/>
  <c r="L153" i="19"/>
  <c r="N102" i="7"/>
  <c r="M81" i="19"/>
  <c r="N166" i="7"/>
  <c r="M145" i="19"/>
  <c r="M129" i="7"/>
  <c r="L108" i="19"/>
  <c r="M25" i="7"/>
  <c r="L4" i="19"/>
  <c r="Z57" i="7"/>
  <c r="W36" i="19"/>
  <c r="M185" i="7"/>
  <c r="L164" i="19"/>
  <c r="M147" i="7"/>
  <c r="L126" i="19"/>
  <c r="Z168" i="7"/>
  <c r="W147" i="19"/>
  <c r="N171" i="7"/>
  <c r="M150" i="19"/>
  <c r="N198" i="7"/>
  <c r="M177" i="19"/>
  <c r="M56" i="7"/>
  <c r="L35" i="19"/>
  <c r="M96" i="7"/>
  <c r="L75" i="19"/>
  <c r="N77" i="7"/>
  <c r="M56" i="19"/>
  <c r="M142" i="7"/>
  <c r="L121" i="19"/>
  <c r="M38" i="7"/>
  <c r="L17" i="19"/>
  <c r="Z127" i="7"/>
  <c r="W106" i="19"/>
  <c r="N182" i="7"/>
  <c r="M161" i="19"/>
  <c r="N33" i="7"/>
  <c r="M12" i="19"/>
  <c r="Y102" i="7"/>
  <c r="V81" i="19"/>
  <c r="Y91" i="7"/>
  <c r="V70" i="19"/>
  <c r="Y120" i="7"/>
  <c r="V99" i="19"/>
  <c r="Y220" i="7"/>
  <c r="V199" i="19"/>
  <c r="Y90" i="7"/>
  <c r="V69" i="19"/>
  <c r="Y136" i="7"/>
  <c r="V115" i="19"/>
  <c r="Y178" i="7"/>
  <c r="V157" i="19"/>
  <c r="Y100" i="7"/>
  <c r="V79" i="19"/>
  <c r="Y218" i="7"/>
  <c r="V197" i="19"/>
  <c r="Y96" i="7"/>
  <c r="V75" i="19"/>
  <c r="Y130" i="7"/>
  <c r="V109" i="19"/>
  <c r="Y125" i="7"/>
  <c r="V104" i="19"/>
  <c r="Y160" i="7"/>
  <c r="V139" i="19"/>
  <c r="Y111" i="7"/>
  <c r="V90" i="19"/>
  <c r="Y83" i="7"/>
  <c r="V62" i="19"/>
  <c r="Y190" i="7"/>
  <c r="V169" i="19"/>
  <c r="Y200" i="7"/>
  <c r="V179" i="19"/>
  <c r="Y205" i="7"/>
  <c r="V184" i="19"/>
  <c r="Y146" i="7"/>
  <c r="V125" i="19"/>
  <c r="Y209" i="7"/>
  <c r="V188" i="19"/>
  <c r="Y164" i="7"/>
  <c r="V143" i="19"/>
  <c r="Y170" i="7"/>
  <c r="V149" i="19"/>
  <c r="Y173" i="7"/>
  <c r="V152" i="19"/>
  <c r="Y108" i="7"/>
  <c r="V87" i="19"/>
  <c r="Y192" i="7"/>
  <c r="V171" i="19"/>
  <c r="Y75" i="7"/>
  <c r="V54" i="19"/>
  <c r="Y131" i="7"/>
  <c r="V110" i="19"/>
  <c r="Y113" i="7"/>
  <c r="V92" i="19"/>
  <c r="Y117" i="7"/>
  <c r="V96" i="19"/>
  <c r="M120" i="7"/>
  <c r="L99" i="19"/>
  <c r="N206" i="7"/>
  <c r="M185" i="19"/>
  <c r="M187" i="7"/>
  <c r="L166" i="19"/>
  <c r="Z178" i="7"/>
  <c r="W157" i="19"/>
  <c r="N213" i="7"/>
  <c r="M192" i="19"/>
  <c r="M64" i="7"/>
  <c r="L43" i="19"/>
  <c r="N73" i="7"/>
  <c r="M52" i="19"/>
  <c r="N112" i="7"/>
  <c r="M91" i="19"/>
  <c r="M128" i="7"/>
  <c r="L107" i="19"/>
  <c r="M146" i="7"/>
  <c r="L125" i="19"/>
  <c r="M214" i="7"/>
  <c r="L193" i="19"/>
  <c r="N170" i="7"/>
  <c r="M149" i="19"/>
  <c r="N109" i="7"/>
  <c r="M88" i="19"/>
  <c r="M167" i="7"/>
  <c r="L146" i="19"/>
  <c r="Z179" i="7"/>
  <c r="W158" i="19"/>
  <c r="M209" i="7"/>
  <c r="L188" i="19"/>
  <c r="M154" i="7"/>
  <c r="L133" i="19"/>
  <c r="M51" i="7"/>
  <c r="L30" i="19"/>
  <c r="Y184" i="7"/>
  <c r="V163" i="19"/>
  <c r="Y154" i="7"/>
  <c r="V133" i="19"/>
  <c r="Y88" i="7"/>
  <c r="V67" i="19"/>
  <c r="Z87" i="7"/>
  <c r="W66" i="19"/>
  <c r="Z187" i="7"/>
  <c r="W166" i="19"/>
  <c r="N186" i="7"/>
  <c r="M165" i="19"/>
  <c r="M196" i="7"/>
  <c r="L175" i="19"/>
  <c r="N28" i="7"/>
  <c r="N13" i="7" s="1"/>
  <c r="M7" i="19"/>
  <c r="Z134" i="7"/>
  <c r="W113" i="19"/>
  <c r="Z216" i="7"/>
  <c r="W195" i="19"/>
  <c r="M105" i="7"/>
  <c r="L84" i="19"/>
  <c r="Z204" i="7"/>
  <c r="W183" i="19"/>
  <c r="Z182" i="7"/>
  <c r="W161" i="19"/>
  <c r="Y50" i="7"/>
  <c r="V29" i="19"/>
  <c r="Y188" i="7"/>
  <c r="V167" i="19"/>
  <c r="Y62" i="7"/>
  <c r="V41" i="19"/>
  <c r="Y80" i="7"/>
  <c r="V59" i="19"/>
  <c r="N148" i="7"/>
  <c r="M127" i="19"/>
  <c r="M70" i="7"/>
  <c r="L49" i="19"/>
  <c r="Z215" i="7"/>
  <c r="W194" i="19"/>
  <c r="N144" i="7"/>
  <c r="M123" i="19"/>
  <c r="Z79" i="7"/>
  <c r="W58" i="19"/>
  <c r="N70" i="7"/>
  <c r="M49" i="19"/>
  <c r="N103" i="7"/>
  <c r="M82" i="19"/>
  <c r="M162" i="7"/>
  <c r="L141" i="19"/>
  <c r="M71" i="7"/>
  <c r="L50" i="19"/>
  <c r="N152" i="7"/>
  <c r="M131" i="19"/>
  <c r="N135" i="7"/>
  <c r="M114" i="19"/>
  <c r="N97" i="7"/>
  <c r="M76" i="19"/>
  <c r="N108" i="7"/>
  <c r="M87" i="19"/>
  <c r="M31" i="7"/>
  <c r="L10" i="19"/>
  <c r="Z150" i="7"/>
  <c r="W129" i="19"/>
  <c r="Z62" i="7"/>
  <c r="W41" i="19"/>
  <c r="N104" i="7"/>
  <c r="M83" i="19"/>
  <c r="N83" i="7"/>
  <c r="M62" i="19"/>
  <c r="M42" i="7"/>
  <c r="L21" i="19"/>
  <c r="N58" i="7"/>
  <c r="M37" i="19"/>
  <c r="Z220" i="7"/>
  <c r="W199" i="19"/>
  <c r="Z89" i="7"/>
  <c r="W68" i="19"/>
  <c r="Z138" i="7"/>
  <c r="W117" i="19"/>
  <c r="N111" i="7"/>
  <c r="M90" i="19"/>
  <c r="M32" i="7"/>
  <c r="L11" i="19"/>
  <c r="M211" i="7"/>
  <c r="L190" i="19"/>
  <c r="N50" i="7"/>
  <c r="M29" i="19"/>
  <c r="M94" i="7"/>
  <c r="L73" i="19"/>
  <c r="M221" i="7"/>
  <c r="L200" i="19"/>
  <c r="Z136" i="7"/>
  <c r="W115" i="19"/>
  <c r="N189" i="7"/>
  <c r="M168" i="19"/>
  <c r="Z194" i="7"/>
  <c r="W173" i="19"/>
  <c r="N173" i="7"/>
  <c r="M152" i="19"/>
  <c r="M118" i="7"/>
  <c r="L97" i="19"/>
  <c r="N52" i="7"/>
  <c r="M31" i="19"/>
  <c r="M115" i="7"/>
  <c r="L94" i="19"/>
  <c r="M49" i="7"/>
  <c r="L28" i="19"/>
  <c r="N123" i="7"/>
  <c r="M102" i="19"/>
  <c r="M177" i="7"/>
  <c r="L156" i="19"/>
  <c r="Z180" i="7"/>
  <c r="W159" i="19"/>
  <c r="M200" i="7"/>
  <c r="L179" i="19"/>
  <c r="N158" i="7"/>
  <c r="M137" i="19"/>
  <c r="M98" i="7"/>
  <c r="L77" i="19"/>
  <c r="M101" i="7"/>
  <c r="L80" i="19"/>
  <c r="N172" i="7"/>
  <c r="M151" i="19"/>
  <c r="M54" i="7"/>
  <c r="L33" i="19"/>
  <c r="M26" i="7"/>
  <c r="M6" i="7" s="1"/>
  <c r="L5" i="19"/>
  <c r="M212" i="7"/>
  <c r="L191" i="19"/>
  <c r="N76" i="7"/>
  <c r="M55" i="19"/>
  <c r="Z122" i="7"/>
  <c r="W101" i="19"/>
  <c r="M132" i="7"/>
  <c r="L111" i="19"/>
  <c r="N106" i="7"/>
  <c r="M85" i="19"/>
  <c r="M125" i="7"/>
  <c r="L104" i="19"/>
  <c r="Z102" i="7"/>
  <c r="W81" i="19"/>
  <c r="M184" i="7"/>
  <c r="L163" i="19"/>
  <c r="N129" i="7"/>
  <c r="M108" i="19"/>
  <c r="M57" i="7"/>
  <c r="L36" i="19"/>
  <c r="Z185" i="7"/>
  <c r="W164" i="19"/>
  <c r="Z147" i="7"/>
  <c r="W126" i="19"/>
  <c r="N145" i="7"/>
  <c r="M124" i="19"/>
  <c r="Z171" i="7"/>
  <c r="W150" i="19"/>
  <c r="M84" i="7"/>
  <c r="L63" i="19"/>
  <c r="Z198" i="7"/>
  <c r="W177" i="19"/>
  <c r="Z56" i="7"/>
  <c r="W35" i="19"/>
  <c r="M183" i="7"/>
  <c r="L162" i="19"/>
  <c r="Z77" i="7"/>
  <c r="W56" i="19"/>
  <c r="N142" i="7"/>
  <c r="M121" i="19"/>
  <c r="M127" i="7"/>
  <c r="L106" i="19"/>
  <c r="M210" i="7"/>
  <c r="L189" i="19"/>
  <c r="M33" i="7"/>
  <c r="L12" i="19"/>
  <c r="Y198" i="7"/>
  <c r="V177" i="19"/>
  <c r="Y194" i="7"/>
  <c r="V173" i="19"/>
  <c r="Y74" i="7"/>
  <c r="V53" i="19"/>
  <c r="Y140" i="7"/>
  <c r="V119" i="19"/>
  <c r="Y51" i="7"/>
  <c r="V30" i="19"/>
  <c r="Y196" i="7"/>
  <c r="V175" i="19"/>
  <c r="Y115" i="7"/>
  <c r="V94" i="19"/>
  <c r="Y176" i="7"/>
  <c r="V155" i="19"/>
  <c r="Y187" i="7"/>
  <c r="V166" i="19"/>
  <c r="Y191" i="7"/>
  <c r="V170" i="19"/>
  <c r="Y181" i="7"/>
  <c r="V160" i="19"/>
  <c r="Y135" i="7"/>
  <c r="V114" i="19"/>
  <c r="Y163" i="7"/>
  <c r="V142" i="19"/>
  <c r="Y77" i="7"/>
  <c r="V56" i="19"/>
  <c r="Y126" i="7"/>
  <c r="V105" i="19"/>
  <c r="Y71" i="7"/>
  <c r="V50" i="19"/>
  <c r="Y166" i="7"/>
  <c r="V145" i="19"/>
  <c r="Y128" i="7"/>
  <c r="V107" i="19"/>
  <c r="Y55" i="7"/>
  <c r="V34" i="19"/>
  <c r="Y219" i="7"/>
  <c r="V198" i="19"/>
  <c r="Y52" i="7"/>
  <c r="V31" i="19"/>
  <c r="Y70" i="7"/>
  <c r="V49" i="19"/>
  <c r="Y110" i="7"/>
  <c r="V89" i="19"/>
  <c r="Y109" i="7"/>
  <c r="V88" i="19"/>
  <c r="N87" i="7"/>
  <c r="M66" i="19"/>
  <c r="N66" i="7"/>
  <c r="M45" i="19"/>
  <c r="Z165" i="7"/>
  <c r="W144" i="19"/>
  <c r="N199" i="7"/>
  <c r="M178" i="19"/>
  <c r="Z131" i="7"/>
  <c r="W110" i="19"/>
  <c r="M218" i="7"/>
  <c r="L197" i="19"/>
  <c r="M55" i="7"/>
  <c r="L34" i="19"/>
  <c r="M161" i="7"/>
  <c r="L140" i="19"/>
  <c r="M155" i="7"/>
  <c r="L134" i="19"/>
  <c r="N44" i="7"/>
  <c r="M23" i="19"/>
  <c r="N126" i="7"/>
  <c r="M105" i="19"/>
  <c r="N72" i="7"/>
  <c r="M51" i="19"/>
  <c r="M208" i="7"/>
  <c r="L187" i="19"/>
  <c r="Z65" i="7"/>
  <c r="W44" i="19"/>
  <c r="N133" i="7"/>
  <c r="M112" i="19"/>
  <c r="Z47" i="7"/>
  <c r="W26" i="19"/>
  <c r="N216" i="7"/>
  <c r="M195" i="19"/>
  <c r="M204" i="7"/>
  <c r="L183" i="19"/>
  <c r="Y98" i="7"/>
  <c r="V77" i="19"/>
  <c r="Y172" i="7"/>
  <c r="V151" i="19"/>
  <c r="M59" i="7"/>
  <c r="L38" i="19"/>
  <c r="Y201" i="7"/>
  <c r="V180" i="19"/>
  <c r="Y185" i="7"/>
  <c r="V164" i="19"/>
  <c r="Y84" i="7"/>
  <c r="V63" i="19"/>
  <c r="Y121" i="7"/>
  <c r="V100" i="19"/>
  <c r="Y152" i="7"/>
  <c r="V131" i="19"/>
  <c r="Y207" i="7"/>
  <c r="V186" i="19"/>
  <c r="Y94" i="7"/>
  <c r="V73" i="19"/>
  <c r="Y138" i="7"/>
  <c r="V117" i="19"/>
  <c r="N162" i="7"/>
  <c r="M141" i="19"/>
  <c r="Z148" i="7"/>
  <c r="W127" i="19"/>
  <c r="M85" i="7"/>
  <c r="L64" i="19"/>
  <c r="M148" i="7"/>
  <c r="L127" i="19"/>
  <c r="N149" i="7"/>
  <c r="M128" i="19"/>
  <c r="Z103" i="7"/>
  <c r="W82" i="19"/>
  <c r="Z67" i="7"/>
  <c r="W46" i="19"/>
  <c r="N71" i="7"/>
  <c r="M50" i="19"/>
  <c r="M152" i="7"/>
  <c r="L131" i="19"/>
  <c r="Z176" i="7"/>
  <c r="W155" i="19"/>
  <c r="Z97" i="7"/>
  <c r="W76" i="19"/>
  <c r="M108" i="7"/>
  <c r="L87" i="19"/>
  <c r="M78" i="7"/>
  <c r="L57" i="19"/>
  <c r="M150" i="7"/>
  <c r="L129" i="19"/>
  <c r="N62" i="7"/>
  <c r="M41" i="19"/>
  <c r="M195" i="7"/>
  <c r="L174" i="19"/>
  <c r="Z83" i="7"/>
  <c r="W62" i="19"/>
  <c r="Z42" i="7"/>
  <c r="W21" i="19"/>
  <c r="Z113" i="7"/>
  <c r="W92" i="19"/>
  <c r="M220" i="7"/>
  <c r="L199" i="19"/>
  <c r="M89" i="7"/>
  <c r="L68" i="19"/>
  <c r="Z48" i="7"/>
  <c r="W27" i="19"/>
  <c r="M111" i="7"/>
  <c r="L90" i="19"/>
  <c r="Z211" i="7"/>
  <c r="W190" i="19"/>
  <c r="M124" i="7"/>
  <c r="L103" i="19"/>
  <c r="N94" i="7"/>
  <c r="M73" i="19"/>
  <c r="N221" i="7"/>
  <c r="M200" i="19"/>
  <c r="N203" i="7"/>
  <c r="M182" i="19"/>
  <c r="N136" i="7"/>
  <c r="M115" i="19"/>
  <c r="M189" i="7"/>
  <c r="L168" i="19"/>
  <c r="M100" i="7"/>
  <c r="L79" i="19"/>
  <c r="Z173" i="7"/>
  <c r="W152" i="19"/>
  <c r="Z118" i="7"/>
  <c r="W97" i="19"/>
  <c r="M52" i="7"/>
  <c r="L31" i="19"/>
  <c r="Z141" i="7"/>
  <c r="W120" i="19"/>
  <c r="Z49" i="7"/>
  <c r="W28" i="19"/>
  <c r="M123" i="7"/>
  <c r="L102" i="19"/>
  <c r="N177" i="7"/>
  <c r="M156" i="19"/>
  <c r="M188" i="7"/>
  <c r="L167" i="19"/>
  <c r="N200" i="7"/>
  <c r="M179" i="19"/>
  <c r="M92" i="7"/>
  <c r="L71" i="19"/>
  <c r="Z98" i="7"/>
  <c r="W77" i="19"/>
  <c r="N101" i="7"/>
  <c r="M80" i="19"/>
  <c r="M107" i="7"/>
  <c r="L86" i="19"/>
  <c r="Z54" i="7"/>
  <c r="W33" i="19"/>
  <c r="M30" i="7"/>
  <c r="L9" i="19"/>
  <c r="N212" i="7"/>
  <c r="M191" i="19"/>
  <c r="M46" i="7"/>
  <c r="L25" i="19"/>
  <c r="N122" i="7"/>
  <c r="M101" i="19"/>
  <c r="N132" i="7"/>
  <c r="M111" i="19"/>
  <c r="M190" i="7"/>
  <c r="L169" i="19"/>
  <c r="N125" i="7"/>
  <c r="M104" i="19"/>
  <c r="Z192" i="7"/>
  <c r="W171" i="19"/>
  <c r="M102" i="7"/>
  <c r="L81" i="19"/>
  <c r="N184" i="7"/>
  <c r="M163" i="19"/>
  <c r="M43" i="7"/>
  <c r="L22" i="19"/>
  <c r="Z219" i="7"/>
  <c r="W198" i="19"/>
  <c r="N57" i="7"/>
  <c r="M36" i="19"/>
  <c r="M197" i="7"/>
  <c r="L176" i="19"/>
  <c r="N147" i="7"/>
  <c r="M126" i="19"/>
  <c r="M145" i="7"/>
  <c r="L124" i="19"/>
  <c r="Z175" i="7"/>
  <c r="W154" i="19"/>
  <c r="N84" i="7"/>
  <c r="M63" i="19"/>
  <c r="N222" i="7"/>
  <c r="M201" i="19"/>
  <c r="N56" i="7"/>
  <c r="M35" i="19"/>
  <c r="Z183" i="7"/>
  <c r="W162" i="19"/>
  <c r="Z88" i="7"/>
  <c r="W67" i="19"/>
  <c r="Z142" i="7"/>
  <c r="W121" i="19"/>
  <c r="N95" i="7"/>
  <c r="M74" i="19"/>
  <c r="N127" i="7"/>
  <c r="M106" i="19"/>
  <c r="N210" i="7"/>
  <c r="M189" i="19"/>
  <c r="Z33" i="7"/>
  <c r="W12" i="19"/>
  <c r="Y33" i="7"/>
  <c r="V12" i="19"/>
  <c r="Y112" i="7"/>
  <c r="V91" i="19"/>
  <c r="Y144" i="7"/>
  <c r="V123" i="19"/>
  <c r="Y180" i="7"/>
  <c r="V159" i="19"/>
  <c r="Y149" i="7"/>
  <c r="V128" i="19"/>
  <c r="Y197" i="7"/>
  <c r="V176" i="19"/>
  <c r="Y97" i="7"/>
  <c r="V76" i="19"/>
  <c r="Y206" i="7"/>
  <c r="V185" i="19"/>
  <c r="Y141" i="7"/>
  <c r="V120" i="19"/>
  <c r="Y199" i="7"/>
  <c r="V178" i="19"/>
  <c r="Y59" i="7"/>
  <c r="V38" i="19"/>
  <c r="Y217" i="7"/>
  <c r="V196" i="19"/>
  <c r="Y107" i="7"/>
  <c r="V86" i="19"/>
  <c r="Y147" i="7"/>
  <c r="V126" i="19"/>
  <c r="Y175" i="7"/>
  <c r="V154" i="19"/>
  <c r="Y137" i="7"/>
  <c r="V116" i="19"/>
  <c r="Y177" i="7"/>
  <c r="V156" i="19"/>
  <c r="Y87" i="7"/>
  <c r="V66" i="19"/>
  <c r="Y65" i="7"/>
  <c r="V44" i="19"/>
  <c r="Y214" i="7"/>
  <c r="V193" i="19"/>
  <c r="Y76" i="7"/>
  <c r="V55" i="19"/>
  <c r="Y204" i="7"/>
  <c r="V183" i="19"/>
  <c r="Y174" i="7"/>
  <c r="V153" i="19"/>
  <c r="Y203" i="7"/>
  <c r="V182" i="19"/>
  <c r="Y66" i="7"/>
  <c r="V45" i="19"/>
  <c r="Y73" i="7"/>
  <c r="V52" i="19"/>
  <c r="V14" i="7"/>
  <c r="U14" i="7"/>
  <c r="Q14" i="7" s="1"/>
  <c r="U13" i="7"/>
  <c r="Q13" i="7" s="1"/>
  <c r="Z44" i="7"/>
  <c r="Z45" i="7"/>
  <c r="Y45" i="7"/>
  <c r="Z32" i="7"/>
  <c r="V6" i="7"/>
  <c r="Z31" i="7"/>
  <c r="Y44" i="7"/>
  <c r="Y43" i="7"/>
  <c r="V5" i="7"/>
  <c r="X6" i="7"/>
  <c r="U6" i="7"/>
  <c r="Q6" i="7" s="1"/>
  <c r="V7" i="7"/>
  <c r="Y36" i="7"/>
  <c r="Y32" i="7"/>
  <c r="Z28" i="7"/>
  <c r="V10" i="7"/>
  <c r="U10" i="7"/>
  <c r="Y40" i="7"/>
  <c r="V9" i="7"/>
  <c r="Z35" i="7"/>
  <c r="Y35" i="7"/>
  <c r="Z40" i="7"/>
  <c r="Y26" i="7"/>
  <c r="Y31" i="7"/>
  <c r="V8" i="7"/>
  <c r="U8" i="7"/>
  <c r="Q8" i="7" s="1"/>
  <c r="Y25" i="7"/>
  <c r="Z26" i="7"/>
  <c r="X25" i="7"/>
  <c r="X7" i="7" s="1"/>
  <c r="W10" i="7"/>
  <c r="Q10" i="7" s="1"/>
  <c r="Y30" i="7"/>
  <c r="Y41" i="7"/>
  <c r="Y34" i="7"/>
  <c r="Z39" i="7"/>
  <c r="U7" i="7"/>
  <c r="Q7" i="7" s="1"/>
  <c r="Y39" i="7"/>
  <c r="U9" i="7"/>
  <c r="Q9" i="7" s="1"/>
  <c r="Z38" i="7"/>
  <c r="Z41" i="7"/>
  <c r="Z36" i="7"/>
  <c r="Y38" i="7"/>
  <c r="Y29" i="7"/>
  <c r="Z29" i="7"/>
  <c r="Y28" i="7"/>
  <c r="Z34" i="7"/>
  <c r="Z25" i="7"/>
  <c r="U5" i="7"/>
  <c r="Y27" i="7"/>
  <c r="Z27" i="7"/>
  <c r="Z30" i="7"/>
  <c r="M5" i="7" l="1"/>
  <c r="X8" i="7"/>
  <c r="R8" i="7" s="1"/>
  <c r="M7" i="7"/>
  <c r="M10" i="7"/>
  <c r="N10" i="7"/>
  <c r="M8" i="7"/>
  <c r="N5" i="7"/>
  <c r="N7" i="7"/>
  <c r="R7" i="7"/>
  <c r="N8" i="7"/>
  <c r="M9" i="7"/>
  <c r="Y14" i="19"/>
  <c r="Y18" i="19"/>
  <c r="Y23" i="19"/>
  <c r="X156" i="19"/>
  <c r="X120" i="19"/>
  <c r="O74" i="19"/>
  <c r="N124" i="19"/>
  <c r="Y171" i="19"/>
  <c r="N71" i="19"/>
  <c r="Y97" i="19"/>
  <c r="N103" i="19"/>
  <c r="N68" i="19"/>
  <c r="N57" i="19"/>
  <c r="O128" i="19"/>
  <c r="X131" i="19"/>
  <c r="Y44" i="19"/>
  <c r="N197" i="19"/>
  <c r="X107" i="19"/>
  <c r="X170" i="19"/>
  <c r="X173" i="19"/>
  <c r="Y35" i="19"/>
  <c r="O108" i="19"/>
  <c r="N191" i="19"/>
  <c r="N94" i="19"/>
  <c r="O90" i="19"/>
  <c r="Y41" i="19"/>
  <c r="N141" i="19"/>
  <c r="X59" i="19"/>
  <c r="Y113" i="19"/>
  <c r="Y166" i="19"/>
  <c r="Y158" i="19"/>
  <c r="O52" i="19"/>
  <c r="X87" i="19"/>
  <c r="X169" i="19"/>
  <c r="X79" i="19"/>
  <c r="O12" i="19"/>
  <c r="N164" i="19"/>
  <c r="O5" i="19"/>
  <c r="Y142" i="19"/>
  <c r="N115" i="19"/>
  <c r="N184" i="19"/>
  <c r="N62" i="19"/>
  <c r="N194" i="19"/>
  <c r="O30" i="19"/>
  <c r="O187" i="19"/>
  <c r="O138" i="19"/>
  <c r="N53" i="19"/>
  <c r="N96" i="19"/>
  <c r="N70" i="19"/>
  <c r="O38" i="19"/>
  <c r="X84" i="19"/>
  <c r="X148" i="19"/>
  <c r="N195" i="19"/>
  <c r="N147" i="19"/>
  <c r="O153" i="19"/>
  <c r="N59" i="19"/>
  <c r="N7" i="19"/>
  <c r="O117" i="19"/>
  <c r="O119" i="19"/>
  <c r="X27" i="19"/>
  <c r="X101" i="19"/>
  <c r="O24" i="19"/>
  <c r="Y119" i="19"/>
  <c r="X191" i="19"/>
  <c r="X118" i="19"/>
  <c r="X158" i="19"/>
  <c r="Y74" i="19"/>
  <c r="N198" i="19"/>
  <c r="N44" i="19"/>
  <c r="N105" i="19"/>
  <c r="N120" i="19"/>
  <c r="O203" i="19"/>
  <c r="N92" i="19"/>
  <c r="N192" i="19"/>
  <c r="O46" i="19"/>
  <c r="N181" i="19"/>
  <c r="N182" i="19"/>
  <c r="N41" i="19"/>
  <c r="Y131" i="19"/>
  <c r="Y118" i="19"/>
  <c r="N172" i="19"/>
  <c r="X82" i="19"/>
  <c r="X103" i="19"/>
  <c r="X28" i="19"/>
  <c r="O162" i="19"/>
  <c r="O154" i="19"/>
  <c r="O96" i="19"/>
  <c r="N158" i="19"/>
  <c r="Y111" i="19"/>
  <c r="N18" i="19"/>
  <c r="Y105" i="19"/>
  <c r="Y156" i="19"/>
  <c r="O120" i="19"/>
  <c r="O140" i="19"/>
  <c r="O68" i="19"/>
  <c r="N157" i="19"/>
  <c r="N128" i="19"/>
  <c r="Y170" i="19"/>
  <c r="X122" i="19"/>
  <c r="Y145" i="19"/>
  <c r="O8" i="19"/>
  <c r="N122" i="19"/>
  <c r="O125" i="19"/>
  <c r="O197" i="19"/>
  <c r="N45" i="19"/>
  <c r="O130" i="19"/>
  <c r="Y6" i="19"/>
  <c r="X13" i="19"/>
  <c r="X19" i="19"/>
  <c r="Y7" i="19"/>
  <c r="X45" i="19"/>
  <c r="X55" i="19"/>
  <c r="X86" i="19"/>
  <c r="X128" i="19"/>
  <c r="X12" i="19"/>
  <c r="O35" i="19"/>
  <c r="Y198" i="19"/>
  <c r="O101" i="19"/>
  <c r="Y33" i="19"/>
  <c r="N102" i="19"/>
  <c r="O115" i="19"/>
  <c r="Y62" i="19"/>
  <c r="N131" i="19"/>
  <c r="O141" i="19"/>
  <c r="X180" i="19"/>
  <c r="N183" i="19"/>
  <c r="O23" i="19"/>
  <c r="O45" i="19"/>
  <c r="X49" i="19"/>
  <c r="X56" i="19"/>
  <c r="X175" i="19"/>
  <c r="N106" i="19"/>
  <c r="O124" i="19"/>
  <c r="O85" i="19"/>
  <c r="N80" i="19"/>
  <c r="Y159" i="19"/>
  <c r="Y173" i="19"/>
  <c r="N73" i="19"/>
  <c r="O37" i="19"/>
  <c r="O76" i="19"/>
  <c r="O123" i="19"/>
  <c r="Y161" i="19"/>
  <c r="X163" i="19"/>
  <c r="N193" i="19"/>
  <c r="N166" i="19"/>
  <c r="X92" i="19"/>
  <c r="X188" i="19"/>
  <c r="X104" i="19"/>
  <c r="X199" i="19"/>
  <c r="N121" i="19"/>
  <c r="O177" i="19"/>
  <c r="O145" i="19"/>
  <c r="N85" i="19"/>
  <c r="O77" i="19"/>
  <c r="Y143" i="19"/>
  <c r="Y29" i="19"/>
  <c r="O10" i="19"/>
  <c r="N65" i="19"/>
  <c r="N26" i="19"/>
  <c r="N142" i="19"/>
  <c r="X51" i="19"/>
  <c r="Y95" i="19"/>
  <c r="X174" i="19"/>
  <c r="X47" i="19"/>
  <c r="O17" i="19"/>
  <c r="O4" i="19"/>
  <c r="N196" i="19"/>
  <c r="N13" i="19"/>
  <c r="O142" i="19"/>
  <c r="N143" i="19"/>
  <c r="O34" i="19"/>
  <c r="Y175" i="19"/>
  <c r="X201" i="19"/>
  <c r="O54" i="19"/>
  <c r="N47" i="19"/>
  <c r="O16" i="19"/>
  <c r="O39" i="19"/>
  <c r="X95" i="19"/>
  <c r="X48" i="19"/>
  <c r="X129" i="19"/>
  <c r="X85" i="19"/>
  <c r="X136" i="19"/>
  <c r="N148" i="19"/>
  <c r="N100" i="19"/>
  <c r="O171" i="19"/>
  <c r="O9" i="19"/>
  <c r="N23" i="19"/>
  <c r="O40" i="19"/>
  <c r="N72" i="19"/>
  <c r="O157" i="19"/>
  <c r="Y128" i="19"/>
  <c r="O27" i="19"/>
  <c r="N118" i="19"/>
  <c r="N89" i="19"/>
  <c r="X72" i="19"/>
  <c r="X203" i="19"/>
  <c r="Y130" i="19"/>
  <c r="X150" i="19"/>
  <c r="X6" i="19"/>
  <c r="Y15" i="19"/>
  <c r="X20" i="19"/>
  <c r="X10" i="19"/>
  <c r="N9" i="7"/>
  <c r="Y11" i="19"/>
  <c r="X182" i="19"/>
  <c r="X193" i="19"/>
  <c r="X116" i="19"/>
  <c r="X196" i="19"/>
  <c r="X185" i="19"/>
  <c r="X159" i="19"/>
  <c r="Y12" i="19"/>
  <c r="Y121" i="19"/>
  <c r="O201" i="19"/>
  <c r="O126" i="19"/>
  <c r="N22" i="19"/>
  <c r="O104" i="19"/>
  <c r="N25" i="19"/>
  <c r="N86" i="19"/>
  <c r="O179" i="19"/>
  <c r="Y28" i="19"/>
  <c r="Y152" i="19"/>
  <c r="O182" i="19"/>
  <c r="Y190" i="19"/>
  <c r="N199" i="19"/>
  <c r="N174" i="19"/>
  <c r="N87" i="19"/>
  <c r="O50" i="19"/>
  <c r="N127" i="19"/>
  <c r="X117" i="19"/>
  <c r="X100" i="19"/>
  <c r="N38" i="19"/>
  <c r="O195" i="19"/>
  <c r="N187" i="19"/>
  <c r="N134" i="19"/>
  <c r="Y110" i="19"/>
  <c r="O66" i="19"/>
  <c r="X31" i="19"/>
  <c r="X145" i="19"/>
  <c r="X142" i="19"/>
  <c r="X166" i="19"/>
  <c r="X30" i="19"/>
  <c r="X177" i="19"/>
  <c r="O121" i="19"/>
  <c r="Y177" i="19"/>
  <c r="Y126" i="19"/>
  <c r="N163" i="19"/>
  <c r="N111" i="19"/>
  <c r="N5" i="19"/>
  <c r="N77" i="19"/>
  <c r="N156" i="19"/>
  <c r="O31" i="19"/>
  <c r="O168" i="19"/>
  <c r="O29" i="19"/>
  <c r="Y117" i="19"/>
  <c r="N21" i="19"/>
  <c r="Y129" i="19"/>
  <c r="O114" i="19"/>
  <c r="O82" i="19"/>
  <c r="Y194" i="19"/>
  <c r="X41" i="19"/>
  <c r="Y183" i="19"/>
  <c r="O7" i="19"/>
  <c r="Y66" i="19"/>
  <c r="N30" i="19"/>
  <c r="N146" i="19"/>
  <c r="N125" i="19"/>
  <c r="N43" i="19"/>
  <c r="O185" i="19"/>
  <c r="X110" i="19"/>
  <c r="X152" i="19"/>
  <c r="X125" i="19"/>
  <c r="X62" i="19"/>
  <c r="X109" i="19"/>
  <c r="X157" i="19"/>
  <c r="X99" i="19"/>
  <c r="O161" i="19"/>
  <c r="O56" i="19"/>
  <c r="O150" i="19"/>
  <c r="Y36" i="19"/>
  <c r="O81" i="19"/>
  <c r="N98" i="19"/>
  <c r="O13" i="19"/>
  <c r="Y137" i="19"/>
  <c r="O61" i="19"/>
  <c r="Y132" i="19"/>
  <c r="N15" i="19"/>
  <c r="N54" i="19"/>
  <c r="O199" i="19"/>
  <c r="Y83" i="19"/>
  <c r="Y165" i="19"/>
  <c r="Y50" i="19"/>
  <c r="Y38" i="19"/>
  <c r="O75" i="19"/>
  <c r="O32" i="19"/>
  <c r="N60" i="19"/>
  <c r="Y61" i="19"/>
  <c r="O6" i="19"/>
  <c r="O194" i="19"/>
  <c r="Y42" i="19"/>
  <c r="Y32" i="19"/>
  <c r="Y180" i="19"/>
  <c r="Y53" i="19"/>
  <c r="X93" i="19"/>
  <c r="X141" i="19"/>
  <c r="X138" i="19"/>
  <c r="X124" i="19"/>
  <c r="X71" i="19"/>
  <c r="Y30" i="19"/>
  <c r="N177" i="19"/>
  <c r="Y188" i="19"/>
  <c r="Y108" i="19"/>
  <c r="Y202" i="19"/>
  <c r="N55" i="19"/>
  <c r="Y51" i="19"/>
  <c r="N137" i="19"/>
  <c r="N61" i="19"/>
  <c r="O132" i="19"/>
  <c r="O107" i="19"/>
  <c r="N29" i="19"/>
  <c r="Y184" i="19"/>
  <c r="N178" i="19"/>
  <c r="N165" i="19"/>
  <c r="X46" i="19"/>
  <c r="O98" i="19"/>
  <c r="Y52" i="19"/>
  <c r="O64" i="19"/>
  <c r="X64" i="19"/>
  <c r="X21" i="19"/>
  <c r="N202" i="19"/>
  <c r="Y40" i="19"/>
  <c r="Y47" i="19"/>
  <c r="X33" i="19"/>
  <c r="X39" i="19"/>
  <c r="X165" i="19"/>
  <c r="X98" i="19"/>
  <c r="X161" i="19"/>
  <c r="X181" i="19"/>
  <c r="X190" i="19"/>
  <c r="N16" i="19"/>
  <c r="Y139" i="19"/>
  <c r="N201" i="19"/>
  <c r="N93" i="19"/>
  <c r="Y22" i="19"/>
  <c r="N112" i="19"/>
  <c r="O25" i="19"/>
  <c r="Y60" i="19"/>
  <c r="Y71" i="19"/>
  <c r="O180" i="19"/>
  <c r="N39" i="19"/>
  <c r="Y140" i="19"/>
  <c r="O103" i="19"/>
  <c r="N27" i="19"/>
  <c r="Y43" i="19"/>
  <c r="O144" i="19"/>
  <c r="N155" i="19"/>
  <c r="O166" i="19"/>
  <c r="N185" i="19"/>
  <c r="O99" i="19"/>
  <c r="N203" i="19"/>
  <c r="O48" i="19"/>
  <c r="Y57" i="19"/>
  <c r="N46" i="19"/>
  <c r="N58" i="19"/>
  <c r="O58" i="19"/>
  <c r="Y49" i="19"/>
  <c r="X58" i="19"/>
  <c r="X187" i="19"/>
  <c r="X137" i="19"/>
  <c r="X130" i="19"/>
  <c r="X65" i="19"/>
  <c r="X140" i="19"/>
  <c r="N74" i="19"/>
  <c r="Y148" i="19"/>
  <c r="Y124" i="19"/>
  <c r="O198" i="19"/>
  <c r="N171" i="19"/>
  <c r="O44" i="19"/>
  <c r="O33" i="19"/>
  <c r="O71" i="19"/>
  <c r="N180" i="19"/>
  <c r="O97" i="19"/>
  <c r="Y200" i="19"/>
  <c r="O92" i="19"/>
  <c r="Y186" i="19"/>
  <c r="Y123" i="19"/>
  <c r="Y65" i="19"/>
  <c r="X144" i="19"/>
  <c r="Y153" i="19"/>
  <c r="N51" i="19"/>
  <c r="Y160" i="19"/>
  <c r="Y107" i="19"/>
  <c r="O110" i="19"/>
  <c r="Y116" i="19"/>
  <c r="X202" i="19"/>
  <c r="O148" i="19"/>
  <c r="Y10" i="19"/>
  <c r="Y19" i="19"/>
  <c r="M13" i="7"/>
  <c r="M15" i="7" s="1"/>
  <c r="X153" i="19"/>
  <c r="X44" i="19"/>
  <c r="X154" i="19"/>
  <c r="X38" i="19"/>
  <c r="X76" i="19"/>
  <c r="X123" i="19"/>
  <c r="O189" i="19"/>
  <c r="Y67" i="19"/>
  <c r="O63" i="19"/>
  <c r="N176" i="19"/>
  <c r="O163" i="19"/>
  <c r="N169" i="19"/>
  <c r="O191" i="19"/>
  <c r="O80" i="19"/>
  <c r="N167" i="19"/>
  <c r="Y120" i="19"/>
  <c r="N79" i="19"/>
  <c r="O200" i="19"/>
  <c r="N90" i="19"/>
  <c r="Y92" i="19"/>
  <c r="O41" i="19"/>
  <c r="Y76" i="19"/>
  <c r="Y46" i="19"/>
  <c r="N64" i="19"/>
  <c r="X73" i="19"/>
  <c r="X63" i="19"/>
  <c r="X151" i="19"/>
  <c r="Y26" i="19"/>
  <c r="O51" i="19"/>
  <c r="N140" i="19"/>
  <c r="O178" i="19"/>
  <c r="X88" i="19"/>
  <c r="X198" i="19"/>
  <c r="X50" i="19"/>
  <c r="X114" i="19"/>
  <c r="X155" i="19"/>
  <c r="X119" i="19"/>
  <c r="N12" i="19"/>
  <c r="Y56" i="19"/>
  <c r="N63" i="19"/>
  <c r="Y164" i="19"/>
  <c r="Y81" i="19"/>
  <c r="Y101" i="19"/>
  <c r="N33" i="19"/>
  <c r="O137" i="19"/>
  <c r="O102" i="19"/>
  <c r="N97" i="19"/>
  <c r="Y115" i="19"/>
  <c r="N190" i="19"/>
  <c r="Y68" i="19"/>
  <c r="O62" i="19"/>
  <c r="N10" i="19"/>
  <c r="O131" i="19"/>
  <c r="O49" i="19"/>
  <c r="N49" i="19"/>
  <c r="X167" i="19"/>
  <c r="N84" i="19"/>
  <c r="N175" i="19"/>
  <c r="X67" i="19"/>
  <c r="N133" i="19"/>
  <c r="O88" i="19"/>
  <c r="N107" i="19"/>
  <c r="O192" i="19"/>
  <c r="N99" i="19"/>
  <c r="X54" i="19"/>
  <c r="X149" i="19"/>
  <c r="X184" i="19"/>
  <c r="X90" i="19"/>
  <c r="X75" i="19"/>
  <c r="X115" i="19"/>
  <c r="X70" i="19"/>
  <c r="Y106" i="19"/>
  <c r="N75" i="19"/>
  <c r="Y147" i="19"/>
  <c r="N4" i="19"/>
  <c r="N153" i="19"/>
  <c r="N101" i="19"/>
  <c r="Y151" i="19"/>
  <c r="Y122" i="19"/>
  <c r="O28" i="19"/>
  <c r="N152" i="19"/>
  <c r="N138" i="19"/>
  <c r="O11" i="19"/>
  <c r="N37" i="19"/>
  <c r="Y69" i="19"/>
  <c r="N76" i="19"/>
  <c r="Y141" i="19"/>
  <c r="Y16" i="19"/>
  <c r="Y100" i="19"/>
  <c r="O202" i="19"/>
  <c r="Y149" i="19"/>
  <c r="O143" i="19"/>
  <c r="O184" i="19"/>
  <c r="O65" i="19"/>
  <c r="O84" i="19"/>
  <c r="O196" i="19"/>
  <c r="Y203" i="19"/>
  <c r="O116" i="19"/>
  <c r="X146" i="19"/>
  <c r="X134" i="19"/>
  <c r="X168" i="19"/>
  <c r="X57" i="19"/>
  <c r="N161" i="19"/>
  <c r="N56" i="19"/>
  <c r="O113" i="19"/>
  <c r="O164" i="19"/>
  <c r="N145" i="19"/>
  <c r="Y85" i="19"/>
  <c r="N8" i="19"/>
  <c r="N151" i="19"/>
  <c r="O122" i="19"/>
  <c r="O193" i="19"/>
  <c r="Y125" i="19"/>
  <c r="O15" i="19"/>
  <c r="Y54" i="19"/>
  <c r="N110" i="19"/>
  <c r="N83" i="19"/>
  <c r="Y45" i="19"/>
  <c r="X61" i="19"/>
  <c r="N132" i="19"/>
  <c r="O43" i="19"/>
  <c r="O172" i="19"/>
  <c r="X37" i="19"/>
  <c r="N139" i="19"/>
  <c r="O59" i="19"/>
  <c r="N135" i="19"/>
  <c r="Y78" i="19"/>
  <c r="X68" i="19"/>
  <c r="X127" i="19"/>
  <c r="X78" i="19"/>
  <c r="X172" i="19"/>
  <c r="X194" i="19"/>
  <c r="X32" i="19"/>
  <c r="X111" i="19"/>
  <c r="O42" i="19"/>
  <c r="N67" i="19"/>
  <c r="O133" i="19"/>
  <c r="Y176" i="19"/>
  <c r="N24" i="19"/>
  <c r="Y169" i="19"/>
  <c r="N88" i="19"/>
  <c r="O86" i="19"/>
  <c r="O95" i="19"/>
  <c r="N160" i="19"/>
  <c r="N14" i="19"/>
  <c r="Y182" i="19"/>
  <c r="N6" i="19"/>
  <c r="N52" i="19"/>
  <c r="Y70" i="19"/>
  <c r="O57" i="19"/>
  <c r="O47" i="19"/>
  <c r="N20" i="19"/>
  <c r="N66" i="19"/>
  <c r="Y31" i="19"/>
  <c r="O190" i="19"/>
  <c r="O21" i="19"/>
  <c r="Y87" i="19"/>
  <c r="N82" i="19"/>
  <c r="Y109" i="19"/>
  <c r="O89" i="19"/>
  <c r="Y172" i="19"/>
  <c r="Y133" i="19"/>
  <c r="X36" i="19"/>
  <c r="X108" i="19"/>
  <c r="X83" i="19"/>
  <c r="X162" i="19"/>
  <c r="O139" i="19"/>
  <c r="Y201" i="19"/>
  <c r="Y93" i="19"/>
  <c r="O22" i="19"/>
  <c r="Y112" i="19"/>
  <c r="Y25" i="19"/>
  <c r="Y86" i="19"/>
  <c r="Y179" i="19"/>
  <c r="Y102" i="19"/>
  <c r="O14" i="19"/>
  <c r="Y103" i="19"/>
  <c r="Y174" i="19"/>
  <c r="O20" i="19"/>
  <c r="N170" i="19"/>
  <c r="O170" i="19"/>
  <c r="X132" i="19"/>
  <c r="O146" i="19"/>
  <c r="N136" i="19"/>
  <c r="Y193" i="19"/>
  <c r="Y34" i="19"/>
  <c r="Y192" i="19"/>
  <c r="N19" i="19"/>
  <c r="X25" i="19"/>
  <c r="O93" i="19"/>
  <c r="Y24" i="19"/>
  <c r="X11" i="19"/>
  <c r="X22" i="19"/>
  <c r="Y20" i="19"/>
  <c r="X24" i="19"/>
  <c r="Y13" i="19"/>
  <c r="X7" i="19"/>
  <c r="X18" i="19"/>
  <c r="X14" i="19"/>
  <c r="X15" i="19"/>
  <c r="X23" i="19"/>
  <c r="N14" i="7"/>
  <c r="N15" i="7" s="1"/>
  <c r="X52" i="19"/>
  <c r="X183" i="19"/>
  <c r="X66" i="19"/>
  <c r="X126" i="19"/>
  <c r="X178" i="19"/>
  <c r="X176" i="19"/>
  <c r="X91" i="19"/>
  <c r="O106" i="19"/>
  <c r="Y162" i="19"/>
  <c r="Y154" i="19"/>
  <c r="O36" i="19"/>
  <c r="N81" i="19"/>
  <c r="O111" i="19"/>
  <c r="N9" i="19"/>
  <c r="Y77" i="19"/>
  <c r="O156" i="19"/>
  <c r="N31" i="19"/>
  <c r="N168" i="19"/>
  <c r="O73" i="19"/>
  <c r="Y27" i="19"/>
  <c r="Y21" i="19"/>
  <c r="N129" i="19"/>
  <c r="Y155" i="19"/>
  <c r="Y82" i="19"/>
  <c r="Y127" i="19"/>
  <c r="X186" i="19"/>
  <c r="X164" i="19"/>
  <c r="X77" i="19"/>
  <c r="O112" i="19"/>
  <c r="O105" i="19"/>
  <c r="N34" i="19"/>
  <c r="Y144" i="19"/>
  <c r="X89" i="19"/>
  <c r="X34" i="19"/>
  <c r="X105" i="19"/>
  <c r="X160" i="19"/>
  <c r="X94" i="19"/>
  <c r="X53" i="19"/>
  <c r="N189" i="19"/>
  <c r="N162" i="19"/>
  <c r="Y150" i="19"/>
  <c r="N36" i="19"/>
  <c r="N104" i="19"/>
  <c r="O55" i="19"/>
  <c r="O151" i="19"/>
  <c r="N179" i="19"/>
  <c r="N28" i="19"/>
  <c r="O152" i="19"/>
  <c r="N200" i="19"/>
  <c r="N11" i="19"/>
  <c r="Y199" i="19"/>
  <c r="O83" i="19"/>
  <c r="O87" i="19"/>
  <c r="N50" i="19"/>
  <c r="Y58" i="19"/>
  <c r="O127" i="19"/>
  <c r="X29" i="19"/>
  <c r="Y195" i="19"/>
  <c r="O165" i="19"/>
  <c r="X133" i="19"/>
  <c r="N188" i="19"/>
  <c r="O149" i="19"/>
  <c r="O91" i="19"/>
  <c r="Y157" i="19"/>
  <c r="X96" i="19"/>
  <c r="X171" i="19"/>
  <c r="X143" i="19"/>
  <c r="X179" i="19"/>
  <c r="X139" i="19"/>
  <c r="X197" i="19"/>
  <c r="X69" i="19"/>
  <c r="X81" i="19"/>
  <c r="N17" i="19"/>
  <c r="N35" i="19"/>
  <c r="N126" i="19"/>
  <c r="N108" i="19"/>
  <c r="Y104" i="19"/>
  <c r="Y55" i="19"/>
  <c r="Y136" i="19"/>
  <c r="O159" i="19"/>
  <c r="Y94" i="19"/>
  <c r="N173" i="19"/>
  <c r="Y73" i="19"/>
  <c r="N117" i="19"/>
  <c r="O175" i="19"/>
  <c r="O129" i="19"/>
  <c r="Y114" i="19"/>
  <c r="O19" i="19"/>
  <c r="N42" i="19"/>
  <c r="O188" i="19"/>
  <c r="Y88" i="19"/>
  <c r="Y59" i="19"/>
  <c r="N40" i="19"/>
  <c r="Y178" i="19"/>
  <c r="Y99" i="19"/>
  <c r="N113" i="19"/>
  <c r="O60" i="19"/>
  <c r="Y72" i="19"/>
  <c r="O181" i="19"/>
  <c r="X195" i="19"/>
  <c r="X42" i="19"/>
  <c r="X40" i="19"/>
  <c r="X26" i="19"/>
  <c r="O183" i="19"/>
  <c r="Y75" i="19"/>
  <c r="N150" i="19"/>
  <c r="O26" i="19"/>
  <c r="N32" i="19"/>
  <c r="Y98" i="19"/>
  <c r="Y187" i="19"/>
  <c r="O136" i="19"/>
  <c r="N159" i="19"/>
  <c r="O94" i="19"/>
  <c r="O173" i="19"/>
  <c r="Y138" i="19"/>
  <c r="Y197" i="19"/>
  <c r="Y37" i="19"/>
  <c r="N69" i="19"/>
  <c r="Y64" i="19"/>
  <c r="X106" i="19"/>
  <c r="Y135" i="19"/>
  <c r="O69" i="19"/>
  <c r="X97" i="19"/>
  <c r="X135" i="19"/>
  <c r="O100" i="19"/>
  <c r="O160" i="19"/>
  <c r="Y48" i="19"/>
  <c r="O109" i="19"/>
  <c r="X80" i="19"/>
  <c r="X192" i="19"/>
  <c r="X189" i="19"/>
  <c r="X60" i="19"/>
  <c r="X112" i="19"/>
  <c r="X113" i="19"/>
  <c r="X121" i="19"/>
  <c r="N130" i="19"/>
  <c r="Y84" i="19"/>
  <c r="N154" i="19"/>
  <c r="Y96" i="19"/>
  <c r="O158" i="19"/>
  <c r="Y146" i="19"/>
  <c r="O18" i="19"/>
  <c r="N149" i="19"/>
  <c r="O167" i="19"/>
  <c r="Y134" i="19"/>
  <c r="Y79" i="19"/>
  <c r="O135" i="19"/>
  <c r="Y91" i="19"/>
  <c r="N48" i="19"/>
  <c r="O174" i="19"/>
  <c r="O53" i="19"/>
  <c r="O186" i="19"/>
  <c r="N78" i="19"/>
  <c r="N109" i="19"/>
  <c r="Y168" i="19"/>
  <c r="Y90" i="19"/>
  <c r="O70" i="19"/>
  <c r="O155" i="19"/>
  <c r="O78" i="19"/>
  <c r="Y89" i="19"/>
  <c r="N123" i="19"/>
  <c r="N114" i="19"/>
  <c r="Y181" i="19"/>
  <c r="X147" i="19"/>
  <c r="X35" i="19"/>
  <c r="X102" i="19"/>
  <c r="X200" i="19"/>
  <c r="Y189" i="19"/>
  <c r="O67" i="19"/>
  <c r="Y63" i="19"/>
  <c r="O176" i="19"/>
  <c r="Y163" i="19"/>
  <c r="O169" i="19"/>
  <c r="Y191" i="19"/>
  <c r="Y80" i="19"/>
  <c r="Y167" i="19"/>
  <c r="O134" i="19"/>
  <c r="O79" i="19"/>
  <c r="N91" i="19"/>
  <c r="N144" i="19"/>
  <c r="Y185" i="19"/>
  <c r="O118" i="19"/>
  <c r="N116" i="19"/>
  <c r="O147" i="19"/>
  <c r="Y196" i="19"/>
  <c r="N95" i="19"/>
  <c r="Y39" i="19"/>
  <c r="O72" i="19"/>
  <c r="N119" i="19"/>
  <c r="X74" i="19"/>
  <c r="X43" i="19"/>
  <c r="N186" i="19"/>
  <c r="Y5" i="19"/>
  <c r="X5" i="19"/>
  <c r="Y8" i="19"/>
  <c r="X8" i="19"/>
  <c r="Y9" i="19"/>
  <c r="X9" i="19"/>
  <c r="Y17" i="19"/>
  <c r="X17" i="19"/>
  <c r="Y4" i="19"/>
  <c r="X4" i="19"/>
  <c r="R6" i="7"/>
  <c r="Q15" i="7"/>
  <c r="Z13" i="7"/>
  <c r="Y14" i="7"/>
  <c r="X13" i="7"/>
  <c r="R13" i="7" s="1"/>
  <c r="X14" i="7"/>
  <c r="R14" i="7" s="1"/>
  <c r="Z14" i="7"/>
  <c r="X5" i="7"/>
  <c r="R5" i="7" s="1"/>
  <c r="Y13" i="7"/>
  <c r="Z6" i="7"/>
  <c r="Y6" i="7"/>
  <c r="Y5" i="7"/>
  <c r="V11" i="7"/>
  <c r="V16" i="7" s="1"/>
  <c r="X9" i="7"/>
  <c r="R9" i="7" s="1"/>
  <c r="X10" i="7"/>
  <c r="R10" i="7" s="1"/>
  <c r="Z10" i="7"/>
  <c r="Z8" i="7"/>
  <c r="Y10" i="7"/>
  <c r="Z9" i="7"/>
  <c r="Y8" i="7"/>
  <c r="Z5" i="7"/>
  <c r="Y7" i="7"/>
  <c r="Z7" i="7"/>
  <c r="Q5" i="7"/>
  <c r="Q11" i="7" s="1"/>
  <c r="U11" i="7"/>
  <c r="U16" i="7" s="1"/>
  <c r="Y9" i="7"/>
  <c r="M11" i="7" l="1"/>
  <c r="M16" i="7" s="1"/>
  <c r="M12" i="17" s="1"/>
  <c r="N11" i="7"/>
  <c r="N16" i="7" s="1"/>
  <c r="N12" i="17" s="1"/>
  <c r="T9" i="18"/>
  <c r="T11" i="18" s="1"/>
  <c r="N9" i="17"/>
  <c r="N11" i="17" s="1"/>
  <c r="Q16" i="7"/>
  <c r="Z15" i="7"/>
  <c r="Y15" i="7"/>
  <c r="Z11" i="7"/>
  <c r="Y11" i="7"/>
  <c r="X11" i="7"/>
  <c r="R11" i="7" s="1"/>
  <c r="Z16" i="7" l="1"/>
  <c r="T12" i="18" s="1"/>
  <c r="Y16" i="7"/>
  <c r="S12" i="18" s="1"/>
  <c r="X16" i="7"/>
  <c r="M9" i="17"/>
  <c r="M11" i="17" s="1"/>
  <c r="P18" i="18"/>
  <c r="P22" i="18"/>
  <c r="P19" i="18"/>
  <c r="P20" i="18"/>
  <c r="P21" i="18"/>
  <c r="S9" i="18"/>
  <c r="S1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Valk, Stefan (WVL)</author>
    <author>Robert van Bommel</author>
  </authors>
  <commentList>
    <comment ref="R11" authorId="0" shapeId="0" xr:uid="{00000000-0006-0000-0100-000001000000}">
      <text>
        <r>
          <rPr>
            <b/>
            <sz val="9"/>
            <color rgb="FF000000"/>
            <rFont val="Tahoma"/>
            <family val="2"/>
          </rPr>
          <t>Behaald percentrage ZE</t>
        </r>
        <r>
          <rPr>
            <sz val="9"/>
            <color rgb="FF000000"/>
            <rFont val="Tahoma"/>
            <family val="2"/>
          </rPr>
          <t xml:space="preserve"> 
</t>
        </r>
        <r>
          <rPr>
            <sz val="9"/>
            <color rgb="FF000000"/>
            <rFont val="Tahoma"/>
            <family val="2"/>
          </rPr>
          <t xml:space="preserve">(op basis van aantal ingezette kWh, </t>
        </r>
        <r>
          <rPr>
            <i/>
            <sz val="9"/>
            <color rgb="FF000000"/>
            <rFont val="Tahoma"/>
            <family val="2"/>
          </rPr>
          <t>exclusief MUT/ZUT</t>
        </r>
        <r>
          <rPr>
            <sz val="9"/>
            <color rgb="FF000000"/>
            <rFont val="Tahoma"/>
            <family val="2"/>
          </rPr>
          <t xml:space="preserve">)
</t>
        </r>
        <r>
          <rPr>
            <sz val="9"/>
            <color rgb="FF000000"/>
            <rFont val="Tahoma"/>
            <family val="2"/>
          </rPr>
          <t xml:space="preserve">Ter toetsing aan aanbestedingseisen
</t>
        </r>
      </text>
    </comment>
    <comment ref="Z16" authorId="1" shapeId="0" xr:uid="{00000000-0006-0000-0100-000002000000}">
      <text>
        <r>
          <rPr>
            <sz val="9"/>
            <color rgb="FF000000"/>
            <rFont val="Calibri"/>
            <family val="2"/>
            <scheme val="minor"/>
          </rPr>
          <t xml:space="preserve">Invoerwaarden AERIUS voor </t>
        </r>
        <r>
          <rPr>
            <b/>
            <sz val="9"/>
            <color rgb="FF000000"/>
            <rFont val="Calibri"/>
            <family val="2"/>
            <scheme val="minor"/>
          </rPr>
          <t>Koploper-eisen</t>
        </r>
        <r>
          <rPr>
            <sz val="9"/>
            <color rgb="FF000000"/>
            <rFont val="Calibri"/>
            <family val="2"/>
            <scheme val="minor"/>
          </rPr>
          <t xml:space="preserve">, </t>
        </r>
        <r>
          <rPr>
            <sz val="9"/>
            <color rgb="FF000000"/>
            <rFont val="Calibri"/>
            <family val="2"/>
            <scheme val="minor"/>
          </rPr>
          <t xml:space="preserve">
</t>
        </r>
        <r>
          <rPr>
            <sz val="9"/>
            <color rgb="FF000000"/>
            <rFont val="Calibri"/>
            <family val="2"/>
            <scheme val="minor"/>
          </rPr>
          <t>zie handleiding indicatief</t>
        </r>
        <r>
          <rPr>
            <sz val="9"/>
            <color rgb="FF000000"/>
            <rFont val="Calibri"/>
            <family val="2"/>
            <scheme val="minor"/>
          </rPr>
          <t xml:space="preserve">
</t>
        </r>
        <r>
          <rPr>
            <sz val="9"/>
            <color rgb="FF000000"/>
            <rFont val="Calibri"/>
            <family val="2"/>
            <scheme val="minor"/>
          </rPr>
          <t>Invoeren als bron "Anders"</t>
        </r>
        <r>
          <rPr>
            <sz val="9"/>
            <color rgb="FF000000"/>
            <rFont val="Calibri"/>
            <family val="2"/>
            <scheme val="minor"/>
          </rPr>
          <t xml:space="preserve">
</t>
        </r>
      </text>
    </comment>
    <comment ref="R19" authorId="0" shapeId="0" xr:uid="{00000000-0006-0000-0100-000003000000}">
      <text>
        <r>
          <rPr>
            <sz val="9"/>
            <color rgb="FF000000"/>
            <rFont val="Tahoma"/>
            <family val="2"/>
          </rPr>
          <t xml:space="preserve">Aanbestedingseis voor koploperniveau. De bandbreedte is afhankelijk van de realisatieperiode. Het exacte percentage binnen de bandbreedte is afhankelijk van de projectspecifieke omstandigheden (maatwerk)
</t>
        </r>
      </text>
    </comment>
    <comment ref="P22" authorId="0" shapeId="0" xr:uid="{00000000-0006-0000-0100-000004000000}">
      <text>
        <r>
          <rPr>
            <sz val="9"/>
            <color rgb="FF000000"/>
            <rFont val="Tahoma"/>
            <family val="2"/>
          </rPr>
          <t xml:space="preserve">Aanvullend kan als eis worden opgenomen dat een werktuig wordt ingezet met een katalysator. De keuzes is tussen: 
0. nee, geen aanvullende eis tov peloton
1. Ja, waar mogelijk een katalysator als aanvullende eis tov peloton. 
Voor Stageklasse IIIb werktuigen (75 t/m 560 kW) zijn meerdere Machinegroepen mogelijk, met en zonder katalysator. Voor het peloton is altijd de waarde zonder katalysator gekozen. Er </t>
        </r>
        <r>
          <rPr>
            <i/>
            <sz val="9"/>
            <color rgb="FF000000"/>
            <rFont val="Tahoma"/>
            <family val="2"/>
          </rPr>
          <t>kan</t>
        </r>
        <r>
          <rPr>
            <sz val="9"/>
            <color rgb="FF000000"/>
            <rFont val="Tahoma"/>
            <family val="2"/>
          </rPr>
          <t xml:space="preserve"> gekozen worden voor een aanvullende eis met katalysator. Deze optie staat onder koploper, maar hiermee wordt niet automatisch aan alle eisen voor het koploperniveau voldaan. Zie de Handreiking Stikstof. </t>
        </r>
      </text>
    </comment>
    <comment ref="R22" authorId="0" shapeId="0" xr:uid="{00000000-0006-0000-0100-000005000000}">
      <text>
        <r>
          <rPr>
            <sz val="9"/>
            <color rgb="FF000000"/>
            <rFont val="Tahoma"/>
            <family val="2"/>
          </rPr>
          <t xml:space="preserve">Vul hier het percentage ZE in voor dit specifieke werktuig.
</t>
        </r>
        <r>
          <rPr>
            <sz val="9"/>
            <color rgb="FF000000"/>
            <rFont val="Tahoma"/>
            <family val="2"/>
          </rPr>
          <t>Als ZE voor dit werktuig verplicht is volgens de aanbestedingseisen, wordt dit getal automatisch overschreven</t>
        </r>
      </text>
    </comment>
    <comment ref="C24" authorId="0" shapeId="0" xr:uid="{00000000-0006-0000-0100-000006000000}">
      <text>
        <r>
          <rPr>
            <b/>
            <sz val="9"/>
            <color indexed="81"/>
            <rFont val="Tahoma"/>
            <family val="2"/>
          </rPr>
          <t xml:space="preserve">
Kies hier het brontype:</t>
        </r>
        <r>
          <rPr>
            <sz val="9"/>
            <color indexed="81"/>
            <rFont val="Tahoma"/>
            <family val="2"/>
          </rPr>
          <t xml:space="preserve">
</t>
        </r>
        <r>
          <rPr>
            <i/>
            <sz val="9"/>
            <color indexed="81"/>
            <rFont val="Tahoma"/>
            <family val="2"/>
          </rPr>
          <t>Mobiele bron:</t>
        </r>
        <r>
          <rPr>
            <sz val="9"/>
            <color indexed="81"/>
            <rFont val="Tahoma"/>
            <family val="2"/>
          </rPr>
          <t xml:space="preserve"> werktuig dat zichzelf kan verplaatsen over de projectlocatie, zoals een graafmachine of mobiele kraan;
</t>
        </r>
        <r>
          <rPr>
            <i/>
            <sz val="9"/>
            <color indexed="81"/>
            <rFont val="Tahoma"/>
            <family val="2"/>
          </rPr>
          <t>Stationaire bron:</t>
        </r>
        <r>
          <rPr>
            <sz val="9"/>
            <color indexed="81"/>
            <rFont val="Tahoma"/>
            <family val="2"/>
          </rPr>
          <t xml:space="preserve"> werktuig dat aan een vaste locatie gebonden is, zoals een pomp of aggregaat;
</t>
        </r>
        <r>
          <rPr>
            <i/>
            <sz val="9"/>
            <color indexed="81"/>
            <rFont val="Tahoma"/>
            <family val="2"/>
          </rPr>
          <t>Speciaal materieel:</t>
        </r>
        <r>
          <rPr>
            <sz val="9"/>
            <color indexed="81"/>
            <rFont val="Tahoma"/>
            <family val="2"/>
          </rPr>
          <t xml:space="preserve"> uniek werktuig dat vanwege bijzondere eigenschappen vaak langer dat 15 jaar gebruikt wordt. Voor dit type werktuig gelden namelijk aangepaste aanbestedingseisen binnen RWS;
</t>
        </r>
        <r>
          <rPr>
            <i/>
            <sz val="9"/>
            <color indexed="81"/>
            <rFont val="Tahoma"/>
            <family val="2"/>
          </rPr>
          <t>MUT/ZUT:</t>
        </r>
        <r>
          <rPr>
            <sz val="9"/>
            <color indexed="81"/>
            <rFont val="Tahoma"/>
            <family val="2"/>
          </rPr>
          <t xml:space="preserve"> Voertuigen die langzaam rijden en/of stationair draaien op de bouwplaats, zoals een betonwagen of vrachtwagen met kraan. </t>
        </r>
      </text>
    </comment>
    <comment ref="E24" authorId="0" shapeId="0" xr:uid="{00000000-0006-0000-0100-000007000000}">
      <text>
        <r>
          <rPr>
            <b/>
            <sz val="9"/>
            <color indexed="81"/>
            <rFont val="Tahoma"/>
            <family val="2"/>
          </rPr>
          <t>Draaiuren</t>
        </r>
        <r>
          <rPr>
            <sz val="9"/>
            <color indexed="81"/>
            <rFont val="Tahoma"/>
            <family val="2"/>
          </rPr>
          <t xml:space="preserve">
Draaiuren dienen in gehele uren ingevuld te worden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Valk, Stefan (WVL)</author>
  </authors>
  <commentList>
    <comment ref="V12" authorId="0" shapeId="0" xr:uid="{00000000-0006-0000-0500-000001000000}">
      <text>
        <r>
          <rPr>
            <b/>
            <sz val="9"/>
            <color indexed="81"/>
            <rFont val="Tahoma"/>
            <family val="2"/>
          </rPr>
          <t>Kopiëren en plakken als waarden</t>
        </r>
        <r>
          <rPr>
            <sz val="9"/>
            <color indexed="81"/>
            <rFont val="Tahoma"/>
            <charset val="1"/>
          </rPr>
          <t xml:space="preserve">
Om de emissies van de bouwlogistiek vast te leggen in het emissieplafond, neem je de volgende stappen:
1. Selecteer de cellen X12 en Y12
2. Kopieer (Ctrl+V)
3. Plak als waarden (Ctrl+Shift+V)
(Copy =&gt; Paste as Values)</t>
        </r>
      </text>
    </comment>
    <comment ref="C17" authorId="0" shapeId="0" xr:uid="{00000000-0006-0000-0500-000002000000}">
      <text>
        <r>
          <rPr>
            <b/>
            <sz val="9"/>
            <color indexed="81"/>
            <rFont val="Tahoma"/>
            <family val="2"/>
          </rPr>
          <t xml:space="preserve">
Kies hier het brontype:</t>
        </r>
        <r>
          <rPr>
            <sz val="9"/>
            <color indexed="81"/>
            <rFont val="Tahoma"/>
            <family val="2"/>
          </rPr>
          <t xml:space="preserve">
</t>
        </r>
        <r>
          <rPr>
            <i/>
            <sz val="9"/>
            <color indexed="81"/>
            <rFont val="Tahoma"/>
            <family val="2"/>
          </rPr>
          <t>Mobiele bron:</t>
        </r>
        <r>
          <rPr>
            <sz val="9"/>
            <color indexed="81"/>
            <rFont val="Tahoma"/>
            <family val="2"/>
          </rPr>
          <t xml:space="preserve"> werktuig dat zichzelf kan verplaatsen over de projectlocatie, zoals een graafmachine of mobiele kraan;
</t>
        </r>
        <r>
          <rPr>
            <i/>
            <sz val="9"/>
            <color indexed="81"/>
            <rFont val="Tahoma"/>
            <family val="2"/>
          </rPr>
          <t>Stationaire bron:</t>
        </r>
        <r>
          <rPr>
            <sz val="9"/>
            <color indexed="81"/>
            <rFont val="Tahoma"/>
            <family val="2"/>
          </rPr>
          <t xml:space="preserve"> werktuig dat aan een vaste locatie gebonden is, zoals een pomp of aggregaat;
</t>
        </r>
        <r>
          <rPr>
            <i/>
            <sz val="9"/>
            <color indexed="81"/>
            <rFont val="Tahoma"/>
            <family val="2"/>
          </rPr>
          <t>Speciaal materieel:</t>
        </r>
        <r>
          <rPr>
            <sz val="9"/>
            <color indexed="81"/>
            <rFont val="Tahoma"/>
            <family val="2"/>
          </rPr>
          <t xml:space="preserve"> uniek werktuig dat vanwege bijzondere eigenschappen vaak langer dat 15 jaar gebruikt wordt. Voor dit type werktuig gelden namelijk aangepaste aanbestedingseisen binnen RWS;
</t>
        </r>
        <r>
          <rPr>
            <i/>
            <sz val="9"/>
            <color indexed="81"/>
            <rFont val="Tahoma"/>
            <family val="2"/>
          </rPr>
          <t>MUT/ZUT:</t>
        </r>
        <r>
          <rPr>
            <sz val="9"/>
            <color indexed="81"/>
            <rFont val="Tahoma"/>
            <family val="2"/>
          </rPr>
          <t xml:space="preserve"> Voertuigen die langzaam rijden en/of stationair draaien op de bouwplaats, zoals een betonwagen of vrachtwagen met kraan.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Valk, Stefan (WVL)</author>
  </authors>
  <commentList>
    <comment ref="AB12" authorId="0" shapeId="0" xr:uid="{00000000-0006-0000-0600-000001000000}">
      <text>
        <r>
          <rPr>
            <b/>
            <sz val="9"/>
            <color indexed="81"/>
            <rFont val="Tahoma"/>
            <family val="2"/>
          </rPr>
          <t>Kopiëren en plakken als waarden</t>
        </r>
        <r>
          <rPr>
            <sz val="9"/>
            <color indexed="81"/>
            <rFont val="Tahoma"/>
            <charset val="1"/>
          </rPr>
          <t xml:space="preserve">
Om de emissies van de bouwlogistiek vast te leggen in het emissieplafond, neem je de volgende stappen:
1. Selecteer de cellen X12 en Y12
2. Kopieer (Ctrl+V)
3. Plak als waarden (Ctrl+Shift+V)
(Copy =&gt; Paste as Values)</t>
        </r>
      </text>
    </comment>
    <comment ref="J15" authorId="0" shapeId="0" xr:uid="{00000000-0006-0000-0600-000002000000}">
      <text>
        <r>
          <rPr>
            <sz val="9"/>
            <color rgb="FF000000"/>
            <rFont val="Tahoma"/>
            <family val="2"/>
          </rPr>
          <t>Aanvullend kan als eis worden opgenomen dat een werktuig wordt ingezet met een katalysator. De keuzes is tussen: 
0. nee, geen aanvullende eis tov peloton
1. Ja, waar mogelijk een katalysator als aanvullende eis tov peloton. 
Voor sommige Stageklassen voor mobiele werktuigen zijn meerdere Machinegroepen mogelijk, met en zonder katalysator. Voor het peloton is altijd de waarde zonder katalysator gekozen. Voor het Koplopersniveeau kan gekozen worden voor een aanvullende eis met katalysator. Zie de Handreiking Stikstof. </t>
        </r>
      </text>
    </comment>
    <comment ref="C17" authorId="0" shapeId="0" xr:uid="{00000000-0006-0000-0600-000003000000}">
      <text>
        <r>
          <rPr>
            <b/>
            <sz val="9"/>
            <color indexed="81"/>
            <rFont val="Tahoma"/>
            <family val="2"/>
          </rPr>
          <t xml:space="preserve">
Kies hier het brontype:</t>
        </r>
        <r>
          <rPr>
            <sz val="9"/>
            <color indexed="81"/>
            <rFont val="Tahoma"/>
            <family val="2"/>
          </rPr>
          <t xml:space="preserve">
</t>
        </r>
        <r>
          <rPr>
            <i/>
            <sz val="9"/>
            <color indexed="81"/>
            <rFont val="Tahoma"/>
            <family val="2"/>
          </rPr>
          <t>Mobiele bron:</t>
        </r>
        <r>
          <rPr>
            <sz val="9"/>
            <color indexed="81"/>
            <rFont val="Tahoma"/>
            <family val="2"/>
          </rPr>
          <t xml:space="preserve"> werktuig dat zichzelf kan verplaatsen over de projectlocatie, zoals een graafmachine of mobiele kraan;
</t>
        </r>
        <r>
          <rPr>
            <i/>
            <sz val="9"/>
            <color indexed="81"/>
            <rFont val="Tahoma"/>
            <family val="2"/>
          </rPr>
          <t>Stationaire bron:</t>
        </r>
        <r>
          <rPr>
            <sz val="9"/>
            <color indexed="81"/>
            <rFont val="Tahoma"/>
            <family val="2"/>
          </rPr>
          <t xml:space="preserve"> werktuig dat aan een vaste locatie gebonden is, zoals een pomp of aggregaat;
</t>
        </r>
        <r>
          <rPr>
            <i/>
            <sz val="9"/>
            <color indexed="81"/>
            <rFont val="Tahoma"/>
            <family val="2"/>
          </rPr>
          <t>Speciaal materieel:</t>
        </r>
        <r>
          <rPr>
            <sz val="9"/>
            <color indexed="81"/>
            <rFont val="Tahoma"/>
            <family val="2"/>
          </rPr>
          <t xml:space="preserve"> uniek werktuig dat vanwege bijzondere eigenschappen vaak langer dat 15 jaar gebruikt wordt. Voor dit type werktuig gelden namelijk aangepaste aanbestedingseisen binnen RWS;
</t>
        </r>
        <r>
          <rPr>
            <i/>
            <sz val="9"/>
            <color indexed="81"/>
            <rFont val="Tahoma"/>
            <family val="2"/>
          </rPr>
          <t>MUT/ZUT:</t>
        </r>
        <r>
          <rPr>
            <sz val="9"/>
            <color indexed="81"/>
            <rFont val="Tahoma"/>
            <family val="2"/>
          </rPr>
          <t xml:space="preserve"> Voertuigen die langzaam rijden en/of stationair draaien op de bouwplaats, zoals een betonwagen of vrachtwagen met kraan.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Valk, Stefan (WVL)</author>
  </authors>
  <commentList>
    <comment ref="L3" authorId="0" shapeId="0" xr:uid="{00000000-0006-0000-0700-000001000000}">
      <text>
        <r>
          <rPr>
            <b/>
            <sz val="9"/>
            <color indexed="81"/>
            <rFont val="Tahoma"/>
            <charset val="1"/>
          </rPr>
          <t>Valk, Stefan (WVL):</t>
        </r>
        <r>
          <rPr>
            <sz val="9"/>
            <color indexed="81"/>
            <rFont val="Tahoma"/>
            <charset val="1"/>
          </rPr>
          <t xml:space="preserve">
* Emissiefactor voor MUT/ZUT is in [g/uur]</t>
        </r>
      </text>
    </comment>
    <comment ref="M3" authorId="0" shapeId="0" xr:uid="{00000000-0006-0000-0700-000002000000}">
      <text>
        <r>
          <rPr>
            <b/>
            <sz val="9"/>
            <color indexed="81"/>
            <rFont val="Tahoma"/>
            <charset val="1"/>
          </rPr>
          <t>Valk, Stefan (WVL):</t>
        </r>
        <r>
          <rPr>
            <sz val="9"/>
            <color indexed="81"/>
            <rFont val="Tahoma"/>
            <charset val="1"/>
          </rPr>
          <t xml:space="preserve">
* Emissiefactor voor MUT/ZUT is in [g/uur]</t>
        </r>
      </text>
    </comment>
    <comment ref="V3" authorId="0" shapeId="0" xr:uid="{00000000-0006-0000-0700-000003000000}">
      <text>
        <r>
          <rPr>
            <b/>
            <sz val="9"/>
            <color indexed="81"/>
            <rFont val="Tahoma"/>
            <charset val="1"/>
          </rPr>
          <t>Valk, Stefan (WVL):</t>
        </r>
        <r>
          <rPr>
            <sz val="9"/>
            <color indexed="81"/>
            <rFont val="Tahoma"/>
            <charset val="1"/>
          </rPr>
          <t xml:space="preserve">
* Emissiefactor voor MUT/ZUT is in [g/uur]</t>
        </r>
      </text>
    </comment>
    <comment ref="W3" authorId="0" shapeId="0" xr:uid="{00000000-0006-0000-0700-000004000000}">
      <text>
        <r>
          <rPr>
            <b/>
            <sz val="9"/>
            <color indexed="81"/>
            <rFont val="Tahoma"/>
            <charset val="1"/>
          </rPr>
          <t>Valk, Stefan (WVL):</t>
        </r>
        <r>
          <rPr>
            <sz val="9"/>
            <color indexed="81"/>
            <rFont val="Tahoma"/>
            <charset val="1"/>
          </rPr>
          <t xml:space="preserve">
* Emissiefactor voor MUT/ZUT is in [g/uur]</t>
        </r>
      </text>
    </comment>
  </commentList>
</comments>
</file>

<file path=xl/sharedStrings.xml><?xml version="1.0" encoding="utf-8"?>
<sst xmlns="http://schemas.openxmlformats.org/spreadsheetml/2006/main" count="1623" uniqueCount="260">
  <si>
    <t>wettelijke eis</t>
  </si>
  <si>
    <t>2-4 g/kWh</t>
  </si>
  <si>
    <t>&lt;2 g/kWh</t>
  </si>
  <si>
    <t>zonder SCR</t>
  </si>
  <si>
    <t>met SCR</t>
  </si>
  <si>
    <t>groep</t>
  </si>
  <si>
    <t>A</t>
  </si>
  <si>
    <t>B</t>
  </si>
  <si>
    <t>C</t>
  </si>
  <si>
    <t>D</t>
  </si>
  <si>
    <t>SCR</t>
  </si>
  <si>
    <t>4-6 g/kWh</t>
  </si>
  <si>
    <t>&gt;6 g/kWh</t>
  </si>
  <si>
    <t>X</t>
  </si>
  <si>
    <t>MUT</t>
  </si>
  <si>
    <t>ZUT</t>
  </si>
  <si>
    <t>&lt; 20 ton</t>
  </si>
  <si>
    <t>&gt; 20 ton</t>
  </si>
  <si>
    <t>NH3</t>
  </si>
  <si>
    <t>draaiuren</t>
  </si>
  <si>
    <t>Energie</t>
  </si>
  <si>
    <t>Materieel</t>
  </si>
  <si>
    <t>Periode 1</t>
  </si>
  <si>
    <t>2023-2024</t>
  </si>
  <si>
    <t>Periode 2</t>
  </si>
  <si>
    <t>2025-2027</t>
  </si>
  <si>
    <t>Periode 3</t>
  </si>
  <si>
    <t>2028-2029</t>
  </si>
  <si>
    <t>Periode 4</t>
  </si>
  <si>
    <t>100% ZE</t>
  </si>
  <si>
    <t>Zeer licht materieel (19-37 kW)</t>
  </si>
  <si>
    <t>Katalysator en roetfilter</t>
  </si>
  <si>
    <t>Vanaf [kW]</t>
  </si>
  <si>
    <t>tot [kW]</t>
  </si>
  <si>
    <t>Periode 5</t>
  </si>
  <si>
    <t>vanaf 2035</t>
  </si>
  <si>
    <t>Zwaar materieel (130-560 kW)</t>
  </si>
  <si>
    <t>Zeer zwaar materieel (&gt;560 kW)</t>
  </si>
  <si>
    <t>Stageklasse</t>
  </si>
  <si>
    <t>TNO machine-groep</t>
  </si>
  <si>
    <t>Minimaterieel (&lt;19 kW)</t>
  </si>
  <si>
    <t>Licht materieel (37-56 kW)</t>
  </si>
  <si>
    <t>2030 -2034</t>
  </si>
  <si>
    <t>Geen minimum eis</t>
  </si>
  <si>
    <t xml:space="preserve">Stage IIIa </t>
  </si>
  <si>
    <t>B/C*</t>
  </si>
  <si>
    <t>X/C**</t>
  </si>
  <si>
    <t>ZE</t>
  </si>
  <si>
    <t>Stage IIIb</t>
  </si>
  <si>
    <t>Tabel 1. Mobiele werktuigen</t>
  </si>
  <si>
    <t>Vertalingstabel van RWS-aanbestedingseisen Peloton eisen duurzaam materieel naar door TNO gedefinieerde machinegroepen</t>
  </si>
  <si>
    <t xml:space="preserve">Tabel 2. Stationaire bronnen </t>
  </si>
  <si>
    <t xml:space="preserve">Middelzwaar materieel (56-75 kW) </t>
  </si>
  <si>
    <t xml:space="preserve">Middelzwaar materieel (75-130 kW) </t>
  </si>
  <si>
    <t>Vertaling op basis van machinegroepen zoals gedefinieerd in de publicatie TNO-R12305 en opgenomen in de bijlage U-methode</t>
  </si>
  <si>
    <t>Vermogensklasse</t>
  </si>
  <si>
    <t>Beschrijving</t>
  </si>
  <si>
    <t>Bouwperiode</t>
  </si>
  <si>
    <t>Project</t>
  </si>
  <si>
    <t>Realisatieperiode</t>
  </si>
  <si>
    <t>Status berekening</t>
  </si>
  <si>
    <t xml:space="preserve">versie </t>
  </si>
  <si>
    <t>0.1</t>
  </si>
  <si>
    <t>Datum berekening</t>
  </si>
  <si>
    <t>RWS-WVL</t>
  </si>
  <si>
    <t>Peloton</t>
  </si>
  <si>
    <t>Koploper</t>
  </si>
  <si>
    <t>[kg/jr]</t>
  </si>
  <si>
    <t>Emissies Peloton</t>
  </si>
  <si>
    <t>nox_ef</t>
  </si>
  <si>
    <t>nh3_ef</t>
  </si>
  <si>
    <t>Eenheid</t>
  </si>
  <si>
    <t>g/Kw*u</t>
  </si>
  <si>
    <t>Emissiefactoren U-methode TNO voor mobiele werktuigen obv diesel</t>
  </si>
  <si>
    <t>Groep</t>
  </si>
  <si>
    <t>EF NH3</t>
  </si>
  <si>
    <t>EF NOx</t>
  </si>
  <si>
    <t>Totale emissies Peloton</t>
  </si>
  <si>
    <t>TOTAAL</t>
  </si>
  <si>
    <t>Katalysator</t>
  </si>
  <si>
    <t>Percentage ZE</t>
  </si>
  <si>
    <t>10-30%</t>
  </si>
  <si>
    <t>30-70%</t>
  </si>
  <si>
    <t>70-90%</t>
  </si>
  <si>
    <t>90-100%</t>
  </si>
  <si>
    <t>min</t>
  </si>
  <si>
    <t>max</t>
  </si>
  <si>
    <t>100%</t>
  </si>
  <si>
    <t>Legenda</t>
  </si>
  <si>
    <t>Invoervelden</t>
  </si>
  <si>
    <t>Rekenresultaten</t>
  </si>
  <si>
    <t/>
  </si>
  <si>
    <t>komma-&gt;</t>
  </si>
  <si>
    <t>Totale emissies Koploper</t>
  </si>
  <si>
    <t>Datum</t>
  </si>
  <si>
    <t>beheerder</t>
  </si>
  <si>
    <t>versie</t>
  </si>
  <si>
    <t>Auteur</t>
  </si>
  <si>
    <t>Robert van Bommel</t>
  </si>
  <si>
    <t>Aanpassingen</t>
  </si>
  <si>
    <t>Rekensheet stikstofemissies, realisatiefase van RWS-projecten obv U-methode</t>
  </si>
  <si>
    <t>Log</t>
  </si>
  <si>
    <t>Huidige versie</t>
  </si>
  <si>
    <t>totstandkoming rekensheet obv U-methode  TNO-2023-R11233 en  "Eisteksten VSP voor TP WDSM 2022-11-26" t.b.v. indicatieve berekeningen</t>
  </si>
  <si>
    <t>0.2</t>
  </si>
  <si>
    <t>Tabel 3. Specialistisch materieel (levensduur &gt;15 jaar) [1]</t>
  </si>
  <si>
    <t>Perc. ZE</t>
  </si>
  <si>
    <t>[u/jr]</t>
  </si>
  <si>
    <t>[MWh/jr]</t>
  </si>
  <si>
    <t>draaiuren fosiel</t>
  </si>
  <si>
    <t>draaiuren ZE</t>
  </si>
  <si>
    <t xml:space="preserve">draaiuren </t>
  </si>
  <si>
    <t>Energie fosiel</t>
  </si>
  <si>
    <t xml:space="preserve"> Eis ingroei ZE</t>
  </si>
  <si>
    <t>bandbr.</t>
  </si>
  <si>
    <t>NOx</t>
  </si>
  <si>
    <t>0.3</t>
  </si>
  <si>
    <t>Type materieel</t>
  </si>
  <si>
    <t>Emissies Koploper</t>
  </si>
  <si>
    <t>Onderdeel</t>
  </si>
  <si>
    <t xml:space="preserve">Omvang </t>
  </si>
  <si>
    <t>Tabel 4. MUT</t>
  </si>
  <si>
    <t>Tabel 5. ZUT</t>
  </si>
  <si>
    <t>0. nee</t>
  </si>
  <si>
    <t>1. ja</t>
  </si>
  <si>
    <t>0.4</t>
  </si>
  <si>
    <t>Opmerkingen Lijst Stageklassen na afstemming met Steunpunt duurzaamheid.</t>
  </si>
  <si>
    <t>RvB</t>
  </si>
  <si>
    <t>Pull down per regele voor mobiel, stationair, specials of Mut, ZUT &amp; Toelichting</t>
  </si>
  <si>
    <t>0.5</t>
  </si>
  <si>
    <t>Controle Stefan Valk, verwerking Stefan Valk</t>
  </si>
  <si>
    <t>Controle Stefan Valk, verwerking Robert van Bommel</t>
  </si>
  <si>
    <t>[kW]</t>
  </si>
  <si>
    <t>&lt;Projectnaam&gt;</t>
  </si>
  <si>
    <t>&lt;Status&gt; (indicatief, definitief)</t>
  </si>
  <si>
    <t>#</t>
  </si>
  <si>
    <t>Type</t>
  </si>
  <si>
    <t>Werktuig</t>
  </si>
  <si>
    <t>Draaiuren</t>
  </si>
  <si>
    <t>Vermogen maximaal</t>
  </si>
  <si>
    <t>Opzoekvelden</t>
  </si>
  <si>
    <t>Toelichting</t>
  </si>
  <si>
    <t>&lt;Projectnaam ondertitel&gt;</t>
  </si>
  <si>
    <t>[% kWh]</t>
  </si>
  <si>
    <t>Invoer materieel inzet</t>
  </si>
  <si>
    <t>[g/kWh]</t>
  </si>
  <si>
    <t>2030-2034</t>
  </si>
  <si>
    <t>kg/u</t>
  </si>
  <si>
    <t>Middelzwaar Utiliteitsvoertuig</t>
  </si>
  <si>
    <t>Zwaar Utiliteitsvoertuig</t>
  </si>
  <si>
    <t>MUT/ZUT Toegevoegd, cell verwijzingen in percentage ZE gecorrigeerd, Tekstuele correcties, opmaak, comments aan cel gebonden</t>
  </si>
  <si>
    <t>Contactpersoon</t>
  </si>
  <si>
    <t>Project beschrijving</t>
  </si>
  <si>
    <t>&lt;Beschrijving project&gt;</t>
  </si>
  <si>
    <t>Dropdown-menu</t>
  </si>
  <si>
    <t>0.6</t>
  </si>
  <si>
    <t>Controle &amp; verwerking Robert van Bommel</t>
  </si>
  <si>
    <t>Stationaire bron</t>
  </si>
  <si>
    <t>Mobiele bron</t>
  </si>
  <si>
    <t>Speciaal materieel</t>
  </si>
  <si>
    <t>1. Mobiele bron</t>
  </si>
  <si>
    <t>SUBTOT</t>
  </si>
  <si>
    <t xml:space="preserve">kataly-sator </t>
  </si>
  <si>
    <t>Electrisch</t>
  </si>
  <si>
    <t>Verder toelichting op de werkzaamheden per machine</t>
  </si>
  <si>
    <t>&lt;Optioneel&gt;</t>
  </si>
  <si>
    <t>&lt;Optioneel, bijv grondverzet&gt;</t>
  </si>
  <si>
    <t>&lt;Optioneel, bijv. 100&gt;</t>
  </si>
  <si>
    <t>&lt;Optioneel, bijv. m3&gt;</t>
  </si>
  <si>
    <t>U-methode</t>
  </si>
  <si>
    <t>Speciale bron</t>
  </si>
  <si>
    <t>Machinegroep</t>
  </si>
  <si>
    <t>Invoerveld percentage ZE (Kolom R)</t>
  </si>
  <si>
    <t>Invoerveld katalysator (Kolom P)</t>
  </si>
  <si>
    <t xml:space="preserve">Defintities </t>
  </si>
  <si>
    <t>Toelichting op rekensheet U-methode</t>
  </si>
  <si>
    <t>Energie ZE</t>
  </si>
  <si>
    <t>MUT/ZUT apart in presentatie totaal. Beveiliging van cellen.Optelling ZE zonder MUT/ZUT. Blad Toelichting.</t>
  </si>
  <si>
    <t>Controle &amp; verwerking Stefan Valk</t>
  </si>
  <si>
    <t>Werktuigen</t>
  </si>
  <si>
    <t>Rekensheet stikstofemissies, realisatiefase 
van RWS-projecten o.b.v. U-methode</t>
  </si>
  <si>
    <t>Mobiel werktuig dat zich kan verplaatsen over het bouwterrein: dus met wielen of rupsbanden.</t>
  </si>
  <si>
    <t>Koploper(-eisen)</t>
  </si>
  <si>
    <t>Peloton(-eisen)</t>
  </si>
  <si>
    <t>Ondergrens aanbestedingseisen RWS (basisniveau)</t>
  </si>
  <si>
    <t>Werktuig dat aan een vaste locatie gebonden is, zoals een pomp of aggregaat.</t>
  </si>
  <si>
    <t xml:space="preserve">Specialistisch materieel: uniek werktuig dat vanwege bijzondere eigenschappen vaak langer dat 15 jaar gebruikt wordt. Voor dit type werktuig gelden namelijk aangepaste aanbestedingseisen binnen RWS. Hierbij kan gedacht worden aan een meetvoertuig. </t>
  </si>
  <si>
    <r>
      <t xml:space="preserve">Zwaar Utiliteitsvoertuig, bijvoorbeeld een zware vrachtwagen die laadt, lost en/of rijdt op de bouwplaat. Invoer van vermogen is niet nodig. De emissies hiervan op de bouwplaats worden meegenomen in AERIUS als mobiel werktuig, maar maken </t>
    </r>
    <r>
      <rPr>
        <i/>
        <sz val="11"/>
        <color theme="1"/>
        <rFont val="Calibri"/>
        <family val="2"/>
        <scheme val="minor"/>
      </rPr>
      <t>geen</t>
    </r>
    <r>
      <rPr>
        <sz val="11"/>
        <color theme="1"/>
        <rFont val="Calibri"/>
        <family val="2"/>
        <scheme val="minor"/>
      </rPr>
      <t xml:space="preserve"> onderdeel uit van de aanbestedingseisen in het kader van mobiele werktuigen. Er zijn wel aanbestedingeisen aan vrachtwagens, maar deze zijn alleen relevant indien deze voertuigen als wegverkeer worden gemodelleerd. </t>
    </r>
  </si>
  <si>
    <t>Opmaak elektrisch compacter
Conditional format voor percentage ZE ingroei</t>
  </si>
  <si>
    <t>Opmaak, comments, toelichting, laatste check</t>
  </si>
  <si>
    <t>1.00</t>
  </si>
  <si>
    <t>2.00</t>
  </si>
  <si>
    <t>Samenvattingsheet stikstofemissies, realisatiefase 
peloton-niveau van RWS-projecten o.b.v. U-methode</t>
  </si>
  <si>
    <t>Invoer transport van en naar de werklocatie</t>
  </si>
  <si>
    <t>Route</t>
  </si>
  <si>
    <t>Type vrachtvoertuig</t>
  </si>
  <si>
    <t>Bewegingen per jaar</t>
  </si>
  <si>
    <t>Middelzwaar</t>
  </si>
  <si>
    <t>Zwaar</t>
  </si>
  <si>
    <t>Emissiefactor</t>
  </si>
  <si>
    <t>[g/km]</t>
  </si>
  <si>
    <t>[g/km</t>
  </si>
  <si>
    <t>[m]</t>
  </si>
  <si>
    <t>Afstand</t>
  </si>
  <si>
    <t>Bron 1</t>
  </si>
  <si>
    <t>Bron 2</t>
  </si>
  <si>
    <t>Werklocatie</t>
  </si>
  <si>
    <t>Bouwlogistiek</t>
  </si>
  <si>
    <t>Samenvattingsheet stikstofemissies, realisatiefase 
koploper-niveau van RWS-projecten o.b.v. U-methode</t>
  </si>
  <si>
    <t>% ZE</t>
  </si>
  <si>
    <t>Definitief; bepaling emissieplafond</t>
  </si>
  <si>
    <t>Materieelinzet</t>
  </si>
  <si>
    <t>Vermogen maximaal [kW]</t>
  </si>
  <si>
    <t>Emissie NOx [kg/jr]</t>
  </si>
  <si>
    <t>Emissie NH3 [kg/jr]</t>
  </si>
  <si>
    <t>Emissie-categorie</t>
  </si>
  <si>
    <t xml:space="preserve">Toepassing aanvullende katalysator </t>
  </si>
  <si>
    <t>Emissies Peloton-niveau</t>
  </si>
  <si>
    <t>Emissies Koploper-niveau</t>
  </si>
  <si>
    <t>PLAFOND</t>
  </si>
  <si>
    <t>EF NH3 [g/kWh]*</t>
  </si>
  <si>
    <t>Brontype</t>
  </si>
  <si>
    <t>EF NOx [g/kWh]*</t>
  </si>
  <si>
    <t>Emissie bouwlogistiek</t>
  </si>
  <si>
    <t>Emissie materieelinzet Peloton</t>
  </si>
  <si>
    <t>Emissie materieelinzet Koploper</t>
  </si>
  <si>
    <t xml:space="preserve">*) B: zonder katalysator, C: met Katalysator. Desgewenst kan een project een katalysator als aanvullende eis opnemen.
**) Voor materieel waarbij de katalysator af fabriek is gemonteerd geldt voor materieel met jaar van toelating vóór 2019:X ; en ná 2019: C.  Desgewenst kan een project het jaar van toelating als aanvullende eis opnemen. Voor materieel waar de katalysator later is aangebracht graag de te gebruiken machinegroep afstemmen met Steunpunt duurzaamheid RWS. </t>
  </si>
  <si>
    <t>Stage IV met roetfilter</t>
  </si>
  <si>
    <t>Toevoeging functionaliteit voor uitvoer tabellen voor rapportage en contractvorming (emissieplafond)
Oplijnen met convenant SEB</t>
  </si>
  <si>
    <r>
      <rPr>
        <b/>
        <sz val="11"/>
        <color theme="1"/>
        <rFont val="Calibri"/>
        <family val="2"/>
        <scheme val="minor"/>
      </rPr>
      <t>Resultaten gebruiken</t>
    </r>
    <r>
      <rPr>
        <sz val="11"/>
        <color theme="1"/>
        <rFont val="Calibri"/>
        <family val="2"/>
        <scheme val="minor"/>
      </rPr>
      <t>: 
Naast de resultaten per regel, verzamelt de sheet bovenin in de samenvattende tabellen de totale emissies. Eerst per machine groep (A,B,C etc): dit geeft inzicht in waar het zwaartepunt van de emissies liggen. Dit wordt opgeteld tot een subtotaal (regel 11) zonder de bijdragen van MUT/ZUT. Daaronder volgen de emissies van MUT/ZUT en ook een totale emissie. In cel R11 wordt het percentage ingroei ZE berekend (in termen van energie). Dit getal kan getoetst worden aan de bandbreedte van de aanbestedingseisen (cel R19). Het materieel dat al elektrisch is in de Peloton-variant wordt hierin automatisch meegewogen.</t>
    </r>
  </si>
  <si>
    <t>Aanvullend kan als eis worden opgenomen dat een werktuig wordt ingezet met een katalysator. De keuzes is tussen: 
0. nee, geen aanvullende eis tov peloton
1. Ja, waar mogelijk een katalysator als aanvullende eis tov peloton. 
Voor sommige Stageklassen voor mobiele werktuigen zijn meerdere Machinegroepen mogelijk, met en zonder katalysator. Voor het peloton is standaard altijd de waarde zonder katalysator gekozen. Voor het Koplopersniveeau kan gekozen worden voor een aanvullende eis met katalysator. Zie de Handreiking Stikstof. </t>
  </si>
  <si>
    <t>Het deel van de werkzaamheden voor deze regel dat met 'zero-emissie-materieel' wordt uitgevoerd. Bijv. 50% met een elektrische graver. De andere 50% (gewogen in energie) wordt dan nog met een fossiel aangedreven graver uitgevoerd.  Als ZE volgens de aanbestedingseisen verplicht is, wordt dit getal overschreven (en wordt automatisch 100% procent toegepast in de berekening). Ingevulde percentages ZE voor MUT/ZUT tellen, conform de aanbestedingseisen, niet mee voor dit percentage.</t>
  </si>
  <si>
    <t xml:space="preserve">Ambitieuze aanbestedingseisen RWS. Met maatwerk is het mogelijk om nóg schoner te zijn dan het koplopersniveau. Dit dient dan te worden vastgelegd voor de definitieve berekening en in de aanbestedingseisen en uiteindelijke contracteisen. </t>
  </si>
  <si>
    <r>
      <t xml:space="preserve">Middelzwaar Utiliteitsvoertuig, bijvoorbeeld een middelzware vrachtwagen die laadt, lost en/of rijdt op de bouwplaats. Invoer van vermogen is niet nodig. De emissies hiervan op de bouwplaats worden meegenomen in AERIUS als mobiel werktuig, maar maken </t>
    </r>
    <r>
      <rPr>
        <i/>
        <sz val="11"/>
        <color theme="1"/>
        <rFont val="Calibri"/>
        <family val="2"/>
        <scheme val="minor"/>
      </rPr>
      <t>geen</t>
    </r>
    <r>
      <rPr>
        <sz val="11"/>
        <color theme="1"/>
        <rFont val="Calibri"/>
        <family val="2"/>
        <scheme val="minor"/>
      </rPr>
      <t xml:space="preserve"> onderdeel uit van de aanbestedingseisen in het kader van mobiele werktuigen. Er zijn wel aanbestedingeisen aan vrachtwagens, maar deze zijn alleen relevant indien deze voertuigen als wegverkeer worden gemodelleerd. </t>
    </r>
  </si>
  <si>
    <t>Rekenmethode van TNO voor het bereken van emissie voor mobiele werktuigen. Dit is de voorkeursmethode van RWS in het geval er geen goede praktijkgegevens beschikbaar zijn. https://publications.tno.nl/publication/34641004/4dwN7s/TNO-2023-R11233.pdf
Bij beschikbaar zijn van goede praktijkgegevens van brandstofgebruik en AdBlue verbruik wordt de AUB-methode geadviseerd.</t>
  </si>
  <si>
    <t>Stefan Valk, controle door Dennis Bouman en Tim van Peij</t>
  </si>
  <si>
    <t xml:space="preserve">Definitie TNO voor categorisering van machines naar emissies, zoals gehanteerd in de U-methode (en de AUB-methode). Dit is gerelateerd aan de Stage-klassen, maar niet 1-op-1. De vertaling gebeurt in deze sheet automatisch. </t>
  </si>
  <si>
    <r>
      <rPr>
        <b/>
        <sz val="11"/>
        <color theme="1"/>
        <rFont val="Calibri"/>
        <family val="2"/>
        <scheme val="minor"/>
      </rPr>
      <t>Toepassingsbereik - wanneer kan, mag of moet je de sheet gebruiken?</t>
    </r>
    <r>
      <rPr>
        <sz val="11"/>
        <color theme="1"/>
        <rFont val="Calibri"/>
        <family val="2"/>
        <scheme val="minor"/>
      </rPr>
      <t xml:space="preserve">
De rekensheet is bedoeld als </t>
    </r>
    <r>
      <rPr>
        <i/>
        <sz val="11"/>
        <color theme="1"/>
        <rFont val="Calibri"/>
        <family val="2"/>
        <scheme val="minor"/>
      </rPr>
      <t>hulpmiddel</t>
    </r>
    <r>
      <rPr>
        <sz val="11"/>
        <color theme="1"/>
        <rFont val="Calibri"/>
        <family val="2"/>
        <scheme val="minor"/>
      </rPr>
      <t xml:space="preserve"> voor de toepassing van de U-methode voor (de realisatiefase van)  RWS-projecten en kan gebruikt worden om de emissie van (mobiele) werktuigen in te schatten, uitgaande van de ‘U-methode’ en de aanbestedingseisen die RWS hanteert. Het gebruik van rekensheet ontlast de gebruiker én ontlast RWS-WVL in het toetsproces bij indicatieve en definitieve AERIUS-berekeningen. De rekensheet mag door de projecten en betrokkenadviesbureau's (opdrachtnemers) worden gebruikt, maar gebruik ervan is </t>
    </r>
    <r>
      <rPr>
        <i/>
        <sz val="11"/>
        <color theme="1"/>
        <rFont val="Calibri"/>
        <family val="2"/>
        <scheme val="minor"/>
      </rPr>
      <t>niet</t>
    </r>
    <r>
      <rPr>
        <sz val="11"/>
        <color theme="1"/>
        <rFont val="Calibri"/>
        <family val="2"/>
        <scheme val="minor"/>
      </rPr>
      <t xml:space="preserve"> verplicht. De werking van sheet is gecontroleerd, echter de eindverantwoordelijkheid voor de resultaten ligt bij de eindgebruiker. Deze in deze versie opgenomen U-methode is geschikt voor toepassing in AERIUS Calculator.
</t>
    </r>
  </si>
  <si>
    <r>
      <rPr>
        <b/>
        <sz val="11"/>
        <color theme="1"/>
        <rFont val="Calibri"/>
        <family val="2"/>
        <scheme val="minor"/>
      </rPr>
      <t>Invullen</t>
    </r>
    <r>
      <rPr>
        <sz val="11"/>
        <color theme="1"/>
        <rFont val="Calibri"/>
        <family val="2"/>
        <scheme val="minor"/>
      </rPr>
      <t xml:space="preserve">: 
De gebruiker kiest de gewenste realisatieperiode (veld D9). De gebruiker vult (vanaf regel 25) de werktuigen in en kiest daarbij het type werktuig, het aantal draaiuren en het maximale vermogen (voor MUT/ZUT is het vermogen niet nodig). De sheet haalt nu voor het ingevoerde materieel de aanbestedingseisen op voor de variant "Peloton". Hierbij worden de emissie-factoren opgehaald en omgerekend naar de emissies per voertuig. Voor de Koploper-variant kiest de gebruiker nog of er sprake is van een extra eis in de vorm van een katalysator (Let op borging in de aanbesteding) in die gevallen waar de eisen daarvoor ruimte bieden (B/C - zie hiervoor ook de Handreiking Stikstof). Tevens bepaalt de gebruiker welk deel (op basis van een percentage ZE) van de inzet met zero-emissie wordt gedaan. Voor kleine werkzaamheden wordt meestal met één machine gewerkt. Het in te vullen percentage zal dan 0% of 100% zijn. Voor omvangrijkere werkzaamheden met meerdere machines van dezelfde machinegroep (dan vul je in één regel de gezamenlijke draaiuren van de machinegroep in) kan dit bijvoorbeeld ook 50% of 33-67% kan zijn. </t>
    </r>
  </si>
  <si>
    <r>
      <rPr>
        <b/>
        <sz val="11"/>
        <color theme="1"/>
        <rFont val="Calibri"/>
        <family val="2"/>
        <scheme val="minor"/>
      </rPr>
      <t>Algemeen</t>
    </r>
    <r>
      <rPr>
        <sz val="11"/>
        <color theme="1"/>
        <rFont val="Calibri"/>
        <family val="2"/>
        <scheme val="minor"/>
      </rPr>
      <t xml:space="preserve">: 
Met de rekensheet kunnen de emissies van (mobiele) werktuigen in de realisatiefase worden berekend voor projecten van RWS. De sheet ondersteunt het proces van </t>
    </r>
    <r>
      <rPr>
        <i/>
        <sz val="11"/>
        <color theme="1"/>
        <rFont val="Calibri"/>
        <family val="2"/>
        <scheme val="minor"/>
      </rPr>
      <t>indicatieve</t>
    </r>
    <r>
      <rPr>
        <sz val="11"/>
        <color theme="1"/>
        <rFont val="Calibri"/>
        <family val="2"/>
        <scheme val="minor"/>
      </rPr>
      <t xml:space="preserve"> berekeningen maar kan ook voor </t>
    </r>
    <r>
      <rPr>
        <i/>
        <sz val="11"/>
        <color theme="1"/>
        <rFont val="Calibri"/>
        <family val="2"/>
        <scheme val="minor"/>
      </rPr>
      <t>definitieve</t>
    </r>
    <r>
      <rPr>
        <sz val="11"/>
        <color theme="1"/>
        <rFont val="Calibri"/>
        <family val="2"/>
        <scheme val="minor"/>
      </rPr>
      <t xml:space="preserve"> berekeningen worden gebruikt. De op basis van de rekensheet berekende emissies NOx en NH3 kunnen gebruikt worden voor een depositieberekening in AERIUS Calculator. De sheet gaat uit van de U-methode van TNO (TNO-rapport 2023-R11233 ('U-methode'), https://publications.tno.nl/publication/34641004/4dwN7s/TNO-2023-R11233.pdf) en de aanbestedingseisen van RWS (conform het convenant Schoon- en Emissieloos Bouwen d.d. november 2023 voor het pelotonniveau (basisniveau) en koploperniveau (ambititeniveau)). Voor het proces van Indicatieve berekeningen verwijzen we naar de werkgroep Productie en de meest recente versie van het processchema.
</t>
    </r>
  </si>
  <si>
    <r>
      <rPr>
        <b/>
        <sz val="11"/>
        <color theme="1"/>
        <rFont val="Calibri"/>
        <family val="2"/>
        <scheme val="minor"/>
      </rPr>
      <t>Beheer van deze sheet</t>
    </r>
    <r>
      <rPr>
        <sz val="11"/>
        <color theme="1"/>
        <rFont val="Calibri"/>
        <family val="2"/>
        <scheme val="minor"/>
      </rPr>
      <t xml:space="preserve">
De rekensheet is in beheer bij RWS-WVL. Bij twijfel over de correct werking graag contact opnemen met het Team Stikstof van RWS-WVL. 
Deze sheet zal worden geactualiseerd in geval er onjuistheden zijn geconstateerd, bij wijzigingen van kentallen van de U-methode of in geval de aanbestedingseisen wijzigen. Mocht je behoefte hebben aan het verder ontwikkelen of doorvoeren van aanpassingen in de sheet voor projectspecifieke doeleinden, dan blijft die verantwoordelijkheid bij de eindgebruiker. De sheet is gedeeltelijk vergrendeld en een aantal tabbladen is verborgen om het gebruik makkelijker en overzichtelijker te maken. De sheet kan ontgrendeld worden met het wachtwoord "RWS", waarna verborgen tabbladen ook zichtbaar gemaakt kunnen worden. 
</t>
    </r>
  </si>
  <si>
    <t>2.01</t>
  </si>
  <si>
    <t>Bugfix, toevoeging functionaliteit voor uitvraag tabs, actualiseren Toelichting</t>
  </si>
  <si>
    <t>Stefan Valk</t>
  </si>
  <si>
    <t>Emissieplafond bouwlogistiek</t>
  </si>
  <si>
    <t>"plakken als waarden" -&gt;</t>
  </si>
  <si>
    <t xml:space="preserve">DISCLAIMER: Deze rekensheet is een hulpmiddel voor de RWS-projecten. 
Verantwoordelijkheid voor de rekenresultaten ligt bij de eindgebruiker.
Vul alle GROENE velden in.
</t>
  </si>
  <si>
    <t xml:space="preserve">DISCLAIMER: Verantwoordelijkheid voor de rekenresultaten ligt bij de eindgebruiker.
</t>
  </si>
  <si>
    <r>
      <rPr>
        <b/>
        <sz val="11"/>
        <color theme="1"/>
        <rFont val="Calibri"/>
        <family val="2"/>
        <scheme val="minor"/>
      </rPr>
      <t>Uitvraag Peloton en Uitvraag Koploper</t>
    </r>
    <r>
      <rPr>
        <sz val="11"/>
        <color theme="1"/>
        <rFont val="Calibri"/>
        <family val="2"/>
        <scheme val="minor"/>
      </rPr>
      <t xml:space="preserve">
De tabbladen "Uitvraag Peloton" en "Uitvraag Koploper" kunnen gebruikt worden als bij contractvorming gebruik gemaakt wordt van een emissieplafond. Het emissieplafond wordt in de basis bepaald door de berekening in tabblad Rekensheet U-methode. Aanvullend kan er in de Uitvraag-tabbladen bouwlogistiek worden toegevoegd. Vóórdat de sheet extern wordt gedeeld met aannemer (die toetst of zijn bouwmethode past binnen het gestelde emissieplafond) dient de emissie van de bouwlogistiek </t>
    </r>
    <r>
      <rPr>
        <i/>
        <sz val="11"/>
        <color theme="1"/>
        <rFont val="Calibri"/>
        <family val="2"/>
        <scheme val="minor"/>
      </rPr>
      <t>vastgezet</t>
    </r>
    <r>
      <rPr>
        <sz val="11"/>
        <color theme="1"/>
        <rFont val="Calibri"/>
        <family val="2"/>
        <scheme val="minor"/>
      </rPr>
      <t xml:space="preserve"> te worden in het emissieplafond. Dit kan gedaan worden door de emissies in cellen X12 en Y12 </t>
    </r>
    <r>
      <rPr>
        <i/>
        <sz val="11"/>
        <color theme="1"/>
        <rFont val="Calibri"/>
        <family val="2"/>
        <scheme val="minor"/>
      </rPr>
      <t>als waarden</t>
    </r>
    <r>
      <rPr>
        <sz val="11"/>
        <color theme="1"/>
        <rFont val="Calibri"/>
        <family val="2"/>
        <scheme val="minor"/>
      </rPr>
      <t xml:space="preserve"> vast te leggen (zie ook de uitleg in Cel W12). Bij twijfel is het raadzaam om contact op te nemen met de stikstofspecialisten van WVL, bijvoorbeeld stefan.valk@rws.nl. 
De aannemer kan nu in de Uitvraag-tabbladen de eigen gegevens invullen en vergelijken met het emissieplafond. 
</t>
    </r>
  </si>
  <si>
    <t>2.04</t>
  </si>
  <si>
    <t>Vastzetten emissieplafond logistiek, toelichting, lay-out</t>
  </si>
  <si>
    <t>In rood de handmatig gecorrigeerde waardes tov de vertaaltabel, omdat hier een keuze gemaakt moet worden tussen B/C of X/C</t>
  </si>
  <si>
    <t>Wijziging contracteisen stationair materieel 130-560 kW</t>
  </si>
  <si>
    <t>2.05</t>
  </si>
  <si>
    <t>D**</t>
  </si>
  <si>
    <t>In blauw de afwijkingen t.o.v. het convenant SEB, handmatig overschreven omdat er een ** bij staat om aan te geven dat deze waarde afwijkt van het convenant SEB</t>
  </si>
  <si>
    <t>X/C***</t>
  </si>
  <si>
    <t xml:space="preserve">*) B: zonder katalysator, C: met Katalysator. Desgewenst kan een project een katalysator als aanvullende eis opnemen.
**) Eis voor stationair materieel 130-560 kW wijkt af van de eis uit het Convenant SEB.
***) Voor materieel waarbij de katalysator af fabriek is gemonteerd geldt voor materieel met jaar van toelating vóór 2019:X ; en ná 2019: C.  Desgewenst kan een project het jaar van toelating als aanvullende eis opnemen. Voor materieel waar de katalysator later is aangebracht graag de te gebruiken machinegroep afstemmen met Steunpunt duurzaamheid RWS. </t>
  </si>
  <si>
    <t xml:space="preserve">[1] het gaat om materieel met de volgende kenmerken: kleine oplagen (geen serieproductie, maar maatwerk en unicaten) en lange levensduren (vaak &gt;15 jaar)
**) Voor materieel waarbij de katalysator af fabriek is gemonteerd geldt voor materieel met jaar van toelating vóór 2019:X ; en ná 2019: C.  Desgewenst kan een project het jaar van toelating als aanvullende eis opnemen. Voor materieel waar de katalysator later is aangebracht graag de te gebruiken machinegroep afstemmen met Steunpunt duurzaamheid RWS. </t>
  </si>
  <si>
    <t>2.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</si>
</sst>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
  </numFmts>
  <fonts count="47"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b/>
      <sz val="12"/>
      <color rgb="FFFA7D00"/>
      <name val="Calibri"/>
      <family val="2"/>
      <scheme val="minor"/>
    </font>
    <font>
      <sz val="12"/>
      <color rgb="FFFA7D00"/>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sz val="9"/>
      <color theme="1"/>
      <name val="Verdana"/>
      <family val="2"/>
    </font>
    <font>
      <b/>
      <sz val="9"/>
      <color theme="1"/>
      <name val="Verdana"/>
      <family val="2"/>
    </font>
    <font>
      <sz val="9"/>
      <color rgb="FF000000"/>
      <name val="Verdana"/>
      <family val="2"/>
    </font>
    <font>
      <sz val="9"/>
      <color rgb="FF7030A0"/>
      <name val="Verdana"/>
      <family val="2"/>
    </font>
    <font>
      <sz val="11"/>
      <color rgb="FF7030A0"/>
      <name val="Calibri"/>
      <family val="2"/>
      <scheme val="minor"/>
    </font>
    <font>
      <b/>
      <sz val="11"/>
      <color rgb="FF7030A0"/>
      <name val="Calibri"/>
      <family val="2"/>
      <scheme val="minor"/>
    </font>
    <font>
      <b/>
      <sz val="8"/>
      <color theme="1"/>
      <name val="Verdana"/>
      <family val="2"/>
    </font>
    <font>
      <sz val="8"/>
      <color theme="1"/>
      <name val="Verdana"/>
      <family val="2"/>
    </font>
    <font>
      <i/>
      <sz val="11"/>
      <color theme="1"/>
      <name val="Calibri"/>
      <family val="2"/>
      <scheme val="minor"/>
    </font>
    <font>
      <sz val="11"/>
      <color rgb="FFFF0000"/>
      <name val="Calibri"/>
      <family val="2"/>
      <scheme val="minor"/>
    </font>
    <font>
      <b/>
      <sz val="9"/>
      <color rgb="FF000000"/>
      <name val="Verdana"/>
      <family val="2"/>
    </font>
    <font>
      <i/>
      <sz val="11"/>
      <color rgb="FFC00000"/>
      <name val="Calibri"/>
      <family val="2"/>
      <scheme val="minor"/>
    </font>
    <font>
      <sz val="11"/>
      <color theme="8" tint="-0.499984740745262"/>
      <name val="Calibri"/>
      <family val="2"/>
      <scheme val="minor"/>
    </font>
    <font>
      <b/>
      <sz val="9"/>
      <color theme="1"/>
      <name val="Calibri"/>
      <family val="2"/>
      <scheme val="minor"/>
    </font>
    <font>
      <sz val="11"/>
      <name val="Calibri"/>
      <family val="2"/>
      <scheme val="minor"/>
    </font>
    <font>
      <sz val="9"/>
      <color rgb="FFFF0000"/>
      <name val="Calibri"/>
      <family val="2"/>
      <scheme val="minor"/>
    </font>
    <font>
      <sz val="9"/>
      <color theme="1"/>
      <name val="Calibri"/>
      <family val="2"/>
      <scheme val="minor"/>
    </font>
    <font>
      <sz val="11"/>
      <color rgb="FFC00000"/>
      <name val="Calibri"/>
      <family val="2"/>
      <scheme val="minor"/>
    </font>
    <font>
      <b/>
      <sz val="16"/>
      <color theme="1"/>
      <name val="Calibri"/>
      <family val="2"/>
      <scheme val="minor"/>
    </font>
    <font>
      <sz val="9"/>
      <color rgb="FF000000"/>
      <name val="Tahoma"/>
      <family val="2"/>
    </font>
    <font>
      <b/>
      <sz val="9"/>
      <color rgb="FF000000"/>
      <name val="Tahoma"/>
      <family val="2"/>
    </font>
    <font>
      <i/>
      <sz val="9"/>
      <color rgb="FF000000"/>
      <name val="Tahoma"/>
      <family val="2"/>
    </font>
    <font>
      <sz val="9"/>
      <color rgb="FF000000"/>
      <name val="Calibri"/>
      <family val="2"/>
      <scheme val="minor"/>
    </font>
    <font>
      <b/>
      <sz val="9"/>
      <color rgb="FF000000"/>
      <name val="Calibri"/>
      <family val="2"/>
      <scheme val="minor"/>
    </font>
    <font>
      <sz val="9"/>
      <color indexed="81"/>
      <name val="Tahoma"/>
      <family val="2"/>
    </font>
    <font>
      <b/>
      <sz val="9"/>
      <color indexed="81"/>
      <name val="Tahoma"/>
      <family val="2"/>
    </font>
    <font>
      <i/>
      <sz val="9"/>
      <color indexed="81"/>
      <name val="Tahoma"/>
      <family val="2"/>
    </font>
    <font>
      <i/>
      <sz val="11"/>
      <color theme="5" tint="-0.499984740745262"/>
      <name val="Calibri"/>
      <family val="2"/>
      <scheme val="minor"/>
    </font>
    <font>
      <sz val="8"/>
      <name val="Verdana"/>
      <family val="2"/>
    </font>
    <font>
      <b/>
      <sz val="8"/>
      <name val="Verdana"/>
      <family val="2"/>
    </font>
    <font>
      <b/>
      <sz val="12"/>
      <name val="Calibri"/>
      <family val="2"/>
      <scheme val="minor"/>
    </font>
    <font>
      <sz val="12"/>
      <name val="Calibri"/>
      <family val="2"/>
      <scheme val="minor"/>
    </font>
    <font>
      <b/>
      <sz val="11"/>
      <name val="Calibri"/>
      <family val="2"/>
      <scheme val="minor"/>
    </font>
    <font>
      <sz val="9"/>
      <name val="Calibri"/>
      <family val="2"/>
      <scheme val="minor"/>
    </font>
    <font>
      <sz val="9"/>
      <color indexed="81"/>
      <name val="Tahoma"/>
      <charset val="1"/>
    </font>
    <font>
      <b/>
      <sz val="9"/>
      <color indexed="81"/>
      <name val="Tahoma"/>
      <charset val="1"/>
    </font>
    <font>
      <b/>
      <sz val="10"/>
      <color theme="0"/>
      <name val="Calibri"/>
      <family val="2"/>
      <scheme val="minor"/>
    </font>
    <font>
      <sz val="11"/>
      <color rgb="FF0070C0"/>
      <name val="Calibri"/>
      <family val="2"/>
      <scheme val="minor"/>
    </font>
  </fonts>
  <fills count="18">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2F2F2"/>
      </patternFill>
    </fill>
    <fill>
      <patternFill patternType="solid">
        <fgColor theme="0" tint="-0.499984740745262"/>
        <bgColor indexed="64"/>
      </patternFill>
    </fill>
    <fill>
      <patternFill patternType="solid">
        <fgColor rgb="FF7030A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499984740745262"/>
        <bgColor indexed="64"/>
      </patternFill>
    </fill>
  </fills>
  <borders count="1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medium">
        <color indexed="64"/>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indexed="64"/>
      </left>
      <right style="medium">
        <color theme="1"/>
      </right>
      <top style="thin">
        <color indexed="64"/>
      </top>
      <bottom style="thin">
        <color indexed="64"/>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indexed="64"/>
      </left>
      <right style="medium">
        <color theme="1"/>
      </right>
      <top style="thin">
        <color indexed="64"/>
      </top>
      <bottom style="medium">
        <color theme="1"/>
      </bottom>
      <diagonal/>
    </border>
    <border>
      <left style="medium">
        <color theme="1"/>
      </left>
      <right/>
      <top/>
      <bottom/>
      <diagonal/>
    </border>
    <border>
      <left/>
      <right style="medium">
        <color theme="1"/>
      </right>
      <top/>
      <bottom/>
      <diagonal/>
    </border>
    <border>
      <left style="thin">
        <color rgb="FF7F7F7F"/>
      </left>
      <right style="medium">
        <color theme="1"/>
      </right>
      <top style="thin">
        <color rgb="FF7F7F7F"/>
      </top>
      <bottom style="thin">
        <color rgb="FF7F7F7F"/>
      </bottom>
      <diagonal/>
    </border>
    <border>
      <left style="medium">
        <color theme="1"/>
      </left>
      <right/>
      <top/>
      <bottom style="medium">
        <color theme="1"/>
      </bottom>
      <diagonal/>
    </border>
    <border>
      <left/>
      <right/>
      <top/>
      <bottom style="medium">
        <color theme="1"/>
      </bottom>
      <diagonal/>
    </border>
    <border>
      <left style="thin">
        <color rgb="FF7F7F7F"/>
      </left>
      <right style="thin">
        <color rgb="FF7F7F7F"/>
      </right>
      <top style="thin">
        <color rgb="FF7F7F7F"/>
      </top>
      <bottom style="medium">
        <color theme="1"/>
      </bottom>
      <diagonal/>
    </border>
    <border>
      <left style="thin">
        <color rgb="FF7F7F7F"/>
      </left>
      <right style="medium">
        <color theme="1"/>
      </right>
      <top style="thin">
        <color rgb="FF7F7F7F"/>
      </top>
      <bottom style="medium">
        <color theme="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theme="1"/>
      </right>
      <top style="thin">
        <color theme="1"/>
      </top>
      <bottom style="thin">
        <color theme="1"/>
      </bottom>
      <diagonal/>
    </border>
    <border>
      <left style="medium">
        <color indexed="64"/>
      </left>
      <right style="medium">
        <color indexed="64"/>
      </right>
      <top style="thin">
        <color rgb="FF7F7F7F"/>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bottom style="thin">
        <color rgb="FF7F7F7F"/>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7F7F7F"/>
      </left>
      <right style="medium">
        <color indexed="64"/>
      </right>
      <top/>
      <bottom style="thin">
        <color rgb="FF7F7F7F"/>
      </bottom>
      <diagonal/>
    </border>
    <border>
      <left style="thin">
        <color indexed="64"/>
      </left>
      <right/>
      <top style="medium">
        <color indexed="64"/>
      </top>
      <bottom style="medium">
        <color indexed="64"/>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style="thin">
        <color rgb="FF7F7F7F"/>
      </left>
      <right style="medium">
        <color indexed="64"/>
      </right>
      <top style="thin">
        <color rgb="FF7F7F7F"/>
      </top>
      <bottom/>
      <diagonal/>
    </border>
    <border>
      <left style="thin">
        <color rgb="FF7F7F7F"/>
      </left>
      <right style="thin">
        <color rgb="FF7F7F7F"/>
      </right>
      <top style="thin">
        <color rgb="FF7F7F7F"/>
      </top>
      <bottom/>
      <diagonal/>
    </border>
    <border>
      <left style="medium">
        <color theme="1"/>
      </left>
      <right style="thin">
        <color theme="1"/>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theme="1"/>
      </right>
      <top style="medium">
        <color indexed="64"/>
      </top>
      <bottom style="thin">
        <color indexed="64"/>
      </bottom>
      <diagonal/>
    </border>
    <border>
      <left style="medium">
        <color theme="1"/>
      </left>
      <right style="thin">
        <color theme="1"/>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theme="1"/>
      </left>
      <right style="medium">
        <color theme="1"/>
      </right>
      <top style="thin">
        <color indexed="64"/>
      </top>
      <bottom style="medium">
        <color indexed="64"/>
      </bottom>
      <diagonal/>
    </border>
    <border>
      <left style="medium">
        <color theme="1"/>
      </left>
      <right style="thin">
        <color theme="1"/>
      </right>
      <top/>
      <bottom style="medium">
        <color indexed="64"/>
      </bottom>
      <diagonal/>
    </border>
    <border>
      <left style="thin">
        <color theme="1"/>
      </left>
      <right style="medium">
        <color indexed="64"/>
      </right>
      <top style="medium">
        <color indexed="64"/>
      </top>
      <bottom style="thin">
        <color indexed="64"/>
      </bottom>
      <diagonal/>
    </border>
    <border>
      <left style="thin">
        <color theme="1"/>
      </left>
      <right style="medium">
        <color indexed="64"/>
      </right>
      <top style="thin">
        <color indexed="64"/>
      </top>
      <bottom style="medium">
        <color indexed="64"/>
      </bottom>
      <diagonal/>
    </border>
    <border>
      <left style="thin">
        <color theme="1"/>
      </left>
      <right/>
      <top style="medium">
        <color indexed="64"/>
      </top>
      <bottom style="thin">
        <color indexed="64"/>
      </bottom>
      <diagonal/>
    </border>
    <border>
      <left style="thin">
        <color theme="1"/>
      </left>
      <right/>
      <top style="thin">
        <color indexed="64"/>
      </top>
      <bottom style="medium">
        <color indexed="64"/>
      </bottom>
      <diagonal/>
    </border>
    <border>
      <left style="medium">
        <color indexed="64"/>
      </left>
      <right style="thin">
        <color theme="1"/>
      </right>
      <top style="medium">
        <color indexed="64"/>
      </top>
      <bottom style="thin">
        <color indexed="64"/>
      </bottom>
      <diagonal/>
    </border>
    <border>
      <left style="medium">
        <color indexed="64"/>
      </left>
      <right style="thin">
        <color theme="1"/>
      </right>
      <top style="thin">
        <color indexed="64"/>
      </top>
      <bottom style="medium">
        <color indexed="64"/>
      </bottom>
      <diagonal/>
    </border>
    <border>
      <left/>
      <right style="thin">
        <color rgb="FF7F7F7F"/>
      </right>
      <top style="thin">
        <color rgb="FF7F7F7F"/>
      </top>
      <bottom/>
      <diagonal/>
    </border>
    <border>
      <left style="thin">
        <color rgb="FF7F7F7F"/>
      </left>
      <right style="medium">
        <color indexed="64"/>
      </right>
      <top/>
      <bottom/>
      <diagonal/>
    </border>
    <border>
      <left style="medium">
        <color theme="1"/>
      </left>
      <right style="medium">
        <color theme="1"/>
      </right>
      <top/>
      <bottom style="medium">
        <color theme="1"/>
      </bottom>
      <diagonal/>
    </border>
    <border>
      <left style="thin">
        <color rgb="FF7F7F7F"/>
      </left>
      <right style="medium">
        <color theme="1"/>
      </right>
      <top/>
      <bottom style="medium">
        <color theme="1"/>
      </bottom>
      <diagonal/>
    </border>
    <border>
      <left style="thin">
        <color rgb="FF7F7F7F"/>
      </left>
      <right/>
      <top/>
      <bottom style="medium">
        <color indexed="64"/>
      </bottom>
      <diagonal/>
    </border>
    <border>
      <left style="medium">
        <color indexed="64"/>
      </left>
      <right style="medium">
        <color theme="1"/>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medium">
        <color indexed="64"/>
      </left>
      <right style="medium">
        <color theme="1"/>
      </right>
      <top/>
      <bottom style="medium">
        <color indexed="64"/>
      </bottom>
      <diagonal/>
    </border>
    <border>
      <left style="thick">
        <color rgb="FFFF0000"/>
      </left>
      <right style="thick">
        <color rgb="FFFF0000"/>
      </right>
      <top style="thick">
        <color rgb="FFFF0000"/>
      </top>
      <bottom style="thick">
        <color rgb="FFFF0000"/>
      </bottom>
      <diagonal/>
    </border>
    <border>
      <left style="thin">
        <color rgb="FF7F7F7F"/>
      </left>
      <right style="medium">
        <color indexed="64"/>
      </right>
      <top style="medium">
        <color indexed="64"/>
      </top>
      <bottom/>
      <diagonal/>
    </border>
    <border>
      <left style="thick">
        <color rgb="FFFF0000"/>
      </left>
      <right style="thin">
        <color rgb="FF7F7F7F"/>
      </right>
      <top style="thick">
        <color rgb="FFFF0000"/>
      </top>
      <bottom style="thick">
        <color rgb="FFFF0000"/>
      </bottom>
      <diagonal/>
    </border>
    <border>
      <left style="thin">
        <color rgb="FF7F7F7F"/>
      </left>
      <right style="thick">
        <color rgb="FFFF0000"/>
      </right>
      <top style="thick">
        <color rgb="FFFF0000"/>
      </top>
      <bottom style="thick">
        <color rgb="FFFF0000"/>
      </bottom>
      <diagonal/>
    </border>
    <border>
      <left style="thin">
        <color rgb="FF7F7F7F"/>
      </left>
      <right style="medium">
        <color indexed="64"/>
      </right>
      <top style="thin">
        <color rgb="FF7F7F7F"/>
      </top>
      <bottom style="thick">
        <color rgb="FFFF0000"/>
      </bottom>
      <diagonal/>
    </border>
    <border>
      <left style="medium">
        <color theme="1"/>
      </left>
      <right style="medium">
        <color theme="1"/>
      </right>
      <top style="medium">
        <color theme="1"/>
      </top>
      <bottom/>
      <diagonal/>
    </border>
    <border>
      <left style="medium">
        <color theme="1"/>
      </left>
      <right style="thick">
        <color rgb="FFFF0000"/>
      </right>
      <top style="medium">
        <color theme="1"/>
      </top>
      <bottom/>
      <diagonal/>
    </border>
    <border>
      <left style="thin">
        <color rgb="FF7F7F7F"/>
      </left>
      <right style="thin">
        <color rgb="FF7F7F7F"/>
      </right>
      <top style="medium">
        <color theme="1"/>
      </top>
      <bottom/>
      <diagonal/>
    </border>
    <border>
      <left style="medium">
        <color theme="1"/>
      </left>
      <right style="thin">
        <color indexed="64"/>
      </right>
      <top style="medium">
        <color theme="1"/>
      </top>
      <bottom/>
      <diagonal/>
    </border>
    <border>
      <left style="thin">
        <color rgb="FF7F7F7F"/>
      </left>
      <right style="thin">
        <color rgb="FF7F7F7F"/>
      </right>
      <top style="medium">
        <color theme="1"/>
      </top>
      <bottom style="thin">
        <color rgb="FF7F7F7F"/>
      </bottom>
      <diagonal/>
    </border>
    <border>
      <left style="medium">
        <color theme="1"/>
      </left>
      <right style="thin">
        <color indexed="64"/>
      </right>
      <top/>
      <bottom/>
      <diagonal/>
    </border>
    <border>
      <left style="thin">
        <color rgb="FF7F7F7F"/>
      </left>
      <right style="medium">
        <color theme="1"/>
      </right>
      <top style="thin">
        <color rgb="FF7F7F7F"/>
      </top>
      <bottom/>
      <diagonal/>
    </border>
    <border>
      <left style="medium">
        <color theme="1"/>
      </left>
      <right style="thin">
        <color indexed="64"/>
      </right>
      <top/>
      <bottom style="medium">
        <color theme="1"/>
      </bottom>
      <diagonal/>
    </border>
    <border>
      <left style="thin">
        <color indexed="64"/>
      </left>
      <right style="thin">
        <color rgb="FF7F7F7F"/>
      </right>
      <top style="thin">
        <color theme="1"/>
      </top>
      <bottom style="medium">
        <color theme="1"/>
      </bottom>
      <diagonal/>
    </border>
    <border>
      <left style="thin">
        <color rgb="FF7F7F7F"/>
      </left>
      <right style="medium">
        <color indexed="64"/>
      </right>
      <top style="thin">
        <color theme="1"/>
      </top>
      <bottom style="medium">
        <color theme="1"/>
      </bottom>
      <diagonal/>
    </border>
    <border>
      <left style="medium">
        <color theme="1"/>
      </left>
      <right/>
      <top style="medium">
        <color theme="1"/>
      </top>
      <bottom style="thin">
        <color indexed="64"/>
      </bottom>
      <diagonal/>
    </border>
    <border>
      <left/>
      <right style="thin">
        <color indexed="64"/>
      </right>
      <top style="medium">
        <color theme="1"/>
      </top>
      <bottom style="thin">
        <color indexed="64"/>
      </bottom>
      <diagonal/>
    </border>
    <border>
      <left/>
      <right style="thin">
        <color indexed="64"/>
      </right>
      <top style="medium">
        <color theme="1"/>
      </top>
      <bottom/>
      <diagonal/>
    </border>
    <border>
      <left style="medium">
        <color theme="1"/>
      </left>
      <right/>
      <top style="thin">
        <color indexed="64"/>
      </top>
      <bottom style="thin">
        <color indexed="64"/>
      </bottom>
      <diagonal/>
    </border>
    <border>
      <left/>
      <right style="medium">
        <color theme="1"/>
      </right>
      <top/>
      <bottom style="thin">
        <color indexed="64"/>
      </bottom>
      <diagonal/>
    </border>
    <border>
      <left style="medium">
        <color theme="1"/>
      </left>
      <right/>
      <top style="thin">
        <color indexed="64"/>
      </top>
      <bottom/>
      <diagonal/>
    </border>
    <border>
      <left style="medium">
        <color theme="1"/>
      </left>
      <right/>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medium">
        <color theme="1"/>
      </left>
      <right style="thin">
        <color indexed="64"/>
      </right>
      <top style="thin">
        <color indexed="64"/>
      </top>
      <bottom style="thin">
        <color indexed="64"/>
      </bottom>
      <diagonal/>
    </border>
    <border>
      <left style="medium">
        <color theme="1"/>
      </left>
      <right/>
      <top style="medium">
        <color indexed="64"/>
      </top>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auto="1"/>
      </left>
      <right style="thin">
        <color rgb="FF7F7F7F"/>
      </right>
      <top style="medium">
        <color theme="1"/>
      </top>
      <bottom style="thick">
        <color rgb="FFFF0000"/>
      </bottom>
      <diagonal/>
    </border>
    <border>
      <left style="medium">
        <color indexed="64"/>
      </left>
      <right style="thin">
        <color theme="0" tint="-0.34998626667073579"/>
      </right>
      <top style="thin">
        <color theme="1"/>
      </top>
      <bottom style="thin">
        <color theme="0" tint="-0.34998626667073579"/>
      </bottom>
      <diagonal/>
    </border>
    <border>
      <left style="thin">
        <color theme="0" tint="-0.34998626667073579"/>
      </left>
      <right style="thin">
        <color theme="0" tint="-0.34998626667073579"/>
      </right>
      <top style="thin">
        <color theme="1"/>
      </top>
      <bottom style="thin">
        <color theme="0" tint="-0.34998626667073579"/>
      </bottom>
      <diagonal/>
    </border>
    <border>
      <left style="thin">
        <color theme="0" tint="-0.34998626667073579"/>
      </left>
      <right style="medium">
        <color indexed="64"/>
      </right>
      <top style="thin">
        <color theme="1"/>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medium">
        <color indexed="64"/>
      </right>
      <top style="medium">
        <color theme="1"/>
      </top>
      <bottom style="medium">
        <color indexed="64"/>
      </bottom>
      <diagonal/>
    </border>
    <border>
      <left style="medium">
        <color indexed="64"/>
      </left>
      <right style="thin">
        <color theme="1" tint="0.499984740745262"/>
      </right>
      <top style="medium">
        <color indexed="64"/>
      </top>
      <bottom style="thin">
        <color theme="1"/>
      </bottom>
      <diagonal/>
    </border>
    <border>
      <left style="thin">
        <color theme="1" tint="0.499984740745262"/>
      </left>
      <right style="thin">
        <color theme="1" tint="0.499984740745262"/>
      </right>
      <top style="medium">
        <color indexed="64"/>
      </top>
      <bottom style="thin">
        <color theme="1"/>
      </bottom>
      <diagonal/>
    </border>
    <border>
      <left style="thin">
        <color theme="1" tint="0.499984740745262"/>
      </left>
      <right style="medium">
        <color indexed="64"/>
      </right>
      <top style="medium">
        <color indexed="64"/>
      </top>
      <bottom style="thin">
        <color theme="1"/>
      </bottom>
      <diagonal/>
    </border>
    <border>
      <left style="thin">
        <color indexed="64"/>
      </left>
      <right/>
      <top style="thin">
        <color indexed="64"/>
      </top>
      <bottom style="medium">
        <color indexed="64"/>
      </bottom>
      <diagonal/>
    </border>
    <border>
      <left/>
      <right style="thin">
        <color theme="1"/>
      </right>
      <top style="medium">
        <color indexed="64"/>
      </top>
      <bottom style="thin">
        <color indexed="64"/>
      </bottom>
      <diagonal/>
    </border>
    <border>
      <left/>
      <right style="thin">
        <color theme="1"/>
      </right>
      <top style="thin">
        <color indexed="64"/>
      </top>
      <bottom style="medium">
        <color indexed="64"/>
      </bottom>
      <diagonal/>
    </border>
    <border>
      <left/>
      <right style="thin">
        <color rgb="FF7F7F7F"/>
      </right>
      <top style="medium">
        <color indexed="64"/>
      </top>
      <bottom/>
      <diagonal/>
    </border>
    <border>
      <left/>
      <right style="thin">
        <color rgb="FF7F7F7F"/>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left>
      <right/>
      <top style="medium">
        <color theme="1"/>
      </top>
      <bottom style="medium">
        <color indexed="64"/>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top style="medium">
        <color theme="1"/>
      </top>
      <bottom/>
      <diagonal/>
    </border>
    <border>
      <left style="thin">
        <color rgb="FF7F7F7F"/>
      </left>
      <right style="thin">
        <color rgb="FF7F7F7F"/>
      </right>
      <top/>
      <bottom/>
      <diagonal/>
    </border>
    <border>
      <left style="thin">
        <color rgb="FF7F7F7F"/>
      </left>
      <right style="medium">
        <color theme="1"/>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rgb="FF7F7F7F"/>
      </right>
      <top style="medium">
        <color indexed="64"/>
      </top>
      <bottom style="thick">
        <color rgb="FFFF0000"/>
      </bottom>
      <diagonal/>
    </border>
    <border>
      <left style="thin">
        <color theme="1"/>
      </left>
      <right/>
      <top style="thin">
        <color theme="1"/>
      </top>
      <bottom/>
      <diagonal/>
    </border>
    <border>
      <left/>
      <right style="thin">
        <color theme="1"/>
      </right>
      <top style="thin">
        <color theme="1"/>
      </top>
      <bottom/>
      <diagonal/>
    </border>
  </borders>
  <cellStyleXfs count="3">
    <xf numFmtId="0" fontId="0" fillId="0" borderId="0"/>
    <xf numFmtId="9" fontId="3" fillId="0" borderId="0" applyFont="0" applyFill="0" applyBorder="0" applyAlignment="0" applyProtection="0"/>
    <xf numFmtId="0" fontId="4" fillId="8" borderId="14" applyNumberFormat="0" applyAlignment="0" applyProtection="0"/>
  </cellStyleXfs>
  <cellXfs count="528">
    <xf numFmtId="0" fontId="0" fillId="0" borderId="0" xfId="0"/>
    <xf numFmtId="0" fontId="1" fillId="0" borderId="0" xfId="0" applyFont="1"/>
    <xf numFmtId="0" fontId="1" fillId="0" borderId="1" xfId="0" applyFont="1" applyBorder="1"/>
    <xf numFmtId="0" fontId="1" fillId="0" borderId="0" xfId="0" applyFont="1" applyAlignment="1">
      <alignment horizontal="center" vertical="center"/>
    </xf>
    <xf numFmtId="0" fontId="0" fillId="5" borderId="0" xfId="0" applyFill="1"/>
    <xf numFmtId="0" fontId="1" fillId="5" borderId="0" xfId="0" applyFont="1" applyFill="1"/>
    <xf numFmtId="0" fontId="1" fillId="0" borderId="13" xfId="0" applyFont="1" applyBorder="1" applyAlignment="1">
      <alignment horizontal="center" vertical="center"/>
    </xf>
    <xf numFmtId="0" fontId="1" fillId="0" borderId="13" xfId="0" applyFont="1" applyBorder="1"/>
    <xf numFmtId="0" fontId="1" fillId="0" borderId="13" xfId="0" applyFont="1" applyBorder="1" applyAlignment="1">
      <alignment wrapText="1"/>
    </xf>
    <xf numFmtId="0" fontId="0" fillId="0" borderId="0" xfId="0" applyAlignment="1">
      <alignment horizontal="center"/>
    </xf>
    <xf numFmtId="0" fontId="0" fillId="0" borderId="11" xfId="0" applyBorder="1"/>
    <xf numFmtId="0" fontId="0" fillId="0" borderId="5" xfId="0" applyBorder="1"/>
    <xf numFmtId="0" fontId="13" fillId="0" borderId="0" xfId="0" applyFont="1"/>
    <xf numFmtId="0" fontId="10" fillId="0" borderId="13" xfId="0" applyFont="1" applyBorder="1" applyAlignment="1">
      <alignment vertical="center" wrapText="1"/>
    </xf>
    <xf numFmtId="0" fontId="11" fillId="0" borderId="13" xfId="0" applyFont="1" applyBorder="1" applyAlignment="1">
      <alignment vertical="center" wrapText="1"/>
    </xf>
    <xf numFmtId="0" fontId="13" fillId="0" borderId="0" xfId="0" applyFont="1" applyAlignment="1">
      <alignment horizontal="center"/>
    </xf>
    <xf numFmtId="0" fontId="10" fillId="0" borderId="13" xfId="0" applyFont="1" applyBorder="1" applyAlignment="1">
      <alignment horizontal="center" vertical="center" wrapText="1"/>
    </xf>
    <xf numFmtId="0" fontId="15" fillId="0" borderId="13" xfId="0" applyFont="1" applyBorder="1" applyAlignment="1">
      <alignment vertical="center" wrapText="1"/>
    </xf>
    <xf numFmtId="0" fontId="16" fillId="0" borderId="13" xfId="0" applyFont="1" applyBorder="1" applyAlignment="1">
      <alignment vertical="center" wrapText="1"/>
    </xf>
    <xf numFmtId="0" fontId="10" fillId="0" borderId="23" xfId="0" applyFont="1" applyBorder="1" applyAlignment="1">
      <alignment vertical="center" wrapText="1"/>
    </xf>
    <xf numFmtId="0" fontId="9" fillId="0" borderId="23" xfId="0" applyFont="1" applyBorder="1" applyAlignment="1">
      <alignment vertical="center" wrapText="1"/>
    </xf>
    <xf numFmtId="0" fontId="9" fillId="0" borderId="26" xfId="0" applyFont="1" applyBorder="1" applyAlignment="1">
      <alignment vertical="center" wrapText="1"/>
    </xf>
    <xf numFmtId="0" fontId="16" fillId="0" borderId="27" xfId="0" applyFont="1" applyBorder="1" applyAlignment="1">
      <alignment vertical="center" wrapText="1"/>
    </xf>
    <xf numFmtId="0" fontId="13" fillId="5" borderId="0" xfId="0" applyFont="1" applyFill="1" applyAlignment="1">
      <alignment horizontal="center"/>
    </xf>
    <xf numFmtId="0" fontId="14" fillId="5" borderId="0" xfId="0" applyFont="1" applyFill="1" applyAlignment="1">
      <alignment horizontal="center"/>
    </xf>
    <xf numFmtId="0" fontId="12" fillId="5" borderId="0" xfId="0" applyFont="1" applyFill="1" applyAlignment="1">
      <alignment horizontal="center" vertical="center" wrapText="1"/>
    </xf>
    <xf numFmtId="0" fontId="13" fillId="5" borderId="0" xfId="0" applyFont="1" applyFill="1"/>
    <xf numFmtId="0" fontId="17" fillId="5" borderId="0" xfId="0" applyFont="1" applyFill="1"/>
    <xf numFmtId="0" fontId="13" fillId="5" borderId="0" xfId="0" applyFont="1" applyFill="1" applyAlignment="1">
      <alignment horizontal="center" vertical="center"/>
    </xf>
    <xf numFmtId="0" fontId="18" fillId="5" borderId="0" xfId="0" applyFont="1" applyFill="1"/>
    <xf numFmtId="0" fontId="10" fillId="0" borderId="25" xfId="0" applyFont="1" applyBorder="1" applyAlignment="1">
      <alignment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0" fillId="0" borderId="23" xfId="0" applyBorder="1" applyAlignment="1">
      <alignment horizontal="center"/>
    </xf>
    <xf numFmtId="0" fontId="0" fillId="0" borderId="25" xfId="0" applyBorder="1" applyAlignment="1">
      <alignment horizontal="center"/>
    </xf>
    <xf numFmtId="0" fontId="0" fillId="0" borderId="23" xfId="0" applyBorder="1" applyAlignment="1">
      <alignment horizontal="center" vertical="center"/>
    </xf>
    <xf numFmtId="0" fontId="9" fillId="0" borderId="25" xfId="0" applyFont="1" applyBorder="1" applyAlignment="1">
      <alignment horizontal="center" vertical="center" wrapText="1"/>
    </xf>
    <xf numFmtId="0" fontId="0" fillId="0" borderId="26" xfId="0" applyBorder="1" applyAlignment="1">
      <alignment horizontal="center" vertical="center"/>
    </xf>
    <xf numFmtId="0" fontId="9" fillId="0" borderId="28" xfId="0" applyFont="1" applyBorder="1" applyAlignment="1">
      <alignment horizontal="center" vertical="center" wrapText="1"/>
    </xf>
    <xf numFmtId="0" fontId="1" fillId="0" borderId="9" xfId="0" applyFont="1" applyBorder="1"/>
    <xf numFmtId="0" fontId="0" fillId="0" borderId="18" xfId="0" applyBorder="1"/>
    <xf numFmtId="0" fontId="1" fillId="0" borderId="21" xfId="0" applyFont="1" applyBorder="1"/>
    <xf numFmtId="0" fontId="0" fillId="0" borderId="23" xfId="0" applyBorder="1"/>
    <xf numFmtId="0" fontId="0" fillId="0" borderId="26" xfId="0" applyBorder="1"/>
    <xf numFmtId="0" fontId="11" fillId="0" borderId="27" xfId="0" applyFont="1" applyBorder="1" applyAlignment="1">
      <alignment vertical="center" wrapText="1"/>
    </xf>
    <xf numFmtId="0" fontId="0" fillId="0" borderId="4" xfId="0" applyBorder="1"/>
    <xf numFmtId="0" fontId="0" fillId="0" borderId="2" xfId="0" applyBorder="1"/>
    <xf numFmtId="0" fontId="0" fillId="0" borderId="3" xfId="0" applyBorder="1"/>
    <xf numFmtId="0" fontId="18" fillId="0" borderId="0" xfId="0" applyFont="1"/>
    <xf numFmtId="0" fontId="22" fillId="0" borderId="0" xfId="0" applyFont="1"/>
    <xf numFmtId="0" fontId="2" fillId="2" borderId="13" xfId="0" applyFont="1" applyFill="1" applyBorder="1" applyAlignment="1">
      <alignment horizontal="center" vertical="center"/>
    </xf>
    <xf numFmtId="0" fontId="0" fillId="0" borderId="13" xfId="0" quotePrefix="1" applyBorder="1" applyAlignment="1">
      <alignment horizontal="center" vertical="center" wrapText="1"/>
    </xf>
    <xf numFmtId="0" fontId="23" fillId="0" borderId="13" xfId="0" applyFon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wrapText="1"/>
    </xf>
    <xf numFmtId="0" fontId="2" fillId="4" borderId="13" xfId="0" applyFont="1" applyFill="1" applyBorder="1" applyAlignment="1">
      <alignment horizontal="center" vertical="center"/>
    </xf>
    <xf numFmtId="0" fontId="5" fillId="8" borderId="14" xfId="2" applyFont="1"/>
    <xf numFmtId="0" fontId="0" fillId="0" borderId="10" xfId="0" applyBorder="1"/>
    <xf numFmtId="0" fontId="9" fillId="0" borderId="4" xfId="0" applyFont="1" applyBorder="1" applyAlignment="1">
      <alignment vertical="center" wrapText="1"/>
    </xf>
    <xf numFmtId="9" fontId="0" fillId="0" borderId="0" xfId="1" applyFont="1" applyBorder="1"/>
    <xf numFmtId="9" fontId="0" fillId="0" borderId="5" xfId="1" applyFont="1" applyBorder="1"/>
    <xf numFmtId="9" fontId="9" fillId="0" borderId="6" xfId="0" quotePrefix="1" applyNumberFormat="1" applyFont="1" applyBorder="1" applyAlignment="1">
      <alignment vertical="center" wrapText="1"/>
    </xf>
    <xf numFmtId="9" fontId="0" fillId="0" borderId="7" xfId="1" applyFont="1" applyBorder="1"/>
    <xf numFmtId="9" fontId="0" fillId="0" borderId="8" xfId="1" applyFont="1" applyBorder="1"/>
    <xf numFmtId="9" fontId="5" fillId="8" borderId="29" xfId="1" applyFont="1" applyFill="1" applyBorder="1"/>
    <xf numFmtId="0" fontId="0" fillId="11" borderId="0" xfId="0" applyFill="1"/>
    <xf numFmtId="0" fontId="0" fillId="0" borderId="0" xfId="0" quotePrefix="1"/>
    <xf numFmtId="0" fontId="23" fillId="0" borderId="13" xfId="0" quotePrefix="1" applyFont="1" applyBorder="1" applyAlignment="1">
      <alignment horizontal="center" vertical="center"/>
    </xf>
    <xf numFmtId="0" fontId="0" fillId="0" borderId="13" xfId="0" quotePrefix="1" applyBorder="1" applyAlignment="1">
      <alignment horizontal="center" vertical="center"/>
    </xf>
    <xf numFmtId="0" fontId="1" fillId="0" borderId="13" xfId="0" quotePrefix="1" applyFont="1" applyBorder="1" applyAlignment="1">
      <alignment horizontal="center" vertical="center"/>
    </xf>
    <xf numFmtId="0" fontId="0" fillId="0" borderId="30" xfId="0" applyBorder="1"/>
    <xf numFmtId="0" fontId="0" fillId="0" borderId="31" xfId="0" applyBorder="1"/>
    <xf numFmtId="0" fontId="0" fillId="0" borderId="32" xfId="0" applyBorder="1"/>
    <xf numFmtId="0" fontId="0" fillId="0" borderId="33" xfId="0" applyBorder="1" applyAlignment="1">
      <alignment wrapText="1"/>
    </xf>
    <xf numFmtId="14" fontId="0" fillId="0" borderId="33" xfId="0" applyNumberFormat="1" applyBorder="1" applyAlignment="1">
      <alignment horizontal="left" vertical="center"/>
    </xf>
    <xf numFmtId="0" fontId="0" fillId="0" borderId="34" xfId="0" applyBorder="1"/>
    <xf numFmtId="0" fontId="0" fillId="0" borderId="17" xfId="0" applyBorder="1"/>
    <xf numFmtId="0" fontId="1" fillId="0" borderId="33" xfId="0" applyFont="1" applyBorder="1"/>
    <xf numFmtId="0" fontId="1" fillId="0" borderId="17" xfId="0" applyFont="1" applyBorder="1"/>
    <xf numFmtId="14" fontId="0" fillId="0" borderId="33" xfId="0" applyNumberFormat="1" applyBorder="1" applyAlignment="1">
      <alignment horizontal="left"/>
    </xf>
    <xf numFmtId="0" fontId="0" fillId="5" borderId="0" xfId="0" applyFill="1" applyAlignment="1">
      <alignment horizontal="center"/>
    </xf>
    <xf numFmtId="0" fontId="20" fillId="5" borderId="0" xfId="0" applyFont="1" applyFill="1" applyAlignment="1">
      <alignment horizontal="center" wrapText="1"/>
    </xf>
    <xf numFmtId="0" fontId="0" fillId="5" borderId="0" xfId="0" applyFill="1" applyProtection="1">
      <protection locked="0"/>
    </xf>
    <xf numFmtId="0" fontId="7" fillId="5" borderId="0" xfId="0" applyFont="1" applyFill="1"/>
    <xf numFmtId="0" fontId="8" fillId="5" borderId="0" xfId="0" applyFont="1" applyFill="1" applyAlignment="1">
      <alignment horizontal="center"/>
    </xf>
    <xf numFmtId="0" fontId="24" fillId="5" borderId="0" xfId="0" applyFont="1" applyFill="1" applyAlignment="1">
      <alignment horizontal="left"/>
    </xf>
    <xf numFmtId="0" fontId="8" fillId="5" borderId="0" xfId="0" applyFont="1" applyFill="1"/>
    <xf numFmtId="0" fontId="25" fillId="5" borderId="0" xfId="0" applyFont="1" applyFill="1"/>
    <xf numFmtId="0" fontId="7" fillId="5" borderId="0" xfId="0" applyFont="1" applyFill="1" applyAlignment="1">
      <alignment horizontal="center"/>
    </xf>
    <xf numFmtId="0" fontId="2" fillId="5" borderId="0" xfId="0" applyFont="1" applyFill="1"/>
    <xf numFmtId="0" fontId="2" fillId="9" borderId="0" xfId="0" applyFont="1" applyFill="1"/>
    <xf numFmtId="0" fontId="0" fillId="0" borderId="38" xfId="0" applyBorder="1"/>
    <xf numFmtId="0" fontId="0" fillId="0" borderId="22" xfId="0" applyBorder="1"/>
    <xf numFmtId="0" fontId="11" fillId="0" borderId="25" xfId="0" applyFont="1" applyBorder="1" applyAlignment="1">
      <alignment vertical="center" wrapText="1"/>
    </xf>
    <xf numFmtId="0" fontId="1" fillId="0" borderId="39" xfId="0" applyFont="1" applyBorder="1"/>
    <xf numFmtId="0" fontId="0" fillId="0" borderId="40" xfId="0" applyBorder="1"/>
    <xf numFmtId="0" fontId="1" fillId="0" borderId="41" xfId="0" applyFont="1" applyBorder="1"/>
    <xf numFmtId="0" fontId="0" fillId="0" borderId="42" xfId="0" applyBorder="1"/>
    <xf numFmtId="0" fontId="19" fillId="0" borderId="43" xfId="0" applyFont="1" applyBorder="1" applyAlignment="1">
      <alignment vertical="center" wrapText="1"/>
    </xf>
    <xf numFmtId="0" fontId="0" fillId="0" borderId="44" xfId="0" applyBorder="1"/>
    <xf numFmtId="0" fontId="0" fillId="0" borderId="45" xfId="0" applyBorder="1"/>
    <xf numFmtId="0" fontId="19" fillId="0" borderId="46" xfId="0" applyFont="1" applyBorder="1" applyAlignment="1">
      <alignment vertical="center" wrapText="1"/>
    </xf>
    <xf numFmtId="0" fontId="7" fillId="7" borderId="0" xfId="0" applyFont="1" applyFill="1" applyProtection="1">
      <protection locked="0"/>
    </xf>
    <xf numFmtId="0" fontId="0" fillId="7" borderId="0" xfId="0" applyFill="1" applyProtection="1">
      <protection locked="0"/>
    </xf>
    <xf numFmtId="0" fontId="8" fillId="9" borderId="0" xfId="0" applyFont="1" applyFill="1"/>
    <xf numFmtId="0" fontId="7" fillId="6" borderId="0" xfId="0" applyFont="1" applyFill="1"/>
    <xf numFmtId="0" fontId="8" fillId="9" borderId="0" xfId="0" applyFont="1" applyFill="1" applyAlignment="1">
      <alignment horizontal="center"/>
    </xf>
    <xf numFmtId="0" fontId="7" fillId="6" borderId="0" xfId="0" applyFont="1" applyFill="1" applyAlignment="1">
      <alignment horizontal="center"/>
    </xf>
    <xf numFmtId="9" fontId="7" fillId="7" borderId="0" xfId="0" applyNumberFormat="1" applyFont="1" applyFill="1" applyProtection="1">
      <protection locked="0"/>
    </xf>
    <xf numFmtId="0" fontId="8" fillId="9" borderId="47" xfId="0" applyFont="1" applyFill="1" applyBorder="1" applyAlignment="1">
      <alignment horizontal="center"/>
    </xf>
    <xf numFmtId="0" fontId="8" fillId="9" borderId="48" xfId="0" applyFont="1" applyFill="1" applyBorder="1"/>
    <xf numFmtId="0" fontId="7" fillId="6" borderId="47" xfId="0" applyFont="1" applyFill="1" applyBorder="1" applyAlignment="1">
      <alignment horizontal="center"/>
    </xf>
    <xf numFmtId="0" fontId="7" fillId="6" borderId="50" xfId="0" applyFont="1" applyFill="1" applyBorder="1" applyAlignment="1">
      <alignment horizontal="center"/>
    </xf>
    <xf numFmtId="0" fontId="7" fillId="6" borderId="51" xfId="0" applyFont="1" applyFill="1" applyBorder="1"/>
    <xf numFmtId="0" fontId="5" fillId="8" borderId="52" xfId="2" applyFont="1" applyBorder="1"/>
    <xf numFmtId="0" fontId="8" fillId="9" borderId="47" xfId="0" applyFont="1" applyFill="1" applyBorder="1"/>
    <xf numFmtId="0" fontId="7" fillId="12" borderId="47" xfId="0" applyFont="1" applyFill="1" applyBorder="1" applyProtection="1">
      <protection locked="0"/>
    </xf>
    <xf numFmtId="0" fontId="7" fillId="6" borderId="51" xfId="0" applyFont="1" applyFill="1" applyBorder="1" applyAlignment="1">
      <alignment horizontal="center"/>
    </xf>
    <xf numFmtId="9" fontId="7" fillId="7" borderId="51" xfId="0" applyNumberFormat="1" applyFont="1" applyFill="1" applyBorder="1" applyProtection="1">
      <protection locked="0"/>
    </xf>
    <xf numFmtId="0" fontId="6" fillId="9" borderId="47" xfId="0" applyFont="1" applyFill="1" applyBorder="1"/>
    <xf numFmtId="0" fontId="6" fillId="9" borderId="0" xfId="0" applyFont="1" applyFill="1"/>
    <xf numFmtId="0" fontId="7" fillId="12" borderId="0" xfId="0" applyFont="1" applyFill="1" applyProtection="1">
      <protection locked="0"/>
    </xf>
    <xf numFmtId="0" fontId="0" fillId="0" borderId="47" xfId="0" applyBorder="1" applyProtection="1">
      <protection locked="0"/>
    </xf>
    <xf numFmtId="0" fontId="0" fillId="0" borderId="50" xfId="0" applyBorder="1" applyProtection="1">
      <protection locked="0"/>
    </xf>
    <xf numFmtId="0" fontId="7" fillId="12" borderId="51" xfId="0" applyFont="1" applyFill="1" applyBorder="1" applyProtection="1">
      <protection locked="0"/>
    </xf>
    <xf numFmtId="0" fontId="0" fillId="7" borderId="51" xfId="0" applyFill="1" applyBorder="1" applyProtection="1">
      <protection locked="0"/>
    </xf>
    <xf numFmtId="0" fontId="0" fillId="11" borderId="0" xfId="0" quotePrefix="1" applyFill="1"/>
    <xf numFmtId="0" fontId="0" fillId="0" borderId="51" xfId="0" applyBorder="1"/>
    <xf numFmtId="0" fontId="2" fillId="9" borderId="0" xfId="0" applyFont="1" applyFill="1" applyAlignment="1">
      <alignment horizontal="center"/>
    </xf>
    <xf numFmtId="0" fontId="2" fillId="9" borderId="4" xfId="0" applyFont="1" applyFill="1" applyBorder="1"/>
    <xf numFmtId="0" fontId="8" fillId="9" borderId="5" xfId="0" applyFont="1" applyFill="1" applyBorder="1"/>
    <xf numFmtId="0" fontId="7" fillId="6" borderId="4" xfId="0" applyFont="1" applyFill="1" applyBorder="1"/>
    <xf numFmtId="0" fontId="7" fillId="6" borderId="5" xfId="0" applyFont="1" applyFill="1" applyBorder="1"/>
    <xf numFmtId="0" fontId="7" fillId="6" borderId="6" xfId="0" applyFont="1" applyFill="1" applyBorder="1"/>
    <xf numFmtId="0" fontId="7" fillId="6" borderId="8" xfId="0" applyFont="1" applyFill="1" applyBorder="1"/>
    <xf numFmtId="0" fontId="2" fillId="9" borderId="1" xfId="0" applyFont="1" applyFill="1" applyBorder="1" applyAlignment="1">
      <alignment horizontal="center"/>
    </xf>
    <xf numFmtId="0" fontId="2" fillId="9" borderId="3" xfId="0" applyFont="1" applyFill="1" applyBorder="1"/>
    <xf numFmtId="0" fontId="2" fillId="9" borderId="6" xfId="0" applyFont="1" applyFill="1" applyBorder="1" applyAlignment="1">
      <alignment horizontal="center"/>
    </xf>
    <xf numFmtId="0" fontId="2" fillId="9" borderId="7" xfId="0" applyFont="1" applyFill="1" applyBorder="1" applyAlignment="1">
      <alignment horizontal="center"/>
    </xf>
    <xf numFmtId="0" fontId="0" fillId="12" borderId="56" xfId="0" applyFill="1" applyBorder="1" applyProtection="1">
      <protection locked="0"/>
    </xf>
    <xf numFmtId="164" fontId="5" fillId="8" borderId="14" xfId="2" applyNumberFormat="1" applyFont="1"/>
    <xf numFmtId="164" fontId="5" fillId="8" borderId="52" xfId="2" applyNumberFormat="1" applyFont="1" applyBorder="1"/>
    <xf numFmtId="0" fontId="0" fillId="7" borderId="10" xfId="0" applyFill="1" applyBorder="1"/>
    <xf numFmtId="0" fontId="0" fillId="12" borderId="10" xfId="0" applyFill="1" applyBorder="1"/>
    <xf numFmtId="0" fontId="0" fillId="6" borderId="10" xfId="0" applyFill="1" applyBorder="1"/>
    <xf numFmtId="0" fontId="5" fillId="8" borderId="57" xfId="2" applyFont="1" applyBorder="1"/>
    <xf numFmtId="0" fontId="2" fillId="9" borderId="54" xfId="0" applyFont="1" applyFill="1" applyBorder="1"/>
    <xf numFmtId="0" fontId="2" fillId="9" borderId="61" xfId="0" applyFont="1" applyFill="1" applyBorder="1" applyAlignment="1">
      <alignment horizontal="center"/>
    </xf>
    <xf numFmtId="0" fontId="2" fillId="9" borderId="62" xfId="0" applyFont="1" applyFill="1" applyBorder="1"/>
    <xf numFmtId="0" fontId="2" fillId="9" borderId="63" xfId="0" applyFont="1" applyFill="1" applyBorder="1"/>
    <xf numFmtId="0" fontId="2" fillId="9" borderId="62" xfId="0" applyFont="1" applyFill="1" applyBorder="1" applyAlignment="1">
      <alignment wrapText="1"/>
    </xf>
    <xf numFmtId="0" fontId="2" fillId="9" borderId="64" xfId="0" applyFont="1" applyFill="1" applyBorder="1"/>
    <xf numFmtId="0" fontId="2" fillId="9" borderId="37" xfId="0" applyFont="1" applyFill="1" applyBorder="1"/>
    <xf numFmtId="164" fontId="5" fillId="8" borderId="65" xfId="2" applyNumberFormat="1" applyFont="1" applyBorder="1"/>
    <xf numFmtId="0" fontId="5" fillId="8" borderId="65" xfId="2" applyFont="1" applyBorder="1"/>
    <xf numFmtId="0" fontId="2" fillId="9" borderId="66" xfId="0" applyFont="1" applyFill="1" applyBorder="1" applyAlignment="1">
      <alignment horizontal="center"/>
    </xf>
    <xf numFmtId="0" fontId="2" fillId="9" borderId="55" xfId="0" applyFont="1" applyFill="1" applyBorder="1"/>
    <xf numFmtId="0" fontId="21" fillId="0" borderId="12" xfId="0" applyFont="1" applyBorder="1"/>
    <xf numFmtId="0" fontId="21" fillId="11" borderId="12" xfId="0" applyFont="1" applyFill="1" applyBorder="1"/>
    <xf numFmtId="0" fontId="21" fillId="11" borderId="63" xfId="0" applyFont="1" applyFill="1" applyBorder="1"/>
    <xf numFmtId="0" fontId="21" fillId="0" borderId="63" xfId="0" applyFont="1" applyBorder="1"/>
    <xf numFmtId="0" fontId="21" fillId="0" borderId="69" xfId="0" applyFont="1" applyBorder="1"/>
    <xf numFmtId="0" fontId="21" fillId="0" borderId="61" xfId="0" applyFont="1" applyBorder="1" applyAlignment="1">
      <alignment horizontal="center"/>
    </xf>
    <xf numFmtId="0" fontId="21" fillId="11" borderId="69" xfId="0" applyFont="1" applyFill="1" applyBorder="1"/>
    <xf numFmtId="0" fontId="0" fillId="0" borderId="58" xfId="0" applyBorder="1" applyAlignment="1" applyProtection="1">
      <alignment horizontal="center"/>
      <protection locked="0"/>
    </xf>
    <xf numFmtId="0" fontId="0" fillId="0" borderId="58" xfId="0" applyBorder="1" applyAlignment="1">
      <alignment horizontal="center"/>
    </xf>
    <xf numFmtId="0" fontId="21" fillId="0" borderId="77" xfId="0" applyFont="1" applyBorder="1" applyAlignment="1">
      <alignment horizontal="center"/>
    </xf>
    <xf numFmtId="0" fontId="21" fillId="0" borderId="78" xfId="0" applyFont="1" applyBorder="1"/>
    <xf numFmtId="0" fontId="7" fillId="0" borderId="80" xfId="0" applyFont="1" applyBorder="1"/>
    <xf numFmtId="0" fontId="21" fillId="0" borderId="78" xfId="0" applyFont="1" applyBorder="1" applyAlignment="1">
      <alignment horizontal="center"/>
    </xf>
    <xf numFmtId="0" fontId="7" fillId="0" borderId="77" xfId="0" applyFont="1" applyBorder="1"/>
    <xf numFmtId="0" fontId="7" fillId="0" borderId="78" xfId="0" applyFont="1" applyBorder="1"/>
    <xf numFmtId="0" fontId="21" fillId="0" borderId="82" xfId="0" applyFont="1" applyBorder="1"/>
    <xf numFmtId="0" fontId="21" fillId="0" borderId="86" xfId="0" applyFont="1" applyBorder="1"/>
    <xf numFmtId="0" fontId="21" fillId="0" borderId="84" xfId="0" applyFont="1" applyBorder="1" applyAlignment="1">
      <alignment horizontal="center"/>
    </xf>
    <xf numFmtId="0" fontId="7" fillId="7" borderId="0" xfId="0" applyFont="1" applyFill="1" applyAlignment="1" applyProtection="1">
      <alignment horizontal="center"/>
      <protection locked="0"/>
    </xf>
    <xf numFmtId="0" fontId="0" fillId="7" borderId="0" xfId="0" applyFill="1" applyAlignment="1" applyProtection="1">
      <alignment horizontal="center"/>
      <protection locked="0"/>
    </xf>
    <xf numFmtId="0" fontId="7" fillId="7" borderId="51" xfId="0" applyFont="1" applyFill="1" applyBorder="1" applyAlignment="1" applyProtection="1">
      <alignment horizontal="center"/>
      <protection locked="0"/>
    </xf>
    <xf numFmtId="0" fontId="0" fillId="7" borderId="51" xfId="0" applyFill="1" applyBorder="1" applyAlignment="1" applyProtection="1">
      <alignment horizontal="center"/>
      <protection locked="0"/>
    </xf>
    <xf numFmtId="9" fontId="5" fillId="8" borderId="72" xfId="1" applyFont="1" applyFill="1" applyBorder="1"/>
    <xf numFmtId="164" fontId="5" fillId="8" borderId="73" xfId="2" applyNumberFormat="1" applyFont="1" applyBorder="1"/>
    <xf numFmtId="9" fontId="5" fillId="8" borderId="68" xfId="1" applyFont="1" applyFill="1" applyBorder="1"/>
    <xf numFmtId="0" fontId="2" fillId="9" borderId="3" xfId="0" applyFont="1" applyFill="1" applyBorder="1" applyAlignment="1">
      <alignment horizontal="center"/>
    </xf>
    <xf numFmtId="9" fontId="0" fillId="5" borderId="6" xfId="1" applyFont="1" applyFill="1" applyBorder="1" applyAlignment="1">
      <alignment horizontal="center"/>
    </xf>
    <xf numFmtId="9" fontId="0" fillId="5" borderId="8" xfId="1" applyFont="1" applyFill="1" applyBorder="1" applyAlignment="1">
      <alignment horizontal="center"/>
    </xf>
    <xf numFmtId="0" fontId="2" fillId="10" borderId="54" xfId="0" applyFont="1" applyFill="1" applyBorder="1"/>
    <xf numFmtId="0" fontId="1" fillId="0" borderId="58" xfId="0" applyFont="1" applyBorder="1" applyAlignment="1">
      <alignment horizontal="center"/>
    </xf>
    <xf numFmtId="0" fontId="5" fillId="8" borderId="73" xfId="2" applyFont="1" applyBorder="1"/>
    <xf numFmtId="164" fontId="5" fillId="5" borderId="88" xfId="2" applyNumberFormat="1" applyFont="1" applyFill="1" applyBorder="1"/>
    <xf numFmtId="0" fontId="0" fillId="5" borderId="0" xfId="0" applyFill="1" applyAlignment="1">
      <alignment wrapText="1"/>
    </xf>
    <xf numFmtId="0" fontId="2" fillId="9" borderId="74" xfId="0" applyFont="1" applyFill="1" applyBorder="1" applyAlignment="1">
      <alignment wrapText="1"/>
    </xf>
    <xf numFmtId="0" fontId="2" fillId="9" borderId="75" xfId="0" applyFont="1" applyFill="1" applyBorder="1" applyAlignment="1">
      <alignment wrapText="1"/>
    </xf>
    <xf numFmtId="0" fontId="2" fillId="9" borderId="75" xfId="0" applyFont="1" applyFill="1" applyBorder="1" applyAlignment="1">
      <alignment horizontal="center" wrapText="1"/>
    </xf>
    <xf numFmtId="0" fontId="2" fillId="9" borderId="83" xfId="0" applyFont="1" applyFill="1" applyBorder="1" applyAlignment="1">
      <alignment horizontal="left" wrapText="1"/>
    </xf>
    <xf numFmtId="0" fontId="2" fillId="9" borderId="85" xfId="0" applyFont="1" applyFill="1" applyBorder="1" applyAlignment="1">
      <alignment wrapText="1"/>
    </xf>
    <xf numFmtId="0" fontId="2" fillId="9" borderId="81" xfId="0" applyFont="1" applyFill="1" applyBorder="1" applyAlignment="1">
      <alignment wrapText="1"/>
    </xf>
    <xf numFmtId="0" fontId="2" fillId="9" borderId="74" xfId="0" applyFont="1" applyFill="1" applyBorder="1" applyAlignment="1">
      <alignment horizontal="center" wrapText="1"/>
    </xf>
    <xf numFmtId="0" fontId="8" fillId="5" borderId="0" xfId="0" applyFont="1" applyFill="1" applyAlignment="1">
      <alignment wrapText="1"/>
    </xf>
    <xf numFmtId="0" fontId="2" fillId="9" borderId="58" xfId="0" applyFont="1" applyFill="1" applyBorder="1" applyAlignment="1">
      <alignment wrapText="1"/>
    </xf>
    <xf numFmtId="0" fontId="0" fillId="0" borderId="0" xfId="0" applyAlignment="1">
      <alignment wrapText="1"/>
    </xf>
    <xf numFmtId="0" fontId="1" fillId="11" borderId="0" xfId="0" applyFont="1" applyFill="1"/>
    <xf numFmtId="0" fontId="1" fillId="11" borderId="60" xfId="0" applyFont="1" applyFill="1" applyBorder="1"/>
    <xf numFmtId="164" fontId="5" fillId="5" borderId="65" xfId="2" applyNumberFormat="1" applyFont="1" applyFill="1" applyBorder="1"/>
    <xf numFmtId="9" fontId="5" fillId="8" borderId="99" xfId="1" applyFont="1" applyFill="1" applyBorder="1"/>
    <xf numFmtId="0" fontId="0" fillId="0" borderId="103" xfId="0" applyBorder="1" applyAlignment="1">
      <alignment horizontal="center"/>
    </xf>
    <xf numFmtId="0" fontId="0" fillId="5" borderId="40" xfId="0" applyFill="1" applyBorder="1"/>
    <xf numFmtId="0" fontId="5" fillId="5" borderId="104" xfId="2" applyFont="1" applyFill="1" applyBorder="1"/>
    <xf numFmtId="0" fontId="0" fillId="0" borderId="105" xfId="0" applyBorder="1" applyAlignment="1">
      <alignment horizontal="center"/>
    </xf>
    <xf numFmtId="0" fontId="0" fillId="0" borderId="107" xfId="0" applyBorder="1" applyAlignment="1">
      <alignment horizontal="center"/>
    </xf>
    <xf numFmtId="9" fontId="5" fillId="8" borderId="109" xfId="1" applyFont="1" applyFill="1" applyBorder="1"/>
    <xf numFmtId="0" fontId="1" fillId="7" borderId="112" xfId="0" applyFont="1" applyFill="1" applyBorder="1" applyProtection="1">
      <protection locked="0"/>
    </xf>
    <xf numFmtId="0" fontId="1" fillId="0" borderId="39" xfId="0" applyFont="1" applyBorder="1" applyAlignment="1">
      <alignment horizontal="left" vertical="center"/>
    </xf>
    <xf numFmtId="0" fontId="1" fillId="0" borderId="40" xfId="0" applyFont="1" applyBorder="1"/>
    <xf numFmtId="0" fontId="1" fillId="0" borderId="41" xfId="0" applyFont="1" applyBorder="1" applyAlignment="1">
      <alignment horizontal="center" vertical="center"/>
    </xf>
    <xf numFmtId="0" fontId="1" fillId="0" borderId="123" xfId="0" applyFont="1" applyBorder="1"/>
    <xf numFmtId="0" fontId="1" fillId="0" borderId="43" xfId="0" applyFont="1" applyBorder="1" applyAlignment="1">
      <alignment horizontal="center" vertical="center"/>
    </xf>
    <xf numFmtId="0" fontId="22" fillId="0" borderId="123" xfId="0" applyFont="1" applyBorder="1"/>
    <xf numFmtId="0" fontId="0" fillId="0" borderId="43" xfId="0" applyBorder="1" applyAlignment="1">
      <alignment horizontal="center" vertical="center"/>
    </xf>
    <xf numFmtId="0" fontId="1" fillId="0" borderId="123" xfId="0" applyFont="1" applyBorder="1" applyAlignment="1">
      <alignment horizontal="center" vertical="center"/>
    </xf>
    <xf numFmtId="0" fontId="1" fillId="0" borderId="124" xfId="0" applyFont="1" applyBorder="1" applyAlignment="1">
      <alignment horizontal="left" vertical="center"/>
    </xf>
    <xf numFmtId="0" fontId="22" fillId="0" borderId="125" xfId="0" applyFont="1" applyBorder="1"/>
    <xf numFmtId="0" fontId="2" fillId="3" borderId="126" xfId="0" applyFont="1" applyFill="1" applyBorder="1" applyAlignment="1">
      <alignment horizontal="center" vertical="center"/>
    </xf>
    <xf numFmtId="0" fontId="0" fillId="0" borderId="126" xfId="0" applyBorder="1" applyAlignment="1">
      <alignment horizontal="center" vertical="center" wrapText="1"/>
    </xf>
    <xf numFmtId="0" fontId="23" fillId="0" borderId="126" xfId="0" applyFont="1" applyBorder="1" applyAlignment="1">
      <alignment horizontal="center" vertical="center"/>
    </xf>
    <xf numFmtId="0" fontId="0" fillId="0" borderId="126" xfId="0" applyBorder="1" applyAlignment="1">
      <alignment horizontal="center" vertical="center"/>
    </xf>
    <xf numFmtId="0" fontId="0" fillId="0" borderId="46" xfId="0" applyBorder="1" applyAlignment="1">
      <alignment horizontal="center" vertical="center"/>
    </xf>
    <xf numFmtId="164" fontId="5" fillId="8" borderId="70" xfId="2" applyNumberFormat="1" applyFont="1" applyBorder="1"/>
    <xf numFmtId="164" fontId="5" fillId="8" borderId="71" xfId="2" applyNumberFormat="1" applyFont="1" applyBorder="1"/>
    <xf numFmtId="164" fontId="5" fillId="8" borderId="87" xfId="2" applyNumberFormat="1" applyFont="1" applyBorder="1"/>
    <xf numFmtId="164" fontId="0" fillId="5" borderId="40" xfId="0" applyNumberFormat="1" applyFill="1" applyBorder="1"/>
    <xf numFmtId="164" fontId="5" fillId="8" borderId="108" xfId="2" applyNumberFormat="1" applyFont="1" applyBorder="1"/>
    <xf numFmtId="0" fontId="0" fillId="0" borderId="38" xfId="0" applyBorder="1" applyAlignment="1">
      <alignment wrapText="1"/>
    </xf>
    <xf numFmtId="0" fontId="0" fillId="0" borderId="56" xfId="0" applyBorder="1"/>
    <xf numFmtId="0" fontId="0" fillId="0" borderId="127" xfId="0" applyBorder="1"/>
    <xf numFmtId="0" fontId="0" fillId="0" borderId="56" xfId="0" applyBorder="1" applyAlignment="1">
      <alignment wrapText="1"/>
    </xf>
    <xf numFmtId="165" fontId="5" fillId="8" borderId="68" xfId="2" applyNumberFormat="1" applyFont="1" applyBorder="1"/>
    <xf numFmtId="165" fontId="5" fillId="8" borderId="29" xfId="2" applyNumberFormat="1" applyFont="1" applyBorder="1"/>
    <xf numFmtId="165" fontId="5" fillId="8" borderId="72" xfId="2" applyNumberFormat="1" applyFont="1" applyBorder="1"/>
    <xf numFmtId="165" fontId="5" fillId="5" borderId="68" xfId="2" applyNumberFormat="1" applyFont="1" applyFill="1" applyBorder="1"/>
    <xf numFmtId="165" fontId="5" fillId="8" borderId="106" xfId="2" applyNumberFormat="1" applyFont="1" applyBorder="1"/>
    <xf numFmtId="165" fontId="5" fillId="8" borderId="53" xfId="2" applyNumberFormat="1" applyFont="1" applyBorder="1"/>
    <xf numFmtId="0" fontId="7" fillId="12" borderId="50" xfId="0" applyFont="1" applyFill="1" applyBorder="1" applyProtection="1">
      <protection locked="0"/>
    </xf>
    <xf numFmtId="0" fontId="2" fillId="9" borderId="10" xfId="0" applyFont="1" applyFill="1" applyBorder="1" applyAlignment="1">
      <alignment wrapText="1"/>
    </xf>
    <xf numFmtId="0" fontId="21" fillId="5" borderId="0" xfId="0" applyFont="1" applyFill="1"/>
    <xf numFmtId="0" fontId="0" fillId="5" borderId="139" xfId="0" applyFill="1" applyBorder="1"/>
    <xf numFmtId="0" fontId="1" fillId="5" borderId="140" xfId="0" applyFont="1" applyFill="1" applyBorder="1" applyAlignment="1">
      <alignment horizontal="center" vertical="center"/>
    </xf>
    <xf numFmtId="0" fontId="0" fillId="5" borderId="140" xfId="0" applyFill="1" applyBorder="1" applyAlignment="1">
      <alignment horizontal="left" vertical="center"/>
    </xf>
    <xf numFmtId="0" fontId="0" fillId="5" borderId="141" xfId="0" applyFill="1" applyBorder="1" applyAlignment="1">
      <alignment horizontal="left" vertical="center"/>
    </xf>
    <xf numFmtId="0" fontId="1" fillId="15" borderId="142" xfId="0" applyFont="1" applyFill="1" applyBorder="1"/>
    <xf numFmtId="0" fontId="1" fillId="15" borderId="143" xfId="0" applyFont="1" applyFill="1" applyBorder="1" applyAlignment="1">
      <alignment horizontal="center" vertical="center"/>
    </xf>
    <xf numFmtId="0" fontId="0" fillId="15" borderId="144" xfId="0" applyFill="1" applyBorder="1"/>
    <xf numFmtId="0" fontId="1" fillId="11" borderId="92" xfId="0" applyFont="1" applyFill="1" applyBorder="1" applyAlignment="1">
      <alignment horizontal="center"/>
    </xf>
    <xf numFmtId="0" fontId="1" fillId="11" borderId="100" xfId="0" applyFont="1" applyFill="1" applyBorder="1" applyAlignment="1">
      <alignment horizontal="center"/>
    </xf>
    <xf numFmtId="0" fontId="1" fillId="11" borderId="94" xfId="0" applyFont="1" applyFill="1" applyBorder="1" applyAlignment="1">
      <alignment horizontal="center"/>
    </xf>
    <xf numFmtId="0" fontId="1" fillId="16" borderId="94" xfId="0" applyFont="1" applyFill="1" applyBorder="1" applyAlignment="1">
      <alignment horizontal="center" wrapText="1"/>
    </xf>
    <xf numFmtId="0" fontId="1" fillId="16" borderId="7" xfId="0" applyFont="1" applyFill="1" applyBorder="1"/>
    <xf numFmtId="0" fontId="1" fillId="16" borderId="89" xfId="0" applyFont="1" applyFill="1" applyBorder="1" applyAlignment="1">
      <alignment horizontal="center" wrapText="1"/>
    </xf>
    <xf numFmtId="0" fontId="0" fillId="7" borderId="130" xfId="0" applyFill="1" applyBorder="1" applyProtection="1">
      <protection locked="0"/>
    </xf>
    <xf numFmtId="0" fontId="0" fillId="7" borderId="131" xfId="0" applyFill="1" applyBorder="1" applyProtection="1">
      <protection locked="0"/>
    </xf>
    <xf numFmtId="0" fontId="0" fillId="7" borderId="132" xfId="0" applyFill="1" applyBorder="1" applyProtection="1">
      <protection locked="0"/>
    </xf>
    <xf numFmtId="0" fontId="0" fillId="7" borderId="133" xfId="0" applyFill="1" applyBorder="1" applyProtection="1">
      <protection locked="0"/>
    </xf>
    <xf numFmtId="0" fontId="0" fillId="7" borderId="134" xfId="0" applyFill="1" applyBorder="1" applyProtection="1">
      <protection locked="0"/>
    </xf>
    <xf numFmtId="0" fontId="0" fillId="7" borderId="135" xfId="0" applyFill="1" applyBorder="1" applyProtection="1">
      <protection locked="0"/>
    </xf>
    <xf numFmtId="0" fontId="0" fillId="7" borderId="136" xfId="0" applyFill="1" applyBorder="1" applyProtection="1">
      <protection locked="0"/>
    </xf>
    <xf numFmtId="0" fontId="0" fillId="7" borderId="137" xfId="0" applyFill="1" applyBorder="1" applyProtection="1">
      <protection locked="0"/>
    </xf>
    <xf numFmtId="0" fontId="0" fillId="7" borderId="138" xfId="0" applyFill="1" applyBorder="1" applyProtection="1">
      <protection locked="0"/>
    </xf>
    <xf numFmtId="0" fontId="2" fillId="9" borderId="81" xfId="0" applyFont="1" applyFill="1" applyBorder="1" applyAlignment="1">
      <alignment horizontal="left" wrapText="1"/>
    </xf>
    <xf numFmtId="0" fontId="0" fillId="0" borderId="4" xfId="0" applyBorder="1" applyProtection="1">
      <protection locked="0"/>
    </xf>
    <xf numFmtId="0" fontId="7" fillId="7" borderId="5" xfId="0" applyFont="1" applyFill="1" applyBorder="1" applyAlignment="1" applyProtection="1">
      <alignment horizontal="center"/>
      <protection locked="0"/>
    </xf>
    <xf numFmtId="0" fontId="0" fillId="7" borderId="5" xfId="0" applyFill="1" applyBorder="1" applyAlignment="1" applyProtection="1">
      <alignment horizontal="center"/>
      <protection locked="0"/>
    </xf>
    <xf numFmtId="0" fontId="0" fillId="0" borderId="6" xfId="0" applyBorder="1" applyProtection="1">
      <protection locked="0"/>
    </xf>
    <xf numFmtId="0" fontId="7" fillId="12" borderId="7" xfId="0" applyFont="1" applyFill="1" applyBorder="1" applyProtection="1">
      <protection locked="0"/>
    </xf>
    <xf numFmtId="0" fontId="0" fillId="7" borderId="7" xfId="0" applyFill="1" applyBorder="1" applyProtection="1">
      <protection locked="0"/>
    </xf>
    <xf numFmtId="0" fontId="0" fillId="7" borderId="7" xfId="0" applyFill="1" applyBorder="1" applyAlignment="1" applyProtection="1">
      <alignment horizontal="center"/>
      <protection locked="0"/>
    </xf>
    <xf numFmtId="0" fontId="7" fillId="7" borderId="8" xfId="0" applyFont="1" applyFill="1" applyBorder="1" applyAlignment="1" applyProtection="1">
      <alignment horizontal="center"/>
      <protection locked="0"/>
    </xf>
    <xf numFmtId="0" fontId="2" fillId="9" borderId="85" xfId="0" applyFont="1" applyFill="1" applyBorder="1" applyAlignment="1">
      <alignment horizontal="center" wrapText="1"/>
    </xf>
    <xf numFmtId="0" fontId="2" fillId="9" borderId="81" xfId="0" applyFont="1" applyFill="1" applyBorder="1" applyAlignment="1">
      <alignment horizontal="center" wrapText="1"/>
    </xf>
    <xf numFmtId="0" fontId="2" fillId="9" borderId="83" xfId="0" applyFont="1" applyFill="1" applyBorder="1" applyAlignment="1">
      <alignment horizontal="center" wrapText="1"/>
    </xf>
    <xf numFmtId="0" fontId="21" fillId="0" borderId="86" xfId="0" applyFont="1" applyBorder="1" applyAlignment="1">
      <alignment horizontal="center"/>
    </xf>
    <xf numFmtId="0" fontId="21" fillId="0" borderId="82" xfId="0" applyFont="1" applyBorder="1" applyAlignment="1">
      <alignment horizontal="center"/>
    </xf>
    <xf numFmtId="0" fontId="0" fillId="0" borderId="58" xfId="0" applyBorder="1" applyAlignment="1" applyProtection="1">
      <alignment horizontal="left"/>
      <protection locked="0"/>
    </xf>
    <xf numFmtId="0" fontId="0" fillId="0" borderId="58" xfId="0" applyBorder="1" applyAlignment="1">
      <alignment horizontal="left"/>
    </xf>
    <xf numFmtId="0" fontId="1" fillId="16" borderId="61" xfId="0" applyFont="1" applyFill="1" applyBorder="1" applyAlignment="1">
      <alignment horizontal="center" wrapText="1"/>
    </xf>
    <xf numFmtId="0" fontId="2" fillId="9" borderId="146" xfId="0" applyFont="1" applyFill="1" applyBorder="1" applyAlignment="1">
      <alignment horizontal="center" wrapText="1"/>
    </xf>
    <xf numFmtId="0" fontId="21" fillId="0" borderId="147" xfId="0" applyFont="1" applyBorder="1" applyAlignment="1">
      <alignment horizontal="center"/>
    </xf>
    <xf numFmtId="165" fontId="5" fillId="8" borderId="49" xfId="2" applyNumberFormat="1" applyFont="1" applyBorder="1"/>
    <xf numFmtId="164" fontId="5" fillId="8" borderId="18" xfId="2" applyNumberFormat="1" applyFont="1" applyBorder="1" applyAlignment="1">
      <alignment horizontal="center"/>
    </xf>
    <xf numFmtId="165" fontId="5" fillId="8" borderId="22" xfId="2" applyNumberFormat="1" applyFont="1" applyBorder="1" applyAlignment="1">
      <alignment horizontal="center"/>
    </xf>
    <xf numFmtId="164" fontId="5" fillId="8" borderId="23" xfId="2" applyNumberFormat="1" applyFont="1" applyBorder="1" applyAlignment="1">
      <alignment horizontal="center"/>
    </xf>
    <xf numFmtId="165" fontId="5" fillId="8" borderId="25" xfId="2" applyNumberFormat="1" applyFont="1" applyBorder="1" applyAlignment="1">
      <alignment horizontal="center"/>
    </xf>
    <xf numFmtId="164" fontId="5" fillId="8" borderId="26" xfId="2" applyNumberFormat="1" applyFont="1" applyBorder="1" applyAlignment="1">
      <alignment horizontal="center"/>
    </xf>
    <xf numFmtId="165" fontId="5" fillId="8" borderId="28" xfId="2" applyNumberFormat="1" applyFont="1" applyBorder="1" applyAlignment="1">
      <alignment horizontal="center"/>
    </xf>
    <xf numFmtId="0" fontId="37" fillId="5" borderId="0" xfId="0" applyFont="1" applyFill="1"/>
    <xf numFmtId="0" fontId="37" fillId="0" borderId="0" xfId="0" applyFont="1" applyAlignment="1">
      <alignment horizontal="left"/>
    </xf>
    <xf numFmtId="0" fontId="37" fillId="0" borderId="0" xfId="0" applyFont="1"/>
    <xf numFmtId="0" fontId="37" fillId="0" borderId="0" xfId="0" applyFont="1" applyAlignment="1">
      <alignment horizontal="center"/>
    </xf>
    <xf numFmtId="0" fontId="38" fillId="5" borderId="0" xfId="0" applyFont="1" applyFill="1"/>
    <xf numFmtId="0" fontId="37" fillId="5" borderId="0" xfId="0" applyFont="1" applyFill="1" applyAlignment="1">
      <alignment wrapText="1"/>
    </xf>
    <xf numFmtId="0" fontId="38" fillId="11" borderId="23" xfId="0" applyFont="1" applyFill="1" applyBorder="1" applyAlignment="1">
      <alignment horizontal="left" wrapText="1"/>
    </xf>
    <xf numFmtId="0" fontId="38" fillId="11" borderId="13" xfId="0" applyFont="1" applyFill="1" applyBorder="1" applyAlignment="1">
      <alignment wrapText="1"/>
    </xf>
    <xf numFmtId="0" fontId="38" fillId="11" borderId="13" xfId="0" applyFont="1" applyFill="1" applyBorder="1" applyAlignment="1">
      <alignment horizontal="center" wrapText="1"/>
    </xf>
    <xf numFmtId="0" fontId="38" fillId="11" borderId="16" xfId="0" applyFont="1" applyFill="1" applyBorder="1" applyAlignment="1">
      <alignment horizontal="center" wrapText="1"/>
    </xf>
    <xf numFmtId="0" fontId="38" fillId="5" borderId="0" xfId="0" applyFont="1" applyFill="1" applyAlignment="1">
      <alignment wrapText="1"/>
    </xf>
    <xf numFmtId="0" fontId="37" fillId="0" borderId="0" xfId="0" applyFont="1" applyAlignment="1">
      <alignment wrapText="1"/>
    </xf>
    <xf numFmtId="0" fontId="37" fillId="0" borderId="23" xfId="0" applyFont="1" applyBorder="1" applyAlignment="1" applyProtection="1">
      <alignment horizontal="left"/>
      <protection locked="0"/>
    </xf>
    <xf numFmtId="0" fontId="37" fillId="0" borderId="13" xfId="0" applyFont="1" applyBorder="1" applyProtection="1">
      <protection locked="0"/>
    </xf>
    <xf numFmtId="0" fontId="37" fillId="0" borderId="13" xfId="0" applyFont="1" applyBorder="1" applyAlignment="1" applyProtection="1">
      <alignment horizontal="center"/>
      <protection locked="0"/>
    </xf>
    <xf numFmtId="0" fontId="37" fillId="0" borderId="13" xfId="0" applyFont="1" applyBorder="1" applyAlignment="1">
      <alignment horizontal="center"/>
    </xf>
    <xf numFmtId="0" fontId="37" fillId="0" borderId="150" xfId="0" applyFont="1" applyBorder="1" applyAlignment="1" applyProtection="1">
      <alignment horizontal="left"/>
      <protection locked="0"/>
    </xf>
    <xf numFmtId="0" fontId="37" fillId="0" borderId="151" xfId="0" applyFont="1" applyBorder="1" applyProtection="1">
      <protection locked="0"/>
    </xf>
    <xf numFmtId="0" fontId="37" fillId="0" borderId="151" xfId="0" applyFont="1" applyBorder="1" applyAlignment="1" applyProtection="1">
      <alignment horizontal="center"/>
      <protection locked="0"/>
    </xf>
    <xf numFmtId="0" fontId="37" fillId="0" borderId="151" xfId="0" applyFont="1" applyBorder="1" applyAlignment="1">
      <alignment horizontal="center"/>
    </xf>
    <xf numFmtId="0" fontId="37" fillId="0" borderId="26" xfId="0" applyFont="1" applyBorder="1" applyAlignment="1" applyProtection="1">
      <alignment horizontal="left"/>
      <protection locked="0"/>
    </xf>
    <xf numFmtId="0" fontId="37" fillId="0" borderId="27" xfId="0" applyFont="1" applyBorder="1" applyProtection="1">
      <protection locked="0"/>
    </xf>
    <xf numFmtId="0" fontId="37" fillId="0" borderId="27" xfId="0" applyFont="1" applyBorder="1" applyAlignment="1" applyProtection="1">
      <alignment horizontal="center"/>
      <protection locked="0"/>
    </xf>
    <xf numFmtId="0" fontId="37" fillId="0" borderId="27" xfId="0" applyFont="1" applyBorder="1" applyAlignment="1">
      <alignment horizontal="center"/>
    </xf>
    <xf numFmtId="0" fontId="37" fillId="5" borderId="0" xfId="0" applyFont="1" applyFill="1" applyAlignment="1">
      <alignment horizontal="left"/>
    </xf>
    <xf numFmtId="0" fontId="37" fillId="5" borderId="0" xfId="0" applyFont="1" applyFill="1" applyAlignment="1">
      <alignment horizontal="center"/>
    </xf>
    <xf numFmtId="164" fontId="39" fillId="16" borderId="62" xfId="2" applyNumberFormat="1" applyFont="1" applyFill="1" applyBorder="1"/>
    <xf numFmtId="165" fontId="39" fillId="16" borderId="63" xfId="2" applyNumberFormat="1" applyFont="1" applyFill="1" applyBorder="1"/>
    <xf numFmtId="165" fontId="39" fillId="11" borderId="93" xfId="2" applyNumberFormat="1" applyFont="1" applyFill="1" applyBorder="1"/>
    <xf numFmtId="165" fontId="39" fillId="11" borderId="96" xfId="2" applyNumberFormat="1" applyFont="1" applyFill="1" applyBorder="1"/>
    <xf numFmtId="164" fontId="39" fillId="16" borderId="97" xfId="2" applyNumberFormat="1" applyFont="1" applyFill="1" applyBorder="1"/>
    <xf numFmtId="165" fontId="39" fillId="16" borderId="98" xfId="2" applyNumberFormat="1" applyFont="1" applyFill="1" applyBorder="1"/>
    <xf numFmtId="164" fontId="39" fillId="11" borderId="101" xfId="2" applyNumberFormat="1" applyFont="1" applyFill="1" applyBorder="1"/>
    <xf numFmtId="166" fontId="39" fillId="11" borderId="95" xfId="1" applyNumberFormat="1" applyFont="1" applyFill="1" applyBorder="1"/>
    <xf numFmtId="0" fontId="23" fillId="11" borderId="40" xfId="0" applyFont="1" applyFill="1" applyBorder="1"/>
    <xf numFmtId="0" fontId="40" fillId="11" borderId="102" xfId="2" applyFont="1" applyFill="1" applyBorder="1"/>
    <xf numFmtId="164" fontId="39" fillId="11" borderId="7" xfId="2" applyNumberFormat="1" applyFont="1" applyFill="1" applyBorder="1"/>
    <xf numFmtId="164" fontId="39" fillId="11" borderId="129" xfId="2" applyNumberFormat="1" applyFont="1" applyFill="1" applyBorder="1"/>
    <xf numFmtId="165" fontId="39" fillId="11" borderId="88" xfId="2" applyNumberFormat="1" applyFont="1" applyFill="1" applyBorder="1"/>
    <xf numFmtId="164" fontId="39" fillId="16" borderId="51" xfId="2" applyNumberFormat="1" applyFont="1" applyFill="1" applyBorder="1"/>
    <xf numFmtId="9" fontId="39" fillId="16" borderId="90" xfId="1" applyFont="1" applyFill="1" applyBorder="1"/>
    <xf numFmtId="0" fontId="41" fillId="16" borderId="7" xfId="0" applyFont="1" applyFill="1" applyBorder="1"/>
    <xf numFmtId="0" fontId="39" fillId="16" borderId="91" xfId="2" applyFont="1" applyFill="1" applyBorder="1"/>
    <xf numFmtId="0" fontId="42" fillId="16" borderId="7" xfId="0" applyFont="1" applyFill="1" applyBorder="1" applyAlignment="1">
      <alignment horizontal="left"/>
    </xf>
    <xf numFmtId="0" fontId="1" fillId="6" borderId="54" xfId="0" applyFont="1" applyFill="1" applyBorder="1" applyAlignment="1">
      <alignment horizontal="center"/>
    </xf>
    <xf numFmtId="0" fontId="2" fillId="9" borderId="55" xfId="0" applyFont="1" applyFill="1" applyBorder="1" applyAlignment="1">
      <alignment horizontal="center"/>
    </xf>
    <xf numFmtId="0" fontId="21" fillId="0" borderId="64" xfId="0" applyFont="1" applyBorder="1" applyAlignment="1">
      <alignment horizontal="center"/>
    </xf>
    <xf numFmtId="0" fontId="0" fillId="0" borderId="0" xfId="0" applyAlignment="1" applyProtection="1">
      <alignment horizontal="left"/>
      <protection locked="0"/>
    </xf>
    <xf numFmtId="0" fontId="0" fillId="0" borderId="0" xfId="0" applyAlignment="1">
      <alignment horizontal="left"/>
    </xf>
    <xf numFmtId="0" fontId="1" fillId="16" borderId="64" xfId="0" applyFont="1" applyFill="1" applyBorder="1" applyAlignment="1">
      <alignment horizontal="center" wrapText="1"/>
    </xf>
    <xf numFmtId="9" fontId="7" fillId="7" borderId="0" xfId="1" applyFont="1" applyFill="1" applyBorder="1" applyAlignment="1">
      <alignment horizontal="center"/>
    </xf>
    <xf numFmtId="0" fontId="41" fillId="11" borderId="153" xfId="0" applyFont="1" applyFill="1" applyBorder="1"/>
    <xf numFmtId="164" fontId="39" fillId="11" borderId="154" xfId="2" applyNumberFormat="1" applyFont="1" applyFill="1" applyBorder="1"/>
    <xf numFmtId="0" fontId="23" fillId="11" borderId="60" xfId="0" applyFont="1" applyFill="1" applyBorder="1"/>
    <xf numFmtId="0" fontId="40" fillId="11" borderId="155" xfId="2" applyFont="1" applyFill="1" applyBorder="1"/>
    <xf numFmtId="0" fontId="40" fillId="11" borderId="93" xfId="2" applyFont="1" applyFill="1" applyBorder="1"/>
    <xf numFmtId="0" fontId="40" fillId="11" borderId="156" xfId="2" applyFont="1" applyFill="1" applyBorder="1"/>
    <xf numFmtId="164" fontId="5" fillId="5" borderId="157" xfId="2" applyNumberFormat="1" applyFont="1" applyFill="1" applyBorder="1"/>
    <xf numFmtId="165" fontId="5" fillId="5" borderId="158" xfId="2" applyNumberFormat="1" applyFont="1" applyFill="1" applyBorder="1"/>
    <xf numFmtId="0" fontId="2" fillId="9" borderId="83" xfId="0" applyFont="1" applyFill="1" applyBorder="1" applyAlignment="1">
      <alignment wrapText="1"/>
    </xf>
    <xf numFmtId="0" fontId="21" fillId="0" borderId="84" xfId="0" applyFont="1" applyBorder="1"/>
    <xf numFmtId="0" fontId="8" fillId="9" borderId="4" xfId="0" applyFont="1" applyFill="1" applyBorder="1" applyAlignment="1">
      <alignment horizontal="center"/>
    </xf>
    <xf numFmtId="0" fontId="7" fillId="12" borderId="4" xfId="0" applyFont="1" applyFill="1" applyBorder="1" applyProtection="1">
      <protection locked="0"/>
    </xf>
    <xf numFmtId="0" fontId="7" fillId="12" borderId="6" xfId="0" applyFont="1" applyFill="1" applyBorder="1" applyProtection="1">
      <protection locked="0"/>
    </xf>
    <xf numFmtId="0" fontId="7" fillId="6" borderId="7" xfId="0" applyFont="1" applyFill="1" applyBorder="1" applyAlignment="1">
      <alignment horizontal="center"/>
    </xf>
    <xf numFmtId="9" fontId="7" fillId="7" borderId="7" xfId="1" applyFont="1" applyFill="1" applyBorder="1" applyAlignment="1">
      <alignment horizontal="center"/>
    </xf>
    <xf numFmtId="0" fontId="38" fillId="11" borderId="16" xfId="0" applyFont="1" applyFill="1" applyBorder="1" applyAlignment="1">
      <alignment horizontal="left" wrapText="1"/>
    </xf>
    <xf numFmtId="0" fontId="38" fillId="5" borderId="0" xfId="0" applyFont="1" applyFill="1" applyAlignment="1">
      <alignment horizontal="left" wrapText="1"/>
    </xf>
    <xf numFmtId="0" fontId="37" fillId="5" borderId="0" xfId="0" applyFont="1" applyFill="1" applyAlignment="1" applyProtection="1">
      <alignment horizontal="center"/>
      <protection locked="0"/>
    </xf>
    <xf numFmtId="0" fontId="38" fillId="11" borderId="15" xfId="0" applyFont="1" applyFill="1" applyBorder="1" applyAlignment="1">
      <alignment wrapText="1"/>
    </xf>
    <xf numFmtId="0" fontId="38" fillId="5" borderId="0" xfId="0" applyFont="1" applyFill="1" applyAlignment="1">
      <alignment horizontal="center"/>
    </xf>
    <xf numFmtId="165" fontId="37" fillId="5" borderId="0" xfId="2" applyNumberFormat="1" applyFont="1" applyFill="1" applyBorder="1"/>
    <xf numFmtId="0" fontId="37" fillId="0" borderId="15" xfId="0" applyFont="1" applyBorder="1"/>
    <xf numFmtId="0" fontId="37" fillId="0" borderId="30" xfId="0" applyFont="1" applyBorder="1"/>
    <xf numFmtId="0" fontId="37" fillId="0" borderId="145" xfId="0" applyFont="1" applyBorder="1"/>
    <xf numFmtId="164" fontId="39" fillId="11" borderId="162" xfId="2" applyNumberFormat="1" applyFont="1" applyFill="1" applyBorder="1"/>
    <xf numFmtId="0" fontId="2" fillId="9" borderId="75" xfId="0" applyFont="1" applyFill="1" applyBorder="1" applyAlignment="1">
      <alignment horizontal="right" wrapText="1"/>
    </xf>
    <xf numFmtId="0" fontId="2" fillId="9" borderId="76" xfId="0" applyFont="1" applyFill="1" applyBorder="1" applyAlignment="1">
      <alignment horizontal="right" wrapText="1"/>
    </xf>
    <xf numFmtId="0" fontId="21" fillId="0" borderId="78" xfId="0" applyFont="1" applyBorder="1" applyAlignment="1">
      <alignment horizontal="right"/>
    </xf>
    <xf numFmtId="0" fontId="21" fillId="0" borderId="79" xfId="0" applyFont="1" applyBorder="1" applyAlignment="1">
      <alignment horizontal="right"/>
    </xf>
    <xf numFmtId="0" fontId="2" fillId="9" borderId="37" xfId="0" applyFont="1" applyFill="1" applyBorder="1" applyAlignment="1">
      <alignment horizontal="right"/>
    </xf>
    <xf numFmtId="0" fontId="2" fillId="9" borderId="67" xfId="0" applyFont="1" applyFill="1" applyBorder="1" applyAlignment="1">
      <alignment horizontal="right"/>
    </xf>
    <xf numFmtId="0" fontId="21" fillId="0" borderId="62" xfId="0" applyFont="1" applyBorder="1" applyAlignment="1">
      <alignment horizontal="right"/>
    </xf>
    <xf numFmtId="0" fontId="21" fillId="0" borderId="12" xfId="0" applyFont="1" applyBorder="1" applyAlignment="1">
      <alignment horizontal="right"/>
    </xf>
    <xf numFmtId="0" fontId="2" fillId="9" borderId="62" xfId="0" applyFont="1" applyFill="1" applyBorder="1" applyAlignment="1">
      <alignment horizontal="right"/>
    </xf>
    <xf numFmtId="0" fontId="2" fillId="9" borderId="63" xfId="0" applyFont="1" applyFill="1" applyBorder="1" applyAlignment="1">
      <alignment horizontal="right"/>
    </xf>
    <xf numFmtId="0" fontId="45" fillId="9" borderId="64" xfId="0" applyFont="1" applyFill="1" applyBorder="1" applyAlignment="1">
      <alignment horizontal="right" wrapText="1"/>
    </xf>
    <xf numFmtId="0" fontId="21" fillId="0" borderId="64" xfId="0" applyFont="1" applyBorder="1" applyAlignment="1">
      <alignment horizontal="right"/>
    </xf>
    <xf numFmtId="0" fontId="36" fillId="5" borderId="0" xfId="0" applyFont="1" applyFill="1" applyAlignment="1">
      <alignment vertical="top" wrapText="1"/>
    </xf>
    <xf numFmtId="0" fontId="1" fillId="5" borderId="112" xfId="0" applyFont="1" applyFill="1" applyBorder="1" applyProtection="1">
      <protection locked="0"/>
    </xf>
    <xf numFmtId="0" fontId="0" fillId="5" borderId="56" xfId="0" applyFill="1" applyBorder="1" applyProtection="1">
      <protection locked="0"/>
    </xf>
    <xf numFmtId="0" fontId="38" fillId="11" borderId="25" xfId="0" applyFont="1" applyFill="1" applyBorder="1" applyAlignment="1">
      <alignment horizontal="center" wrapText="1"/>
    </xf>
    <xf numFmtId="164" fontId="37" fillId="0" borderId="13" xfId="2" applyNumberFormat="1" applyFont="1" applyFill="1" applyBorder="1" applyAlignment="1">
      <alignment horizontal="center"/>
    </xf>
    <xf numFmtId="165" fontId="37" fillId="0" borderId="25" xfId="2" applyNumberFormat="1" applyFont="1" applyFill="1" applyBorder="1" applyAlignment="1">
      <alignment horizontal="center"/>
    </xf>
    <xf numFmtId="164" fontId="37" fillId="0" borderId="151" xfId="2" applyNumberFormat="1" applyFont="1" applyFill="1" applyBorder="1" applyAlignment="1">
      <alignment horizontal="center"/>
    </xf>
    <xf numFmtId="165" fontId="37" fillId="0" borderId="152" xfId="2" applyNumberFormat="1" applyFont="1" applyFill="1" applyBorder="1" applyAlignment="1">
      <alignment horizontal="center"/>
    </xf>
    <xf numFmtId="164" fontId="37" fillId="0" borderId="27" xfId="2" applyNumberFormat="1" applyFont="1" applyFill="1" applyBorder="1" applyAlignment="1">
      <alignment horizontal="center"/>
    </xf>
    <xf numFmtId="165" fontId="37" fillId="0" borderId="28" xfId="2" applyNumberFormat="1" applyFont="1" applyFill="1" applyBorder="1" applyAlignment="1">
      <alignment horizontal="center"/>
    </xf>
    <xf numFmtId="9" fontId="37" fillId="0" borderId="13" xfId="0" applyNumberFormat="1" applyFont="1" applyBorder="1" applyAlignment="1" applyProtection="1">
      <alignment horizontal="center"/>
      <protection locked="0"/>
    </xf>
    <xf numFmtId="9" fontId="37" fillId="0" borderId="151" xfId="0" applyNumberFormat="1" applyFont="1" applyBorder="1" applyAlignment="1" applyProtection="1">
      <alignment horizontal="center"/>
      <protection locked="0"/>
    </xf>
    <xf numFmtId="9" fontId="37" fillId="0" borderId="27" xfId="0" applyNumberFormat="1" applyFont="1" applyBorder="1" applyAlignment="1" applyProtection="1">
      <alignment horizontal="center"/>
      <protection locked="0"/>
    </xf>
    <xf numFmtId="0" fontId="23" fillId="0" borderId="0" xfId="0" applyFont="1"/>
    <xf numFmtId="167" fontId="23" fillId="7" borderId="23" xfId="2" applyNumberFormat="1" applyFont="1" applyFill="1" applyBorder="1" applyAlignment="1">
      <alignment horizontal="center"/>
    </xf>
    <xf numFmtId="167" fontId="23" fillId="7" borderId="15" xfId="0" applyNumberFormat="1" applyFont="1" applyFill="1" applyBorder="1" applyAlignment="1">
      <alignment horizontal="center"/>
    </xf>
    <xf numFmtId="167" fontId="23" fillId="7" borderId="18" xfId="2" applyNumberFormat="1" applyFont="1" applyFill="1" applyBorder="1" applyAlignment="1">
      <alignment horizontal="center"/>
    </xf>
    <xf numFmtId="167" fontId="23" fillId="7" borderId="19" xfId="0" applyNumberFormat="1" applyFont="1" applyFill="1" applyBorder="1" applyAlignment="1">
      <alignment horizontal="center"/>
    </xf>
    <xf numFmtId="167" fontId="23" fillId="7" borderId="26" xfId="2" applyNumberFormat="1" applyFont="1" applyFill="1" applyBorder="1" applyAlignment="1">
      <alignment horizontal="center"/>
    </xf>
    <xf numFmtId="167" fontId="23" fillId="7" borderId="145" xfId="0" applyNumberFormat="1" applyFont="1" applyFill="1" applyBorder="1" applyAlignment="1">
      <alignment horizontal="center"/>
    </xf>
    <xf numFmtId="0" fontId="0" fillId="5" borderId="51" xfId="0" applyFill="1" applyBorder="1"/>
    <xf numFmtId="0" fontId="37" fillId="0" borderId="15" xfId="0" applyFont="1" applyBorder="1" applyAlignment="1" applyProtection="1">
      <alignment horizontal="center"/>
      <protection locked="0"/>
    </xf>
    <xf numFmtId="0" fontId="37" fillId="0" borderId="30" xfId="0" applyFont="1" applyBorder="1" applyAlignment="1" applyProtection="1">
      <alignment horizontal="center"/>
      <protection locked="0"/>
    </xf>
    <xf numFmtId="0" fontId="37" fillId="0" borderId="145" xfId="0" applyFont="1" applyBorder="1" applyAlignment="1" applyProtection="1">
      <alignment horizontal="center"/>
      <protection locked="0"/>
    </xf>
    <xf numFmtId="0" fontId="38" fillId="11" borderId="25" xfId="0" applyFont="1" applyFill="1" applyBorder="1" applyAlignment="1">
      <alignment horizontal="left" wrapText="1"/>
    </xf>
    <xf numFmtId="0" fontId="37" fillId="0" borderId="25" xfId="0" applyFont="1" applyBorder="1" applyAlignment="1" applyProtection="1">
      <alignment horizontal="left"/>
      <protection locked="0"/>
    </xf>
    <xf numFmtId="0" fontId="37" fillId="0" borderId="152" xfId="0" applyFont="1" applyBorder="1" applyAlignment="1" applyProtection="1">
      <alignment horizontal="left"/>
      <protection locked="0"/>
    </xf>
    <xf numFmtId="0" fontId="37" fillId="0" borderId="28" xfId="0" applyFont="1" applyBorder="1" applyAlignment="1" applyProtection="1">
      <alignment horizontal="left"/>
      <protection locked="0"/>
    </xf>
    <xf numFmtId="0" fontId="0" fillId="0" borderId="163" xfId="0" applyBorder="1"/>
    <xf numFmtId="0" fontId="0" fillId="0" borderId="164" xfId="0" applyBorder="1"/>
    <xf numFmtId="0" fontId="0" fillId="0" borderId="15" xfId="0" applyBorder="1"/>
    <xf numFmtId="0" fontId="0" fillId="0" borderId="16" xfId="0" applyBorder="1"/>
    <xf numFmtId="0" fontId="11" fillId="0" borderId="28" xfId="0" applyFont="1" applyBorder="1" applyAlignment="1">
      <alignment vertical="center" wrapText="1"/>
    </xf>
    <xf numFmtId="0" fontId="26" fillId="5" borderId="0" xfId="0" applyFont="1" applyFill="1"/>
    <xf numFmtId="164" fontId="5" fillId="8" borderId="61" xfId="2" applyNumberFormat="1" applyFont="1" applyBorder="1" applyAlignment="1" applyProtection="1">
      <alignment horizontal="center"/>
      <protection locked="0"/>
    </xf>
    <xf numFmtId="165" fontId="5" fillId="8" borderId="63" xfId="2" applyNumberFormat="1" applyFont="1" applyBorder="1" applyAlignment="1" applyProtection="1">
      <alignment horizontal="center"/>
      <protection locked="0"/>
    </xf>
    <xf numFmtId="0" fontId="46" fillId="0" borderId="0" xfId="0" applyFont="1"/>
    <xf numFmtId="0" fontId="0" fillId="0" borderId="127" xfId="0" applyBorder="1" applyAlignment="1">
      <alignment horizontal="left" vertical="top" wrapText="1"/>
    </xf>
    <xf numFmtId="0" fontId="0" fillId="0" borderId="128" xfId="0" applyBorder="1" applyAlignment="1">
      <alignment horizontal="left" vertical="top"/>
    </xf>
    <xf numFmtId="0" fontId="0" fillId="0" borderId="56" xfId="0" applyBorder="1" applyAlignment="1">
      <alignment horizontal="left" vertical="top"/>
    </xf>
    <xf numFmtId="0" fontId="2" fillId="13" borderId="59" xfId="0" applyFont="1" applyFill="1" applyBorder="1" applyAlignment="1">
      <alignment horizontal="center" wrapText="1"/>
    </xf>
    <xf numFmtId="0" fontId="2" fillId="13" borderId="60" xfId="0" applyFont="1" applyFill="1" applyBorder="1" applyAlignment="1">
      <alignment horizontal="center" wrapText="1"/>
    </xf>
    <xf numFmtId="0" fontId="2" fillId="13" borderId="12" xfId="0" applyFont="1" applyFill="1" applyBorder="1" applyAlignment="1">
      <alignment horizontal="center" wrapText="1"/>
    </xf>
    <xf numFmtId="0" fontId="2" fillId="9" borderId="1" xfId="0" applyFont="1" applyFill="1" applyBorder="1" applyAlignment="1">
      <alignment horizontal="center"/>
    </xf>
    <xf numFmtId="0" fontId="2" fillId="9" borderId="2" xfId="0" applyFont="1" applyFill="1" applyBorder="1" applyAlignment="1">
      <alignment horizontal="center"/>
    </xf>
    <xf numFmtId="0" fontId="2" fillId="14" borderId="59" xfId="0" applyFont="1" applyFill="1" applyBorder="1" applyAlignment="1">
      <alignment horizontal="center"/>
    </xf>
    <xf numFmtId="0" fontId="2" fillId="14" borderId="60" xfId="0" applyFont="1" applyFill="1" applyBorder="1" applyAlignment="1">
      <alignment horizontal="center"/>
    </xf>
    <xf numFmtId="0" fontId="2" fillId="14" borderId="12" xfId="0" applyFont="1" applyFill="1" applyBorder="1" applyAlignment="1">
      <alignment horizontal="center"/>
    </xf>
    <xf numFmtId="0" fontId="2" fillId="9" borderId="113" xfId="0" applyFont="1" applyFill="1" applyBorder="1" applyAlignment="1">
      <alignment horizontal="left"/>
    </xf>
    <xf numFmtId="0" fontId="2" fillId="9" borderId="16" xfId="0" applyFont="1" applyFill="1" applyBorder="1" applyAlignment="1">
      <alignment horizontal="left"/>
    </xf>
    <xf numFmtId="14" fontId="0" fillId="7" borderId="15" xfId="0" applyNumberFormat="1" applyFill="1" applyBorder="1" applyAlignment="1" applyProtection="1">
      <alignment horizontal="center"/>
      <protection locked="0"/>
    </xf>
    <xf numFmtId="14" fontId="0" fillId="7" borderId="36" xfId="0" applyNumberFormat="1" applyFill="1" applyBorder="1" applyAlignment="1" applyProtection="1">
      <alignment horizontal="center"/>
      <protection locked="0"/>
    </xf>
    <xf numFmtId="14" fontId="0" fillId="7" borderId="117" xfId="0" applyNumberFormat="1" applyFill="1" applyBorder="1" applyAlignment="1" applyProtection="1">
      <alignment horizontal="center"/>
      <protection locked="0"/>
    </xf>
    <xf numFmtId="0" fontId="2" fillId="9" borderId="118" xfId="0" applyFont="1" applyFill="1" applyBorder="1" applyAlignment="1">
      <alignment horizontal="left"/>
    </xf>
    <xf numFmtId="0" fontId="2" fillId="9" borderId="119" xfId="0" applyFont="1" applyFill="1" applyBorder="1" applyAlignment="1">
      <alignment horizontal="left"/>
    </xf>
    <xf numFmtId="0" fontId="0" fillId="7" borderId="120" xfId="0" applyFill="1" applyBorder="1" applyAlignment="1" applyProtection="1">
      <alignment horizontal="center"/>
      <protection locked="0"/>
    </xf>
    <xf numFmtId="0" fontId="0" fillId="7" borderId="121" xfId="0" applyFill="1" applyBorder="1" applyAlignment="1" applyProtection="1">
      <alignment horizontal="center"/>
      <protection locked="0"/>
    </xf>
    <xf numFmtId="0" fontId="0" fillId="7" borderId="122" xfId="0" applyFill="1" applyBorder="1" applyAlignment="1" applyProtection="1">
      <alignment horizontal="center"/>
      <protection locked="0"/>
    </xf>
    <xf numFmtId="0" fontId="2" fillId="3" borderId="59" xfId="0" applyFont="1" applyFill="1" applyBorder="1" applyAlignment="1">
      <alignment horizontal="center"/>
    </xf>
    <xf numFmtId="0" fontId="2" fillId="3" borderId="60" xfId="0" applyFont="1" applyFill="1" applyBorder="1" applyAlignment="1">
      <alignment horizontal="center"/>
    </xf>
    <xf numFmtId="0" fontId="2" fillId="3" borderId="12" xfId="0" applyFont="1" applyFill="1" applyBorder="1" applyAlignment="1">
      <alignment horizontal="center"/>
    </xf>
    <xf numFmtId="0" fontId="2" fillId="10" borderId="59" xfId="0" applyFont="1" applyFill="1" applyBorder="1" applyAlignment="1">
      <alignment horizontal="center"/>
    </xf>
    <xf numFmtId="0" fontId="2" fillId="10" borderId="60" xfId="0" applyFont="1" applyFill="1" applyBorder="1" applyAlignment="1">
      <alignment horizontal="center"/>
    </xf>
    <xf numFmtId="0" fontId="2" fillId="10" borderId="12" xfId="0" applyFont="1" applyFill="1" applyBorder="1" applyAlignment="1">
      <alignment horizontal="center"/>
    </xf>
    <xf numFmtId="0" fontId="2" fillId="9" borderId="115" xfId="0" applyFont="1" applyFill="1" applyBorder="1" applyAlignment="1">
      <alignment horizontal="left" vertical="center" wrapText="1"/>
    </xf>
    <xf numFmtId="0" fontId="2" fillId="9" borderId="31" xfId="0" applyFont="1" applyFill="1" applyBorder="1" applyAlignment="1">
      <alignment horizontal="left" vertical="center" wrapText="1"/>
    </xf>
    <xf numFmtId="0" fontId="2" fillId="9" borderId="116" xfId="0" applyFont="1" applyFill="1" applyBorder="1" applyAlignment="1">
      <alignment horizontal="left" vertical="center" wrapText="1"/>
    </xf>
    <xf numFmtId="0" fontId="2" fillId="9" borderId="17" xfId="0" applyFont="1" applyFill="1" applyBorder="1" applyAlignment="1">
      <alignment horizontal="left" vertical="center" wrapText="1"/>
    </xf>
    <xf numFmtId="0" fontId="27" fillId="0" borderId="1" xfId="0" applyFont="1" applyBorder="1" applyAlignment="1">
      <alignment horizontal="center" wrapText="1"/>
    </xf>
    <xf numFmtId="0" fontId="27" fillId="0" borderId="2" xfId="0" applyFont="1" applyBorder="1" applyAlignment="1">
      <alignment horizontal="center" wrapText="1"/>
    </xf>
    <xf numFmtId="0" fontId="27" fillId="0" borderId="3" xfId="0" applyFont="1" applyBorder="1" applyAlignment="1">
      <alignment horizontal="center" wrapText="1"/>
    </xf>
    <xf numFmtId="0" fontId="2" fillId="9" borderId="110" xfId="0" applyFont="1" applyFill="1" applyBorder="1" applyAlignment="1">
      <alignment horizontal="left"/>
    </xf>
    <xf numFmtId="0" fontId="2" fillId="9" borderId="111" xfId="0" applyFont="1" applyFill="1" applyBorder="1" applyAlignment="1">
      <alignment horizontal="left"/>
    </xf>
    <xf numFmtId="0" fontId="1" fillId="7" borderId="40" xfId="0" applyFont="1" applyFill="1" applyBorder="1" applyAlignment="1" applyProtection="1">
      <alignment horizontal="center" vertical="center" wrapText="1"/>
      <protection locked="0"/>
    </xf>
    <xf numFmtId="0" fontId="1" fillId="7" borderId="41" xfId="0" applyFont="1" applyFill="1" applyBorder="1" applyAlignment="1" applyProtection="1">
      <alignment horizontal="center" vertical="center" wrapText="1"/>
      <protection locked="0"/>
    </xf>
    <xf numFmtId="0" fontId="1" fillId="7" borderId="35" xfId="0" applyFont="1" applyFill="1" applyBorder="1" applyAlignment="1" applyProtection="1">
      <alignment horizontal="center" vertical="center" wrapText="1"/>
      <protection locked="0"/>
    </xf>
    <xf numFmtId="0" fontId="1" fillId="7" borderId="114" xfId="0" applyFont="1" applyFill="1" applyBorder="1" applyAlignment="1" applyProtection="1">
      <alignment horizontal="center" vertical="center" wrapText="1"/>
      <protection locked="0"/>
    </xf>
    <xf numFmtId="0" fontId="36" fillId="0" borderId="4" xfId="0" applyFont="1" applyBorder="1" applyAlignment="1">
      <alignment horizontal="center" vertical="top" wrapText="1"/>
    </xf>
    <xf numFmtId="0" fontId="36" fillId="0" borderId="0" xfId="0" applyFont="1" applyAlignment="1">
      <alignment horizontal="center" vertical="top" wrapText="1"/>
    </xf>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6" fillId="0" borderId="7" xfId="0" applyFont="1" applyBorder="1" applyAlignment="1">
      <alignment horizontal="center" vertical="top" wrapText="1"/>
    </xf>
    <xf numFmtId="0" fontId="36" fillId="0" borderId="8" xfId="0" applyFont="1" applyBorder="1" applyAlignment="1">
      <alignment horizontal="center" vertical="top" wrapText="1"/>
    </xf>
    <xf numFmtId="0" fontId="25" fillId="7" borderId="32" xfId="0" applyFont="1" applyFill="1" applyBorder="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48" xfId="0" applyFont="1" applyFill="1" applyBorder="1" applyAlignment="1" applyProtection="1">
      <alignment horizontal="center" vertical="center" wrapText="1"/>
      <protection locked="0"/>
    </xf>
    <xf numFmtId="0" fontId="25" fillId="7" borderId="34" xfId="0" applyFont="1" applyFill="1" applyBorder="1" applyAlignment="1" applyProtection="1">
      <alignment horizontal="center" vertical="center" wrapText="1"/>
      <protection locked="0"/>
    </xf>
    <xf numFmtId="0" fontId="25" fillId="7" borderId="35" xfId="0" applyFont="1" applyFill="1" applyBorder="1" applyAlignment="1" applyProtection="1">
      <alignment horizontal="center" vertical="center" wrapText="1"/>
      <protection locked="0"/>
    </xf>
    <xf numFmtId="0" fontId="25" fillId="7" borderId="114" xfId="0" applyFont="1" applyFill="1" applyBorder="1" applyAlignment="1" applyProtection="1">
      <alignment horizontal="center" vertical="center" wrapText="1"/>
      <protection locked="0"/>
    </xf>
    <xf numFmtId="0" fontId="1" fillId="5" borderId="40" xfId="0" applyFont="1" applyFill="1" applyBorder="1" applyAlignment="1" applyProtection="1">
      <alignment horizontal="center" vertical="center" wrapText="1"/>
      <protection locked="0"/>
    </xf>
    <xf numFmtId="0" fontId="1" fillId="5" borderId="41" xfId="0"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1" fillId="5" borderId="114" xfId="0" applyFont="1" applyFill="1" applyBorder="1" applyAlignment="1" applyProtection="1">
      <alignment horizontal="center" vertical="center" wrapText="1"/>
      <protection locked="0"/>
    </xf>
    <xf numFmtId="0" fontId="2" fillId="17" borderId="59" xfId="0" applyFont="1" applyFill="1" applyBorder="1" applyAlignment="1">
      <alignment horizontal="center"/>
    </xf>
    <xf numFmtId="0" fontId="2" fillId="17" borderId="60" xfId="0" applyFont="1" applyFill="1" applyBorder="1" applyAlignment="1">
      <alignment horizontal="center"/>
    </xf>
    <xf numFmtId="0" fontId="2" fillId="17" borderId="12" xfId="0" applyFont="1" applyFill="1" applyBorder="1" applyAlignment="1">
      <alignment horizontal="center"/>
    </xf>
    <xf numFmtId="0" fontId="2" fillId="3" borderId="1" xfId="0" applyFont="1" applyFill="1" applyBorder="1" applyAlignment="1">
      <alignment horizontal="center"/>
    </xf>
    <xf numFmtId="0" fontId="2" fillId="3" borderId="3" xfId="0" applyFont="1" applyFill="1" applyBorder="1" applyAlignment="1">
      <alignment horizontal="center"/>
    </xf>
    <xf numFmtId="0" fontId="25" fillId="5" borderId="32" xfId="0" applyFont="1" applyFill="1" applyBorder="1" applyAlignment="1" applyProtection="1">
      <alignment horizontal="center" vertical="center" wrapText="1"/>
      <protection locked="0"/>
    </xf>
    <xf numFmtId="0" fontId="25" fillId="5" borderId="0" xfId="0" applyFont="1" applyFill="1" applyAlignment="1" applyProtection="1">
      <alignment horizontal="center" vertical="center" wrapText="1"/>
      <protection locked="0"/>
    </xf>
    <xf numFmtId="0" fontId="25" fillId="5" borderId="48" xfId="0" applyFont="1" applyFill="1" applyBorder="1" applyAlignment="1" applyProtection="1">
      <alignment horizontal="center" vertical="center" wrapText="1"/>
      <protection locked="0"/>
    </xf>
    <xf numFmtId="0" fontId="25" fillId="5" borderId="34" xfId="0" applyFont="1" applyFill="1" applyBorder="1" applyAlignment="1" applyProtection="1">
      <alignment horizontal="center" vertical="center" wrapText="1"/>
      <protection locked="0"/>
    </xf>
    <xf numFmtId="0" fontId="25" fillId="5" borderId="35" xfId="0" applyFont="1" applyFill="1" applyBorder="1" applyAlignment="1" applyProtection="1">
      <alignment horizontal="center" vertical="center" wrapText="1"/>
      <protection locked="0"/>
    </xf>
    <xf numFmtId="0" fontId="25" fillId="5" borderId="114" xfId="0" applyFont="1" applyFill="1" applyBorder="1" applyAlignment="1" applyProtection="1">
      <alignment horizontal="center" vertical="center" wrapText="1"/>
      <protection locked="0"/>
    </xf>
    <xf numFmtId="0" fontId="2" fillId="3" borderId="59" xfId="0" applyFont="1" applyFill="1" applyBorder="1" applyAlignment="1">
      <alignment horizontal="right" indent="1"/>
    </xf>
    <xf numFmtId="0" fontId="2" fillId="3" borderId="60" xfId="0" applyFont="1" applyFill="1" applyBorder="1" applyAlignment="1">
      <alignment horizontal="right" indent="1"/>
    </xf>
    <xf numFmtId="0" fontId="2" fillId="3" borderId="12" xfId="0" applyFont="1" applyFill="1" applyBorder="1" applyAlignment="1">
      <alignment horizontal="right" indent="1"/>
    </xf>
    <xf numFmtId="0" fontId="1" fillId="5" borderId="59" xfId="0" applyFont="1" applyFill="1" applyBorder="1" applyAlignment="1">
      <alignment horizontal="center"/>
    </xf>
    <xf numFmtId="0" fontId="1" fillId="5" borderId="12" xfId="0" applyFont="1" applyFill="1" applyBorder="1" applyAlignment="1">
      <alignment horizontal="center"/>
    </xf>
    <xf numFmtId="0" fontId="2" fillId="9" borderId="59" xfId="0" applyFont="1" applyFill="1" applyBorder="1" applyAlignment="1">
      <alignment horizontal="left"/>
    </xf>
    <xf numFmtId="0" fontId="2" fillId="9" borderId="60" xfId="0" applyFont="1" applyFill="1" applyBorder="1" applyAlignment="1">
      <alignment horizontal="left"/>
    </xf>
    <xf numFmtId="0" fontId="2" fillId="9" borderId="64" xfId="0" applyFont="1" applyFill="1" applyBorder="1" applyAlignment="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148" xfId="0" applyBorder="1" applyAlignment="1" applyProtection="1">
      <alignment horizontal="left"/>
      <protection locked="0"/>
    </xf>
    <xf numFmtId="0" fontId="0" fillId="0" borderId="6" xfId="0" applyBorder="1" applyAlignment="1">
      <alignment horizontal="left"/>
    </xf>
    <xf numFmtId="0" fontId="0" fillId="0" borderId="7" xfId="0" applyBorder="1" applyAlignment="1">
      <alignment horizontal="left"/>
    </xf>
    <xf numFmtId="0" fontId="0" fillId="0" borderId="149" xfId="0" applyBorder="1" applyAlignment="1">
      <alignment horizontal="left"/>
    </xf>
    <xf numFmtId="0" fontId="1" fillId="16" borderId="59" xfId="0" applyFont="1" applyFill="1" applyBorder="1" applyAlignment="1">
      <alignment horizontal="left" wrapText="1"/>
    </xf>
    <xf numFmtId="0" fontId="1" fillId="16" borderId="60" xfId="0" applyFont="1" applyFill="1" applyBorder="1" applyAlignment="1">
      <alignment horizontal="left" wrapText="1"/>
    </xf>
    <xf numFmtId="0" fontId="1" fillId="16" borderId="64" xfId="0" applyFont="1" applyFill="1" applyBorder="1" applyAlignment="1">
      <alignment horizontal="left" wrapText="1"/>
    </xf>
    <xf numFmtId="0" fontId="21" fillId="0" borderId="59" xfId="0" applyFont="1" applyBorder="1" applyAlignment="1">
      <alignment horizontal="left"/>
    </xf>
    <xf numFmtId="0" fontId="21" fillId="0" borderId="60" xfId="0" applyFont="1" applyBorder="1" applyAlignment="1">
      <alignment horizontal="left"/>
    </xf>
    <xf numFmtId="0" fontId="21" fillId="0" borderId="64" xfId="0" applyFont="1" applyBorder="1" applyAlignment="1">
      <alignment horizontal="left"/>
    </xf>
    <xf numFmtId="0" fontId="2" fillId="14" borderId="59" xfId="0" applyFont="1" applyFill="1" applyBorder="1" applyAlignment="1">
      <alignment horizontal="right" indent="1"/>
    </xf>
    <xf numFmtId="0" fontId="2" fillId="14" borderId="60" xfId="0" applyFont="1" applyFill="1" applyBorder="1" applyAlignment="1">
      <alignment horizontal="right" indent="1"/>
    </xf>
    <xf numFmtId="0" fontId="2" fillId="14" borderId="12" xfId="0" applyFont="1" applyFill="1" applyBorder="1" applyAlignment="1">
      <alignment horizontal="right" indent="1"/>
    </xf>
    <xf numFmtId="0" fontId="38" fillId="15" borderId="160" xfId="0" applyFont="1" applyFill="1" applyBorder="1" applyAlignment="1">
      <alignment horizontal="center"/>
    </xf>
    <xf numFmtId="0" fontId="38" fillId="15" borderId="159" xfId="0" applyFont="1" applyFill="1" applyBorder="1" applyAlignment="1">
      <alignment horizontal="center"/>
    </xf>
    <xf numFmtId="0" fontId="38" fillId="15" borderId="161" xfId="0" applyFont="1" applyFill="1" applyBorder="1" applyAlignment="1">
      <alignment horizontal="center"/>
    </xf>
    <xf numFmtId="0" fontId="0" fillId="5" borderId="0" xfId="0" applyFill="1" applyAlignment="1">
      <alignment horizont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16" fillId="5" borderId="0" xfId="0" applyFont="1" applyFill="1" applyAlignment="1">
      <alignment horizontal="left" vertical="top" wrapText="1"/>
    </xf>
    <xf numFmtId="0" fontId="1" fillId="0" borderId="18" xfId="0" applyFont="1" applyBorder="1" applyAlignment="1">
      <alignment horizontal="center"/>
    </xf>
    <xf numFmtId="0" fontId="1" fillId="0" borderId="22" xfId="0" applyFont="1" applyBorder="1" applyAlignment="1">
      <alignment horizontal="center"/>
    </xf>
    <xf numFmtId="0" fontId="10" fillId="0" borderId="18" xfId="0" applyFont="1" applyBorder="1" applyAlignment="1">
      <alignment vertical="center" wrapText="1"/>
    </xf>
    <xf numFmtId="0" fontId="10" fillId="0" borderId="23" xfId="0" applyFont="1" applyBorder="1" applyAlignment="1">
      <alignment vertical="center" wrapText="1"/>
    </xf>
    <xf numFmtId="0" fontId="10" fillId="0" borderId="13" xfId="0" applyFont="1" applyBorder="1" applyAlignment="1">
      <alignment horizontal="center" vertical="center" wrapText="1"/>
    </xf>
    <xf numFmtId="0" fontId="10" fillId="0" borderId="25" xfId="0" applyFont="1" applyBorder="1" applyAlignment="1">
      <alignment horizontal="center" vertical="center" wrapText="1"/>
    </xf>
    <xf numFmtId="0" fontId="1" fillId="0" borderId="30" xfId="0" applyFont="1" applyBorder="1" applyAlignment="1">
      <alignment horizontal="center"/>
    </xf>
    <xf numFmtId="0" fontId="1" fillId="0" borderId="31" xfId="0" applyFont="1" applyBorder="1" applyAlignment="1">
      <alignment horizontal="center"/>
    </xf>
  </cellXfs>
  <cellStyles count="3">
    <cellStyle name="Berekening" xfId="2" builtinId="22"/>
    <cellStyle name="Procent" xfId="1" builtinId="5"/>
    <cellStyle name="Standaard" xfId="0" builtinId="0"/>
  </cellStyles>
  <dxfs count="10">
    <dxf>
      <fill>
        <patternFill>
          <bgColor rgb="FFFF7C80"/>
        </patternFill>
      </fill>
    </dxf>
    <dxf>
      <fill>
        <patternFill>
          <bgColor rgb="FFFF7C80"/>
        </patternFill>
      </fill>
    </dxf>
    <dxf>
      <fill>
        <patternFill>
          <bgColor rgb="FFFF7C80"/>
        </patternFill>
      </fill>
    </dxf>
    <dxf>
      <fill>
        <patternFill>
          <bgColor rgb="FFFF7C8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9C0006"/>
      </font>
      <fill>
        <patternFill>
          <bgColor rgb="FFFFC7CE"/>
        </patternFill>
      </fill>
    </dxf>
  </dxfs>
  <tableStyles count="0" defaultTableStyle="TableStyleMedium2" defaultPivotStyle="PivotStyleLight16"/>
  <colors>
    <mruColors>
      <color rgb="FFFF7C80"/>
      <color rgb="FFFF9393"/>
      <color rgb="FF28A3BC"/>
      <color rgb="FFFF8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20"/>
  <sheetViews>
    <sheetView zoomScaleNormal="100" workbookViewId="0">
      <selection activeCell="D6" sqref="D6"/>
    </sheetView>
  </sheetViews>
  <sheetFormatPr defaultColWidth="11.44140625" defaultRowHeight="14.4" x14ac:dyDescent="0.3"/>
  <cols>
    <col min="2" max="2" width="30.44140625" customWidth="1"/>
    <col min="3" max="3" width="106.21875" style="200" customWidth="1"/>
  </cols>
  <sheetData>
    <row r="1" spans="1:3" x14ac:dyDescent="0.3">
      <c r="A1" s="1" t="s">
        <v>175</v>
      </c>
    </row>
    <row r="2" spans="1:3" ht="111.75" customHeight="1" x14ac:dyDescent="0.3">
      <c r="A2" s="418" t="s">
        <v>239</v>
      </c>
      <c r="B2" s="419"/>
      <c r="C2" s="420"/>
    </row>
    <row r="3" spans="1:3" ht="123" customHeight="1" x14ac:dyDescent="0.3">
      <c r="A3" s="418" t="s">
        <v>238</v>
      </c>
      <c r="B3" s="419"/>
      <c r="C3" s="420"/>
    </row>
    <row r="4" spans="1:3" ht="80.25" customHeight="1" x14ac:dyDescent="0.3">
      <c r="A4" s="418" t="s">
        <v>229</v>
      </c>
      <c r="B4" s="419"/>
      <c r="C4" s="420"/>
    </row>
    <row r="5" spans="1:3" ht="93" customHeight="1" x14ac:dyDescent="0.3">
      <c r="A5" s="418" t="s">
        <v>237</v>
      </c>
      <c r="B5" s="419"/>
      <c r="C5" s="420"/>
    </row>
    <row r="6" spans="1:3" ht="89.25" customHeight="1" x14ac:dyDescent="0.3">
      <c r="A6" s="418" t="s">
        <v>240</v>
      </c>
      <c r="B6" s="419"/>
      <c r="C6" s="420"/>
    </row>
    <row r="7" spans="1:3" ht="105.75" customHeight="1" x14ac:dyDescent="0.3">
      <c r="A7" s="418" t="s">
        <v>248</v>
      </c>
      <c r="B7" s="419"/>
      <c r="C7" s="420"/>
    </row>
    <row r="9" spans="1:3" x14ac:dyDescent="0.3">
      <c r="A9" s="1" t="s">
        <v>174</v>
      </c>
    </row>
    <row r="10" spans="1:3" ht="86.4" x14ac:dyDescent="0.3">
      <c r="A10" s="234" t="s">
        <v>173</v>
      </c>
      <c r="B10" s="235"/>
      <c r="C10" s="232" t="s">
        <v>230</v>
      </c>
    </row>
    <row r="11" spans="1:3" ht="57.6" x14ac:dyDescent="0.3">
      <c r="A11" s="234" t="s">
        <v>172</v>
      </c>
      <c r="B11" s="235"/>
      <c r="C11" s="232" t="s">
        <v>231</v>
      </c>
    </row>
    <row r="12" spans="1:3" ht="28.8" x14ac:dyDescent="0.3">
      <c r="A12" s="234" t="s">
        <v>182</v>
      </c>
      <c r="B12" s="233"/>
      <c r="C12" s="232" t="s">
        <v>232</v>
      </c>
    </row>
    <row r="13" spans="1:3" ht="30.75" customHeight="1" x14ac:dyDescent="0.3">
      <c r="A13" s="234" t="s">
        <v>171</v>
      </c>
      <c r="B13" s="233"/>
      <c r="C13" s="232" t="s">
        <v>236</v>
      </c>
    </row>
    <row r="14" spans="1:3" x14ac:dyDescent="0.3">
      <c r="A14" s="234" t="s">
        <v>158</v>
      </c>
      <c r="B14" s="233"/>
      <c r="C14" s="232" t="s">
        <v>181</v>
      </c>
    </row>
    <row r="15" spans="1:3" ht="57.6" x14ac:dyDescent="0.3">
      <c r="A15" s="234" t="s">
        <v>14</v>
      </c>
      <c r="B15" s="233"/>
      <c r="C15" s="232" t="s">
        <v>233</v>
      </c>
    </row>
    <row r="16" spans="1:3" x14ac:dyDescent="0.3">
      <c r="A16" s="234" t="s">
        <v>183</v>
      </c>
      <c r="B16" s="233"/>
      <c r="C16" s="232" t="s">
        <v>184</v>
      </c>
    </row>
    <row r="17" spans="1:3" ht="28.8" x14ac:dyDescent="0.3">
      <c r="A17" s="234" t="s">
        <v>170</v>
      </c>
      <c r="B17" s="233"/>
      <c r="C17" s="232" t="s">
        <v>186</v>
      </c>
    </row>
    <row r="18" spans="1:3" x14ac:dyDescent="0.3">
      <c r="A18" s="409" t="s">
        <v>157</v>
      </c>
      <c r="B18" s="410"/>
      <c r="C18" s="232" t="s">
        <v>185</v>
      </c>
    </row>
    <row r="19" spans="1:3" ht="57.6" x14ac:dyDescent="0.3">
      <c r="A19" s="71" t="s">
        <v>169</v>
      </c>
      <c r="B19" s="72"/>
      <c r="C19" s="235" t="s">
        <v>234</v>
      </c>
    </row>
    <row r="20" spans="1:3" ht="57.6" x14ac:dyDescent="0.3">
      <c r="A20" s="411" t="s">
        <v>15</v>
      </c>
      <c r="B20" s="412"/>
      <c r="C20" s="235" t="s">
        <v>187</v>
      </c>
    </row>
  </sheetData>
  <sheetProtection algorithmName="SHA-512" hashValue="8qo9PIL3usyKBbZ3ia4a/UJ70VmwFtFxF5ixBXXZPdmjZt8TNTMMXVPZCC6V2/WC/WsjHlFdbyZ/nD+LD8MFUQ==" saltValue="AGnVuDt9x5NbJ7fRLzM74Q==" spinCount="100000" sheet="1" objects="1" scenarios="1"/>
  <mergeCells count="6">
    <mergeCell ref="A7:C7"/>
    <mergeCell ref="A2:C2"/>
    <mergeCell ref="A3:C3"/>
    <mergeCell ref="A4:C4"/>
    <mergeCell ref="A5:C5"/>
    <mergeCell ref="A6:C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B49"/>
  <sheetViews>
    <sheetView zoomScaleNormal="100" workbookViewId="0">
      <selection activeCell="B4" sqref="B4"/>
    </sheetView>
  </sheetViews>
  <sheetFormatPr defaultColWidth="8.77734375" defaultRowHeight="14.4" x14ac:dyDescent="0.3"/>
  <cols>
    <col min="1" max="1" width="13.21875" customWidth="1"/>
    <col min="2" max="2" width="63.21875" customWidth="1"/>
  </cols>
  <sheetData>
    <row r="1" spans="1:2" x14ac:dyDescent="0.3">
      <c r="A1" s="526" t="s">
        <v>100</v>
      </c>
      <c r="B1" s="527"/>
    </row>
    <row r="2" spans="1:2" x14ac:dyDescent="0.3">
      <c r="A2" s="73" t="s">
        <v>95</v>
      </c>
      <c r="B2" s="78" t="s">
        <v>64</v>
      </c>
    </row>
    <row r="3" spans="1:2" x14ac:dyDescent="0.3">
      <c r="A3" s="76" t="s">
        <v>102</v>
      </c>
      <c r="B3" s="79" t="str">
        <f>B46</f>
        <v>2.05</v>
      </c>
    </row>
    <row r="4" spans="1:2" x14ac:dyDescent="0.3">
      <c r="B4" s="1"/>
    </row>
    <row r="5" spans="1:2" x14ac:dyDescent="0.3">
      <c r="A5" t="s">
        <v>101</v>
      </c>
      <c r="B5" s="1"/>
    </row>
    <row r="6" spans="1:2" x14ac:dyDescent="0.3">
      <c r="A6" s="71" t="s">
        <v>96</v>
      </c>
      <c r="B6" s="72" t="s">
        <v>62</v>
      </c>
    </row>
    <row r="7" spans="1:2" ht="43.2" x14ac:dyDescent="0.3">
      <c r="A7" s="73" t="s">
        <v>99</v>
      </c>
      <c r="B7" s="74" t="s">
        <v>103</v>
      </c>
    </row>
    <row r="8" spans="1:2" x14ac:dyDescent="0.3">
      <c r="A8" s="73" t="s">
        <v>94</v>
      </c>
      <c r="B8" s="75">
        <v>45119</v>
      </c>
    </row>
    <row r="9" spans="1:2" x14ac:dyDescent="0.3">
      <c r="A9" s="76" t="s">
        <v>97</v>
      </c>
      <c r="B9" s="77" t="s">
        <v>98</v>
      </c>
    </row>
    <row r="10" spans="1:2" x14ac:dyDescent="0.3">
      <c r="A10" s="71" t="s">
        <v>96</v>
      </c>
      <c r="B10" s="72" t="s">
        <v>104</v>
      </c>
    </row>
    <row r="11" spans="1:2" ht="28.8" x14ac:dyDescent="0.3">
      <c r="A11" s="73" t="s">
        <v>99</v>
      </c>
      <c r="B11" s="74" t="s">
        <v>188</v>
      </c>
    </row>
    <row r="12" spans="1:2" x14ac:dyDescent="0.3">
      <c r="A12" s="73" t="s">
        <v>94</v>
      </c>
      <c r="B12" s="80">
        <v>45125</v>
      </c>
    </row>
    <row r="13" spans="1:2" x14ac:dyDescent="0.3">
      <c r="A13" s="76" t="s">
        <v>97</v>
      </c>
      <c r="B13" s="77" t="s">
        <v>131</v>
      </c>
    </row>
    <row r="14" spans="1:2" x14ac:dyDescent="0.3">
      <c r="A14" s="71" t="s">
        <v>96</v>
      </c>
      <c r="B14" s="72" t="s">
        <v>116</v>
      </c>
    </row>
    <row r="15" spans="1:2" x14ac:dyDescent="0.3">
      <c r="A15" s="73" t="s">
        <v>99</v>
      </c>
      <c r="B15" t="s">
        <v>126</v>
      </c>
    </row>
    <row r="16" spans="1:2" x14ac:dyDescent="0.3">
      <c r="A16" s="73" t="s">
        <v>94</v>
      </c>
      <c r="B16" s="80">
        <v>45127</v>
      </c>
    </row>
    <row r="17" spans="1:2" x14ac:dyDescent="0.3">
      <c r="A17" s="76" t="s">
        <v>97</v>
      </c>
      <c r="B17" s="77" t="s">
        <v>127</v>
      </c>
    </row>
    <row r="18" spans="1:2" x14ac:dyDescent="0.3">
      <c r="A18" s="71" t="s">
        <v>96</v>
      </c>
      <c r="B18" s="72" t="s">
        <v>125</v>
      </c>
    </row>
    <row r="19" spans="1:2" ht="28.8" x14ac:dyDescent="0.3">
      <c r="A19" s="73" t="s">
        <v>99</v>
      </c>
      <c r="B19" s="74" t="s">
        <v>128</v>
      </c>
    </row>
    <row r="20" spans="1:2" x14ac:dyDescent="0.3">
      <c r="A20" s="73" t="s">
        <v>94</v>
      </c>
      <c r="B20" s="80">
        <v>45128</v>
      </c>
    </row>
    <row r="21" spans="1:2" x14ac:dyDescent="0.3">
      <c r="A21" s="76" t="s">
        <v>97</v>
      </c>
      <c r="B21" s="77" t="s">
        <v>98</v>
      </c>
    </row>
    <row r="22" spans="1:2" x14ac:dyDescent="0.3">
      <c r="A22" s="71" t="s">
        <v>96</v>
      </c>
      <c r="B22" s="72" t="s">
        <v>129</v>
      </c>
    </row>
    <row r="23" spans="1:2" ht="28.8" x14ac:dyDescent="0.3">
      <c r="A23" s="73" t="s">
        <v>99</v>
      </c>
      <c r="B23" s="74" t="s">
        <v>150</v>
      </c>
    </row>
    <row r="24" spans="1:2" x14ac:dyDescent="0.3">
      <c r="A24" s="73" t="s">
        <v>94</v>
      </c>
      <c r="B24" s="80">
        <v>45152</v>
      </c>
    </row>
    <row r="25" spans="1:2" x14ac:dyDescent="0.3">
      <c r="A25" s="76" t="s">
        <v>97</v>
      </c>
      <c r="B25" s="77" t="s">
        <v>130</v>
      </c>
    </row>
    <row r="26" spans="1:2" x14ac:dyDescent="0.3">
      <c r="A26" s="71" t="s">
        <v>96</v>
      </c>
      <c r="B26" s="72" t="s">
        <v>155</v>
      </c>
    </row>
    <row r="27" spans="1:2" ht="28.8" x14ac:dyDescent="0.3">
      <c r="A27" s="73" t="s">
        <v>99</v>
      </c>
      <c r="B27" s="74" t="s">
        <v>177</v>
      </c>
    </row>
    <row r="28" spans="1:2" x14ac:dyDescent="0.3">
      <c r="A28" s="73" t="s">
        <v>94</v>
      </c>
      <c r="B28" s="80">
        <v>45169</v>
      </c>
    </row>
    <row r="29" spans="1:2" x14ac:dyDescent="0.3">
      <c r="A29" s="76" t="s">
        <v>97</v>
      </c>
      <c r="B29" s="77" t="s">
        <v>156</v>
      </c>
    </row>
    <row r="30" spans="1:2" x14ac:dyDescent="0.3">
      <c r="A30" s="71" t="s">
        <v>96</v>
      </c>
      <c r="B30" s="72" t="s">
        <v>190</v>
      </c>
    </row>
    <row r="31" spans="1:2" x14ac:dyDescent="0.3">
      <c r="A31" s="73" t="s">
        <v>99</v>
      </c>
      <c r="B31" s="74" t="s">
        <v>189</v>
      </c>
    </row>
    <row r="32" spans="1:2" x14ac:dyDescent="0.3">
      <c r="A32" s="73" t="s">
        <v>94</v>
      </c>
      <c r="B32" s="80">
        <v>45170</v>
      </c>
    </row>
    <row r="33" spans="1:2" x14ac:dyDescent="0.3">
      <c r="A33" s="76" t="s">
        <v>97</v>
      </c>
      <c r="B33" s="77" t="s">
        <v>178</v>
      </c>
    </row>
    <row r="34" spans="1:2" x14ac:dyDescent="0.3">
      <c r="A34" s="71" t="s">
        <v>96</v>
      </c>
      <c r="B34" s="72" t="s">
        <v>191</v>
      </c>
    </row>
    <row r="35" spans="1:2" ht="43.2" x14ac:dyDescent="0.3">
      <c r="A35" s="73" t="s">
        <v>99</v>
      </c>
      <c r="B35" s="74" t="s">
        <v>228</v>
      </c>
    </row>
    <row r="36" spans="1:2" x14ac:dyDescent="0.3">
      <c r="A36" s="73" t="s">
        <v>94</v>
      </c>
      <c r="B36" s="80">
        <v>45460</v>
      </c>
    </row>
    <row r="37" spans="1:2" x14ac:dyDescent="0.3">
      <c r="A37" s="76" t="s">
        <v>97</v>
      </c>
      <c r="B37" s="77" t="s">
        <v>235</v>
      </c>
    </row>
    <row r="38" spans="1:2" x14ac:dyDescent="0.3">
      <c r="A38" s="71" t="s">
        <v>96</v>
      </c>
      <c r="B38" s="72" t="s">
        <v>241</v>
      </c>
    </row>
    <row r="39" spans="1:2" ht="28.8" x14ac:dyDescent="0.3">
      <c r="A39" s="73" t="s">
        <v>99</v>
      </c>
      <c r="B39" s="74" t="s">
        <v>242</v>
      </c>
    </row>
    <row r="40" spans="1:2" x14ac:dyDescent="0.3">
      <c r="A40" s="73" t="s">
        <v>94</v>
      </c>
      <c r="B40" s="80">
        <v>45473</v>
      </c>
    </row>
    <row r="41" spans="1:2" x14ac:dyDescent="0.3">
      <c r="A41" s="76" t="s">
        <v>97</v>
      </c>
      <c r="B41" s="77" t="s">
        <v>243</v>
      </c>
    </row>
    <row r="42" spans="1:2" x14ac:dyDescent="0.3">
      <c r="A42" s="71" t="s">
        <v>96</v>
      </c>
      <c r="B42" s="72" t="s">
        <v>249</v>
      </c>
    </row>
    <row r="43" spans="1:2" x14ac:dyDescent="0.3">
      <c r="A43" s="73" t="s">
        <v>99</v>
      </c>
      <c r="B43" s="74" t="s">
        <v>250</v>
      </c>
    </row>
    <row r="44" spans="1:2" x14ac:dyDescent="0.3">
      <c r="A44" s="73" t="s">
        <v>94</v>
      </c>
      <c r="B44" s="80">
        <v>45476</v>
      </c>
    </row>
    <row r="45" spans="1:2" x14ac:dyDescent="0.3">
      <c r="A45" s="76" t="s">
        <v>97</v>
      </c>
      <c r="B45" s="77" t="s">
        <v>243</v>
      </c>
    </row>
    <row r="46" spans="1:2" x14ac:dyDescent="0.3">
      <c r="A46" s="71" t="s">
        <v>96</v>
      </c>
      <c r="B46" s="72" t="s">
        <v>253</v>
      </c>
    </row>
    <row r="47" spans="1:2" x14ac:dyDescent="0.3">
      <c r="A47" s="73" t="s">
        <v>99</v>
      </c>
      <c r="B47" s="74" t="s">
        <v>252</v>
      </c>
    </row>
    <row r="48" spans="1:2" x14ac:dyDescent="0.3">
      <c r="A48" s="73" t="s">
        <v>94</v>
      </c>
      <c r="B48" s="80">
        <v>45596</v>
      </c>
    </row>
    <row r="49" spans="1:2" x14ac:dyDescent="0.3">
      <c r="A49" s="76" t="s">
        <v>97</v>
      </c>
      <c r="B49" s="77" t="s">
        <v>243</v>
      </c>
    </row>
  </sheetData>
  <mergeCells count="1">
    <mergeCell ref="A1:B1"/>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25"/>
  <sheetViews>
    <sheetView tabSelected="1" zoomScaleNormal="100" workbookViewId="0">
      <pane xSplit="6" ySplit="23" topLeftCell="G27" activePane="bottomRight" state="frozen"/>
      <selection activeCell="Q19" sqref="Q19"/>
      <selection pane="topRight" activeCell="Q19" sqref="Q19"/>
      <selection pane="bottomLeft" activeCell="Q19" sqref="Q19"/>
      <selection pane="bottomRight" activeCell="G15" sqref="G15"/>
    </sheetView>
  </sheetViews>
  <sheetFormatPr defaultColWidth="11.44140625" defaultRowHeight="14.4" outlineLevelRow="1" outlineLevelCol="1" x14ac:dyDescent="0.3"/>
  <cols>
    <col min="1" max="1" width="2" style="4" customWidth="1"/>
    <col min="2" max="2" width="6.21875" customWidth="1"/>
    <col min="3" max="3" width="17" customWidth="1"/>
    <col min="4" max="4" width="36.44140625" customWidth="1"/>
    <col min="5" max="5" width="8.77734375" customWidth="1"/>
    <col min="6" max="6" width="10.44140625" customWidth="1"/>
    <col min="7" max="7" width="30.44140625" customWidth="1"/>
    <col min="8" max="8" width="24.44140625" customWidth="1"/>
    <col min="9" max="9" width="5.44140625" style="4" customWidth="1"/>
    <col min="10" max="10" width="8.21875" style="9" customWidth="1"/>
    <col min="11" max="12" width="10.77734375" hidden="1" customWidth="1" outlineLevel="1"/>
    <col min="13" max="13" width="8.21875" customWidth="1" collapsed="1"/>
    <col min="14" max="14" width="8.21875" customWidth="1"/>
    <col min="15" max="15" width="8.21875" style="4" customWidth="1"/>
    <col min="16" max="16" width="8.44140625" customWidth="1"/>
    <col min="17" max="17" width="8.21875" style="9" customWidth="1"/>
    <col min="18" max="18" width="8.21875" customWidth="1"/>
    <col min="19" max="20" width="9.77734375" hidden="1" customWidth="1" outlineLevel="1"/>
    <col min="21" max="22" width="10.77734375" hidden="1" customWidth="1" outlineLevel="1"/>
    <col min="23" max="23" width="11.77734375" hidden="1" customWidth="1" outlineLevel="1"/>
    <col min="24" max="24" width="12" hidden="1" customWidth="1" outlineLevel="1"/>
    <col min="25" max="25" width="8.21875" customWidth="1" collapsed="1"/>
    <col min="26" max="26" width="8.21875" customWidth="1"/>
    <col min="27" max="27" width="12" style="4" customWidth="1"/>
    <col min="28" max="28" width="25.21875" style="4" customWidth="1"/>
    <col min="29" max="29" width="22.44140625" style="4" customWidth="1"/>
    <col min="30" max="30" width="16.21875" style="4" customWidth="1"/>
    <col min="31" max="31" width="19.77734375" style="4" customWidth="1"/>
    <col min="32" max="40" width="11.44140625" style="4"/>
  </cols>
  <sheetData>
    <row r="1" spans="2:28" s="4" customFormat="1" ht="15" thickBot="1" x14ac:dyDescent="0.35">
      <c r="J1" s="81"/>
      <c r="Q1" s="81"/>
    </row>
    <row r="2" spans="2:28" ht="40.5" customHeight="1" outlineLevel="1" thickBot="1" x14ac:dyDescent="0.45">
      <c r="B2" s="449" t="s">
        <v>180</v>
      </c>
      <c r="C2" s="450"/>
      <c r="D2" s="450"/>
      <c r="E2" s="450"/>
      <c r="F2" s="451"/>
      <c r="G2" s="4"/>
      <c r="H2" s="186" t="s">
        <v>88</v>
      </c>
      <c r="J2" s="439" t="s">
        <v>77</v>
      </c>
      <c r="K2" s="440"/>
      <c r="L2" s="440"/>
      <c r="M2" s="440"/>
      <c r="N2" s="441"/>
      <c r="P2" s="426" t="s">
        <v>93</v>
      </c>
      <c r="Q2" s="427"/>
      <c r="R2" s="427"/>
      <c r="S2" s="427"/>
      <c r="T2" s="427"/>
      <c r="U2" s="427"/>
      <c r="V2" s="427"/>
      <c r="W2" s="427"/>
      <c r="X2" s="427"/>
      <c r="Y2" s="427"/>
      <c r="Z2" s="428"/>
      <c r="AA2" s="90"/>
    </row>
    <row r="3" spans="2:28" ht="16.5" customHeight="1" outlineLevel="1" thickBot="1" x14ac:dyDescent="0.35">
      <c r="B3" s="46" t="s">
        <v>64</v>
      </c>
      <c r="E3" t="s">
        <v>61</v>
      </c>
      <c r="F3" s="11" t="str">
        <f>Colofon!B3</f>
        <v>2.05</v>
      </c>
      <c r="G3" s="82"/>
      <c r="H3" s="147"/>
      <c r="J3" s="156" t="s">
        <v>74</v>
      </c>
      <c r="K3" s="157"/>
      <c r="L3" s="153"/>
      <c r="M3" s="373" t="s">
        <v>115</v>
      </c>
      <c r="N3" s="374" t="s">
        <v>18</v>
      </c>
      <c r="P3" s="148" t="s">
        <v>74</v>
      </c>
      <c r="Q3" s="379" t="s">
        <v>111</v>
      </c>
      <c r="R3" s="150" t="s">
        <v>106</v>
      </c>
      <c r="S3" s="152"/>
      <c r="T3" s="149"/>
      <c r="U3" s="151" t="s">
        <v>109</v>
      </c>
      <c r="V3" s="149" t="s">
        <v>112</v>
      </c>
      <c r="W3" s="149" t="s">
        <v>110</v>
      </c>
      <c r="X3" s="149" t="s">
        <v>176</v>
      </c>
      <c r="Y3" s="377" t="s">
        <v>115</v>
      </c>
      <c r="Z3" s="378" t="s">
        <v>18</v>
      </c>
    </row>
    <row r="4" spans="2:28" ht="15.75" customHeight="1" outlineLevel="1" thickBot="1" x14ac:dyDescent="0.35">
      <c r="B4" s="458" t="s">
        <v>246</v>
      </c>
      <c r="C4" s="459"/>
      <c r="D4" s="459"/>
      <c r="E4" s="459"/>
      <c r="F4" s="460"/>
      <c r="G4" s="4"/>
      <c r="H4" s="143" t="s">
        <v>89</v>
      </c>
      <c r="J4" s="163"/>
      <c r="K4" s="159"/>
      <c r="L4" s="164"/>
      <c r="M4" s="375" t="s">
        <v>67</v>
      </c>
      <c r="N4" s="376" t="s">
        <v>67</v>
      </c>
      <c r="P4" s="163"/>
      <c r="Q4" s="380" t="s">
        <v>107</v>
      </c>
      <c r="R4" s="158" t="s">
        <v>143</v>
      </c>
      <c r="S4" s="159"/>
      <c r="T4" s="160"/>
      <c r="U4" s="161" t="s">
        <v>107</v>
      </c>
      <c r="V4" s="161" t="s">
        <v>108</v>
      </c>
      <c r="W4" s="161" t="s">
        <v>107</v>
      </c>
      <c r="X4" s="162" t="s">
        <v>108</v>
      </c>
      <c r="Y4" s="375" t="s">
        <v>67</v>
      </c>
      <c r="Z4" s="376" t="s">
        <v>67</v>
      </c>
      <c r="AB4" s="86"/>
    </row>
    <row r="5" spans="2:28" ht="15.75" customHeight="1" outlineLevel="1" x14ac:dyDescent="0.3">
      <c r="B5" s="458"/>
      <c r="C5" s="459"/>
      <c r="D5" s="459"/>
      <c r="E5" s="459"/>
      <c r="F5" s="460"/>
      <c r="G5" s="83"/>
      <c r="H5" s="144" t="s">
        <v>154</v>
      </c>
      <c r="J5" s="165" t="s">
        <v>6</v>
      </c>
      <c r="K5" s="66"/>
      <c r="L5" s="66"/>
      <c r="M5" s="154">
        <f t="shared" ref="M5:M10" si="0">SUMIF(J$25:J$224,J5,M$25:M$224)</f>
        <v>0</v>
      </c>
      <c r="N5" s="236">
        <f t="shared" ref="N5:N10" si="1">SUMIF(J$25:J$224,J5,N$25:N$224)</f>
        <v>0</v>
      </c>
      <c r="P5" s="165" t="s">
        <v>6</v>
      </c>
      <c r="Q5" s="227">
        <f>U5</f>
        <v>0</v>
      </c>
      <c r="R5" s="182" t="str">
        <f>IF(X5&lt;&gt;0,X5/(X5+V5),"")</f>
        <v/>
      </c>
      <c r="S5" s="66"/>
      <c r="T5" s="66"/>
      <c r="U5" s="155">
        <f t="shared" ref="U5:U10" si="2">SUMIF(Q$25:Q$224,P5,U$25:U$224)</f>
        <v>0</v>
      </c>
      <c r="V5" s="155">
        <f t="shared" ref="V5:V10" si="3">SUMIF(Q$25:Q$224,P5,V$25:V$224)</f>
        <v>0</v>
      </c>
      <c r="W5" s="155"/>
      <c r="X5" s="155">
        <f t="shared" ref="X5:X10" si="4">SUMIF(Q$25:Q$224,P5,X$25:X$224)</f>
        <v>0</v>
      </c>
      <c r="Y5" s="154">
        <f t="shared" ref="Y5:Y10" si="5">SUMIF(Q$25:Q$224,P5,Y$25:Y$224)</f>
        <v>0</v>
      </c>
      <c r="Z5" s="236">
        <f t="shared" ref="Z5:Z10" si="6">SUMIF(Q$25:Q$224,P5,Z$25:Z$224)</f>
        <v>0</v>
      </c>
      <c r="AB5" s="88"/>
    </row>
    <row r="6" spans="2:28" ht="16.2" outlineLevel="1" thickBot="1" x14ac:dyDescent="0.35">
      <c r="B6" s="461"/>
      <c r="C6" s="462"/>
      <c r="D6" s="462"/>
      <c r="E6" s="462"/>
      <c r="F6" s="463"/>
      <c r="G6" s="4"/>
      <c r="H6" s="145" t="s">
        <v>140</v>
      </c>
      <c r="J6" s="166" t="s">
        <v>7</v>
      </c>
      <c r="K6" s="66"/>
      <c r="L6" s="66"/>
      <c r="M6" s="141">
        <f t="shared" si="0"/>
        <v>0</v>
      </c>
      <c r="N6" s="237">
        <f t="shared" si="1"/>
        <v>0</v>
      </c>
      <c r="P6" s="166" t="s">
        <v>7</v>
      </c>
      <c r="Q6" s="228">
        <f>U6</f>
        <v>0</v>
      </c>
      <c r="R6" s="65" t="str">
        <f t="shared" ref="R6:R9" si="7">IF(X6&lt;&gt;0,X6/(X6+V6),"")</f>
        <v/>
      </c>
      <c r="S6" s="66"/>
      <c r="T6" s="66"/>
      <c r="U6" s="57">
        <f t="shared" si="2"/>
        <v>0</v>
      </c>
      <c r="V6" s="57">
        <f t="shared" si="3"/>
        <v>0</v>
      </c>
      <c r="W6" s="57"/>
      <c r="X6" s="57">
        <f t="shared" si="4"/>
        <v>0</v>
      </c>
      <c r="Y6" s="141">
        <f t="shared" si="5"/>
        <v>0</v>
      </c>
      <c r="Z6" s="237">
        <f t="shared" si="6"/>
        <v>0</v>
      </c>
      <c r="AB6" s="88"/>
    </row>
    <row r="7" spans="2:28" ht="16.5" customHeight="1" outlineLevel="1" thickBot="1" x14ac:dyDescent="0.35">
      <c r="G7" s="4"/>
      <c r="H7" s="146" t="s">
        <v>90</v>
      </c>
      <c r="J7" s="166" t="s">
        <v>8</v>
      </c>
      <c r="K7" s="66"/>
      <c r="L7" s="66"/>
      <c r="M7" s="141">
        <f t="shared" si="0"/>
        <v>0</v>
      </c>
      <c r="N7" s="237">
        <f t="shared" si="1"/>
        <v>0</v>
      </c>
      <c r="P7" s="166" t="s">
        <v>8</v>
      </c>
      <c r="Q7" s="228">
        <f>U7</f>
        <v>0</v>
      </c>
      <c r="R7" s="65" t="str">
        <f t="shared" si="7"/>
        <v/>
      </c>
      <c r="S7" s="66"/>
      <c r="T7" s="66"/>
      <c r="U7" s="57">
        <f t="shared" si="2"/>
        <v>0</v>
      </c>
      <c r="V7" s="57">
        <f t="shared" si="3"/>
        <v>0</v>
      </c>
      <c r="W7" s="57"/>
      <c r="X7" s="57">
        <f t="shared" si="4"/>
        <v>0</v>
      </c>
      <c r="Y7" s="141">
        <f t="shared" si="5"/>
        <v>0</v>
      </c>
      <c r="Z7" s="237">
        <f t="shared" si="6"/>
        <v>0</v>
      </c>
      <c r="AB7" s="88"/>
    </row>
    <row r="8" spans="2:28" ht="15.6" outlineLevel="1" x14ac:dyDescent="0.3">
      <c r="B8" s="452" t="s">
        <v>58</v>
      </c>
      <c r="C8" s="453"/>
      <c r="D8" s="211" t="s">
        <v>133</v>
      </c>
      <c r="E8" s="454" t="s">
        <v>142</v>
      </c>
      <c r="F8" s="455"/>
      <c r="G8" s="4"/>
      <c r="H8" s="4"/>
      <c r="J8" s="166" t="s">
        <v>9</v>
      </c>
      <c r="K8" s="66"/>
      <c r="L8" s="66"/>
      <c r="M8" s="141">
        <f t="shared" si="0"/>
        <v>0</v>
      </c>
      <c r="N8" s="237">
        <f t="shared" si="1"/>
        <v>0</v>
      </c>
      <c r="P8" s="166" t="s">
        <v>9</v>
      </c>
      <c r="Q8" s="228">
        <f>U8</f>
        <v>0</v>
      </c>
      <c r="R8" s="65" t="str">
        <f t="shared" si="7"/>
        <v/>
      </c>
      <c r="S8" s="66"/>
      <c r="T8" s="66"/>
      <c r="U8" s="57">
        <f t="shared" si="2"/>
        <v>0</v>
      </c>
      <c r="V8" s="57">
        <f t="shared" si="3"/>
        <v>0</v>
      </c>
      <c r="W8" s="57"/>
      <c r="X8" s="57">
        <f t="shared" si="4"/>
        <v>0</v>
      </c>
      <c r="Y8" s="141">
        <f t="shared" si="5"/>
        <v>0</v>
      </c>
      <c r="Z8" s="237">
        <f t="shared" si="6"/>
        <v>0</v>
      </c>
      <c r="AB8" s="88"/>
    </row>
    <row r="9" spans="2:28" ht="15.6" outlineLevel="1" x14ac:dyDescent="0.3">
      <c r="B9" s="429" t="s">
        <v>59</v>
      </c>
      <c r="C9" s="430"/>
      <c r="D9" s="140" t="s">
        <v>259</v>
      </c>
      <c r="E9" s="456"/>
      <c r="F9" s="457"/>
      <c r="G9" s="4"/>
      <c r="H9" s="4"/>
      <c r="J9" s="166" t="s">
        <v>13</v>
      </c>
      <c r="K9" s="66"/>
      <c r="L9" s="66"/>
      <c r="M9" s="141">
        <f t="shared" si="0"/>
        <v>0</v>
      </c>
      <c r="N9" s="237">
        <f t="shared" si="1"/>
        <v>0</v>
      </c>
      <c r="P9" s="166" t="s">
        <v>13</v>
      </c>
      <c r="Q9" s="228">
        <f>U9</f>
        <v>0</v>
      </c>
      <c r="R9" s="65" t="str">
        <f t="shared" si="7"/>
        <v/>
      </c>
      <c r="S9" s="66"/>
      <c r="T9" s="66"/>
      <c r="U9" s="57">
        <f t="shared" si="2"/>
        <v>0</v>
      </c>
      <c r="V9" s="57">
        <f t="shared" si="3"/>
        <v>0</v>
      </c>
      <c r="W9" s="57"/>
      <c r="X9" s="57">
        <f t="shared" si="4"/>
        <v>0</v>
      </c>
      <c r="Y9" s="141">
        <f t="shared" si="5"/>
        <v>0</v>
      </c>
      <c r="Z9" s="237">
        <f t="shared" si="6"/>
        <v>0</v>
      </c>
      <c r="AB9" s="88"/>
    </row>
    <row r="10" spans="2:28" ht="16.05" customHeight="1" outlineLevel="1" thickBot="1" x14ac:dyDescent="0.35">
      <c r="B10" s="445" t="s">
        <v>152</v>
      </c>
      <c r="C10" s="446"/>
      <c r="D10" s="464" t="s">
        <v>153</v>
      </c>
      <c r="E10" s="465"/>
      <c r="F10" s="466"/>
      <c r="G10" s="4"/>
      <c r="H10" s="4"/>
      <c r="J10" s="166" t="s">
        <v>47</v>
      </c>
      <c r="K10" s="66"/>
      <c r="L10" s="66"/>
      <c r="M10" s="181">
        <f t="shared" si="0"/>
        <v>0</v>
      </c>
      <c r="N10" s="238">
        <f t="shared" si="1"/>
        <v>0</v>
      </c>
      <c r="P10" s="166" t="s">
        <v>47</v>
      </c>
      <c r="Q10" s="229">
        <f>W10</f>
        <v>0</v>
      </c>
      <c r="R10" s="204" t="str">
        <f>IF(X10&lt;&gt;0,X10/(X10+V10),"")</f>
        <v/>
      </c>
      <c r="S10" s="66"/>
      <c r="T10" s="66"/>
      <c r="U10" s="188">
        <f t="shared" si="2"/>
        <v>0</v>
      </c>
      <c r="V10" s="188">
        <f t="shared" si="3"/>
        <v>0</v>
      </c>
      <c r="W10" s="188">
        <f>SUM(W25:W85)</f>
        <v>0</v>
      </c>
      <c r="X10" s="188">
        <f t="shared" si="4"/>
        <v>0</v>
      </c>
      <c r="Y10" s="181">
        <f t="shared" si="5"/>
        <v>0</v>
      </c>
      <c r="Z10" s="238">
        <f t="shared" si="6"/>
        <v>0</v>
      </c>
      <c r="AB10" s="88"/>
    </row>
    <row r="11" spans="2:28" ht="16.8" outlineLevel="1" thickTop="1" thickBot="1" x14ac:dyDescent="0.35">
      <c r="B11" s="447"/>
      <c r="C11" s="448"/>
      <c r="D11" s="467"/>
      <c r="E11" s="468"/>
      <c r="F11" s="469"/>
      <c r="G11" s="4"/>
      <c r="H11" s="4"/>
      <c r="J11" s="252" t="s">
        <v>161</v>
      </c>
      <c r="K11" s="202"/>
      <c r="L11" s="202"/>
      <c r="M11" s="345">
        <f>SUM(M5:M10)</f>
        <v>0</v>
      </c>
      <c r="N11" s="321">
        <f>SUM(N5:N10)</f>
        <v>0</v>
      </c>
      <c r="O11" s="86"/>
      <c r="P11" s="253" t="s">
        <v>161</v>
      </c>
      <c r="Q11" s="325">
        <f>SUM(Q5:Q10)</f>
        <v>0</v>
      </c>
      <c r="R11" s="326" t="str">
        <f>IF(X11&lt;&gt;0,X11/(X11+V11),"")</f>
        <v/>
      </c>
      <c r="S11" s="327"/>
      <c r="T11" s="327"/>
      <c r="U11" s="328">
        <f>SUM(U5:U10)</f>
        <v>0</v>
      </c>
      <c r="V11" s="328">
        <f>SUM(V5:V10)</f>
        <v>0</v>
      </c>
      <c r="W11" s="328"/>
      <c r="X11" s="349">
        <f>SUM(X5:X10)</f>
        <v>0</v>
      </c>
      <c r="Y11" s="345">
        <f>SUM(Y5:Y10)</f>
        <v>0</v>
      </c>
      <c r="Z11" s="321">
        <f>SUM(Z5:Z10)</f>
        <v>0</v>
      </c>
      <c r="AB11" s="86"/>
    </row>
    <row r="12" spans="2:28" ht="15.6" outlineLevel="1" x14ac:dyDescent="0.3">
      <c r="B12" s="429" t="s">
        <v>151</v>
      </c>
      <c r="C12" s="430"/>
      <c r="D12" s="431"/>
      <c r="E12" s="432"/>
      <c r="F12" s="433"/>
      <c r="G12" s="4"/>
      <c r="H12" s="4"/>
      <c r="J12" s="187"/>
      <c r="K12" s="201"/>
      <c r="L12" s="201"/>
      <c r="M12" s="203"/>
      <c r="N12" s="239"/>
      <c r="P12" s="205"/>
      <c r="Q12" s="230"/>
      <c r="R12" s="189"/>
      <c r="S12" s="206"/>
      <c r="T12" s="206"/>
      <c r="U12" s="207"/>
      <c r="V12" s="207"/>
      <c r="W12" s="207"/>
      <c r="X12" s="207"/>
      <c r="Y12" s="350"/>
      <c r="Z12" s="351"/>
      <c r="AB12" s="86"/>
    </row>
    <row r="13" spans="2:28" ht="15.6" outlineLevel="1" x14ac:dyDescent="0.3">
      <c r="B13" s="429" t="s">
        <v>63</v>
      </c>
      <c r="C13" s="430"/>
      <c r="D13" s="431"/>
      <c r="E13" s="432"/>
      <c r="F13" s="433"/>
      <c r="G13" s="4"/>
      <c r="H13" s="4"/>
      <c r="J13" s="166" t="s">
        <v>14</v>
      </c>
      <c r="K13" s="66"/>
      <c r="L13" s="66"/>
      <c r="M13" s="141">
        <f>SUMIF(J$25:J$224,J13,M$25:M$224)</f>
        <v>0</v>
      </c>
      <c r="N13" s="237">
        <f>SUMIF(J$25:J$224,J13,N$25:N$224)</f>
        <v>0</v>
      </c>
      <c r="P13" s="208" t="s">
        <v>14</v>
      </c>
      <c r="Q13" s="229">
        <f>U13</f>
        <v>0</v>
      </c>
      <c r="R13" s="180" t="str">
        <f>IF(X13&lt;&gt;0,X13/(X13+V13),"")</f>
        <v/>
      </c>
      <c r="S13" s="66"/>
      <c r="T13" s="66"/>
      <c r="U13" s="57">
        <f>SUMIF(Q$25:Q$224,P13,U$25:U$224)</f>
        <v>0</v>
      </c>
      <c r="V13" s="57">
        <f>SUMIF(Q$25:Q$224,P13,V$25:V$224)</f>
        <v>0</v>
      </c>
      <c r="W13" s="188"/>
      <c r="X13" s="57">
        <f>SUMIF(Q$25:Q$224,P13,X$25:X$224)</f>
        <v>0</v>
      </c>
      <c r="Y13" s="181">
        <f>SUMIF(Q$25:Q$224,P13,Y$25:Y$224)</f>
        <v>0</v>
      </c>
      <c r="Z13" s="240">
        <f>SUMIF(Q$25:Q$224,P13,Z$25:Z$224)</f>
        <v>0</v>
      </c>
      <c r="AB13" s="88"/>
    </row>
    <row r="14" spans="2:28" ht="16.2" outlineLevel="1" thickBot="1" x14ac:dyDescent="0.35">
      <c r="B14" s="434" t="s">
        <v>60</v>
      </c>
      <c r="C14" s="435"/>
      <c r="D14" s="436" t="s">
        <v>134</v>
      </c>
      <c r="E14" s="437"/>
      <c r="F14" s="438"/>
      <c r="G14" s="4"/>
      <c r="H14" s="4"/>
      <c r="J14" s="166" t="s">
        <v>15</v>
      </c>
      <c r="K14" s="66"/>
      <c r="L14" s="66"/>
      <c r="M14" s="181">
        <f>SUMIF(J$25:J$224,J14,M$25:M$224)</f>
        <v>0</v>
      </c>
      <c r="N14" s="238">
        <f>SUMIF(J$25:J$224,J14,N$25:N$224)</f>
        <v>0</v>
      </c>
      <c r="P14" s="209" t="s">
        <v>15</v>
      </c>
      <c r="Q14" s="231">
        <f>U14</f>
        <v>0</v>
      </c>
      <c r="R14" s="210" t="str">
        <f>IF(X14&lt;&gt;0,X14/(X14+V14),"")</f>
        <v/>
      </c>
      <c r="S14" s="66"/>
      <c r="T14" s="66"/>
      <c r="U14" s="188">
        <f>SUMIF(Q$25:Q$224,P14,U$25:U$224)</f>
        <v>0</v>
      </c>
      <c r="V14" s="188">
        <f>SUMIF(Q$25:Q$224,P14,V$25:V$224)</f>
        <v>0</v>
      </c>
      <c r="W14" s="188"/>
      <c r="X14" s="188">
        <f>SUMIF(Q$25:Q$224,P14,X$25:X$224)</f>
        <v>0</v>
      </c>
      <c r="Y14" s="142">
        <f>SUMIF(Q$25:Q$224,P14,Y$25:Y$224)</f>
        <v>0</v>
      </c>
      <c r="Z14" s="241">
        <f>SUMIF(Q$25:Q$224,P14,Z$25:Z$224)</f>
        <v>0</v>
      </c>
      <c r="AB14" s="88"/>
    </row>
    <row r="15" spans="2:28" ht="16.2" outlineLevel="1" thickBot="1" x14ac:dyDescent="0.35">
      <c r="B15" s="29"/>
      <c r="C15" s="84"/>
      <c r="D15" s="4"/>
      <c r="E15" s="84"/>
      <c r="F15" s="84"/>
      <c r="G15" s="4"/>
      <c r="H15" s="4"/>
      <c r="J15" s="252" t="s">
        <v>161</v>
      </c>
      <c r="K15" s="202"/>
      <c r="L15" s="202"/>
      <c r="M15" s="368">
        <f>SUM(M13:M14)</f>
        <v>0</v>
      </c>
      <c r="N15" s="322">
        <f>SUM(N13:N14)</f>
        <v>0</v>
      </c>
      <c r="P15" s="254" t="s">
        <v>161</v>
      </c>
      <c r="Q15" s="329">
        <f>SUM(Q13:Q14)</f>
        <v>0</v>
      </c>
      <c r="R15" s="344"/>
      <c r="S15" s="345">
        <f>SUM(S9:S14)</f>
        <v>0</v>
      </c>
      <c r="T15" s="346"/>
      <c r="U15" s="347"/>
      <c r="V15" s="347"/>
      <c r="W15" s="347"/>
      <c r="X15" s="348"/>
      <c r="Y15" s="330">
        <f>SUM(Y13:Y14)</f>
        <v>0</v>
      </c>
      <c r="Z15" s="331">
        <f>SUM(Z13:Z14)</f>
        <v>0</v>
      </c>
      <c r="AB15" s="88"/>
    </row>
    <row r="16" spans="2:28" ht="16.8" outlineLevel="1" thickTop="1" thickBot="1" x14ac:dyDescent="0.35">
      <c r="B16" s="29"/>
      <c r="C16" s="84"/>
      <c r="D16" s="4"/>
      <c r="E16" s="84"/>
      <c r="F16" s="84"/>
      <c r="G16" s="4"/>
      <c r="H16" s="4"/>
      <c r="J16" s="255" t="s">
        <v>78</v>
      </c>
      <c r="K16" s="256"/>
      <c r="L16" s="256"/>
      <c r="M16" s="323">
        <f>M11+M15</f>
        <v>0</v>
      </c>
      <c r="N16" s="324">
        <f>N11+N15</f>
        <v>0</v>
      </c>
      <c r="O16" s="86"/>
      <c r="P16" s="257" t="s">
        <v>78</v>
      </c>
      <c r="Q16" s="332">
        <f>Q11+Q15</f>
        <v>0</v>
      </c>
      <c r="R16" s="333"/>
      <c r="S16" s="334"/>
      <c r="T16" s="334"/>
      <c r="U16" s="335">
        <f>SUM(U5:U14)</f>
        <v>0</v>
      </c>
      <c r="V16" s="335">
        <f>SUM(V5:V14)</f>
        <v>0</v>
      </c>
      <c r="W16" s="336"/>
      <c r="X16" s="335">
        <f>SUM(X5:X14)</f>
        <v>0</v>
      </c>
      <c r="Y16" s="323">
        <f>Y11+Y15</f>
        <v>0</v>
      </c>
      <c r="Z16" s="324">
        <f>Z11+Z15</f>
        <v>0</v>
      </c>
      <c r="AB16" s="88"/>
    </row>
    <row r="17" spans="1:40" s="4" customFormat="1" ht="15" outlineLevel="1" thickBot="1" x14ac:dyDescent="0.35">
      <c r="B17" s="29"/>
      <c r="C17" s="84"/>
      <c r="E17" s="84"/>
      <c r="F17" s="84"/>
      <c r="J17" s="81"/>
      <c r="Q17" s="81"/>
    </row>
    <row r="18" spans="1:40" s="4" customFormat="1" ht="15" outlineLevel="1" thickBot="1" x14ac:dyDescent="0.35">
      <c r="B18" s="29"/>
      <c r="C18" s="84"/>
      <c r="E18" s="84"/>
      <c r="F18" s="84"/>
      <c r="J18" s="81"/>
      <c r="P18" s="424" t="s">
        <v>113</v>
      </c>
      <c r="Q18" s="425"/>
      <c r="R18" s="137" t="s">
        <v>114</v>
      </c>
      <c r="S18" s="136" t="s">
        <v>85</v>
      </c>
      <c r="T18" s="183" t="s">
        <v>86</v>
      </c>
    </row>
    <row r="19" spans="1:40" s="4" customFormat="1" ht="15" outlineLevel="1" thickBot="1" x14ac:dyDescent="0.35">
      <c r="B19" s="29"/>
      <c r="C19" s="84"/>
      <c r="E19" s="84"/>
      <c r="F19" s="84"/>
      <c r="J19" s="81"/>
      <c r="P19" s="138"/>
      <c r="Q19" s="139"/>
      <c r="R19" s="337" t="str">
        <f>VLOOKUP(D9,'Lijsten overig'!$C$3:$G$7,3,TRUE)</f>
        <v>30-70%</v>
      </c>
      <c r="S19" s="184">
        <f>VLOOKUP(D9,'Lijsten overig'!$C$3:$G$7,4,TRUE)</f>
        <v>0.3</v>
      </c>
      <c r="T19" s="185">
        <f>VLOOKUP(D9,'Lijsten overig'!$C$3:$G$7,5,TRUE)</f>
        <v>0.7</v>
      </c>
    </row>
    <row r="20" spans="1:40" s="4" customFormat="1" ht="15" outlineLevel="1" thickBot="1" x14ac:dyDescent="0.35">
      <c r="B20" s="29"/>
      <c r="C20" s="84"/>
      <c r="E20" s="84"/>
      <c r="F20" s="84"/>
      <c r="G20" s="84"/>
      <c r="H20" s="87"/>
      <c r="I20" s="84"/>
      <c r="J20" s="89"/>
      <c r="K20" s="84"/>
      <c r="L20" s="84"/>
      <c r="M20" s="84"/>
      <c r="N20" s="84"/>
      <c r="O20" s="84"/>
      <c r="P20" s="87"/>
      <c r="Q20" s="89"/>
      <c r="R20" s="84"/>
      <c r="S20" s="84"/>
      <c r="T20" s="84"/>
      <c r="U20" s="84"/>
      <c r="V20" s="84"/>
      <c r="W20" s="84"/>
      <c r="X20" s="84"/>
      <c r="Y20" s="84"/>
      <c r="Z20" s="84"/>
      <c r="AA20" s="84"/>
    </row>
    <row r="21" spans="1:40" ht="15" thickBot="1" x14ac:dyDescent="0.35">
      <c r="B21" s="442" t="s">
        <v>144</v>
      </c>
      <c r="C21" s="443"/>
      <c r="D21" s="443"/>
      <c r="E21" s="443"/>
      <c r="F21" s="443"/>
      <c r="G21" s="442"/>
      <c r="H21" s="444"/>
      <c r="I21" s="85"/>
      <c r="J21" s="439" t="s">
        <v>68</v>
      </c>
      <c r="K21" s="440"/>
      <c r="L21" s="440"/>
      <c r="M21" s="440"/>
      <c r="N21" s="441"/>
      <c r="O21" s="87"/>
      <c r="P21" s="426" t="s">
        <v>118</v>
      </c>
      <c r="Q21" s="427"/>
      <c r="R21" s="427"/>
      <c r="S21" s="427"/>
      <c r="T21" s="427"/>
      <c r="U21" s="427"/>
      <c r="V21" s="427"/>
      <c r="W21" s="427"/>
      <c r="X21" s="427"/>
      <c r="Y21" s="427"/>
      <c r="Z21" s="428"/>
      <c r="AA21" s="87"/>
      <c r="AB21" s="421" t="s">
        <v>164</v>
      </c>
      <c r="AC21" s="422"/>
      <c r="AD21" s="422"/>
      <c r="AE21" s="423"/>
    </row>
    <row r="22" spans="1:40" s="200" customFormat="1" ht="29.4" thickBot="1" x14ac:dyDescent="0.35">
      <c r="A22" s="190"/>
      <c r="B22" s="191" t="s">
        <v>135</v>
      </c>
      <c r="C22" s="192" t="s">
        <v>136</v>
      </c>
      <c r="D22" s="192" t="s">
        <v>137</v>
      </c>
      <c r="E22" s="193" t="s">
        <v>138</v>
      </c>
      <c r="F22" s="194" t="s">
        <v>139</v>
      </c>
      <c r="G22" s="195" t="s">
        <v>55</v>
      </c>
      <c r="H22" s="196" t="s">
        <v>38</v>
      </c>
      <c r="I22" s="190"/>
      <c r="J22" s="197" t="s">
        <v>74</v>
      </c>
      <c r="K22" s="192" t="s">
        <v>76</v>
      </c>
      <c r="L22" s="192" t="s">
        <v>75</v>
      </c>
      <c r="M22" s="369" t="s">
        <v>115</v>
      </c>
      <c r="N22" s="370" t="s">
        <v>18</v>
      </c>
      <c r="O22" s="198"/>
      <c r="P22" s="191" t="s">
        <v>162</v>
      </c>
      <c r="Q22" s="193" t="s">
        <v>74</v>
      </c>
      <c r="R22" s="192" t="s">
        <v>106</v>
      </c>
      <c r="S22" s="192" t="s">
        <v>76</v>
      </c>
      <c r="T22" s="192" t="s">
        <v>75</v>
      </c>
      <c r="U22" s="192" t="s">
        <v>19</v>
      </c>
      <c r="V22" s="192" t="s">
        <v>20</v>
      </c>
      <c r="W22" s="192" t="s">
        <v>110</v>
      </c>
      <c r="X22" s="192" t="s">
        <v>176</v>
      </c>
      <c r="Y22" s="369" t="s">
        <v>115</v>
      </c>
      <c r="Z22" s="370" t="s">
        <v>18</v>
      </c>
      <c r="AA22" s="198"/>
      <c r="AB22" s="199" t="s">
        <v>119</v>
      </c>
      <c r="AC22" s="199" t="s">
        <v>141</v>
      </c>
      <c r="AD22" s="199" t="s">
        <v>120</v>
      </c>
      <c r="AE22" s="243" t="s">
        <v>71</v>
      </c>
      <c r="AF22" s="190"/>
      <c r="AG22" s="190"/>
      <c r="AH22" s="190"/>
      <c r="AI22" s="190"/>
      <c r="AJ22" s="190"/>
      <c r="AK22" s="190"/>
      <c r="AL22" s="190"/>
      <c r="AM22" s="190"/>
      <c r="AN22" s="190"/>
    </row>
    <row r="23" spans="1:40" ht="15" thickBot="1" x14ac:dyDescent="0.35">
      <c r="B23" s="171"/>
      <c r="C23" s="172"/>
      <c r="D23" s="172" t="s">
        <v>56</v>
      </c>
      <c r="E23" s="170" t="s">
        <v>107</v>
      </c>
      <c r="F23" s="175" t="s">
        <v>132</v>
      </c>
      <c r="G23" s="174"/>
      <c r="H23" s="173"/>
      <c r="J23" s="167"/>
      <c r="K23" s="168" t="s">
        <v>145</v>
      </c>
      <c r="L23" s="168" t="s">
        <v>145</v>
      </c>
      <c r="M23" s="371" t="s">
        <v>67</v>
      </c>
      <c r="N23" s="372" t="s">
        <v>67</v>
      </c>
      <c r="O23" s="244"/>
      <c r="P23" s="169"/>
      <c r="Q23" s="170"/>
      <c r="R23" s="168"/>
      <c r="S23" s="168" t="s">
        <v>145</v>
      </c>
      <c r="T23" s="168" t="s">
        <v>145</v>
      </c>
      <c r="U23" s="168" t="s">
        <v>107</v>
      </c>
      <c r="V23" s="168" t="s">
        <v>108</v>
      </c>
      <c r="W23" s="168" t="s">
        <v>107</v>
      </c>
      <c r="X23" s="168" t="s">
        <v>108</v>
      </c>
      <c r="Y23" s="371" t="s">
        <v>67</v>
      </c>
      <c r="Z23" s="372" t="s">
        <v>67</v>
      </c>
      <c r="AA23" s="244"/>
      <c r="AB23" s="245"/>
      <c r="AC23" s="246"/>
      <c r="AD23" s="247"/>
      <c r="AE23" s="248"/>
    </row>
    <row r="24" spans="1:40" x14ac:dyDescent="0.3">
      <c r="B24" s="120" t="s">
        <v>179</v>
      </c>
      <c r="C24" s="121"/>
      <c r="D24" s="91"/>
      <c r="E24" s="129"/>
      <c r="F24" s="129"/>
      <c r="G24" s="130"/>
      <c r="H24" s="131"/>
      <c r="J24" s="110"/>
      <c r="K24" s="105"/>
      <c r="L24" s="105"/>
      <c r="M24" s="105"/>
      <c r="N24" s="111"/>
      <c r="O24" s="87"/>
      <c r="P24" s="116"/>
      <c r="Q24" s="107"/>
      <c r="R24" s="105"/>
      <c r="S24" s="105"/>
      <c r="T24" s="105"/>
      <c r="U24" s="105"/>
      <c r="V24" s="105"/>
      <c r="W24" s="105"/>
      <c r="X24" s="105"/>
      <c r="Y24" s="105"/>
      <c r="Z24" s="111"/>
      <c r="AA24" s="87"/>
      <c r="AB24" s="249"/>
      <c r="AC24" s="250"/>
      <c r="AD24" s="250"/>
      <c r="AE24" s="251"/>
    </row>
    <row r="25" spans="1:40" ht="15.6" x14ac:dyDescent="0.3">
      <c r="B25" s="123">
        <v>1</v>
      </c>
      <c r="C25" s="122" t="s">
        <v>160</v>
      </c>
      <c r="D25" s="103"/>
      <c r="E25" s="176"/>
      <c r="F25" s="176"/>
      <c r="G25" s="132" t="str">
        <f>VLOOKUP($F25,'Lijst Stageklassen'!$A$5:$CV$12,3+20*(VALUE(LEFT($C25,1)-1)),TRUE)</f>
        <v/>
      </c>
      <c r="H25" s="133" t="str">
        <f>IF(F25&gt;0,VLOOKUP($F25,'Lijst Stageklassen'!$A$5:$CV$12,3+20*(VALUE(LEFT($C25,1)-1))+VALUE(LEFT($D$9,1)),TRUE),J25)</f>
        <v/>
      </c>
      <c r="J25" s="112" t="str">
        <f>IF(OR(RIGHT(C25,3)="MUT",RIGHT(C25,3)="ZUT"),RIGHT(C25,3),(VLOOKUP($F25,'Lijst Stageklassen'!$A$5:$CV$12,9+20*(VALUE(LEFT($C25,1)-1))+VALUE(LEFT($D$9,1)),TRUE)))</f>
        <v/>
      </c>
      <c r="K25" s="106" t="str">
        <f>VLOOKUP($J25,'Emissie U-methode'!$B$3:$E$11,3,TRUE)</f>
        <v/>
      </c>
      <c r="L25" s="106" t="str">
        <f>VLOOKUP($J25,'Emissie U-methode'!$B$3:$E$11,4,TRUE)</f>
        <v/>
      </c>
      <c r="M25" s="141" t="str">
        <f t="shared" ref="M25:M56" si="8">IF(ISNUMBER(K25),(IF(OR(J25="MUT",J25="ZUT"),$E25*K25,$E25*$F25*K25/1000)),"")</f>
        <v/>
      </c>
      <c r="N25" s="286" t="str">
        <f t="shared" ref="N25:N56" si="9">IF(ISNUMBER(L25),(IF(OR(J25="MUT",J25="ZUT"),$E25*L25,$E25*$F25*L25/1000)),"")</f>
        <v/>
      </c>
      <c r="P25" s="117" t="s">
        <v>123</v>
      </c>
      <c r="Q25" s="108" t="str">
        <f>IF(OR(RIGHT(C25,3)="MUT",RIGHT(C25,3)="ZUT"),RIGHT(C25,3),VLOOKUP($F25,'Lijst Stageklassen'!$A$5:$CV$12,9+20*(VALUE(LEFT($C25,1)-1))+VALUE(LEFT($D$9,1))+6*VALUE(LEFT(P25,1)),TRUE))</f>
        <v/>
      </c>
      <c r="R25" s="109">
        <v>1</v>
      </c>
      <c r="S25" s="106" t="str">
        <f>VLOOKUP($Q25,'Emissie U-methode'!$B$3:$E$11,3,TRUE)</f>
        <v/>
      </c>
      <c r="T25" s="106" t="str">
        <f>VLOOKUP($Q25,'Emissie U-methode'!$B$3:$E$11,4,TRUE)</f>
        <v/>
      </c>
      <c r="U25" s="57" t="str">
        <f>IF(ISNUMBER($E25),IF(OR($J25="MUT", $J25="ZUT"),$E25,IF($Q25&lt;&gt;"ZE",(100%-$R25)*$E25,0)),"")</f>
        <v/>
      </c>
      <c r="V25" s="57" t="str">
        <f t="shared" ref="V25" si="10">IF(ISNUMBER(E25),U25*F25/1000,"")</f>
        <v/>
      </c>
      <c r="W25" s="57" t="str">
        <f>IF(ISNUMBER($E25),IF(OR($J25="MUT", $J25="ZUT"),0,IF($Q25&lt;&gt;"ZE",R25*E25, 100%*$E25)),"")</f>
        <v/>
      </c>
      <c r="X25" s="57" t="str">
        <f t="shared" ref="X25:X56" si="11">IF(ISNUMBER(E25),W25*F25/1000,"")</f>
        <v/>
      </c>
      <c r="Y25" s="141" t="str">
        <f t="shared" ref="Y25:Y56" si="12">IF(ISNUMBER(S25),(IF(OR(Q25="MUT",Q25="ZUT"),$U25*S25,$U25*$F25*S25/1000)),"")</f>
        <v/>
      </c>
      <c r="Z25" s="286" t="str">
        <f t="shared" ref="Z25:Z56" si="13">IF(ISNUMBER(T25),(IF(OR(Q25="MUT",Q25="ZUT"),$U25*T25,$U25*$F25*T25/1000)),"")</f>
        <v/>
      </c>
      <c r="AB25" s="258" t="s">
        <v>166</v>
      </c>
      <c r="AC25" s="259" t="s">
        <v>165</v>
      </c>
      <c r="AD25" s="259" t="s">
        <v>167</v>
      </c>
      <c r="AE25" s="260" t="s">
        <v>168</v>
      </c>
    </row>
    <row r="26" spans="1:40" ht="15.6" x14ac:dyDescent="0.3">
      <c r="B26" s="123">
        <v>2</v>
      </c>
      <c r="C26" s="122" t="s">
        <v>160</v>
      </c>
      <c r="D26" s="104"/>
      <c r="E26" s="176"/>
      <c r="F26" s="176"/>
      <c r="G26" s="132" t="str">
        <f>VLOOKUP($F26,'Lijst Stageklassen'!$A$5:$CV$12,3+20*(VALUE(LEFT($C26,1)-1)),TRUE)</f>
        <v/>
      </c>
      <c r="H26" s="133" t="str">
        <f>IF(F26&gt;0,VLOOKUP($F26,'Lijst Stageklassen'!$A$5:$CV$12,3+20*(VALUE(LEFT($C26,1)-1))+VALUE(LEFT($D$9,1)),TRUE),J26)</f>
        <v/>
      </c>
      <c r="J26" s="112" t="str">
        <f>IF(OR(RIGHT(C26,3)="MUT",RIGHT(C26,3)="ZUT"),RIGHT(C26,3),(VLOOKUP($F26,'Lijst Stageklassen'!$A$5:$CV$12,9+20*(VALUE(LEFT($C26,1)-1))+VALUE(LEFT($D$9,1)),TRUE)))</f>
        <v/>
      </c>
      <c r="K26" s="106" t="str">
        <f>VLOOKUP($J26,'Emissie U-methode'!$B$3:$E$11,3,TRUE)</f>
        <v/>
      </c>
      <c r="L26" s="106" t="str">
        <f>VLOOKUP($J26,'Emissie U-methode'!$B$3:$E$11,4,TRUE)</f>
        <v/>
      </c>
      <c r="M26" s="141" t="str">
        <f t="shared" si="8"/>
        <v/>
      </c>
      <c r="N26" s="286" t="str">
        <f t="shared" si="9"/>
        <v/>
      </c>
      <c r="P26" s="117" t="s">
        <v>123</v>
      </c>
      <c r="Q26" s="108" t="str">
        <f>IF(OR(RIGHT(C26,3)="MUT",RIGHT(C26,3)="ZUT"),RIGHT(C26,3),VLOOKUP($F26,'Lijst Stageklassen'!$A$5:$CV$12,9+20*(VALUE(LEFT($C26,1)-1))+VALUE(LEFT($D$9,1))+6*VALUE(LEFT(P26,1)),TRUE))</f>
        <v/>
      </c>
      <c r="R26" s="109">
        <v>0</v>
      </c>
      <c r="S26" s="106" t="str">
        <f>VLOOKUP($Q26,'Emissie U-methode'!$B$3:$E$11,3,TRUE)</f>
        <v/>
      </c>
      <c r="T26" s="106" t="str">
        <f>VLOOKUP($Q26,'Emissie U-methode'!$B$3:$E$11,4,TRUE)</f>
        <v/>
      </c>
      <c r="U26" s="57" t="str">
        <f t="shared" ref="U26:U89" si="14">IF(ISNUMBER($E26),IF(OR($J26="MUT", $J26="ZUT"),$E26,IF($Q26&lt;&gt;"ZE",(100%-$R26)*$E26,0)),"")</f>
        <v/>
      </c>
      <c r="V26" s="57" t="str">
        <f t="shared" ref="V26:V89" si="15">IF(ISNUMBER(E26),U26*F26/1000,"")</f>
        <v/>
      </c>
      <c r="W26" s="57" t="str">
        <f t="shared" ref="W26:W89" si="16">IF(ISNUMBER($E26),IF(OR($J26="MUT", $J26="ZUT"),0,IF($Q26&lt;&gt;"ZE",R26*E26, 100%*$E26)),"")</f>
        <v/>
      </c>
      <c r="X26" s="57" t="str">
        <f t="shared" si="11"/>
        <v/>
      </c>
      <c r="Y26" s="141" t="str">
        <f t="shared" si="12"/>
        <v/>
      </c>
      <c r="Z26" s="286" t="str">
        <f t="shared" si="13"/>
        <v/>
      </c>
      <c r="AB26" s="261"/>
      <c r="AC26" s="262"/>
      <c r="AD26" s="262"/>
      <c r="AE26" s="263"/>
    </row>
    <row r="27" spans="1:40" ht="15.6" x14ac:dyDescent="0.3">
      <c r="B27" s="123">
        <v>3</v>
      </c>
      <c r="C27" s="122" t="s">
        <v>160</v>
      </c>
      <c r="D27" s="104"/>
      <c r="E27" s="176"/>
      <c r="F27" s="177"/>
      <c r="G27" s="132" t="str">
        <f>VLOOKUP($F27,'Lijst Stageklassen'!$A$5:$CV$12,3+20*(VALUE(LEFT($C27,1)-1)),TRUE)</f>
        <v/>
      </c>
      <c r="H27" s="133" t="str">
        <f>IF(F27&gt;0,VLOOKUP($F27,'Lijst Stageklassen'!$A$5:$CV$12,3+20*(VALUE(LEFT($C27,1)-1))+VALUE(LEFT($D$9,1)),TRUE),J27)</f>
        <v/>
      </c>
      <c r="J27" s="112" t="str">
        <f>IF(OR(RIGHT(C27,3)="MUT",RIGHT(C27,3)="ZUT"),RIGHT(C27,3),(VLOOKUP($F27,'Lijst Stageklassen'!$A$5:$CV$12,9+20*(VALUE(LEFT($C27,1)-1))+VALUE(LEFT($D$9,1)),TRUE)))</f>
        <v/>
      </c>
      <c r="K27" s="106" t="str">
        <f>VLOOKUP($J27,'Emissie U-methode'!$B$3:$E$11,3,TRUE)</f>
        <v/>
      </c>
      <c r="L27" s="106" t="str">
        <f>VLOOKUP($J27,'Emissie U-methode'!$B$3:$E$11,4,TRUE)</f>
        <v/>
      </c>
      <c r="M27" s="141" t="str">
        <f t="shared" si="8"/>
        <v/>
      </c>
      <c r="N27" s="286" t="str">
        <f t="shared" si="9"/>
        <v/>
      </c>
      <c r="P27" s="117" t="s">
        <v>123</v>
      </c>
      <c r="Q27" s="108" t="str">
        <f>IF(OR(RIGHT(C27,3)="MUT",RIGHT(C27,3)="ZUT"),RIGHT(C27,3),VLOOKUP($F27,'Lijst Stageklassen'!$A$5:$CV$12,9+20*(VALUE(LEFT($C27,1)-1))+VALUE(LEFT($D$9,1))+6*VALUE(LEFT(P27,1)),TRUE))</f>
        <v/>
      </c>
      <c r="R27" s="109">
        <v>0</v>
      </c>
      <c r="S27" s="106" t="str">
        <f>VLOOKUP($Q27,'Emissie U-methode'!$B$3:$E$11,3,TRUE)</f>
        <v/>
      </c>
      <c r="T27" s="106" t="str">
        <f>VLOOKUP($Q27,'Emissie U-methode'!$B$3:$E$11,4,TRUE)</f>
        <v/>
      </c>
      <c r="U27" s="57" t="str">
        <f t="shared" si="14"/>
        <v/>
      </c>
      <c r="V27" s="57" t="str">
        <f t="shared" si="15"/>
        <v/>
      </c>
      <c r="W27" s="57" t="str">
        <f t="shared" si="16"/>
        <v/>
      </c>
      <c r="X27" s="57" t="str">
        <f t="shared" si="11"/>
        <v/>
      </c>
      <c r="Y27" s="141" t="str">
        <f t="shared" si="12"/>
        <v/>
      </c>
      <c r="Z27" s="286" t="str">
        <f t="shared" si="13"/>
        <v/>
      </c>
      <c r="AB27" s="261"/>
      <c r="AC27" s="262"/>
      <c r="AD27" s="262"/>
      <c r="AE27" s="263"/>
    </row>
    <row r="28" spans="1:40" ht="15.6" x14ac:dyDescent="0.3">
      <c r="B28" s="123">
        <v>4</v>
      </c>
      <c r="C28" s="122" t="s">
        <v>160</v>
      </c>
      <c r="D28" s="104"/>
      <c r="E28" s="176"/>
      <c r="F28" s="177"/>
      <c r="G28" s="132" t="str">
        <f>VLOOKUP($F28,'Lijst Stageklassen'!$A$5:$CV$12,3+20*(VALUE(LEFT($C28,1)-1)),TRUE)</f>
        <v/>
      </c>
      <c r="H28" s="133" t="str">
        <f>IF(F28&gt;0,VLOOKUP($F28,'Lijst Stageklassen'!$A$5:$CV$12,3+20*(VALUE(LEFT($C28,1)-1))+VALUE(LEFT($D$9,1)),TRUE),J28)</f>
        <v/>
      </c>
      <c r="J28" s="112" t="str">
        <f>IF(OR(RIGHT(C28,3)="MUT",RIGHT(C28,3)="ZUT"),RIGHT(C28,3),(VLOOKUP($F28,'Lijst Stageklassen'!$A$5:$CV$12,9+20*(VALUE(LEFT($C28,1)-1))+VALUE(LEFT($D$9,1)),TRUE)))</f>
        <v/>
      </c>
      <c r="K28" s="106" t="str">
        <f>VLOOKUP($J28,'Emissie U-methode'!$B$3:$E$11,3,TRUE)</f>
        <v/>
      </c>
      <c r="L28" s="106" t="str">
        <f>VLOOKUP($J28,'Emissie U-methode'!$B$3:$E$11,4,TRUE)</f>
        <v/>
      </c>
      <c r="M28" s="141" t="str">
        <f t="shared" si="8"/>
        <v/>
      </c>
      <c r="N28" s="286" t="str">
        <f t="shared" si="9"/>
        <v/>
      </c>
      <c r="P28" s="117" t="s">
        <v>123</v>
      </c>
      <c r="Q28" s="108" t="str">
        <f>IF(OR(RIGHT(C28,3)="MUT",RIGHT(C28,3)="ZUT"),RIGHT(C28,3),VLOOKUP($F28,'Lijst Stageklassen'!$A$5:$CV$12,9+20*(VALUE(LEFT($C28,1)-1))+VALUE(LEFT($D$9,1))+6*VALUE(LEFT(P28,1)),TRUE))</f>
        <v/>
      </c>
      <c r="R28" s="109">
        <v>0</v>
      </c>
      <c r="S28" s="106" t="str">
        <f>VLOOKUP($Q28,'Emissie U-methode'!$B$3:$E$11,3,TRUE)</f>
        <v/>
      </c>
      <c r="T28" s="106" t="str">
        <f>VLOOKUP($Q28,'Emissie U-methode'!$B$3:$E$11,4,TRUE)</f>
        <v/>
      </c>
      <c r="U28" s="57" t="str">
        <f t="shared" si="14"/>
        <v/>
      </c>
      <c r="V28" s="57" t="str">
        <f t="shared" si="15"/>
        <v/>
      </c>
      <c r="W28" s="57" t="str">
        <f t="shared" si="16"/>
        <v/>
      </c>
      <c r="X28" s="57" t="str">
        <f t="shared" si="11"/>
        <v/>
      </c>
      <c r="Y28" s="141" t="str">
        <f t="shared" si="12"/>
        <v/>
      </c>
      <c r="Z28" s="286" t="str">
        <f t="shared" si="13"/>
        <v/>
      </c>
      <c r="AB28" s="261"/>
      <c r="AC28" s="262"/>
      <c r="AD28" s="262"/>
      <c r="AE28" s="263"/>
    </row>
    <row r="29" spans="1:40" ht="15.6" x14ac:dyDescent="0.3">
      <c r="B29" s="123">
        <v>5</v>
      </c>
      <c r="C29" s="122" t="s">
        <v>160</v>
      </c>
      <c r="D29" s="104"/>
      <c r="E29" s="176"/>
      <c r="F29" s="177"/>
      <c r="G29" s="132" t="str">
        <f>VLOOKUP($F29,'Lijst Stageklassen'!$A$5:$CV$12,3+20*(VALUE(LEFT($C29,1)-1)),TRUE)</f>
        <v/>
      </c>
      <c r="H29" s="133" t="str">
        <f>IF(F29&gt;0,VLOOKUP($F29,'Lijst Stageklassen'!$A$5:$CV$12,3+20*(VALUE(LEFT($C29,1)-1))+VALUE(LEFT($D$9,1)),TRUE),J29)</f>
        <v/>
      </c>
      <c r="J29" s="112" t="str">
        <f>IF(OR(RIGHT(C29,3)="MUT",RIGHT(C29,3)="ZUT"),RIGHT(C29,3),(VLOOKUP($F29,'Lijst Stageklassen'!$A$5:$CV$12,9+20*(VALUE(LEFT($C29,1)-1))+VALUE(LEFT($D$9,1)),TRUE)))</f>
        <v/>
      </c>
      <c r="K29" s="106" t="str">
        <f>VLOOKUP($J29,'Emissie U-methode'!$B$3:$E$11,3,TRUE)</f>
        <v/>
      </c>
      <c r="L29" s="106" t="str">
        <f>VLOOKUP($J29,'Emissie U-methode'!$B$3:$E$11,4,TRUE)</f>
        <v/>
      </c>
      <c r="M29" s="141" t="str">
        <f t="shared" si="8"/>
        <v/>
      </c>
      <c r="N29" s="286" t="str">
        <f t="shared" si="9"/>
        <v/>
      </c>
      <c r="P29" s="117" t="s">
        <v>123</v>
      </c>
      <c r="Q29" s="108" t="str">
        <f>IF(OR(RIGHT(C29,3)="MUT",RIGHT(C29,3)="ZUT"),RIGHT(C29,3),VLOOKUP($F29,'Lijst Stageklassen'!$A$5:$CV$12,9+20*(VALUE(LEFT($C29,1)-1))+VALUE(LEFT($D$9,1))+6*VALUE(LEFT(P29,1)),TRUE))</f>
        <v/>
      </c>
      <c r="R29" s="109">
        <v>0</v>
      </c>
      <c r="S29" s="106" t="str">
        <f>VLOOKUP($Q29,'Emissie U-methode'!$B$3:$E$11,3,TRUE)</f>
        <v/>
      </c>
      <c r="T29" s="106" t="str">
        <f>VLOOKUP($Q29,'Emissie U-methode'!$B$3:$E$11,4,TRUE)</f>
        <v/>
      </c>
      <c r="U29" s="57" t="str">
        <f t="shared" si="14"/>
        <v/>
      </c>
      <c r="V29" s="57" t="str">
        <f t="shared" si="15"/>
        <v/>
      </c>
      <c r="W29" s="57" t="str">
        <f t="shared" si="16"/>
        <v/>
      </c>
      <c r="X29" s="57" t="str">
        <f t="shared" si="11"/>
        <v/>
      </c>
      <c r="Y29" s="141" t="str">
        <f t="shared" si="12"/>
        <v/>
      </c>
      <c r="Z29" s="286" t="str">
        <f t="shared" si="13"/>
        <v/>
      </c>
      <c r="AB29" s="261"/>
      <c r="AC29" s="262"/>
      <c r="AD29" s="262"/>
      <c r="AE29" s="263"/>
    </row>
    <row r="30" spans="1:40" ht="15.6" x14ac:dyDescent="0.3">
      <c r="B30" s="123">
        <v>6</v>
      </c>
      <c r="C30" s="122" t="s">
        <v>160</v>
      </c>
      <c r="D30" s="104"/>
      <c r="E30" s="176"/>
      <c r="F30" s="177"/>
      <c r="G30" s="132" t="str">
        <f>VLOOKUP($F30,'Lijst Stageklassen'!$A$5:$CV$12,3+20*(VALUE(LEFT($C30,1)-1)),TRUE)</f>
        <v/>
      </c>
      <c r="H30" s="133" t="str">
        <f>IF(F30&gt;0,VLOOKUP($F30,'Lijst Stageklassen'!$A$5:$CV$12,3+20*(VALUE(LEFT($C30,1)-1))+VALUE(LEFT($D$9,1)),TRUE),J30)</f>
        <v/>
      </c>
      <c r="J30" s="112" t="str">
        <f>IF(OR(RIGHT(C30,3)="MUT",RIGHT(C30,3)="ZUT"),RIGHT(C30,3),(VLOOKUP($F30,'Lijst Stageklassen'!$A$5:$CV$12,9+20*(VALUE(LEFT($C30,1)-1))+VALUE(LEFT($D$9,1)),TRUE)))</f>
        <v/>
      </c>
      <c r="K30" s="106" t="str">
        <f>VLOOKUP($J30,'Emissie U-methode'!$B$3:$E$11,3,TRUE)</f>
        <v/>
      </c>
      <c r="L30" s="106" t="str">
        <f>VLOOKUP($J30,'Emissie U-methode'!$B$3:$E$11,4,TRUE)</f>
        <v/>
      </c>
      <c r="M30" s="141" t="str">
        <f t="shared" si="8"/>
        <v/>
      </c>
      <c r="N30" s="286" t="str">
        <f t="shared" si="9"/>
        <v/>
      </c>
      <c r="P30" s="117" t="s">
        <v>123</v>
      </c>
      <c r="Q30" s="108" t="str">
        <f>IF(OR(RIGHT(C30,3)="MUT",RIGHT(C30,3)="ZUT"),RIGHT(C30,3),VLOOKUP($F30,'Lijst Stageklassen'!$A$5:$CV$12,9+20*(VALUE(LEFT($C30,1)-1))+VALUE(LEFT($D$9,1))+6*VALUE(LEFT(P30,1)),TRUE))</f>
        <v/>
      </c>
      <c r="R30" s="109">
        <v>0</v>
      </c>
      <c r="S30" s="106" t="str">
        <f>VLOOKUP($Q30,'Emissie U-methode'!$B$3:$E$11,3,TRUE)</f>
        <v/>
      </c>
      <c r="T30" s="106" t="str">
        <f>VLOOKUP($Q30,'Emissie U-methode'!$B$3:$E$11,4,TRUE)</f>
        <v/>
      </c>
      <c r="U30" s="57" t="str">
        <f t="shared" si="14"/>
        <v/>
      </c>
      <c r="V30" s="57" t="str">
        <f t="shared" si="15"/>
        <v/>
      </c>
      <c r="W30" s="57" t="str">
        <f t="shared" si="16"/>
        <v/>
      </c>
      <c r="X30" s="57" t="str">
        <f t="shared" si="11"/>
        <v/>
      </c>
      <c r="Y30" s="141" t="str">
        <f t="shared" si="12"/>
        <v/>
      </c>
      <c r="Z30" s="286" t="str">
        <f t="shared" si="13"/>
        <v/>
      </c>
      <c r="AB30" s="261"/>
      <c r="AC30" s="262"/>
      <c r="AD30" s="262"/>
      <c r="AE30" s="263"/>
    </row>
    <row r="31" spans="1:40" ht="15.6" x14ac:dyDescent="0.3">
      <c r="B31" s="123">
        <v>7</v>
      </c>
      <c r="C31" s="122" t="s">
        <v>160</v>
      </c>
      <c r="D31" s="104"/>
      <c r="E31" s="176"/>
      <c r="F31" s="177"/>
      <c r="G31" s="132" t="str">
        <f>VLOOKUP($F31,'Lijst Stageklassen'!$A$5:$CV$12,3+20*(VALUE(LEFT($C31,1)-1)),TRUE)</f>
        <v/>
      </c>
      <c r="H31" s="133" t="str">
        <f>IF(F31&gt;0,VLOOKUP($F31,'Lijst Stageklassen'!$A$5:$CV$12,3+20*(VALUE(LEFT($C31,1)-1))+VALUE(LEFT($D$9,1)),TRUE),J31)</f>
        <v/>
      </c>
      <c r="J31" s="112" t="str">
        <f>IF(OR(RIGHT(C31,3)="MUT",RIGHT(C31,3)="ZUT"),RIGHT(C31,3),(VLOOKUP($F31,'Lijst Stageklassen'!$A$5:$CV$12,9+20*(VALUE(LEFT($C31,1)-1))+VALUE(LEFT($D$9,1)),TRUE)))</f>
        <v/>
      </c>
      <c r="K31" s="106" t="str">
        <f>VLOOKUP($J31,'Emissie U-methode'!$B$3:$E$11,3,TRUE)</f>
        <v/>
      </c>
      <c r="L31" s="106" t="str">
        <f>VLOOKUP($J31,'Emissie U-methode'!$B$3:$E$11,4,TRUE)</f>
        <v/>
      </c>
      <c r="M31" s="141" t="str">
        <f t="shared" si="8"/>
        <v/>
      </c>
      <c r="N31" s="286" t="str">
        <f t="shared" si="9"/>
        <v/>
      </c>
      <c r="P31" s="117" t="s">
        <v>123</v>
      </c>
      <c r="Q31" s="108" t="str">
        <f>IF(OR(RIGHT(C31,3)="MUT",RIGHT(C31,3)="ZUT"),RIGHT(C31,3),VLOOKUP($F31,'Lijst Stageklassen'!$A$5:$CV$12,9+20*(VALUE(LEFT($C31,1)-1))+VALUE(LEFT($D$9,1))+6*VALUE(LEFT(P31,1)),TRUE))</f>
        <v/>
      </c>
      <c r="R31" s="109">
        <v>0</v>
      </c>
      <c r="S31" s="106" t="str">
        <f>VLOOKUP($Q31,'Emissie U-methode'!$B$3:$E$11,3,TRUE)</f>
        <v/>
      </c>
      <c r="T31" s="106" t="str">
        <f>VLOOKUP($Q31,'Emissie U-methode'!$B$3:$E$11,4,TRUE)</f>
        <v/>
      </c>
      <c r="U31" s="57" t="str">
        <f t="shared" si="14"/>
        <v/>
      </c>
      <c r="V31" s="57" t="str">
        <f t="shared" si="15"/>
        <v/>
      </c>
      <c r="W31" s="57" t="str">
        <f t="shared" si="16"/>
        <v/>
      </c>
      <c r="X31" s="57" t="str">
        <f t="shared" si="11"/>
        <v/>
      </c>
      <c r="Y31" s="141" t="str">
        <f t="shared" si="12"/>
        <v/>
      </c>
      <c r="Z31" s="286" t="str">
        <f t="shared" si="13"/>
        <v/>
      </c>
      <c r="AB31" s="261"/>
      <c r="AC31" s="262"/>
      <c r="AD31" s="262"/>
      <c r="AE31" s="263"/>
    </row>
    <row r="32" spans="1:40" ht="15.6" x14ac:dyDescent="0.3">
      <c r="B32" s="123">
        <v>8</v>
      </c>
      <c r="C32" s="122" t="s">
        <v>160</v>
      </c>
      <c r="D32" s="104"/>
      <c r="E32" s="176"/>
      <c r="F32" s="177"/>
      <c r="G32" s="132" t="str">
        <f>VLOOKUP($F32,'Lijst Stageklassen'!$A$5:$CV$12,3+20*(VALUE(LEFT($C32,1)-1)),TRUE)</f>
        <v/>
      </c>
      <c r="H32" s="133" t="str">
        <f>IF(F32&gt;0,VLOOKUP($F32,'Lijst Stageklassen'!$A$5:$CV$12,3+20*(VALUE(LEFT($C32,1)-1))+VALUE(LEFT($D$9,1)),TRUE),J32)</f>
        <v/>
      </c>
      <c r="J32" s="112" t="str">
        <f>IF(OR(RIGHT(C32,3)="MUT",RIGHT(C32,3)="ZUT"),RIGHT(C32,3),(VLOOKUP($F32,'Lijst Stageklassen'!$A$5:$CV$12,9+20*(VALUE(LEFT($C32,1)-1))+VALUE(LEFT($D$9,1)),TRUE)))</f>
        <v/>
      </c>
      <c r="K32" s="106" t="str">
        <f>VLOOKUP($J32,'Emissie U-methode'!$B$3:$E$11,3,TRUE)</f>
        <v/>
      </c>
      <c r="L32" s="106" t="str">
        <f>VLOOKUP($J32,'Emissie U-methode'!$B$3:$E$11,4,TRUE)</f>
        <v/>
      </c>
      <c r="M32" s="141" t="str">
        <f t="shared" si="8"/>
        <v/>
      </c>
      <c r="N32" s="286" t="str">
        <f t="shared" si="9"/>
        <v/>
      </c>
      <c r="P32" s="117" t="s">
        <v>123</v>
      </c>
      <c r="Q32" s="108" t="str">
        <f>IF(OR(RIGHT(C32,3)="MUT",RIGHT(C32,3)="ZUT"),RIGHT(C32,3),VLOOKUP($F32,'Lijst Stageklassen'!$A$5:$CV$12,9+20*(VALUE(LEFT($C32,1)-1))+VALUE(LEFT($D$9,1))+6*VALUE(LEFT(P32,1)),TRUE))</f>
        <v/>
      </c>
      <c r="R32" s="109">
        <v>0</v>
      </c>
      <c r="S32" s="106" t="str">
        <f>VLOOKUP($Q32,'Emissie U-methode'!$B$3:$E$11,3,TRUE)</f>
        <v/>
      </c>
      <c r="T32" s="106" t="str">
        <f>VLOOKUP($Q32,'Emissie U-methode'!$B$3:$E$11,4,TRUE)</f>
        <v/>
      </c>
      <c r="U32" s="57" t="str">
        <f t="shared" si="14"/>
        <v/>
      </c>
      <c r="V32" s="57" t="str">
        <f t="shared" si="15"/>
        <v/>
      </c>
      <c r="W32" s="57" t="str">
        <f t="shared" si="16"/>
        <v/>
      </c>
      <c r="X32" s="57" t="str">
        <f t="shared" si="11"/>
        <v/>
      </c>
      <c r="Y32" s="141" t="str">
        <f t="shared" si="12"/>
        <v/>
      </c>
      <c r="Z32" s="286" t="str">
        <f t="shared" si="13"/>
        <v/>
      </c>
      <c r="AB32" s="261"/>
      <c r="AC32" s="262"/>
      <c r="AD32" s="262"/>
      <c r="AE32" s="263"/>
    </row>
    <row r="33" spans="2:31" ht="15.6" x14ac:dyDescent="0.3">
      <c r="B33" s="123">
        <v>9</v>
      </c>
      <c r="C33" s="122" t="s">
        <v>160</v>
      </c>
      <c r="D33" s="104"/>
      <c r="E33" s="176"/>
      <c r="F33" s="177"/>
      <c r="G33" s="132" t="str">
        <f>VLOOKUP($F33,'Lijst Stageklassen'!$A$5:$CV$12,3+20*(VALUE(LEFT($C33,1)-1)),TRUE)</f>
        <v/>
      </c>
      <c r="H33" s="133" t="str">
        <f>IF(F33&gt;0,VLOOKUP($F33,'Lijst Stageklassen'!$A$5:$CV$12,3+20*(VALUE(LEFT($C33,1)-1))+VALUE(LEFT($D$9,1)),TRUE),J33)</f>
        <v/>
      </c>
      <c r="J33" s="112" t="str">
        <f>IF(OR(RIGHT(C33,3)="MUT",RIGHT(C33,3)="ZUT"),RIGHT(C33,3),(VLOOKUP($F33,'Lijst Stageklassen'!$A$5:$CV$12,9+20*(VALUE(LEFT($C33,1)-1))+VALUE(LEFT($D$9,1)),TRUE)))</f>
        <v/>
      </c>
      <c r="K33" s="106" t="str">
        <f>VLOOKUP($J33,'Emissie U-methode'!$B$3:$E$11,3,TRUE)</f>
        <v/>
      </c>
      <c r="L33" s="106" t="str">
        <f>VLOOKUP($J33,'Emissie U-methode'!$B$3:$E$11,4,TRUE)</f>
        <v/>
      </c>
      <c r="M33" s="141" t="str">
        <f t="shared" si="8"/>
        <v/>
      </c>
      <c r="N33" s="286" t="str">
        <f t="shared" si="9"/>
        <v/>
      </c>
      <c r="P33" s="117" t="s">
        <v>123</v>
      </c>
      <c r="Q33" s="108" t="str">
        <f>IF(OR(RIGHT(C33,3)="MUT",RIGHT(C33,3)="ZUT"),RIGHT(C33,3),VLOOKUP($F33,'Lijst Stageklassen'!$A$5:$CV$12,9+20*(VALUE(LEFT($C33,1)-1))+VALUE(LEFT($D$9,1))+6*VALUE(LEFT(P33,1)),TRUE))</f>
        <v/>
      </c>
      <c r="R33" s="109">
        <v>0</v>
      </c>
      <c r="S33" s="106" t="str">
        <f>VLOOKUP($Q33,'Emissie U-methode'!$B$3:$E$11,3,TRUE)</f>
        <v/>
      </c>
      <c r="T33" s="106" t="str">
        <f>VLOOKUP($Q33,'Emissie U-methode'!$B$3:$E$11,4,TRUE)</f>
        <v/>
      </c>
      <c r="U33" s="57" t="str">
        <f t="shared" si="14"/>
        <v/>
      </c>
      <c r="V33" s="57" t="str">
        <f t="shared" si="15"/>
        <v/>
      </c>
      <c r="W33" s="57" t="str">
        <f t="shared" si="16"/>
        <v/>
      </c>
      <c r="X33" s="57" t="str">
        <f t="shared" si="11"/>
        <v/>
      </c>
      <c r="Y33" s="141" t="str">
        <f t="shared" si="12"/>
        <v/>
      </c>
      <c r="Z33" s="286" t="str">
        <f t="shared" si="13"/>
        <v/>
      </c>
      <c r="AB33" s="261"/>
      <c r="AC33" s="262"/>
      <c r="AD33" s="262"/>
      <c r="AE33" s="263"/>
    </row>
    <row r="34" spans="2:31" ht="15.6" x14ac:dyDescent="0.3">
      <c r="B34" s="123">
        <v>10</v>
      </c>
      <c r="C34" s="122" t="s">
        <v>160</v>
      </c>
      <c r="D34" s="104"/>
      <c r="E34" s="177"/>
      <c r="F34" s="176"/>
      <c r="G34" s="132" t="str">
        <f>VLOOKUP($F34,'Lijst Stageklassen'!$A$5:$CV$12,3+20*(VALUE(LEFT($C34,1)-1)),TRUE)</f>
        <v/>
      </c>
      <c r="H34" s="133" t="str">
        <f>IF(F34&gt;0,VLOOKUP($F34,'Lijst Stageklassen'!$A$5:$CV$12,3+20*(VALUE(LEFT($C34,1)-1))+VALUE(LEFT($D$9,1)),TRUE),J34)</f>
        <v/>
      </c>
      <c r="J34" s="112" t="str">
        <f>IF(OR(RIGHT(C34,3)="MUT",RIGHT(C34,3)="ZUT"),RIGHT(C34,3),(VLOOKUP($F34,'Lijst Stageklassen'!$A$5:$CV$12,9+20*(VALUE(LEFT($C34,1)-1))+VALUE(LEFT($D$9,1)),TRUE)))</f>
        <v/>
      </c>
      <c r="K34" s="106" t="str">
        <f>VLOOKUP($J34,'Emissie U-methode'!$B$3:$E$11,3,TRUE)</f>
        <v/>
      </c>
      <c r="L34" s="106" t="str">
        <f>VLOOKUP($J34,'Emissie U-methode'!$B$3:$E$11,4,TRUE)</f>
        <v/>
      </c>
      <c r="M34" s="141" t="str">
        <f t="shared" si="8"/>
        <v/>
      </c>
      <c r="N34" s="286" t="str">
        <f t="shared" si="9"/>
        <v/>
      </c>
      <c r="P34" s="117" t="s">
        <v>123</v>
      </c>
      <c r="Q34" s="108" t="str">
        <f>IF(OR(RIGHT(C34,3)="MUT",RIGHT(C34,3)="ZUT"),RIGHT(C34,3),VLOOKUP($F34,'Lijst Stageklassen'!$A$5:$CV$12,9+20*(VALUE(LEFT($C34,1)-1))+VALUE(LEFT($D$9,1))+6*VALUE(LEFT(P34,1)),TRUE))</f>
        <v/>
      </c>
      <c r="R34" s="109">
        <v>0</v>
      </c>
      <c r="S34" s="106" t="str">
        <f>VLOOKUP($Q34,'Emissie U-methode'!$B$3:$E$11,3,TRUE)</f>
        <v/>
      </c>
      <c r="T34" s="106" t="str">
        <f>VLOOKUP($Q34,'Emissie U-methode'!$B$3:$E$11,4,TRUE)</f>
        <v/>
      </c>
      <c r="U34" s="57" t="str">
        <f t="shared" si="14"/>
        <v/>
      </c>
      <c r="V34" s="57" t="str">
        <f t="shared" si="15"/>
        <v/>
      </c>
      <c r="W34" s="57" t="str">
        <f t="shared" si="16"/>
        <v/>
      </c>
      <c r="X34" s="57" t="str">
        <f t="shared" si="11"/>
        <v/>
      </c>
      <c r="Y34" s="141" t="str">
        <f t="shared" si="12"/>
        <v/>
      </c>
      <c r="Z34" s="286" t="str">
        <f t="shared" si="13"/>
        <v/>
      </c>
      <c r="AB34" s="261"/>
      <c r="AC34" s="262"/>
      <c r="AD34" s="262"/>
      <c r="AE34" s="263"/>
    </row>
    <row r="35" spans="2:31" ht="15.6" x14ac:dyDescent="0.3">
      <c r="B35" s="123">
        <v>11</v>
      </c>
      <c r="C35" s="122" t="s">
        <v>160</v>
      </c>
      <c r="D35" s="104"/>
      <c r="E35" s="177"/>
      <c r="F35" s="176"/>
      <c r="G35" s="132" t="str">
        <f>VLOOKUP($F35,'Lijst Stageklassen'!$A$5:$CV$12,3+20*(VALUE(LEFT($C35,1)-1)),TRUE)</f>
        <v/>
      </c>
      <c r="H35" s="133" t="str">
        <f>IF(F35&gt;0,VLOOKUP($F35,'Lijst Stageklassen'!$A$5:$CV$12,3+20*(VALUE(LEFT($C35,1)-1))+VALUE(LEFT($D$9,1)),TRUE),J35)</f>
        <v/>
      </c>
      <c r="J35" s="112" t="str">
        <f>IF(OR(RIGHT(C35,3)="MUT",RIGHT(C35,3)="ZUT"),RIGHT(C35,3),(VLOOKUP($F35,'Lijst Stageklassen'!$A$5:$CV$12,9+20*(VALUE(LEFT($C35,1)-1))+VALUE(LEFT($D$9,1)),TRUE)))</f>
        <v/>
      </c>
      <c r="K35" s="106" t="str">
        <f>VLOOKUP($J35,'Emissie U-methode'!$B$3:$E$11,3,TRUE)</f>
        <v/>
      </c>
      <c r="L35" s="106" t="str">
        <f>VLOOKUP($J35,'Emissie U-methode'!$B$3:$E$11,4,TRUE)</f>
        <v/>
      </c>
      <c r="M35" s="141" t="str">
        <f t="shared" si="8"/>
        <v/>
      </c>
      <c r="N35" s="286" t="str">
        <f t="shared" si="9"/>
        <v/>
      </c>
      <c r="P35" s="117" t="s">
        <v>123</v>
      </c>
      <c r="Q35" s="108" t="str">
        <f>IF(OR(RIGHT(C35,3)="MUT",RIGHT(C35,3)="ZUT"),RIGHT(C35,3),VLOOKUP($F35,'Lijst Stageklassen'!$A$5:$CV$12,9+20*(VALUE(LEFT($C35,1)-1))+VALUE(LEFT($D$9,1))+6*VALUE(LEFT(P35,1)),TRUE))</f>
        <v/>
      </c>
      <c r="R35" s="109">
        <v>0</v>
      </c>
      <c r="S35" s="106" t="str">
        <f>VLOOKUP($Q35,'Emissie U-methode'!$B$3:$E$11,3,TRUE)</f>
        <v/>
      </c>
      <c r="T35" s="106" t="str">
        <f>VLOOKUP($Q35,'Emissie U-methode'!$B$3:$E$11,4,TRUE)</f>
        <v/>
      </c>
      <c r="U35" s="57" t="str">
        <f t="shared" si="14"/>
        <v/>
      </c>
      <c r="V35" s="57" t="str">
        <f t="shared" si="15"/>
        <v/>
      </c>
      <c r="W35" s="57" t="str">
        <f t="shared" si="16"/>
        <v/>
      </c>
      <c r="X35" s="57" t="str">
        <f t="shared" si="11"/>
        <v/>
      </c>
      <c r="Y35" s="141" t="str">
        <f t="shared" si="12"/>
        <v/>
      </c>
      <c r="Z35" s="286" t="str">
        <f t="shared" si="13"/>
        <v/>
      </c>
      <c r="AB35" s="261"/>
      <c r="AC35" s="262"/>
      <c r="AD35" s="262"/>
      <c r="AE35" s="263"/>
    </row>
    <row r="36" spans="2:31" ht="15.6" x14ac:dyDescent="0.3">
      <c r="B36" s="123">
        <v>12</v>
      </c>
      <c r="C36" s="122" t="s">
        <v>160</v>
      </c>
      <c r="D36" s="104"/>
      <c r="E36" s="177"/>
      <c r="F36" s="177"/>
      <c r="G36" s="132" t="str">
        <f>VLOOKUP($F36,'Lijst Stageklassen'!$A$5:$CV$12,3+20*(VALUE(LEFT($C36,1)-1)),TRUE)</f>
        <v/>
      </c>
      <c r="H36" s="133" t="str">
        <f>IF(F36&gt;0,VLOOKUP($F36,'Lijst Stageklassen'!$A$5:$CV$12,3+20*(VALUE(LEFT($C36,1)-1))+VALUE(LEFT($D$9,1)),TRUE),J36)</f>
        <v/>
      </c>
      <c r="J36" s="112" t="str">
        <f>IF(OR(RIGHT(C36,3)="MUT",RIGHT(C36,3)="ZUT"),RIGHT(C36,3),(VLOOKUP($F36,'Lijst Stageklassen'!$A$5:$CV$12,9+20*(VALUE(LEFT($C36,1)-1))+VALUE(LEFT($D$9,1)),TRUE)))</f>
        <v/>
      </c>
      <c r="K36" s="106" t="str">
        <f>VLOOKUP($J36,'Emissie U-methode'!$B$3:$E$11,3,TRUE)</f>
        <v/>
      </c>
      <c r="L36" s="106" t="str">
        <f>VLOOKUP($J36,'Emissie U-methode'!$B$3:$E$11,4,TRUE)</f>
        <v/>
      </c>
      <c r="M36" s="141" t="str">
        <f t="shared" si="8"/>
        <v/>
      </c>
      <c r="N36" s="286" t="str">
        <f t="shared" si="9"/>
        <v/>
      </c>
      <c r="P36" s="117" t="s">
        <v>123</v>
      </c>
      <c r="Q36" s="108" t="str">
        <f>IF(OR(RIGHT(C36,3)="MUT",RIGHT(C36,3)="ZUT"),RIGHT(C36,3),VLOOKUP($F36,'Lijst Stageklassen'!$A$5:$CV$12,9+20*(VALUE(LEFT($C36,1)-1))+VALUE(LEFT($D$9,1))+6*VALUE(LEFT(P36,1)),TRUE))</f>
        <v/>
      </c>
      <c r="R36" s="109">
        <v>0</v>
      </c>
      <c r="S36" s="106" t="str">
        <f>VLOOKUP($Q36,'Emissie U-methode'!$B$3:$E$11,3,TRUE)</f>
        <v/>
      </c>
      <c r="T36" s="106" t="str">
        <f>VLOOKUP($Q36,'Emissie U-methode'!$B$3:$E$11,4,TRUE)</f>
        <v/>
      </c>
      <c r="U36" s="57" t="str">
        <f t="shared" si="14"/>
        <v/>
      </c>
      <c r="V36" s="57" t="str">
        <f t="shared" si="15"/>
        <v/>
      </c>
      <c r="W36" s="57" t="str">
        <f t="shared" si="16"/>
        <v/>
      </c>
      <c r="X36" s="57" t="str">
        <f t="shared" si="11"/>
        <v/>
      </c>
      <c r="Y36" s="141" t="str">
        <f t="shared" si="12"/>
        <v/>
      </c>
      <c r="Z36" s="286" t="str">
        <f t="shared" si="13"/>
        <v/>
      </c>
      <c r="AB36" s="261"/>
      <c r="AC36" s="262"/>
      <c r="AD36" s="262"/>
      <c r="AE36" s="263"/>
    </row>
    <row r="37" spans="2:31" ht="15.6" x14ac:dyDescent="0.3">
      <c r="B37" s="123">
        <v>13</v>
      </c>
      <c r="C37" s="122" t="s">
        <v>160</v>
      </c>
      <c r="D37" s="104"/>
      <c r="E37" s="177"/>
      <c r="F37" s="177"/>
      <c r="G37" s="132" t="str">
        <f>VLOOKUP($F37,'Lijst Stageklassen'!$A$5:$CV$12,3+20*(VALUE(LEFT($C37,1)-1)),TRUE)</f>
        <v/>
      </c>
      <c r="H37" s="133" t="str">
        <f>IF(F37&gt;0,VLOOKUP($F37,'Lijst Stageklassen'!$A$5:$CV$12,3+20*(VALUE(LEFT($C37,1)-1))+VALUE(LEFT($D$9,1)),TRUE),J37)</f>
        <v/>
      </c>
      <c r="J37" s="112" t="str">
        <f>IF(OR(RIGHT(C37,3)="MUT",RIGHT(C37,3)="ZUT"),RIGHT(C37,3),(VLOOKUP($F37,'Lijst Stageklassen'!$A$5:$CV$12,9+20*(VALUE(LEFT($C37,1)-1))+VALUE(LEFT($D$9,1)),TRUE)))</f>
        <v/>
      </c>
      <c r="K37" s="106" t="str">
        <f>VLOOKUP($J37,'Emissie U-methode'!$B$3:$E$11,3,TRUE)</f>
        <v/>
      </c>
      <c r="L37" s="106" t="str">
        <f>VLOOKUP($J37,'Emissie U-methode'!$B$3:$E$11,4,TRUE)</f>
        <v/>
      </c>
      <c r="M37" s="141" t="str">
        <f t="shared" si="8"/>
        <v/>
      </c>
      <c r="N37" s="286" t="str">
        <f t="shared" si="9"/>
        <v/>
      </c>
      <c r="P37" s="117" t="s">
        <v>123</v>
      </c>
      <c r="Q37" s="108" t="str">
        <f>IF(OR(RIGHT(C37,3)="MUT",RIGHT(C37,3)="ZUT"),RIGHT(C37,3),VLOOKUP($F37,'Lijst Stageklassen'!$A$5:$CV$12,9+20*(VALUE(LEFT($C37,1)-1))+VALUE(LEFT($D$9,1))+6*VALUE(LEFT(P37,1)),TRUE))</f>
        <v/>
      </c>
      <c r="R37" s="109">
        <v>0</v>
      </c>
      <c r="S37" s="106" t="str">
        <f>VLOOKUP($Q37,'Emissie U-methode'!$B$3:$E$11,3,TRUE)</f>
        <v/>
      </c>
      <c r="T37" s="106" t="str">
        <f>VLOOKUP($Q37,'Emissie U-methode'!$B$3:$E$11,4,TRUE)</f>
        <v/>
      </c>
      <c r="U37" s="57" t="str">
        <f t="shared" si="14"/>
        <v/>
      </c>
      <c r="V37" s="57" t="str">
        <f t="shared" si="15"/>
        <v/>
      </c>
      <c r="W37" s="57" t="str">
        <f t="shared" si="16"/>
        <v/>
      </c>
      <c r="X37" s="57" t="str">
        <f t="shared" si="11"/>
        <v/>
      </c>
      <c r="Y37" s="141" t="str">
        <f t="shared" si="12"/>
        <v/>
      </c>
      <c r="Z37" s="286" t="str">
        <f t="shared" si="13"/>
        <v/>
      </c>
      <c r="AB37" s="261"/>
      <c r="AC37" s="262"/>
      <c r="AD37" s="262"/>
      <c r="AE37" s="263"/>
    </row>
    <row r="38" spans="2:31" ht="15.6" x14ac:dyDescent="0.3">
      <c r="B38" s="123">
        <v>14</v>
      </c>
      <c r="C38" s="122" t="s">
        <v>160</v>
      </c>
      <c r="D38" s="104"/>
      <c r="E38" s="177"/>
      <c r="F38" s="177"/>
      <c r="G38" s="132" t="str">
        <f>VLOOKUP($F38,'Lijst Stageklassen'!$A$5:$CV$12,3+20*(VALUE(LEFT($C38,1)-1)),TRUE)</f>
        <v/>
      </c>
      <c r="H38" s="133" t="str">
        <f>IF(F38&gt;0,VLOOKUP($F38,'Lijst Stageklassen'!$A$5:$CV$12,3+20*(VALUE(LEFT($C38,1)-1))+VALUE(LEFT($D$9,1)),TRUE),J38)</f>
        <v/>
      </c>
      <c r="J38" s="112" t="str">
        <f>IF(OR(RIGHT(C38,3)="MUT",RIGHT(C38,3)="ZUT"),RIGHT(C38,3),(VLOOKUP($F38,'Lijst Stageklassen'!$A$5:$CV$12,9+20*(VALUE(LEFT($C38,1)-1))+VALUE(LEFT($D$9,1)),TRUE)))</f>
        <v/>
      </c>
      <c r="K38" s="106" t="str">
        <f>VLOOKUP($J38,'Emissie U-methode'!$B$3:$E$11,3,TRUE)</f>
        <v/>
      </c>
      <c r="L38" s="106" t="str">
        <f>VLOOKUP($J38,'Emissie U-methode'!$B$3:$E$11,4,TRUE)</f>
        <v/>
      </c>
      <c r="M38" s="141" t="str">
        <f t="shared" si="8"/>
        <v/>
      </c>
      <c r="N38" s="286" t="str">
        <f t="shared" si="9"/>
        <v/>
      </c>
      <c r="P38" s="117" t="s">
        <v>123</v>
      </c>
      <c r="Q38" s="108" t="str">
        <f>IF(OR(RIGHT(C38,3)="MUT",RIGHT(C38,3)="ZUT"),RIGHT(C38,3),VLOOKUP($F38,'Lijst Stageklassen'!$A$5:$CV$12,9+20*(VALUE(LEFT($C38,1)-1))+VALUE(LEFT($D$9,1))+6*VALUE(LEFT(P38,1)),TRUE))</f>
        <v/>
      </c>
      <c r="R38" s="109">
        <v>0</v>
      </c>
      <c r="S38" s="106" t="str">
        <f>VLOOKUP($Q38,'Emissie U-methode'!$B$3:$E$11,3,TRUE)</f>
        <v/>
      </c>
      <c r="T38" s="106" t="str">
        <f>VLOOKUP($Q38,'Emissie U-methode'!$B$3:$E$11,4,TRUE)</f>
        <v/>
      </c>
      <c r="U38" s="57" t="str">
        <f t="shared" si="14"/>
        <v/>
      </c>
      <c r="V38" s="57" t="str">
        <f t="shared" si="15"/>
        <v/>
      </c>
      <c r="W38" s="57" t="str">
        <f t="shared" si="16"/>
        <v/>
      </c>
      <c r="X38" s="57" t="str">
        <f t="shared" si="11"/>
        <v/>
      </c>
      <c r="Y38" s="141" t="str">
        <f t="shared" si="12"/>
        <v/>
      </c>
      <c r="Z38" s="286" t="str">
        <f t="shared" si="13"/>
        <v/>
      </c>
      <c r="AB38" s="261"/>
      <c r="AC38" s="262"/>
      <c r="AD38" s="262"/>
      <c r="AE38" s="263"/>
    </row>
    <row r="39" spans="2:31" ht="15.6" x14ac:dyDescent="0.3">
      <c r="B39" s="123">
        <v>15</v>
      </c>
      <c r="C39" s="122" t="s">
        <v>160</v>
      </c>
      <c r="D39" s="104"/>
      <c r="E39" s="177"/>
      <c r="F39" s="177"/>
      <c r="G39" s="132" t="str">
        <f>VLOOKUP($F39,'Lijst Stageklassen'!$A$5:$CV$12,3+20*(VALUE(LEFT($C39,1)-1)),TRUE)</f>
        <v/>
      </c>
      <c r="H39" s="133" t="str">
        <f>IF(F39&gt;0,VLOOKUP($F39,'Lijst Stageklassen'!$A$5:$CV$12,3+20*(VALUE(LEFT($C39,1)-1))+VALUE(LEFT($D$9,1)),TRUE),J39)</f>
        <v/>
      </c>
      <c r="J39" s="112" t="str">
        <f>IF(OR(RIGHT(C39,3)="MUT",RIGHT(C39,3)="ZUT"),RIGHT(C39,3),(VLOOKUP($F39,'Lijst Stageklassen'!$A$5:$CV$12,9+20*(VALUE(LEFT($C39,1)-1))+VALUE(LEFT($D$9,1)),TRUE)))</f>
        <v/>
      </c>
      <c r="K39" s="106" t="str">
        <f>VLOOKUP($J39,'Emissie U-methode'!$B$3:$E$11,3,TRUE)</f>
        <v/>
      </c>
      <c r="L39" s="106" t="str">
        <f>VLOOKUP($J39,'Emissie U-methode'!$B$3:$E$11,4,TRUE)</f>
        <v/>
      </c>
      <c r="M39" s="141" t="str">
        <f t="shared" si="8"/>
        <v/>
      </c>
      <c r="N39" s="286" t="str">
        <f t="shared" si="9"/>
        <v/>
      </c>
      <c r="P39" s="117" t="s">
        <v>123</v>
      </c>
      <c r="Q39" s="108" t="str">
        <f>IF(OR(RIGHT(C39,3)="MUT",RIGHT(C39,3)="ZUT"),RIGHT(C39,3),VLOOKUP($F39,'Lijst Stageklassen'!$A$5:$CV$12,9+20*(VALUE(LEFT($C39,1)-1))+VALUE(LEFT($D$9,1))+6*VALUE(LEFT(P39,1)),TRUE))</f>
        <v/>
      </c>
      <c r="R39" s="109">
        <v>0</v>
      </c>
      <c r="S39" s="106" t="str">
        <f>VLOOKUP($Q39,'Emissie U-methode'!$B$3:$E$11,3,TRUE)</f>
        <v/>
      </c>
      <c r="T39" s="106" t="str">
        <f>VLOOKUP($Q39,'Emissie U-methode'!$B$3:$E$11,4,TRUE)</f>
        <v/>
      </c>
      <c r="U39" s="57" t="str">
        <f t="shared" si="14"/>
        <v/>
      </c>
      <c r="V39" s="57" t="str">
        <f t="shared" si="15"/>
        <v/>
      </c>
      <c r="W39" s="57" t="str">
        <f t="shared" si="16"/>
        <v/>
      </c>
      <c r="X39" s="57" t="str">
        <f t="shared" si="11"/>
        <v/>
      </c>
      <c r="Y39" s="141" t="str">
        <f t="shared" si="12"/>
        <v/>
      </c>
      <c r="Z39" s="286" t="str">
        <f t="shared" si="13"/>
        <v/>
      </c>
      <c r="AB39" s="261"/>
      <c r="AC39" s="262"/>
      <c r="AD39" s="262"/>
      <c r="AE39" s="263"/>
    </row>
    <row r="40" spans="2:31" ht="15.6" x14ac:dyDescent="0.3">
      <c r="B40" s="123">
        <v>16</v>
      </c>
      <c r="C40" s="122" t="s">
        <v>160</v>
      </c>
      <c r="D40" s="104"/>
      <c r="E40" s="177"/>
      <c r="F40" s="177"/>
      <c r="G40" s="132" t="str">
        <f>VLOOKUP($F40,'Lijst Stageklassen'!$A$5:$CV$12,3+20*(VALUE(LEFT($C40,1)-1)),TRUE)</f>
        <v/>
      </c>
      <c r="H40" s="133" t="str">
        <f>IF(F40&gt;0,VLOOKUP($F40,'Lijst Stageklassen'!$A$5:$CV$12,3+20*(VALUE(LEFT($C40,1)-1))+VALUE(LEFT($D$9,1)),TRUE),J40)</f>
        <v/>
      </c>
      <c r="J40" s="112" t="str">
        <f>IF(OR(RIGHT(C40,3)="MUT",RIGHT(C40,3)="ZUT"),RIGHT(C40,3),(VLOOKUP($F40,'Lijst Stageklassen'!$A$5:$CV$12,9+20*(VALUE(LEFT($C40,1)-1))+VALUE(LEFT($D$9,1)),TRUE)))</f>
        <v/>
      </c>
      <c r="K40" s="106" t="str">
        <f>VLOOKUP($J40,'Emissie U-methode'!$B$3:$E$11,3,TRUE)</f>
        <v/>
      </c>
      <c r="L40" s="106" t="str">
        <f>VLOOKUP($J40,'Emissie U-methode'!$B$3:$E$11,4,TRUE)</f>
        <v/>
      </c>
      <c r="M40" s="141" t="str">
        <f t="shared" si="8"/>
        <v/>
      </c>
      <c r="N40" s="286" t="str">
        <f t="shared" si="9"/>
        <v/>
      </c>
      <c r="P40" s="117" t="s">
        <v>123</v>
      </c>
      <c r="Q40" s="108" t="str">
        <f>IF(OR(RIGHT(C40,3)="MUT",RIGHT(C40,3)="ZUT"),RIGHT(C40,3),VLOOKUP($F40,'Lijst Stageklassen'!$A$5:$CV$12,9+20*(VALUE(LEFT($C40,1)-1))+VALUE(LEFT($D$9,1))+6*VALUE(LEFT(P40,1)),TRUE))</f>
        <v/>
      </c>
      <c r="R40" s="109">
        <v>0</v>
      </c>
      <c r="S40" s="106" t="str">
        <f>VLOOKUP($Q40,'Emissie U-methode'!$B$3:$E$11,3,TRUE)</f>
        <v/>
      </c>
      <c r="T40" s="106" t="str">
        <f>VLOOKUP($Q40,'Emissie U-methode'!$B$3:$E$11,4,TRUE)</f>
        <v/>
      </c>
      <c r="U40" s="57" t="str">
        <f t="shared" si="14"/>
        <v/>
      </c>
      <c r="V40" s="57" t="str">
        <f t="shared" si="15"/>
        <v/>
      </c>
      <c r="W40" s="57" t="str">
        <f t="shared" si="16"/>
        <v/>
      </c>
      <c r="X40" s="57" t="str">
        <f t="shared" si="11"/>
        <v/>
      </c>
      <c r="Y40" s="141" t="str">
        <f t="shared" si="12"/>
        <v/>
      </c>
      <c r="Z40" s="286" t="str">
        <f t="shared" si="13"/>
        <v/>
      </c>
      <c r="AB40" s="261"/>
      <c r="AC40" s="262"/>
      <c r="AD40" s="262"/>
      <c r="AE40" s="263"/>
    </row>
    <row r="41" spans="2:31" ht="15.6" x14ac:dyDescent="0.3">
      <c r="B41" s="123">
        <v>17</v>
      </c>
      <c r="C41" s="122" t="s">
        <v>160</v>
      </c>
      <c r="D41" s="104"/>
      <c r="E41" s="177"/>
      <c r="F41" s="177"/>
      <c r="G41" s="132" t="str">
        <f>VLOOKUP($F41,'Lijst Stageklassen'!$A$5:$CV$12,3+20*(VALUE(LEFT($C41,1)-1)),TRUE)</f>
        <v/>
      </c>
      <c r="H41" s="133" t="str">
        <f>IF(F41&gt;0,VLOOKUP($F41,'Lijst Stageklassen'!$A$5:$CV$12,3+20*(VALUE(LEFT($C41,1)-1))+VALUE(LEFT($D$9,1)),TRUE),J41)</f>
        <v/>
      </c>
      <c r="J41" s="112" t="str">
        <f>IF(OR(RIGHT(C41,3)="MUT",RIGHT(C41,3)="ZUT"),RIGHT(C41,3),(VLOOKUP($F41,'Lijst Stageklassen'!$A$5:$CV$12,9+20*(VALUE(LEFT($C41,1)-1))+VALUE(LEFT($D$9,1)),TRUE)))</f>
        <v/>
      </c>
      <c r="K41" s="106" t="str">
        <f>VLOOKUP($J41,'Emissie U-methode'!$B$3:$E$11,3,TRUE)</f>
        <v/>
      </c>
      <c r="L41" s="106" t="str">
        <f>VLOOKUP($J41,'Emissie U-methode'!$B$3:$E$11,4,TRUE)</f>
        <v/>
      </c>
      <c r="M41" s="141" t="str">
        <f t="shared" si="8"/>
        <v/>
      </c>
      <c r="N41" s="286" t="str">
        <f t="shared" si="9"/>
        <v/>
      </c>
      <c r="P41" s="117" t="s">
        <v>123</v>
      </c>
      <c r="Q41" s="108" t="str">
        <f>IF(OR(RIGHT(C41,3)="MUT",RIGHT(C41,3)="ZUT"),RIGHT(C41,3),VLOOKUP($F41,'Lijst Stageklassen'!$A$5:$CV$12,9+20*(VALUE(LEFT($C41,1)-1))+VALUE(LEFT($D$9,1))+6*VALUE(LEFT(P41,1)),TRUE))</f>
        <v/>
      </c>
      <c r="R41" s="109">
        <v>0</v>
      </c>
      <c r="S41" s="106" t="str">
        <f>VLOOKUP($Q41,'Emissie U-methode'!$B$3:$E$11,3,TRUE)</f>
        <v/>
      </c>
      <c r="T41" s="106" t="str">
        <f>VLOOKUP($Q41,'Emissie U-methode'!$B$3:$E$11,4,TRUE)</f>
        <v/>
      </c>
      <c r="U41" s="57" t="str">
        <f t="shared" si="14"/>
        <v/>
      </c>
      <c r="V41" s="57" t="str">
        <f t="shared" si="15"/>
        <v/>
      </c>
      <c r="W41" s="57" t="str">
        <f t="shared" si="16"/>
        <v/>
      </c>
      <c r="X41" s="57" t="str">
        <f t="shared" si="11"/>
        <v/>
      </c>
      <c r="Y41" s="141" t="str">
        <f t="shared" si="12"/>
        <v/>
      </c>
      <c r="Z41" s="286" t="str">
        <f t="shared" si="13"/>
        <v/>
      </c>
      <c r="AB41" s="261"/>
      <c r="AC41" s="262"/>
      <c r="AD41" s="262"/>
      <c r="AE41" s="263"/>
    </row>
    <row r="42" spans="2:31" ht="15.6" x14ac:dyDescent="0.3">
      <c r="B42" s="123">
        <v>18</v>
      </c>
      <c r="C42" s="122" t="s">
        <v>160</v>
      </c>
      <c r="D42" s="104"/>
      <c r="E42" s="176"/>
      <c r="F42" s="177"/>
      <c r="G42" s="132" t="str">
        <f>VLOOKUP($F42,'Lijst Stageklassen'!$A$5:$CV$12,3+20*(VALUE(LEFT($C42,1)-1)),TRUE)</f>
        <v/>
      </c>
      <c r="H42" s="133" t="str">
        <f>IF(F42&gt;0,VLOOKUP($F42,'Lijst Stageklassen'!$A$5:$CV$12,3+20*(VALUE(LEFT($C42,1)-1))+VALUE(LEFT($D$9,1)),TRUE),J42)</f>
        <v/>
      </c>
      <c r="J42" s="112" t="str">
        <f>IF(OR(RIGHT(C42,3)="MUT",RIGHT(C42,3)="ZUT"),RIGHT(C42,3),(VLOOKUP($F42,'Lijst Stageklassen'!$A$5:$CV$12,9+20*(VALUE(LEFT($C42,1)-1))+VALUE(LEFT($D$9,1)),TRUE)))</f>
        <v/>
      </c>
      <c r="K42" s="106" t="str">
        <f>VLOOKUP($J42,'Emissie U-methode'!$B$3:$E$11,3,TRUE)</f>
        <v/>
      </c>
      <c r="L42" s="106" t="str">
        <f>VLOOKUP($J42,'Emissie U-methode'!$B$3:$E$11,4,TRUE)</f>
        <v/>
      </c>
      <c r="M42" s="141" t="str">
        <f t="shared" si="8"/>
        <v/>
      </c>
      <c r="N42" s="286" t="str">
        <f t="shared" si="9"/>
        <v/>
      </c>
      <c r="P42" s="117" t="s">
        <v>123</v>
      </c>
      <c r="Q42" s="108" t="str">
        <f>IF(OR(RIGHT(C42,3)="MUT",RIGHT(C42,3)="ZUT"),RIGHT(C42,3),VLOOKUP($F42,'Lijst Stageklassen'!$A$5:$CV$12,9+20*(VALUE(LEFT($C42,1)-1))+VALUE(LEFT($D$9,1))+6*VALUE(LEFT(P42,1)),TRUE))</f>
        <v/>
      </c>
      <c r="R42" s="109">
        <v>0</v>
      </c>
      <c r="S42" s="106" t="str">
        <f>VLOOKUP($Q42,'Emissie U-methode'!$B$3:$E$11,3,TRUE)</f>
        <v/>
      </c>
      <c r="T42" s="106" t="str">
        <f>VLOOKUP($Q42,'Emissie U-methode'!$B$3:$E$11,4,TRUE)</f>
        <v/>
      </c>
      <c r="U42" s="57" t="str">
        <f t="shared" si="14"/>
        <v/>
      </c>
      <c r="V42" s="57" t="str">
        <f t="shared" si="15"/>
        <v/>
      </c>
      <c r="W42" s="57" t="str">
        <f t="shared" si="16"/>
        <v/>
      </c>
      <c r="X42" s="57" t="str">
        <f t="shared" si="11"/>
        <v/>
      </c>
      <c r="Y42" s="141" t="str">
        <f t="shared" si="12"/>
        <v/>
      </c>
      <c r="Z42" s="286" t="str">
        <f t="shared" si="13"/>
        <v/>
      </c>
      <c r="AB42" s="261"/>
      <c r="AC42" s="262"/>
      <c r="AD42" s="262"/>
      <c r="AE42" s="263"/>
    </row>
    <row r="43" spans="2:31" ht="15.6" x14ac:dyDescent="0.3">
      <c r="B43" s="123">
        <v>19</v>
      </c>
      <c r="C43" s="122" t="s">
        <v>160</v>
      </c>
      <c r="D43" s="104"/>
      <c r="E43" s="176"/>
      <c r="F43" s="177"/>
      <c r="G43" s="132" t="str">
        <f>VLOOKUP($F43,'Lijst Stageklassen'!$A$5:$CV$12,3+20*(VALUE(LEFT($C43,1)-1)),TRUE)</f>
        <v/>
      </c>
      <c r="H43" s="133" t="str">
        <f>IF(F43&gt;0,VLOOKUP($F43,'Lijst Stageklassen'!$A$5:$CV$12,3+20*(VALUE(LEFT($C43,1)-1))+VALUE(LEFT($D$9,1)),TRUE),J43)</f>
        <v/>
      </c>
      <c r="J43" s="112" t="str">
        <f>IF(OR(RIGHT(C43,3)="MUT",RIGHT(C43,3)="ZUT"),RIGHT(C43,3),(VLOOKUP($F43,'Lijst Stageklassen'!$A$5:$CV$12,9+20*(VALUE(LEFT($C43,1)-1))+VALUE(LEFT($D$9,1)),TRUE)))</f>
        <v/>
      </c>
      <c r="K43" s="106" t="str">
        <f>VLOOKUP($J43,'Emissie U-methode'!$B$3:$E$11,3,TRUE)</f>
        <v/>
      </c>
      <c r="L43" s="106" t="str">
        <f>VLOOKUP($J43,'Emissie U-methode'!$B$3:$E$11,4,TRUE)</f>
        <v/>
      </c>
      <c r="M43" s="141" t="str">
        <f t="shared" si="8"/>
        <v/>
      </c>
      <c r="N43" s="286" t="str">
        <f t="shared" si="9"/>
        <v/>
      </c>
      <c r="P43" s="117" t="s">
        <v>123</v>
      </c>
      <c r="Q43" s="108" t="str">
        <f>IF(OR(RIGHT(C43,3)="MUT",RIGHT(C43,3)="ZUT"),RIGHT(C43,3),VLOOKUP($F43,'Lijst Stageklassen'!$A$5:$CV$12,9+20*(VALUE(LEFT($C43,1)-1))+VALUE(LEFT($D$9,1))+6*VALUE(LEFT(P43,1)),TRUE))</f>
        <v/>
      </c>
      <c r="R43" s="109">
        <v>0</v>
      </c>
      <c r="S43" s="106" t="str">
        <f>VLOOKUP($Q43,'Emissie U-methode'!$B$3:$E$11,3,TRUE)</f>
        <v/>
      </c>
      <c r="T43" s="106" t="str">
        <f>VLOOKUP($Q43,'Emissie U-methode'!$B$3:$E$11,4,TRUE)</f>
        <v/>
      </c>
      <c r="U43" s="57" t="str">
        <f t="shared" si="14"/>
        <v/>
      </c>
      <c r="V43" s="57" t="str">
        <f t="shared" si="15"/>
        <v/>
      </c>
      <c r="W43" s="57" t="str">
        <f t="shared" si="16"/>
        <v/>
      </c>
      <c r="X43" s="57" t="str">
        <f t="shared" si="11"/>
        <v/>
      </c>
      <c r="Y43" s="141" t="str">
        <f t="shared" si="12"/>
        <v/>
      </c>
      <c r="Z43" s="286" t="str">
        <f t="shared" si="13"/>
        <v/>
      </c>
      <c r="AB43" s="261"/>
      <c r="AC43" s="262"/>
      <c r="AD43" s="262"/>
      <c r="AE43" s="263"/>
    </row>
    <row r="44" spans="2:31" ht="15.6" x14ac:dyDescent="0.3">
      <c r="B44" s="123">
        <v>20</v>
      </c>
      <c r="C44" s="122" t="s">
        <v>160</v>
      </c>
      <c r="D44" s="104"/>
      <c r="E44" s="176"/>
      <c r="F44" s="177"/>
      <c r="G44" s="132" t="str">
        <f>VLOOKUP($F44,'Lijst Stageklassen'!$A$5:$CV$12,3+20*(VALUE(LEFT($C44,1)-1)),TRUE)</f>
        <v/>
      </c>
      <c r="H44" s="133" t="str">
        <f>IF(F44&gt;0,VLOOKUP($F44,'Lijst Stageklassen'!$A$5:$CV$12,3+20*(VALUE(LEFT($C44,1)-1))+VALUE(LEFT($D$9,1)),TRUE),J44)</f>
        <v/>
      </c>
      <c r="J44" s="112" t="str">
        <f>IF(OR(RIGHT(C44,3)="MUT",RIGHT(C44,3)="ZUT"),RIGHT(C44,3),(VLOOKUP($F44,'Lijst Stageklassen'!$A$5:$CV$12,9+20*(VALUE(LEFT($C44,1)-1))+VALUE(LEFT($D$9,1)),TRUE)))</f>
        <v/>
      </c>
      <c r="K44" s="106" t="str">
        <f>VLOOKUP($J44,'Emissie U-methode'!$B$3:$E$11,3,TRUE)</f>
        <v/>
      </c>
      <c r="L44" s="106" t="str">
        <f>VLOOKUP($J44,'Emissie U-methode'!$B$3:$E$11,4,TRUE)</f>
        <v/>
      </c>
      <c r="M44" s="141" t="str">
        <f t="shared" si="8"/>
        <v/>
      </c>
      <c r="N44" s="286" t="str">
        <f t="shared" si="9"/>
        <v/>
      </c>
      <c r="P44" s="117" t="s">
        <v>123</v>
      </c>
      <c r="Q44" s="108" t="str">
        <f>IF(OR(RIGHT(C44,3)="MUT",RIGHT(C44,3)="ZUT"),RIGHT(C44,3),VLOOKUP($F44,'Lijst Stageklassen'!$A$5:$CV$12,9+20*(VALUE(LEFT($C44,1)-1))+VALUE(LEFT($D$9,1))+6*VALUE(LEFT(P44,1)),TRUE))</f>
        <v/>
      </c>
      <c r="R44" s="109">
        <v>0</v>
      </c>
      <c r="S44" s="106" t="str">
        <f>VLOOKUP($Q44,'Emissie U-methode'!$B$3:$E$11,3,TRUE)</f>
        <v/>
      </c>
      <c r="T44" s="106" t="str">
        <f>VLOOKUP($Q44,'Emissie U-methode'!$B$3:$E$11,4,TRUE)</f>
        <v/>
      </c>
      <c r="U44" s="57" t="str">
        <f t="shared" si="14"/>
        <v/>
      </c>
      <c r="V44" s="57" t="str">
        <f t="shared" si="15"/>
        <v/>
      </c>
      <c r="W44" s="57" t="str">
        <f t="shared" si="16"/>
        <v/>
      </c>
      <c r="X44" s="57" t="str">
        <f t="shared" si="11"/>
        <v/>
      </c>
      <c r="Y44" s="141" t="str">
        <f t="shared" si="12"/>
        <v/>
      </c>
      <c r="Z44" s="286" t="str">
        <f t="shared" si="13"/>
        <v/>
      </c>
      <c r="AB44" s="261"/>
      <c r="AC44" s="262"/>
      <c r="AD44" s="262"/>
      <c r="AE44" s="263"/>
    </row>
    <row r="45" spans="2:31" ht="15.6" x14ac:dyDescent="0.3">
      <c r="B45" s="123">
        <v>21</v>
      </c>
      <c r="C45" s="122" t="s">
        <v>160</v>
      </c>
      <c r="D45" s="104"/>
      <c r="E45" s="176"/>
      <c r="F45" s="176"/>
      <c r="G45" s="132" t="str">
        <f>VLOOKUP($F45,'Lijst Stageklassen'!$A$5:$CV$12,3+20*(VALUE(LEFT($C45,1)-1)),TRUE)</f>
        <v/>
      </c>
      <c r="H45" s="133" t="str">
        <f>IF(F45&gt;0,VLOOKUP($F45,'Lijst Stageklassen'!$A$5:$CV$12,3+20*(VALUE(LEFT($C45,1)-1))+VALUE(LEFT($D$9,1)),TRUE),J45)</f>
        <v/>
      </c>
      <c r="J45" s="112" t="str">
        <f>IF(OR(RIGHT(C45,3)="MUT",RIGHT(C45,3)="ZUT"),RIGHT(C45,3),(VLOOKUP($F45,'Lijst Stageklassen'!$A$5:$CV$12,9+20*(VALUE(LEFT($C45,1)-1))+VALUE(LEFT($D$9,1)),TRUE)))</f>
        <v/>
      </c>
      <c r="K45" s="106" t="str">
        <f>VLOOKUP($J45,'Emissie U-methode'!$B$3:$E$11,3,TRUE)</f>
        <v/>
      </c>
      <c r="L45" s="106" t="str">
        <f>VLOOKUP($J45,'Emissie U-methode'!$B$3:$E$11,4,TRUE)</f>
        <v/>
      </c>
      <c r="M45" s="141" t="str">
        <f t="shared" si="8"/>
        <v/>
      </c>
      <c r="N45" s="286" t="str">
        <f t="shared" si="9"/>
        <v/>
      </c>
      <c r="P45" s="117" t="s">
        <v>123</v>
      </c>
      <c r="Q45" s="108" t="str">
        <f>IF(OR(RIGHT(C45,3)="MUT",RIGHT(C45,3)="ZUT"),RIGHT(C45,3),VLOOKUP($F45,'Lijst Stageklassen'!$A$5:$CV$12,9+20*(VALUE(LEFT($C45,1)-1))+VALUE(LEFT($D$9,1))+6*VALUE(LEFT(P45,1)),TRUE))</f>
        <v/>
      </c>
      <c r="R45" s="109">
        <v>0</v>
      </c>
      <c r="S45" s="106" t="str">
        <f>VLOOKUP($Q45,'Emissie U-methode'!$B$3:$E$11,3,TRUE)</f>
        <v/>
      </c>
      <c r="T45" s="106" t="str">
        <f>VLOOKUP($Q45,'Emissie U-methode'!$B$3:$E$11,4,TRUE)</f>
        <v/>
      </c>
      <c r="U45" s="57" t="str">
        <f t="shared" si="14"/>
        <v/>
      </c>
      <c r="V45" s="57" t="str">
        <f t="shared" si="15"/>
        <v/>
      </c>
      <c r="W45" s="57" t="str">
        <f t="shared" si="16"/>
        <v/>
      </c>
      <c r="X45" s="57" t="str">
        <f t="shared" si="11"/>
        <v/>
      </c>
      <c r="Y45" s="141" t="str">
        <f t="shared" si="12"/>
        <v/>
      </c>
      <c r="Z45" s="286" t="str">
        <f t="shared" si="13"/>
        <v/>
      </c>
      <c r="AB45" s="261"/>
      <c r="AC45" s="262"/>
      <c r="AD45" s="262"/>
      <c r="AE45" s="263"/>
    </row>
    <row r="46" spans="2:31" ht="15.6" x14ac:dyDescent="0.3">
      <c r="B46" s="123">
        <v>22</v>
      </c>
      <c r="C46" s="122" t="s">
        <v>160</v>
      </c>
      <c r="D46" s="104"/>
      <c r="E46" s="177"/>
      <c r="F46" s="177"/>
      <c r="G46" s="132" t="str">
        <f>VLOOKUP($F46,'Lijst Stageklassen'!$A$5:$CV$12,3+20*(VALUE(LEFT($C46,1)-1)),TRUE)</f>
        <v/>
      </c>
      <c r="H46" s="133" t="str">
        <f>IF(F46&gt;0,VLOOKUP($F46,'Lijst Stageklassen'!$A$5:$CV$12,3+20*(VALUE(LEFT($C46,1)-1))+VALUE(LEFT($D$9,1)),TRUE),J46)</f>
        <v/>
      </c>
      <c r="J46" s="112" t="str">
        <f>IF(OR(RIGHT(C46,3)="MUT",RIGHT(C46,3)="ZUT"),RIGHT(C46,3),(VLOOKUP($F46,'Lijst Stageklassen'!$A$5:$CV$12,9+20*(VALUE(LEFT($C46,1)-1))+VALUE(LEFT($D$9,1)),TRUE)))</f>
        <v/>
      </c>
      <c r="K46" s="106" t="str">
        <f>VLOOKUP($J46,'Emissie U-methode'!$B$3:$E$11,3,TRUE)</f>
        <v/>
      </c>
      <c r="L46" s="106" t="str">
        <f>VLOOKUP($J46,'Emissie U-methode'!$B$3:$E$11,4,TRUE)</f>
        <v/>
      </c>
      <c r="M46" s="141" t="str">
        <f t="shared" si="8"/>
        <v/>
      </c>
      <c r="N46" s="286" t="str">
        <f t="shared" si="9"/>
        <v/>
      </c>
      <c r="P46" s="117" t="s">
        <v>123</v>
      </c>
      <c r="Q46" s="108" t="str">
        <f>IF(OR(RIGHT(C46,3)="MUT",RIGHT(C46,3)="ZUT"),RIGHT(C46,3),VLOOKUP($F46,'Lijst Stageklassen'!$A$5:$CV$12,9+20*(VALUE(LEFT($C46,1)-1))+VALUE(LEFT($D$9,1))+6*VALUE(LEFT(P46,1)),TRUE))</f>
        <v/>
      </c>
      <c r="R46" s="109">
        <v>0</v>
      </c>
      <c r="S46" s="106" t="str">
        <f>VLOOKUP($Q46,'Emissie U-methode'!$B$3:$E$11,3,TRUE)</f>
        <v/>
      </c>
      <c r="T46" s="106" t="str">
        <f>VLOOKUP($Q46,'Emissie U-methode'!$B$3:$E$11,4,TRUE)</f>
        <v/>
      </c>
      <c r="U46" s="57" t="str">
        <f t="shared" si="14"/>
        <v/>
      </c>
      <c r="V46" s="57" t="str">
        <f t="shared" si="15"/>
        <v/>
      </c>
      <c r="W46" s="57" t="str">
        <f t="shared" si="16"/>
        <v/>
      </c>
      <c r="X46" s="57" t="str">
        <f t="shared" si="11"/>
        <v/>
      </c>
      <c r="Y46" s="141" t="str">
        <f t="shared" si="12"/>
        <v/>
      </c>
      <c r="Z46" s="286" t="str">
        <f t="shared" si="13"/>
        <v/>
      </c>
      <c r="AB46" s="261"/>
      <c r="AC46" s="262"/>
      <c r="AD46" s="262"/>
      <c r="AE46" s="263"/>
    </row>
    <row r="47" spans="2:31" ht="15.6" x14ac:dyDescent="0.3">
      <c r="B47" s="123">
        <v>23</v>
      </c>
      <c r="C47" s="122" t="s">
        <v>160</v>
      </c>
      <c r="D47" s="104"/>
      <c r="E47" s="177"/>
      <c r="F47" s="177"/>
      <c r="G47" s="132" t="str">
        <f>VLOOKUP($F47,'Lijst Stageklassen'!$A$5:$CV$12,3+20*(VALUE(LEFT($C47,1)-1)),TRUE)</f>
        <v/>
      </c>
      <c r="H47" s="133" t="str">
        <f>IF(F47&gt;0,VLOOKUP($F47,'Lijst Stageklassen'!$A$5:$CV$12,3+20*(VALUE(LEFT($C47,1)-1))+VALUE(LEFT($D$9,1)),TRUE),J47)</f>
        <v/>
      </c>
      <c r="J47" s="112" t="str">
        <f>IF(OR(RIGHT(C47,3)="MUT",RIGHT(C47,3)="ZUT"),RIGHT(C47,3),(VLOOKUP($F47,'Lijst Stageklassen'!$A$5:$CV$12,9+20*(VALUE(LEFT($C47,1)-1))+VALUE(LEFT($D$9,1)),TRUE)))</f>
        <v/>
      </c>
      <c r="K47" s="106" t="str">
        <f>VLOOKUP($J47,'Emissie U-methode'!$B$3:$E$11,3,TRUE)</f>
        <v/>
      </c>
      <c r="L47" s="106" t="str">
        <f>VLOOKUP($J47,'Emissie U-methode'!$B$3:$E$11,4,TRUE)</f>
        <v/>
      </c>
      <c r="M47" s="141" t="str">
        <f t="shared" si="8"/>
        <v/>
      </c>
      <c r="N47" s="286" t="str">
        <f t="shared" si="9"/>
        <v/>
      </c>
      <c r="P47" s="117" t="s">
        <v>123</v>
      </c>
      <c r="Q47" s="108" t="str">
        <f>IF(OR(RIGHT(C47,3)="MUT",RIGHT(C47,3)="ZUT"),RIGHT(C47,3),VLOOKUP($F47,'Lijst Stageklassen'!$A$5:$CV$12,9+20*(VALUE(LEFT($C47,1)-1))+VALUE(LEFT($D$9,1))+6*VALUE(LEFT(P47,1)),TRUE))</f>
        <v/>
      </c>
      <c r="R47" s="109">
        <v>0</v>
      </c>
      <c r="S47" s="106" t="str">
        <f>VLOOKUP($Q47,'Emissie U-methode'!$B$3:$E$11,3,TRUE)</f>
        <v/>
      </c>
      <c r="T47" s="106" t="str">
        <f>VLOOKUP($Q47,'Emissie U-methode'!$B$3:$E$11,4,TRUE)</f>
        <v/>
      </c>
      <c r="U47" s="57" t="str">
        <f t="shared" si="14"/>
        <v/>
      </c>
      <c r="V47" s="57" t="str">
        <f t="shared" si="15"/>
        <v/>
      </c>
      <c r="W47" s="57" t="str">
        <f t="shared" si="16"/>
        <v/>
      </c>
      <c r="X47" s="57" t="str">
        <f t="shared" si="11"/>
        <v/>
      </c>
      <c r="Y47" s="141" t="str">
        <f t="shared" si="12"/>
        <v/>
      </c>
      <c r="Z47" s="286" t="str">
        <f t="shared" si="13"/>
        <v/>
      </c>
      <c r="AB47" s="261"/>
      <c r="AC47" s="262"/>
      <c r="AD47" s="262"/>
      <c r="AE47" s="263"/>
    </row>
    <row r="48" spans="2:31" ht="15.6" x14ac:dyDescent="0.3">
      <c r="B48" s="123">
        <v>24</v>
      </c>
      <c r="C48" s="122" t="s">
        <v>160</v>
      </c>
      <c r="D48" s="104"/>
      <c r="E48" s="177"/>
      <c r="F48" s="177"/>
      <c r="G48" s="132" t="str">
        <f>VLOOKUP($F48,'Lijst Stageklassen'!$A$5:$CV$12,3+20*(VALUE(LEFT($C48,1)-1)),TRUE)</f>
        <v/>
      </c>
      <c r="H48" s="133" t="str">
        <f>IF(F48&gt;0,VLOOKUP($F48,'Lijst Stageklassen'!$A$5:$CV$12,3+20*(VALUE(LEFT($C48,1)-1))+VALUE(LEFT($D$9,1)),TRUE),J48)</f>
        <v/>
      </c>
      <c r="J48" s="112" t="str">
        <f>IF(OR(RIGHT(C48,3)="MUT",RIGHT(C48,3)="ZUT"),RIGHT(C48,3),(VLOOKUP($F48,'Lijst Stageklassen'!$A$5:$CV$12,9+20*(VALUE(LEFT($C48,1)-1))+VALUE(LEFT($D$9,1)),TRUE)))</f>
        <v/>
      </c>
      <c r="K48" s="106" t="str">
        <f>VLOOKUP($J48,'Emissie U-methode'!$B$3:$E$11,3,TRUE)</f>
        <v/>
      </c>
      <c r="L48" s="106" t="str">
        <f>VLOOKUP($J48,'Emissie U-methode'!$B$3:$E$11,4,TRUE)</f>
        <v/>
      </c>
      <c r="M48" s="141" t="str">
        <f t="shared" si="8"/>
        <v/>
      </c>
      <c r="N48" s="286" t="str">
        <f t="shared" si="9"/>
        <v/>
      </c>
      <c r="P48" s="117" t="s">
        <v>123</v>
      </c>
      <c r="Q48" s="108" t="str">
        <f>IF(OR(RIGHT(C48,3)="MUT",RIGHT(C48,3)="ZUT"),RIGHT(C48,3),VLOOKUP($F48,'Lijst Stageklassen'!$A$5:$CV$12,9+20*(VALUE(LEFT($C48,1)-1))+VALUE(LEFT($D$9,1))+6*VALUE(LEFT(P48,1)),TRUE))</f>
        <v/>
      </c>
      <c r="R48" s="109">
        <v>0</v>
      </c>
      <c r="S48" s="106" t="str">
        <f>VLOOKUP($Q48,'Emissie U-methode'!$B$3:$E$11,3,TRUE)</f>
        <v/>
      </c>
      <c r="T48" s="106" t="str">
        <f>VLOOKUP($Q48,'Emissie U-methode'!$B$3:$E$11,4,TRUE)</f>
        <v/>
      </c>
      <c r="U48" s="57" t="str">
        <f t="shared" si="14"/>
        <v/>
      </c>
      <c r="V48" s="57" t="str">
        <f t="shared" si="15"/>
        <v/>
      </c>
      <c r="W48" s="57" t="str">
        <f t="shared" si="16"/>
        <v/>
      </c>
      <c r="X48" s="57" t="str">
        <f t="shared" si="11"/>
        <v/>
      </c>
      <c r="Y48" s="141" t="str">
        <f t="shared" si="12"/>
        <v/>
      </c>
      <c r="Z48" s="286" t="str">
        <f t="shared" si="13"/>
        <v/>
      </c>
      <c r="AB48" s="261"/>
      <c r="AC48" s="262"/>
      <c r="AD48" s="262"/>
      <c r="AE48" s="263"/>
    </row>
    <row r="49" spans="2:31" ht="15.6" x14ac:dyDescent="0.3">
      <c r="B49" s="123">
        <v>25</v>
      </c>
      <c r="C49" s="122" t="s">
        <v>160</v>
      </c>
      <c r="D49" s="104"/>
      <c r="E49" s="177"/>
      <c r="F49" s="177"/>
      <c r="G49" s="132" t="str">
        <f>VLOOKUP($F49,'Lijst Stageklassen'!$A$5:$CV$12,3+20*(VALUE(LEFT($C49,1)-1)),TRUE)</f>
        <v/>
      </c>
      <c r="H49" s="133" t="str">
        <f>IF(F49&gt;0,VLOOKUP($F49,'Lijst Stageklassen'!$A$5:$CV$12,3+20*(VALUE(LEFT($C49,1)-1))+VALUE(LEFT($D$9,1)),TRUE),J49)</f>
        <v/>
      </c>
      <c r="J49" s="112" t="str">
        <f>IF(OR(RIGHT(C49,3)="MUT",RIGHT(C49,3)="ZUT"),RIGHT(C49,3),(VLOOKUP($F49,'Lijst Stageklassen'!$A$5:$CV$12,9+20*(VALUE(LEFT($C49,1)-1))+VALUE(LEFT($D$9,1)),TRUE)))</f>
        <v/>
      </c>
      <c r="K49" s="106" t="str">
        <f>VLOOKUP($J49,'Emissie U-methode'!$B$3:$E$11,3,TRUE)</f>
        <v/>
      </c>
      <c r="L49" s="106" t="str">
        <f>VLOOKUP($J49,'Emissie U-methode'!$B$3:$E$11,4,TRUE)</f>
        <v/>
      </c>
      <c r="M49" s="141" t="str">
        <f t="shared" si="8"/>
        <v/>
      </c>
      <c r="N49" s="286" t="str">
        <f t="shared" si="9"/>
        <v/>
      </c>
      <c r="P49" s="117" t="s">
        <v>123</v>
      </c>
      <c r="Q49" s="108" t="str">
        <f>IF(OR(RIGHT(C49,3)="MUT",RIGHT(C49,3)="ZUT"),RIGHT(C49,3),VLOOKUP($F49,'Lijst Stageklassen'!$A$5:$CV$12,9+20*(VALUE(LEFT($C49,1)-1))+VALUE(LEFT($D$9,1))+6*VALUE(LEFT(P49,1)),TRUE))</f>
        <v/>
      </c>
      <c r="R49" s="109">
        <v>0</v>
      </c>
      <c r="S49" s="106" t="str">
        <f>VLOOKUP($Q49,'Emissie U-methode'!$B$3:$E$11,3,TRUE)</f>
        <v/>
      </c>
      <c r="T49" s="106" t="str">
        <f>VLOOKUP($Q49,'Emissie U-methode'!$B$3:$E$11,4,TRUE)</f>
        <v/>
      </c>
      <c r="U49" s="57" t="str">
        <f t="shared" si="14"/>
        <v/>
      </c>
      <c r="V49" s="57" t="str">
        <f t="shared" si="15"/>
        <v/>
      </c>
      <c r="W49" s="57" t="str">
        <f t="shared" si="16"/>
        <v/>
      </c>
      <c r="X49" s="57" t="str">
        <f t="shared" si="11"/>
        <v/>
      </c>
      <c r="Y49" s="141" t="str">
        <f t="shared" si="12"/>
        <v/>
      </c>
      <c r="Z49" s="286" t="str">
        <f t="shared" si="13"/>
        <v/>
      </c>
      <c r="AB49" s="261"/>
      <c r="AC49" s="262"/>
      <c r="AD49" s="262"/>
      <c r="AE49" s="263"/>
    </row>
    <row r="50" spans="2:31" ht="15.6" x14ac:dyDescent="0.3">
      <c r="B50" s="123">
        <v>26</v>
      </c>
      <c r="C50" s="122" t="s">
        <v>160</v>
      </c>
      <c r="D50" s="104"/>
      <c r="E50" s="177"/>
      <c r="F50" s="177"/>
      <c r="G50" s="132" t="str">
        <f>VLOOKUP($F50,'Lijst Stageklassen'!$A$5:$CV$12,3+20*(VALUE(LEFT($C50,1)-1)),TRUE)</f>
        <v/>
      </c>
      <c r="H50" s="133" t="str">
        <f>IF(F50&gt;0,VLOOKUP($F50,'Lijst Stageklassen'!$A$5:$CV$12,3+20*(VALUE(LEFT($C50,1)-1))+VALUE(LEFT($D$9,1)),TRUE),J50)</f>
        <v/>
      </c>
      <c r="J50" s="112" t="str">
        <f>IF(OR(RIGHT(C50,3)="MUT",RIGHT(C50,3)="ZUT"),RIGHT(C50,3),(VLOOKUP($F50,'Lijst Stageklassen'!$A$5:$CV$12,9+20*(VALUE(LEFT($C50,1)-1))+VALUE(LEFT($D$9,1)),TRUE)))</f>
        <v/>
      </c>
      <c r="K50" s="106" t="str">
        <f>VLOOKUP($J50,'Emissie U-methode'!$B$3:$E$11,3,TRUE)</f>
        <v/>
      </c>
      <c r="L50" s="106" t="str">
        <f>VLOOKUP($J50,'Emissie U-methode'!$B$3:$E$11,4,TRUE)</f>
        <v/>
      </c>
      <c r="M50" s="141" t="str">
        <f t="shared" si="8"/>
        <v/>
      </c>
      <c r="N50" s="286" t="str">
        <f t="shared" si="9"/>
        <v/>
      </c>
      <c r="P50" s="117" t="s">
        <v>123</v>
      </c>
      <c r="Q50" s="108" t="str">
        <f>IF(OR(RIGHT(C50,3)="MUT",RIGHT(C50,3)="ZUT"),RIGHT(C50,3),VLOOKUP($F50,'Lijst Stageklassen'!$A$5:$CV$12,9+20*(VALUE(LEFT($C50,1)-1))+VALUE(LEFT($D$9,1))+6*VALUE(LEFT(P50,1)),TRUE))</f>
        <v/>
      </c>
      <c r="R50" s="109">
        <v>0</v>
      </c>
      <c r="S50" s="106" t="str">
        <f>VLOOKUP($Q50,'Emissie U-methode'!$B$3:$E$11,3,TRUE)</f>
        <v/>
      </c>
      <c r="T50" s="106" t="str">
        <f>VLOOKUP($Q50,'Emissie U-methode'!$B$3:$E$11,4,TRUE)</f>
        <v/>
      </c>
      <c r="U50" s="57" t="str">
        <f t="shared" si="14"/>
        <v/>
      </c>
      <c r="V50" s="57" t="str">
        <f t="shared" si="15"/>
        <v/>
      </c>
      <c r="W50" s="57" t="str">
        <f t="shared" si="16"/>
        <v/>
      </c>
      <c r="X50" s="57" t="str">
        <f t="shared" si="11"/>
        <v/>
      </c>
      <c r="Y50" s="141" t="str">
        <f t="shared" si="12"/>
        <v/>
      </c>
      <c r="Z50" s="286" t="str">
        <f t="shared" si="13"/>
        <v/>
      </c>
      <c r="AB50" s="261"/>
      <c r="AC50" s="262"/>
      <c r="AD50" s="262"/>
      <c r="AE50" s="263"/>
    </row>
    <row r="51" spans="2:31" ht="15.6" x14ac:dyDescent="0.3">
      <c r="B51" s="123">
        <v>27</v>
      </c>
      <c r="C51" s="122" t="s">
        <v>160</v>
      </c>
      <c r="D51" s="104"/>
      <c r="E51" s="177"/>
      <c r="F51" s="177"/>
      <c r="G51" s="132" t="str">
        <f>VLOOKUP($F51,'Lijst Stageklassen'!$A$5:$CV$12,3+20*(VALUE(LEFT($C51,1)-1)),TRUE)</f>
        <v/>
      </c>
      <c r="H51" s="133" t="str">
        <f>IF(F51&gt;0,VLOOKUP($F51,'Lijst Stageklassen'!$A$5:$CV$12,3+20*(VALUE(LEFT($C51,1)-1))+VALUE(LEFT($D$9,1)),TRUE),J51)</f>
        <v/>
      </c>
      <c r="J51" s="112" t="str">
        <f>IF(OR(RIGHT(C51,3)="MUT",RIGHT(C51,3)="ZUT"),RIGHT(C51,3),(VLOOKUP($F51,'Lijst Stageklassen'!$A$5:$CV$12,9+20*(VALUE(LEFT($C51,1)-1))+VALUE(LEFT($D$9,1)),TRUE)))</f>
        <v/>
      </c>
      <c r="K51" s="106" t="str">
        <f>VLOOKUP($J51,'Emissie U-methode'!$B$3:$E$11,3,TRUE)</f>
        <v/>
      </c>
      <c r="L51" s="106" t="str">
        <f>VLOOKUP($J51,'Emissie U-methode'!$B$3:$E$11,4,TRUE)</f>
        <v/>
      </c>
      <c r="M51" s="141" t="str">
        <f t="shared" si="8"/>
        <v/>
      </c>
      <c r="N51" s="286" t="str">
        <f t="shared" si="9"/>
        <v/>
      </c>
      <c r="P51" s="117" t="s">
        <v>123</v>
      </c>
      <c r="Q51" s="108" t="str">
        <f>IF(OR(RIGHT(C51,3)="MUT",RIGHT(C51,3)="ZUT"),RIGHT(C51,3),VLOOKUP($F51,'Lijst Stageklassen'!$A$5:$CV$12,9+20*(VALUE(LEFT($C51,1)-1))+VALUE(LEFT($D$9,1))+6*VALUE(LEFT(P51,1)),TRUE))</f>
        <v/>
      </c>
      <c r="R51" s="109">
        <v>0</v>
      </c>
      <c r="S51" s="106" t="str">
        <f>VLOOKUP($Q51,'Emissie U-methode'!$B$3:$E$11,3,TRUE)</f>
        <v/>
      </c>
      <c r="T51" s="106" t="str">
        <f>VLOOKUP($Q51,'Emissie U-methode'!$B$3:$E$11,4,TRUE)</f>
        <v/>
      </c>
      <c r="U51" s="57" t="str">
        <f t="shared" si="14"/>
        <v/>
      </c>
      <c r="V51" s="57" t="str">
        <f t="shared" si="15"/>
        <v/>
      </c>
      <c r="W51" s="57" t="str">
        <f t="shared" si="16"/>
        <v/>
      </c>
      <c r="X51" s="57" t="str">
        <f t="shared" si="11"/>
        <v/>
      </c>
      <c r="Y51" s="141" t="str">
        <f t="shared" si="12"/>
        <v/>
      </c>
      <c r="Z51" s="286" t="str">
        <f t="shared" si="13"/>
        <v/>
      </c>
      <c r="AB51" s="261"/>
      <c r="AC51" s="262"/>
      <c r="AD51" s="262"/>
      <c r="AE51" s="263"/>
    </row>
    <row r="52" spans="2:31" ht="15.6" x14ac:dyDescent="0.3">
      <c r="B52" s="123">
        <v>28</v>
      </c>
      <c r="C52" s="122" t="s">
        <v>160</v>
      </c>
      <c r="D52" s="104"/>
      <c r="E52" s="176"/>
      <c r="F52" s="177"/>
      <c r="G52" s="132" t="str">
        <f>VLOOKUP($F52,'Lijst Stageklassen'!$A$5:$CV$12,3+20*(VALUE(LEFT($C52,1)-1)),TRUE)</f>
        <v/>
      </c>
      <c r="H52" s="133" t="str">
        <f>IF(F52&gt;0,VLOOKUP($F52,'Lijst Stageklassen'!$A$5:$CV$12,3+20*(VALUE(LEFT($C52,1)-1))+VALUE(LEFT($D$9,1)),TRUE),J52)</f>
        <v/>
      </c>
      <c r="J52" s="112" t="str">
        <f>IF(OR(RIGHT(C52,3)="MUT",RIGHT(C52,3)="ZUT"),RIGHT(C52,3),(VLOOKUP($F52,'Lijst Stageklassen'!$A$5:$CV$12,9+20*(VALUE(LEFT($C52,1)-1))+VALUE(LEFT($D$9,1)),TRUE)))</f>
        <v/>
      </c>
      <c r="K52" s="106" t="str">
        <f>VLOOKUP($J52,'Emissie U-methode'!$B$3:$E$11,3,TRUE)</f>
        <v/>
      </c>
      <c r="L52" s="106" t="str">
        <f>VLOOKUP($J52,'Emissie U-methode'!$B$3:$E$11,4,TRUE)</f>
        <v/>
      </c>
      <c r="M52" s="141" t="str">
        <f t="shared" si="8"/>
        <v/>
      </c>
      <c r="N52" s="286" t="str">
        <f t="shared" si="9"/>
        <v/>
      </c>
      <c r="P52" s="117" t="s">
        <v>123</v>
      </c>
      <c r="Q52" s="108" t="str">
        <f>IF(OR(RIGHT(C52,3)="MUT",RIGHT(C52,3)="ZUT"),RIGHT(C52,3),VLOOKUP($F52,'Lijst Stageklassen'!$A$5:$CV$12,9+20*(VALUE(LEFT($C52,1)-1))+VALUE(LEFT($D$9,1))+6*VALUE(LEFT(P52,1)),TRUE))</f>
        <v/>
      </c>
      <c r="R52" s="109">
        <v>0</v>
      </c>
      <c r="S52" s="106" t="str">
        <f>VLOOKUP($Q52,'Emissie U-methode'!$B$3:$E$11,3,TRUE)</f>
        <v/>
      </c>
      <c r="T52" s="106" t="str">
        <f>VLOOKUP($Q52,'Emissie U-methode'!$B$3:$E$11,4,TRUE)</f>
        <v/>
      </c>
      <c r="U52" s="57" t="str">
        <f t="shared" si="14"/>
        <v/>
      </c>
      <c r="V52" s="57" t="str">
        <f t="shared" si="15"/>
        <v/>
      </c>
      <c r="W52" s="57" t="str">
        <f t="shared" si="16"/>
        <v/>
      </c>
      <c r="X52" s="57" t="str">
        <f t="shared" si="11"/>
        <v/>
      </c>
      <c r="Y52" s="141" t="str">
        <f t="shared" si="12"/>
        <v/>
      </c>
      <c r="Z52" s="286" t="str">
        <f t="shared" si="13"/>
        <v/>
      </c>
      <c r="AB52" s="261"/>
      <c r="AC52" s="262"/>
      <c r="AD52" s="262"/>
      <c r="AE52" s="263"/>
    </row>
    <row r="53" spans="2:31" ht="15.6" x14ac:dyDescent="0.3">
      <c r="B53" s="123">
        <v>29</v>
      </c>
      <c r="C53" s="122" t="s">
        <v>160</v>
      </c>
      <c r="D53" s="104"/>
      <c r="E53" s="176"/>
      <c r="F53" s="177"/>
      <c r="G53" s="132" t="str">
        <f>VLOOKUP($F53,'Lijst Stageklassen'!$A$5:$CV$12,3+20*(VALUE(LEFT($C53,1)-1)),TRUE)</f>
        <v/>
      </c>
      <c r="H53" s="133" t="str">
        <f>IF(F53&gt;0,VLOOKUP($F53,'Lijst Stageklassen'!$A$5:$CV$12,3+20*(VALUE(LEFT($C53,1)-1))+VALUE(LEFT($D$9,1)),TRUE),J53)</f>
        <v/>
      </c>
      <c r="J53" s="112" t="str">
        <f>IF(OR(RIGHT(C53,3)="MUT",RIGHT(C53,3)="ZUT"),RIGHT(C53,3),(VLOOKUP($F53,'Lijst Stageklassen'!$A$5:$CV$12,9+20*(VALUE(LEFT($C53,1)-1))+VALUE(LEFT($D$9,1)),TRUE)))</f>
        <v/>
      </c>
      <c r="K53" s="106" t="str">
        <f>VLOOKUP($J53,'Emissie U-methode'!$B$3:$E$11,3,TRUE)</f>
        <v/>
      </c>
      <c r="L53" s="106" t="str">
        <f>VLOOKUP($J53,'Emissie U-methode'!$B$3:$E$11,4,TRUE)</f>
        <v/>
      </c>
      <c r="M53" s="141" t="str">
        <f t="shared" si="8"/>
        <v/>
      </c>
      <c r="N53" s="286" t="str">
        <f t="shared" si="9"/>
        <v/>
      </c>
      <c r="P53" s="117" t="s">
        <v>123</v>
      </c>
      <c r="Q53" s="108" t="str">
        <f>IF(OR(RIGHT(C53,3)="MUT",RIGHT(C53,3)="ZUT"),RIGHT(C53,3),VLOOKUP($F53,'Lijst Stageklassen'!$A$5:$CV$12,9+20*(VALUE(LEFT($C53,1)-1))+VALUE(LEFT($D$9,1))+6*VALUE(LEFT(P53,1)),TRUE))</f>
        <v/>
      </c>
      <c r="R53" s="109">
        <v>0</v>
      </c>
      <c r="S53" s="106" t="str">
        <f>VLOOKUP($Q53,'Emissie U-methode'!$B$3:$E$11,3,TRUE)</f>
        <v/>
      </c>
      <c r="T53" s="106" t="str">
        <f>VLOOKUP($Q53,'Emissie U-methode'!$B$3:$E$11,4,TRUE)</f>
        <v/>
      </c>
      <c r="U53" s="57" t="str">
        <f t="shared" si="14"/>
        <v/>
      </c>
      <c r="V53" s="57" t="str">
        <f t="shared" si="15"/>
        <v/>
      </c>
      <c r="W53" s="57" t="str">
        <f t="shared" si="16"/>
        <v/>
      </c>
      <c r="X53" s="57" t="str">
        <f t="shared" si="11"/>
        <v/>
      </c>
      <c r="Y53" s="141" t="str">
        <f t="shared" si="12"/>
        <v/>
      </c>
      <c r="Z53" s="286" t="str">
        <f t="shared" si="13"/>
        <v/>
      </c>
      <c r="AB53" s="261"/>
      <c r="AC53" s="262"/>
      <c r="AD53" s="262"/>
      <c r="AE53" s="263"/>
    </row>
    <row r="54" spans="2:31" ht="15.6" x14ac:dyDescent="0.3">
      <c r="B54" s="123">
        <v>30</v>
      </c>
      <c r="C54" s="122" t="s">
        <v>160</v>
      </c>
      <c r="D54" s="104"/>
      <c r="E54" s="177"/>
      <c r="F54" s="176"/>
      <c r="G54" s="132" t="str">
        <f>VLOOKUP($F54,'Lijst Stageklassen'!$A$5:$CV$12,3+20*(VALUE(LEFT($C54,1)-1)),TRUE)</f>
        <v/>
      </c>
      <c r="H54" s="133" t="str">
        <f>IF(F54&gt;0,VLOOKUP($F54,'Lijst Stageklassen'!$A$5:$CV$12,3+20*(VALUE(LEFT($C54,1)-1))+VALUE(LEFT($D$9,1)),TRUE),J54)</f>
        <v/>
      </c>
      <c r="J54" s="112" t="str">
        <f>IF(OR(RIGHT(C54,3)="MUT",RIGHT(C54,3)="ZUT"),RIGHT(C54,3),(VLOOKUP($F54,'Lijst Stageklassen'!$A$5:$CV$12,9+20*(VALUE(LEFT($C54,1)-1))+VALUE(LEFT($D$9,1)),TRUE)))</f>
        <v/>
      </c>
      <c r="K54" s="106" t="str">
        <f>VLOOKUP($J54,'Emissie U-methode'!$B$3:$E$11,3,TRUE)</f>
        <v/>
      </c>
      <c r="L54" s="106" t="str">
        <f>VLOOKUP($J54,'Emissie U-methode'!$B$3:$E$11,4,TRUE)</f>
        <v/>
      </c>
      <c r="M54" s="141" t="str">
        <f t="shared" si="8"/>
        <v/>
      </c>
      <c r="N54" s="286" t="str">
        <f t="shared" si="9"/>
        <v/>
      </c>
      <c r="P54" s="117" t="s">
        <v>123</v>
      </c>
      <c r="Q54" s="108" t="str">
        <f>IF(OR(RIGHT(C54,3)="MUT",RIGHT(C54,3)="ZUT"),RIGHT(C54,3),VLOOKUP($F54,'Lijst Stageklassen'!$A$5:$CV$12,9+20*(VALUE(LEFT($C54,1)-1))+VALUE(LEFT($D$9,1))+6*VALUE(LEFT(P54,1)),TRUE))</f>
        <v/>
      </c>
      <c r="R54" s="109">
        <v>0</v>
      </c>
      <c r="S54" s="106" t="str">
        <f>VLOOKUP($Q54,'Emissie U-methode'!$B$3:$E$11,3,TRUE)</f>
        <v/>
      </c>
      <c r="T54" s="106" t="str">
        <f>VLOOKUP($Q54,'Emissie U-methode'!$B$3:$E$11,4,TRUE)</f>
        <v/>
      </c>
      <c r="U54" s="57" t="str">
        <f t="shared" si="14"/>
        <v/>
      </c>
      <c r="V54" s="57" t="str">
        <f t="shared" si="15"/>
        <v/>
      </c>
      <c r="W54" s="57" t="str">
        <f t="shared" si="16"/>
        <v/>
      </c>
      <c r="X54" s="57" t="str">
        <f t="shared" si="11"/>
        <v/>
      </c>
      <c r="Y54" s="141" t="str">
        <f t="shared" si="12"/>
        <v/>
      </c>
      <c r="Z54" s="286" t="str">
        <f t="shared" si="13"/>
        <v/>
      </c>
      <c r="AB54" s="261"/>
      <c r="AC54" s="262"/>
      <c r="AD54" s="262"/>
      <c r="AE54" s="263"/>
    </row>
    <row r="55" spans="2:31" ht="15.6" x14ac:dyDescent="0.3">
      <c r="B55" s="123">
        <v>31</v>
      </c>
      <c r="C55" s="122" t="s">
        <v>160</v>
      </c>
      <c r="D55" s="104"/>
      <c r="E55" s="177"/>
      <c r="F55" s="176"/>
      <c r="G55" s="132" t="str">
        <f>VLOOKUP($F55,'Lijst Stageklassen'!$A$5:$CV$12,3+20*(VALUE(LEFT($C55,1)-1)),TRUE)</f>
        <v/>
      </c>
      <c r="H55" s="133" t="str">
        <f>IF(F55&gt;0,VLOOKUP($F55,'Lijst Stageklassen'!$A$5:$CV$12,3+20*(VALUE(LEFT($C55,1)-1))+VALUE(LEFT($D$9,1)),TRUE),J55)</f>
        <v/>
      </c>
      <c r="J55" s="112" t="str">
        <f>IF(OR(RIGHT(C55,3)="MUT",RIGHT(C55,3)="ZUT"),RIGHT(C55,3),(VLOOKUP($F55,'Lijst Stageklassen'!$A$5:$CV$12,9+20*(VALUE(LEFT($C55,1)-1))+VALUE(LEFT($D$9,1)),TRUE)))</f>
        <v/>
      </c>
      <c r="K55" s="106" t="str">
        <f>VLOOKUP($J55,'Emissie U-methode'!$B$3:$E$11,3,TRUE)</f>
        <v/>
      </c>
      <c r="L55" s="106" t="str">
        <f>VLOOKUP($J55,'Emissie U-methode'!$B$3:$E$11,4,TRUE)</f>
        <v/>
      </c>
      <c r="M55" s="141" t="str">
        <f t="shared" si="8"/>
        <v/>
      </c>
      <c r="N55" s="286" t="str">
        <f t="shared" si="9"/>
        <v/>
      </c>
      <c r="P55" s="117" t="s">
        <v>123</v>
      </c>
      <c r="Q55" s="108" t="str">
        <f>IF(OR(RIGHT(C55,3)="MUT",RIGHT(C55,3)="ZUT"),RIGHT(C55,3),VLOOKUP($F55,'Lijst Stageklassen'!$A$5:$CV$12,9+20*(VALUE(LEFT($C55,1)-1))+VALUE(LEFT($D$9,1))+6*VALUE(LEFT(P55,1)),TRUE))</f>
        <v/>
      </c>
      <c r="R55" s="109">
        <v>0</v>
      </c>
      <c r="S55" s="106" t="str">
        <f>VLOOKUP($Q55,'Emissie U-methode'!$B$3:$E$11,3,TRUE)</f>
        <v/>
      </c>
      <c r="T55" s="106" t="str">
        <f>VLOOKUP($Q55,'Emissie U-methode'!$B$3:$E$11,4,TRUE)</f>
        <v/>
      </c>
      <c r="U55" s="57" t="str">
        <f t="shared" si="14"/>
        <v/>
      </c>
      <c r="V55" s="57" t="str">
        <f t="shared" si="15"/>
        <v/>
      </c>
      <c r="W55" s="57" t="str">
        <f t="shared" si="16"/>
        <v/>
      </c>
      <c r="X55" s="57" t="str">
        <f t="shared" si="11"/>
        <v/>
      </c>
      <c r="Y55" s="141" t="str">
        <f t="shared" si="12"/>
        <v/>
      </c>
      <c r="Z55" s="286" t="str">
        <f t="shared" si="13"/>
        <v/>
      </c>
      <c r="AB55" s="261"/>
      <c r="AC55" s="262"/>
      <c r="AD55" s="262"/>
      <c r="AE55" s="263"/>
    </row>
    <row r="56" spans="2:31" ht="15.6" x14ac:dyDescent="0.3">
      <c r="B56" s="123">
        <v>32</v>
      </c>
      <c r="C56" s="122" t="s">
        <v>160</v>
      </c>
      <c r="D56" s="104"/>
      <c r="E56" s="177"/>
      <c r="F56" s="177"/>
      <c r="G56" s="132" t="str">
        <f>VLOOKUP($F56,'Lijst Stageklassen'!$A$5:$CV$12,3+20*(VALUE(LEFT($C56,1)-1)),TRUE)</f>
        <v/>
      </c>
      <c r="H56" s="133" t="str">
        <f>IF(F56&gt;0,VLOOKUP($F56,'Lijst Stageklassen'!$A$5:$CV$12,3+20*(VALUE(LEFT($C56,1)-1))+VALUE(LEFT($D$9,1)),TRUE),J56)</f>
        <v/>
      </c>
      <c r="J56" s="112" t="str">
        <f>IF(OR(RIGHT(C56,3)="MUT",RIGHT(C56,3)="ZUT"),RIGHT(C56,3),(VLOOKUP($F56,'Lijst Stageklassen'!$A$5:$CV$12,9+20*(VALUE(LEFT($C56,1)-1))+VALUE(LEFT($D$9,1)),TRUE)))</f>
        <v/>
      </c>
      <c r="K56" s="106" t="str">
        <f>VLOOKUP($J56,'Emissie U-methode'!$B$3:$E$11,3,TRUE)</f>
        <v/>
      </c>
      <c r="L56" s="106" t="str">
        <f>VLOOKUP($J56,'Emissie U-methode'!$B$3:$E$11,4,TRUE)</f>
        <v/>
      </c>
      <c r="M56" s="141" t="str">
        <f t="shared" si="8"/>
        <v/>
      </c>
      <c r="N56" s="286" t="str">
        <f t="shared" si="9"/>
        <v/>
      </c>
      <c r="P56" s="117" t="s">
        <v>123</v>
      </c>
      <c r="Q56" s="108" t="str">
        <f>IF(OR(RIGHT(C56,3)="MUT",RIGHT(C56,3)="ZUT"),RIGHT(C56,3),VLOOKUP($F56,'Lijst Stageklassen'!$A$5:$CV$12,9+20*(VALUE(LEFT($C56,1)-1))+VALUE(LEFT($D$9,1))+6*VALUE(LEFT(P56,1)),TRUE))</f>
        <v/>
      </c>
      <c r="R56" s="109">
        <v>0</v>
      </c>
      <c r="S56" s="106" t="str">
        <f>VLOOKUP($Q56,'Emissie U-methode'!$B$3:$E$11,3,TRUE)</f>
        <v/>
      </c>
      <c r="T56" s="106" t="str">
        <f>VLOOKUP($Q56,'Emissie U-methode'!$B$3:$E$11,4,TRUE)</f>
        <v/>
      </c>
      <c r="U56" s="57" t="str">
        <f t="shared" si="14"/>
        <v/>
      </c>
      <c r="V56" s="57" t="str">
        <f t="shared" si="15"/>
        <v/>
      </c>
      <c r="W56" s="57" t="str">
        <f t="shared" si="16"/>
        <v/>
      </c>
      <c r="X56" s="57" t="str">
        <f t="shared" si="11"/>
        <v/>
      </c>
      <c r="Y56" s="141" t="str">
        <f t="shared" si="12"/>
        <v/>
      </c>
      <c r="Z56" s="286" t="str">
        <f t="shared" si="13"/>
        <v/>
      </c>
      <c r="AB56" s="261"/>
      <c r="AC56" s="262"/>
      <c r="AD56" s="262"/>
      <c r="AE56" s="263"/>
    </row>
    <row r="57" spans="2:31" ht="15.6" x14ac:dyDescent="0.3">
      <c r="B57" s="123">
        <v>33</v>
      </c>
      <c r="C57" s="122" t="s">
        <v>160</v>
      </c>
      <c r="D57" s="104"/>
      <c r="E57" s="177"/>
      <c r="F57" s="177"/>
      <c r="G57" s="132" t="str">
        <f>VLOOKUP($F57,'Lijst Stageklassen'!$A$5:$CV$12,3+20*(VALUE(LEFT($C57,1)-1)),TRUE)</f>
        <v/>
      </c>
      <c r="H57" s="133" t="str">
        <f>IF(F57&gt;0,VLOOKUP($F57,'Lijst Stageklassen'!$A$5:$CV$12,3+20*(VALUE(LEFT($C57,1)-1))+VALUE(LEFT($D$9,1)),TRUE),J57)</f>
        <v/>
      </c>
      <c r="J57" s="112" t="str">
        <f>IF(OR(RIGHT(C57,3)="MUT",RIGHT(C57,3)="ZUT"),RIGHT(C57,3),(VLOOKUP($F57,'Lijst Stageklassen'!$A$5:$CV$12,9+20*(VALUE(LEFT($C57,1)-1))+VALUE(LEFT($D$9,1)),TRUE)))</f>
        <v/>
      </c>
      <c r="K57" s="106" t="str">
        <f>VLOOKUP($J57,'Emissie U-methode'!$B$3:$E$11,3,TRUE)</f>
        <v/>
      </c>
      <c r="L57" s="106" t="str">
        <f>VLOOKUP($J57,'Emissie U-methode'!$B$3:$E$11,4,TRUE)</f>
        <v/>
      </c>
      <c r="M57" s="141" t="str">
        <f t="shared" ref="M57:M88" si="17">IF(ISNUMBER(K57),(IF(OR(J57="MUT",J57="ZUT"),$E57*K57,$E57*$F57*K57/1000)),"")</f>
        <v/>
      </c>
      <c r="N57" s="286" t="str">
        <f t="shared" ref="N57:N88" si="18">IF(ISNUMBER(L57),(IF(OR(J57="MUT",J57="ZUT"),$E57*L57,$E57*$F57*L57/1000)),"")</f>
        <v/>
      </c>
      <c r="P57" s="117" t="s">
        <v>123</v>
      </c>
      <c r="Q57" s="108" t="str">
        <f>IF(OR(RIGHT(C57,3)="MUT",RIGHT(C57,3)="ZUT"),RIGHT(C57,3),VLOOKUP($F57,'Lijst Stageklassen'!$A$5:$CV$12,9+20*(VALUE(LEFT($C57,1)-1))+VALUE(LEFT($D$9,1))+6*VALUE(LEFT(P57,1)),TRUE))</f>
        <v/>
      </c>
      <c r="R57" s="109">
        <v>0</v>
      </c>
      <c r="S57" s="106" t="str">
        <f>VLOOKUP($Q57,'Emissie U-methode'!$B$3:$E$11,3,TRUE)</f>
        <v/>
      </c>
      <c r="T57" s="106" t="str">
        <f>VLOOKUP($Q57,'Emissie U-methode'!$B$3:$E$11,4,TRUE)</f>
        <v/>
      </c>
      <c r="U57" s="57" t="str">
        <f t="shared" si="14"/>
        <v/>
      </c>
      <c r="V57" s="57" t="str">
        <f t="shared" si="15"/>
        <v/>
      </c>
      <c r="W57" s="57" t="str">
        <f t="shared" si="16"/>
        <v/>
      </c>
      <c r="X57" s="57" t="str">
        <f t="shared" ref="X57:X88" si="19">IF(ISNUMBER(E57),W57*F57/1000,"")</f>
        <v/>
      </c>
      <c r="Y57" s="141" t="str">
        <f t="shared" ref="Y57:Y88" si="20">IF(ISNUMBER(S57),(IF(OR(Q57="MUT",Q57="ZUT"),$U57*S57,$U57*$F57*S57/1000)),"")</f>
        <v/>
      </c>
      <c r="Z57" s="286" t="str">
        <f t="shared" ref="Z57:Z88" si="21">IF(ISNUMBER(T57),(IF(OR(Q57="MUT",Q57="ZUT"),$U57*T57,$U57*$F57*T57/1000)),"")</f>
        <v/>
      </c>
      <c r="AB57" s="261"/>
      <c r="AC57" s="262"/>
      <c r="AD57" s="262"/>
      <c r="AE57" s="263"/>
    </row>
    <row r="58" spans="2:31" ht="15.6" x14ac:dyDescent="0.3">
      <c r="B58" s="123">
        <v>34</v>
      </c>
      <c r="C58" s="122" t="s">
        <v>160</v>
      </c>
      <c r="D58" s="104"/>
      <c r="E58" s="177"/>
      <c r="F58" s="177"/>
      <c r="G58" s="132" t="str">
        <f>VLOOKUP($F58,'Lijst Stageklassen'!$A$5:$CV$12,3+20*(VALUE(LEFT($C58,1)-1)),TRUE)</f>
        <v/>
      </c>
      <c r="H58" s="133" t="str">
        <f>IF(F58&gt;0,VLOOKUP($F58,'Lijst Stageklassen'!$A$5:$CV$12,3+20*(VALUE(LEFT($C58,1)-1))+VALUE(LEFT($D$9,1)),TRUE),J58)</f>
        <v/>
      </c>
      <c r="J58" s="112" t="str">
        <f>IF(OR(RIGHT(C58,3)="MUT",RIGHT(C58,3)="ZUT"),RIGHT(C58,3),(VLOOKUP($F58,'Lijst Stageklassen'!$A$5:$CV$12,9+20*(VALUE(LEFT($C58,1)-1))+VALUE(LEFT($D$9,1)),TRUE)))</f>
        <v/>
      </c>
      <c r="K58" s="106" t="str">
        <f>VLOOKUP($J58,'Emissie U-methode'!$B$3:$E$11,3,TRUE)</f>
        <v/>
      </c>
      <c r="L58" s="106" t="str">
        <f>VLOOKUP($J58,'Emissie U-methode'!$B$3:$E$11,4,TRUE)</f>
        <v/>
      </c>
      <c r="M58" s="141" t="str">
        <f t="shared" si="17"/>
        <v/>
      </c>
      <c r="N58" s="286" t="str">
        <f t="shared" si="18"/>
        <v/>
      </c>
      <c r="P58" s="117" t="s">
        <v>123</v>
      </c>
      <c r="Q58" s="108" t="str">
        <f>IF(OR(RIGHT(C58,3)="MUT",RIGHT(C58,3)="ZUT"),RIGHT(C58,3),VLOOKUP($F58,'Lijst Stageklassen'!$A$5:$CV$12,9+20*(VALUE(LEFT($C58,1)-1))+VALUE(LEFT($D$9,1))+6*VALUE(LEFT(P58,1)),TRUE))</f>
        <v/>
      </c>
      <c r="R58" s="109">
        <v>0</v>
      </c>
      <c r="S58" s="106" t="str">
        <f>VLOOKUP($Q58,'Emissie U-methode'!$B$3:$E$11,3,TRUE)</f>
        <v/>
      </c>
      <c r="T58" s="106" t="str">
        <f>VLOOKUP($Q58,'Emissie U-methode'!$B$3:$E$11,4,TRUE)</f>
        <v/>
      </c>
      <c r="U58" s="57" t="str">
        <f t="shared" si="14"/>
        <v/>
      </c>
      <c r="V58" s="57" t="str">
        <f t="shared" si="15"/>
        <v/>
      </c>
      <c r="W58" s="57" t="str">
        <f t="shared" si="16"/>
        <v/>
      </c>
      <c r="X58" s="57" t="str">
        <f t="shared" si="19"/>
        <v/>
      </c>
      <c r="Y58" s="141" t="str">
        <f t="shared" si="20"/>
        <v/>
      </c>
      <c r="Z58" s="286" t="str">
        <f t="shared" si="21"/>
        <v/>
      </c>
      <c r="AB58" s="261"/>
      <c r="AC58" s="262"/>
      <c r="AD58" s="262"/>
      <c r="AE58" s="263"/>
    </row>
    <row r="59" spans="2:31" ht="15.6" x14ac:dyDescent="0.3">
      <c r="B59" s="123">
        <v>35</v>
      </c>
      <c r="C59" s="122" t="s">
        <v>160</v>
      </c>
      <c r="D59" s="104"/>
      <c r="E59" s="177"/>
      <c r="F59" s="177"/>
      <c r="G59" s="132" t="str">
        <f>VLOOKUP($F59,'Lijst Stageklassen'!$A$5:$CV$12,3+20*(VALUE(LEFT($C59,1)-1)),TRUE)</f>
        <v/>
      </c>
      <c r="H59" s="133" t="str">
        <f>IF(F59&gt;0,VLOOKUP($F59,'Lijst Stageklassen'!$A$5:$CV$12,3+20*(VALUE(LEFT($C59,1)-1))+VALUE(LEFT($D$9,1)),TRUE),J59)</f>
        <v/>
      </c>
      <c r="J59" s="112" t="str">
        <f>IF(OR(RIGHT(C59,3)="MUT",RIGHT(C59,3)="ZUT"),RIGHT(C59,3),(VLOOKUP($F59,'Lijst Stageklassen'!$A$5:$CV$12,9+20*(VALUE(LEFT($C59,1)-1))+VALUE(LEFT($D$9,1)),TRUE)))</f>
        <v/>
      </c>
      <c r="K59" s="106" t="str">
        <f>VLOOKUP($J59,'Emissie U-methode'!$B$3:$E$11,3,TRUE)</f>
        <v/>
      </c>
      <c r="L59" s="106" t="str">
        <f>VLOOKUP($J59,'Emissie U-methode'!$B$3:$E$11,4,TRUE)</f>
        <v/>
      </c>
      <c r="M59" s="141" t="str">
        <f t="shared" si="17"/>
        <v/>
      </c>
      <c r="N59" s="286" t="str">
        <f t="shared" si="18"/>
        <v/>
      </c>
      <c r="P59" s="117" t="s">
        <v>123</v>
      </c>
      <c r="Q59" s="108" t="str">
        <f>IF(OR(RIGHT(C59,3)="MUT",RIGHT(C59,3)="ZUT"),RIGHT(C59,3),VLOOKUP($F59,'Lijst Stageklassen'!$A$5:$CV$12,9+20*(VALUE(LEFT($C59,1)-1))+VALUE(LEFT($D$9,1))+6*VALUE(LEFT(P59,1)),TRUE))</f>
        <v/>
      </c>
      <c r="R59" s="109">
        <v>0</v>
      </c>
      <c r="S59" s="106" t="str">
        <f>VLOOKUP($Q59,'Emissie U-methode'!$B$3:$E$11,3,TRUE)</f>
        <v/>
      </c>
      <c r="T59" s="106" t="str">
        <f>VLOOKUP($Q59,'Emissie U-methode'!$B$3:$E$11,4,TRUE)</f>
        <v/>
      </c>
      <c r="U59" s="57" t="str">
        <f t="shared" si="14"/>
        <v/>
      </c>
      <c r="V59" s="57" t="str">
        <f t="shared" si="15"/>
        <v/>
      </c>
      <c r="W59" s="57" t="str">
        <f t="shared" si="16"/>
        <v/>
      </c>
      <c r="X59" s="57" t="str">
        <f t="shared" si="19"/>
        <v/>
      </c>
      <c r="Y59" s="141" t="str">
        <f t="shared" si="20"/>
        <v/>
      </c>
      <c r="Z59" s="286" t="str">
        <f t="shared" si="21"/>
        <v/>
      </c>
      <c r="AB59" s="261"/>
      <c r="AC59" s="262"/>
      <c r="AD59" s="262"/>
      <c r="AE59" s="263"/>
    </row>
    <row r="60" spans="2:31" ht="15.6" x14ac:dyDescent="0.3">
      <c r="B60" s="123">
        <v>36</v>
      </c>
      <c r="C60" s="122" t="s">
        <v>160</v>
      </c>
      <c r="D60" s="104"/>
      <c r="E60" s="177"/>
      <c r="F60" s="177"/>
      <c r="G60" s="132" t="str">
        <f>VLOOKUP($F60,'Lijst Stageklassen'!$A$5:$CV$12,3+20*(VALUE(LEFT($C60,1)-1)),TRUE)</f>
        <v/>
      </c>
      <c r="H60" s="133" t="str">
        <f>IF(F60&gt;0,VLOOKUP($F60,'Lijst Stageklassen'!$A$5:$CV$12,3+20*(VALUE(LEFT($C60,1)-1))+VALUE(LEFT($D$9,1)),TRUE),J60)</f>
        <v/>
      </c>
      <c r="J60" s="112" t="str">
        <f>IF(OR(RIGHT(C60,3)="MUT",RIGHT(C60,3)="ZUT"),RIGHT(C60,3),(VLOOKUP($F60,'Lijst Stageklassen'!$A$5:$CV$12,9+20*(VALUE(LEFT($C60,1)-1))+VALUE(LEFT($D$9,1)),TRUE)))</f>
        <v/>
      </c>
      <c r="K60" s="106" t="str">
        <f>VLOOKUP($J60,'Emissie U-methode'!$B$3:$E$11,3,TRUE)</f>
        <v/>
      </c>
      <c r="L60" s="106" t="str">
        <f>VLOOKUP($J60,'Emissie U-methode'!$B$3:$E$11,4,TRUE)</f>
        <v/>
      </c>
      <c r="M60" s="141" t="str">
        <f t="shared" si="17"/>
        <v/>
      </c>
      <c r="N60" s="286" t="str">
        <f t="shared" si="18"/>
        <v/>
      </c>
      <c r="P60" s="117" t="s">
        <v>123</v>
      </c>
      <c r="Q60" s="108" t="str">
        <f>IF(OR(RIGHT(C60,3)="MUT",RIGHT(C60,3)="ZUT"),RIGHT(C60,3),VLOOKUP($F60,'Lijst Stageklassen'!$A$5:$CV$12,9+20*(VALUE(LEFT($C60,1)-1))+VALUE(LEFT($D$9,1))+6*VALUE(LEFT(P60,1)),TRUE))</f>
        <v/>
      </c>
      <c r="R60" s="109">
        <v>0</v>
      </c>
      <c r="S60" s="106" t="str">
        <f>VLOOKUP($Q60,'Emissie U-methode'!$B$3:$E$11,3,TRUE)</f>
        <v/>
      </c>
      <c r="T60" s="106" t="str">
        <f>VLOOKUP($Q60,'Emissie U-methode'!$B$3:$E$11,4,TRUE)</f>
        <v/>
      </c>
      <c r="U60" s="57" t="str">
        <f t="shared" si="14"/>
        <v/>
      </c>
      <c r="V60" s="57" t="str">
        <f t="shared" si="15"/>
        <v/>
      </c>
      <c r="W60" s="57" t="str">
        <f t="shared" si="16"/>
        <v/>
      </c>
      <c r="X60" s="57" t="str">
        <f t="shared" si="19"/>
        <v/>
      </c>
      <c r="Y60" s="141" t="str">
        <f t="shared" si="20"/>
        <v/>
      </c>
      <c r="Z60" s="286" t="str">
        <f t="shared" si="21"/>
        <v/>
      </c>
      <c r="AB60" s="261"/>
      <c r="AC60" s="262"/>
      <c r="AD60" s="262"/>
      <c r="AE60" s="263"/>
    </row>
    <row r="61" spans="2:31" ht="15.6" x14ac:dyDescent="0.3">
      <c r="B61" s="123">
        <v>37</v>
      </c>
      <c r="C61" s="122" t="s">
        <v>160</v>
      </c>
      <c r="D61" s="104"/>
      <c r="E61" s="177"/>
      <c r="F61" s="177"/>
      <c r="G61" s="132" t="str">
        <f>VLOOKUP($F61,'Lijst Stageklassen'!$A$5:$CV$12,3+20*(VALUE(LEFT($C61,1)-1)),TRUE)</f>
        <v/>
      </c>
      <c r="H61" s="133" t="str">
        <f>IF(F61&gt;0,VLOOKUP($F61,'Lijst Stageklassen'!$A$5:$CV$12,3+20*(VALUE(LEFT($C61,1)-1))+VALUE(LEFT($D$9,1)),TRUE),J61)</f>
        <v/>
      </c>
      <c r="J61" s="112" t="str">
        <f>IF(OR(RIGHT(C61,3)="MUT",RIGHT(C61,3)="ZUT"),RIGHT(C61,3),(VLOOKUP($F61,'Lijst Stageklassen'!$A$5:$CV$12,9+20*(VALUE(LEFT($C61,1)-1))+VALUE(LEFT($D$9,1)),TRUE)))</f>
        <v/>
      </c>
      <c r="K61" s="106" t="str">
        <f>VLOOKUP($J61,'Emissie U-methode'!$B$3:$E$11,3,TRUE)</f>
        <v/>
      </c>
      <c r="L61" s="106" t="str">
        <f>VLOOKUP($J61,'Emissie U-methode'!$B$3:$E$11,4,TRUE)</f>
        <v/>
      </c>
      <c r="M61" s="141" t="str">
        <f t="shared" si="17"/>
        <v/>
      </c>
      <c r="N61" s="286" t="str">
        <f t="shared" si="18"/>
        <v/>
      </c>
      <c r="P61" s="117" t="s">
        <v>123</v>
      </c>
      <c r="Q61" s="108" t="str">
        <f>IF(OR(RIGHT(C61,3)="MUT",RIGHT(C61,3)="ZUT"),RIGHT(C61,3),VLOOKUP($F61,'Lijst Stageklassen'!$A$5:$CV$12,9+20*(VALUE(LEFT($C61,1)-1))+VALUE(LEFT($D$9,1))+6*VALUE(LEFT(P61,1)),TRUE))</f>
        <v/>
      </c>
      <c r="R61" s="109">
        <v>0</v>
      </c>
      <c r="S61" s="106" t="str">
        <f>VLOOKUP($Q61,'Emissie U-methode'!$B$3:$E$11,3,TRUE)</f>
        <v/>
      </c>
      <c r="T61" s="106" t="str">
        <f>VLOOKUP($Q61,'Emissie U-methode'!$B$3:$E$11,4,TRUE)</f>
        <v/>
      </c>
      <c r="U61" s="57" t="str">
        <f t="shared" si="14"/>
        <v/>
      </c>
      <c r="V61" s="57" t="str">
        <f t="shared" si="15"/>
        <v/>
      </c>
      <c r="W61" s="57" t="str">
        <f t="shared" si="16"/>
        <v/>
      </c>
      <c r="X61" s="57" t="str">
        <f t="shared" si="19"/>
        <v/>
      </c>
      <c r="Y61" s="141" t="str">
        <f t="shared" si="20"/>
        <v/>
      </c>
      <c r="Z61" s="286" t="str">
        <f t="shared" si="21"/>
        <v/>
      </c>
      <c r="AB61" s="261"/>
      <c r="AC61" s="262"/>
      <c r="AD61" s="262"/>
      <c r="AE61" s="263"/>
    </row>
    <row r="62" spans="2:31" ht="15.6" x14ac:dyDescent="0.3">
      <c r="B62" s="123">
        <v>38</v>
      </c>
      <c r="C62" s="122" t="s">
        <v>160</v>
      </c>
      <c r="D62" s="104"/>
      <c r="E62" s="176"/>
      <c r="F62" s="177"/>
      <c r="G62" s="132" t="str">
        <f>VLOOKUP($F62,'Lijst Stageklassen'!$A$5:$CV$12,3+20*(VALUE(LEFT($C62,1)-1)),TRUE)</f>
        <v/>
      </c>
      <c r="H62" s="133" t="str">
        <f>IF(F62&gt;0,VLOOKUP($F62,'Lijst Stageklassen'!$A$5:$CV$12,3+20*(VALUE(LEFT($C62,1)-1))+VALUE(LEFT($D$9,1)),TRUE),J62)</f>
        <v/>
      </c>
      <c r="J62" s="112" t="str">
        <f>IF(OR(RIGHT(C62,3)="MUT",RIGHT(C62,3)="ZUT"),RIGHT(C62,3),(VLOOKUP($F62,'Lijst Stageklassen'!$A$5:$CV$12,9+20*(VALUE(LEFT($C62,1)-1))+VALUE(LEFT($D$9,1)),TRUE)))</f>
        <v/>
      </c>
      <c r="K62" s="106" t="str">
        <f>VLOOKUP($J62,'Emissie U-methode'!$B$3:$E$11,3,TRUE)</f>
        <v/>
      </c>
      <c r="L62" s="106" t="str">
        <f>VLOOKUP($J62,'Emissie U-methode'!$B$3:$E$11,4,TRUE)</f>
        <v/>
      </c>
      <c r="M62" s="141" t="str">
        <f t="shared" si="17"/>
        <v/>
      </c>
      <c r="N62" s="286" t="str">
        <f t="shared" si="18"/>
        <v/>
      </c>
      <c r="P62" s="117" t="s">
        <v>123</v>
      </c>
      <c r="Q62" s="108" t="str">
        <f>IF(OR(RIGHT(C62,3)="MUT",RIGHT(C62,3)="ZUT"),RIGHT(C62,3),VLOOKUP($F62,'Lijst Stageklassen'!$A$5:$CV$12,9+20*(VALUE(LEFT($C62,1)-1))+VALUE(LEFT($D$9,1))+6*VALUE(LEFT(P62,1)),TRUE))</f>
        <v/>
      </c>
      <c r="R62" s="109">
        <v>0</v>
      </c>
      <c r="S62" s="106" t="str">
        <f>VLOOKUP($Q62,'Emissie U-methode'!$B$3:$E$11,3,TRUE)</f>
        <v/>
      </c>
      <c r="T62" s="106" t="str">
        <f>VLOOKUP($Q62,'Emissie U-methode'!$B$3:$E$11,4,TRUE)</f>
        <v/>
      </c>
      <c r="U62" s="57" t="str">
        <f t="shared" si="14"/>
        <v/>
      </c>
      <c r="V62" s="57" t="str">
        <f t="shared" si="15"/>
        <v/>
      </c>
      <c r="W62" s="57" t="str">
        <f t="shared" si="16"/>
        <v/>
      </c>
      <c r="X62" s="57" t="str">
        <f t="shared" si="19"/>
        <v/>
      </c>
      <c r="Y62" s="141" t="str">
        <f t="shared" si="20"/>
        <v/>
      </c>
      <c r="Z62" s="286" t="str">
        <f t="shared" si="21"/>
        <v/>
      </c>
      <c r="AB62" s="261"/>
      <c r="AC62" s="262"/>
      <c r="AD62" s="262"/>
      <c r="AE62" s="263"/>
    </row>
    <row r="63" spans="2:31" ht="15.6" x14ac:dyDescent="0.3">
      <c r="B63" s="123">
        <v>39</v>
      </c>
      <c r="C63" s="122" t="s">
        <v>160</v>
      </c>
      <c r="D63" s="104"/>
      <c r="E63" s="176"/>
      <c r="F63" s="177"/>
      <c r="G63" s="132" t="str">
        <f>VLOOKUP($F63,'Lijst Stageklassen'!$A$5:$CV$12,3+20*(VALUE(LEFT($C63,1)-1)),TRUE)</f>
        <v/>
      </c>
      <c r="H63" s="133" t="str">
        <f>IF(F63&gt;0,VLOOKUP($F63,'Lijst Stageklassen'!$A$5:$CV$12,3+20*(VALUE(LEFT($C63,1)-1))+VALUE(LEFT($D$9,1)),TRUE),J63)</f>
        <v/>
      </c>
      <c r="J63" s="112" t="str">
        <f>IF(OR(RIGHT(C63,3)="MUT",RIGHT(C63,3)="ZUT"),RIGHT(C63,3),(VLOOKUP($F63,'Lijst Stageklassen'!$A$5:$CV$12,9+20*(VALUE(LEFT($C63,1)-1))+VALUE(LEFT($D$9,1)),TRUE)))</f>
        <v/>
      </c>
      <c r="K63" s="106" t="str">
        <f>VLOOKUP($J63,'Emissie U-methode'!$B$3:$E$11,3,TRUE)</f>
        <v/>
      </c>
      <c r="L63" s="106" t="str">
        <f>VLOOKUP($J63,'Emissie U-methode'!$B$3:$E$11,4,TRUE)</f>
        <v/>
      </c>
      <c r="M63" s="141" t="str">
        <f t="shared" si="17"/>
        <v/>
      </c>
      <c r="N63" s="286" t="str">
        <f t="shared" si="18"/>
        <v/>
      </c>
      <c r="P63" s="117" t="s">
        <v>123</v>
      </c>
      <c r="Q63" s="108" t="str">
        <f>IF(OR(RIGHT(C63,3)="MUT",RIGHT(C63,3)="ZUT"),RIGHT(C63,3),VLOOKUP($F63,'Lijst Stageklassen'!$A$5:$CV$12,9+20*(VALUE(LEFT($C63,1)-1))+VALUE(LEFT($D$9,1))+6*VALUE(LEFT(P63,1)),TRUE))</f>
        <v/>
      </c>
      <c r="R63" s="109">
        <v>0</v>
      </c>
      <c r="S63" s="106" t="str">
        <f>VLOOKUP($Q63,'Emissie U-methode'!$B$3:$E$11,3,TRUE)</f>
        <v/>
      </c>
      <c r="T63" s="106" t="str">
        <f>VLOOKUP($Q63,'Emissie U-methode'!$B$3:$E$11,4,TRUE)</f>
        <v/>
      </c>
      <c r="U63" s="57" t="str">
        <f t="shared" si="14"/>
        <v/>
      </c>
      <c r="V63" s="57" t="str">
        <f t="shared" si="15"/>
        <v/>
      </c>
      <c r="W63" s="57" t="str">
        <f t="shared" si="16"/>
        <v/>
      </c>
      <c r="X63" s="57" t="str">
        <f t="shared" si="19"/>
        <v/>
      </c>
      <c r="Y63" s="141" t="str">
        <f t="shared" si="20"/>
        <v/>
      </c>
      <c r="Z63" s="286" t="str">
        <f t="shared" si="21"/>
        <v/>
      </c>
      <c r="AB63" s="261"/>
      <c r="AC63" s="262"/>
      <c r="AD63" s="262"/>
      <c r="AE63" s="263"/>
    </row>
    <row r="64" spans="2:31" ht="15.6" x14ac:dyDescent="0.3">
      <c r="B64" s="123">
        <v>40</v>
      </c>
      <c r="C64" s="122" t="s">
        <v>160</v>
      </c>
      <c r="D64" s="104"/>
      <c r="E64" s="176"/>
      <c r="F64" s="177"/>
      <c r="G64" s="132" t="str">
        <f>VLOOKUP($F64,'Lijst Stageklassen'!$A$5:$CV$12,3+20*(VALUE(LEFT($C64,1)-1)),TRUE)</f>
        <v/>
      </c>
      <c r="H64" s="133" t="str">
        <f>IF(F64&gt;0,VLOOKUP($F64,'Lijst Stageklassen'!$A$5:$CV$12,3+20*(VALUE(LEFT($C64,1)-1))+VALUE(LEFT($D$9,1)),TRUE),J64)</f>
        <v/>
      </c>
      <c r="J64" s="112" t="str">
        <f>IF(OR(RIGHT(C64,3)="MUT",RIGHT(C64,3)="ZUT"),RIGHT(C64,3),(VLOOKUP($F64,'Lijst Stageklassen'!$A$5:$CV$12,9+20*(VALUE(LEFT($C64,1)-1))+VALUE(LEFT($D$9,1)),TRUE)))</f>
        <v/>
      </c>
      <c r="K64" s="106" t="str">
        <f>VLOOKUP($J64,'Emissie U-methode'!$B$3:$E$11,3,TRUE)</f>
        <v/>
      </c>
      <c r="L64" s="106" t="str">
        <f>VLOOKUP($J64,'Emissie U-methode'!$B$3:$E$11,4,TRUE)</f>
        <v/>
      </c>
      <c r="M64" s="141" t="str">
        <f t="shared" si="17"/>
        <v/>
      </c>
      <c r="N64" s="286" t="str">
        <f t="shared" si="18"/>
        <v/>
      </c>
      <c r="P64" s="117" t="s">
        <v>123</v>
      </c>
      <c r="Q64" s="108" t="str">
        <f>IF(OR(RIGHT(C64,3)="MUT",RIGHT(C64,3)="ZUT"),RIGHT(C64,3),VLOOKUP($F64,'Lijst Stageklassen'!$A$5:$CV$12,9+20*(VALUE(LEFT($C64,1)-1))+VALUE(LEFT($D$9,1))+6*VALUE(LEFT(P64,1)),TRUE))</f>
        <v/>
      </c>
      <c r="R64" s="109">
        <v>0</v>
      </c>
      <c r="S64" s="106" t="str">
        <f>VLOOKUP($Q64,'Emissie U-methode'!$B$3:$E$11,3,TRUE)</f>
        <v/>
      </c>
      <c r="T64" s="106" t="str">
        <f>VLOOKUP($Q64,'Emissie U-methode'!$B$3:$E$11,4,TRUE)</f>
        <v/>
      </c>
      <c r="U64" s="57" t="str">
        <f t="shared" si="14"/>
        <v/>
      </c>
      <c r="V64" s="57" t="str">
        <f t="shared" si="15"/>
        <v/>
      </c>
      <c r="W64" s="57" t="str">
        <f t="shared" si="16"/>
        <v/>
      </c>
      <c r="X64" s="57" t="str">
        <f t="shared" si="19"/>
        <v/>
      </c>
      <c r="Y64" s="141" t="str">
        <f t="shared" si="20"/>
        <v/>
      </c>
      <c r="Z64" s="286" t="str">
        <f t="shared" si="21"/>
        <v/>
      </c>
      <c r="AB64" s="261"/>
      <c r="AC64" s="262"/>
      <c r="AD64" s="262"/>
      <c r="AE64" s="263"/>
    </row>
    <row r="65" spans="2:31" ht="15.6" x14ac:dyDescent="0.3">
      <c r="B65" s="123">
        <v>41</v>
      </c>
      <c r="C65" s="122" t="s">
        <v>160</v>
      </c>
      <c r="D65" s="104"/>
      <c r="E65" s="176"/>
      <c r="F65" s="177"/>
      <c r="G65" s="132" t="str">
        <f>VLOOKUP($F65,'Lijst Stageklassen'!$A$5:$CV$12,3+20*(VALUE(LEFT($C65,1)-1)),TRUE)</f>
        <v/>
      </c>
      <c r="H65" s="133" t="str">
        <f>IF(F65&gt;0,VLOOKUP($F65,'Lijst Stageklassen'!$A$5:$CV$12,3+20*(VALUE(LEFT($C65,1)-1))+VALUE(LEFT($D$9,1)),TRUE),J65)</f>
        <v/>
      </c>
      <c r="J65" s="112" t="str">
        <f>IF(OR(RIGHT(C65,3)="MUT",RIGHT(C65,3)="ZUT"),RIGHT(C65,3),(VLOOKUP($F65,'Lijst Stageklassen'!$A$5:$CV$12,9+20*(VALUE(LEFT($C65,1)-1))+VALUE(LEFT($D$9,1)),TRUE)))</f>
        <v/>
      </c>
      <c r="K65" s="106" t="str">
        <f>VLOOKUP($J65,'Emissie U-methode'!$B$3:$E$11,3,TRUE)</f>
        <v/>
      </c>
      <c r="L65" s="106" t="str">
        <f>VLOOKUP($J65,'Emissie U-methode'!$B$3:$E$11,4,TRUE)</f>
        <v/>
      </c>
      <c r="M65" s="141" t="str">
        <f t="shared" si="17"/>
        <v/>
      </c>
      <c r="N65" s="286" t="str">
        <f t="shared" si="18"/>
        <v/>
      </c>
      <c r="P65" s="117" t="s">
        <v>123</v>
      </c>
      <c r="Q65" s="108" t="str">
        <f>IF(OR(RIGHT(C65,3)="MUT",RIGHT(C65,3)="ZUT"),RIGHT(C65,3),VLOOKUP($F65,'Lijst Stageklassen'!$A$5:$CV$12,9+20*(VALUE(LEFT($C65,1)-1))+VALUE(LEFT($D$9,1))+6*VALUE(LEFT(P65,1)),TRUE))</f>
        <v/>
      </c>
      <c r="R65" s="109">
        <v>0</v>
      </c>
      <c r="S65" s="106" t="str">
        <f>VLOOKUP($Q65,'Emissie U-methode'!$B$3:$E$11,3,TRUE)</f>
        <v/>
      </c>
      <c r="T65" s="106" t="str">
        <f>VLOOKUP($Q65,'Emissie U-methode'!$B$3:$E$11,4,TRUE)</f>
        <v/>
      </c>
      <c r="U65" s="57" t="str">
        <f t="shared" si="14"/>
        <v/>
      </c>
      <c r="V65" s="57" t="str">
        <f t="shared" si="15"/>
        <v/>
      </c>
      <c r="W65" s="57" t="str">
        <f t="shared" si="16"/>
        <v/>
      </c>
      <c r="X65" s="57" t="str">
        <f t="shared" si="19"/>
        <v/>
      </c>
      <c r="Y65" s="141" t="str">
        <f t="shared" si="20"/>
        <v/>
      </c>
      <c r="Z65" s="286" t="str">
        <f t="shared" si="21"/>
        <v/>
      </c>
      <c r="AB65" s="261"/>
      <c r="AC65" s="262"/>
      <c r="AD65" s="262"/>
      <c r="AE65" s="263"/>
    </row>
    <row r="66" spans="2:31" ht="15.6" x14ac:dyDescent="0.3">
      <c r="B66" s="123">
        <v>42</v>
      </c>
      <c r="C66" s="122" t="s">
        <v>160</v>
      </c>
      <c r="D66" s="104"/>
      <c r="E66" s="176"/>
      <c r="F66" s="177"/>
      <c r="G66" s="132" t="str">
        <f>VLOOKUP($F66,'Lijst Stageklassen'!$A$5:$CV$12,3+20*(VALUE(LEFT($C66,1)-1)),TRUE)</f>
        <v/>
      </c>
      <c r="H66" s="133" t="str">
        <f>IF(F66&gt;0,VLOOKUP($F66,'Lijst Stageklassen'!$A$5:$CV$12,3+20*(VALUE(LEFT($C66,1)-1))+VALUE(LEFT($D$9,1)),TRUE),J66)</f>
        <v/>
      </c>
      <c r="J66" s="112" t="str">
        <f>IF(OR(RIGHT(C66,3)="MUT",RIGHT(C66,3)="ZUT"),RIGHT(C66,3),(VLOOKUP($F66,'Lijst Stageklassen'!$A$5:$CV$12,9+20*(VALUE(LEFT($C66,1)-1))+VALUE(LEFT($D$9,1)),TRUE)))</f>
        <v/>
      </c>
      <c r="K66" s="106" t="str">
        <f>VLOOKUP($J66,'Emissie U-methode'!$B$3:$E$11,3,TRUE)</f>
        <v/>
      </c>
      <c r="L66" s="106" t="str">
        <f>VLOOKUP($J66,'Emissie U-methode'!$B$3:$E$11,4,TRUE)</f>
        <v/>
      </c>
      <c r="M66" s="141" t="str">
        <f t="shared" si="17"/>
        <v/>
      </c>
      <c r="N66" s="286" t="str">
        <f t="shared" si="18"/>
        <v/>
      </c>
      <c r="P66" s="117" t="s">
        <v>123</v>
      </c>
      <c r="Q66" s="108" t="str">
        <f>IF(OR(RIGHT(C66,3)="MUT",RIGHT(C66,3)="ZUT"),RIGHT(C66,3),VLOOKUP($F66,'Lijst Stageklassen'!$A$5:$CV$12,9+20*(VALUE(LEFT($C66,1)-1))+VALUE(LEFT($D$9,1))+6*VALUE(LEFT(P66,1)),TRUE))</f>
        <v/>
      </c>
      <c r="R66" s="109">
        <v>0</v>
      </c>
      <c r="S66" s="106" t="str">
        <f>VLOOKUP($Q66,'Emissie U-methode'!$B$3:$E$11,3,TRUE)</f>
        <v/>
      </c>
      <c r="T66" s="106" t="str">
        <f>VLOOKUP($Q66,'Emissie U-methode'!$B$3:$E$11,4,TRUE)</f>
        <v/>
      </c>
      <c r="U66" s="57" t="str">
        <f t="shared" si="14"/>
        <v/>
      </c>
      <c r="V66" s="57" t="str">
        <f t="shared" si="15"/>
        <v/>
      </c>
      <c r="W66" s="57" t="str">
        <f t="shared" si="16"/>
        <v/>
      </c>
      <c r="X66" s="57" t="str">
        <f t="shared" si="19"/>
        <v/>
      </c>
      <c r="Y66" s="141" t="str">
        <f t="shared" si="20"/>
        <v/>
      </c>
      <c r="Z66" s="286" t="str">
        <f t="shared" si="21"/>
        <v/>
      </c>
      <c r="AB66" s="261"/>
      <c r="AC66" s="262"/>
      <c r="AD66" s="262"/>
      <c r="AE66" s="263"/>
    </row>
    <row r="67" spans="2:31" ht="15.6" x14ac:dyDescent="0.3">
      <c r="B67" s="123">
        <v>43</v>
      </c>
      <c r="C67" s="122" t="s">
        <v>160</v>
      </c>
      <c r="D67" s="104"/>
      <c r="E67" s="176"/>
      <c r="F67" s="177"/>
      <c r="G67" s="132" t="str">
        <f>VLOOKUP($F67,'Lijst Stageklassen'!$A$5:$CV$12,3+20*(VALUE(LEFT($C67,1)-1)),TRUE)</f>
        <v/>
      </c>
      <c r="H67" s="133" t="str">
        <f>IF(F67&gt;0,VLOOKUP($F67,'Lijst Stageklassen'!$A$5:$CV$12,3+20*(VALUE(LEFT($C67,1)-1))+VALUE(LEFT($D$9,1)),TRUE),J67)</f>
        <v/>
      </c>
      <c r="J67" s="112" t="str">
        <f>IF(OR(RIGHT(C67,3)="MUT",RIGHT(C67,3)="ZUT"),RIGHT(C67,3),(VLOOKUP($F67,'Lijst Stageklassen'!$A$5:$CV$12,9+20*(VALUE(LEFT($C67,1)-1))+VALUE(LEFT($D$9,1)),TRUE)))</f>
        <v/>
      </c>
      <c r="K67" s="106" t="str">
        <f>VLOOKUP($J67,'Emissie U-methode'!$B$3:$E$11,3,TRUE)</f>
        <v/>
      </c>
      <c r="L67" s="106" t="str">
        <f>VLOOKUP($J67,'Emissie U-methode'!$B$3:$E$11,4,TRUE)</f>
        <v/>
      </c>
      <c r="M67" s="141" t="str">
        <f t="shared" si="17"/>
        <v/>
      </c>
      <c r="N67" s="286" t="str">
        <f t="shared" si="18"/>
        <v/>
      </c>
      <c r="P67" s="117" t="s">
        <v>123</v>
      </c>
      <c r="Q67" s="108" t="str">
        <f>IF(OR(RIGHT(C67,3)="MUT",RIGHT(C67,3)="ZUT"),RIGHT(C67,3),VLOOKUP($F67,'Lijst Stageklassen'!$A$5:$CV$12,9+20*(VALUE(LEFT($C67,1)-1))+VALUE(LEFT($D$9,1))+6*VALUE(LEFT(P67,1)),TRUE))</f>
        <v/>
      </c>
      <c r="R67" s="109">
        <v>0</v>
      </c>
      <c r="S67" s="106" t="str">
        <f>VLOOKUP($Q67,'Emissie U-methode'!$B$3:$E$11,3,TRUE)</f>
        <v/>
      </c>
      <c r="T67" s="106" t="str">
        <f>VLOOKUP($Q67,'Emissie U-methode'!$B$3:$E$11,4,TRUE)</f>
        <v/>
      </c>
      <c r="U67" s="57" t="str">
        <f t="shared" si="14"/>
        <v/>
      </c>
      <c r="V67" s="57" t="str">
        <f t="shared" si="15"/>
        <v/>
      </c>
      <c r="W67" s="57" t="str">
        <f t="shared" si="16"/>
        <v/>
      </c>
      <c r="X67" s="57" t="str">
        <f t="shared" si="19"/>
        <v/>
      </c>
      <c r="Y67" s="141" t="str">
        <f t="shared" si="20"/>
        <v/>
      </c>
      <c r="Z67" s="286" t="str">
        <f t="shared" si="21"/>
        <v/>
      </c>
      <c r="AB67" s="261"/>
      <c r="AC67" s="262"/>
      <c r="AD67" s="262"/>
      <c r="AE67" s="263"/>
    </row>
    <row r="68" spans="2:31" ht="15.6" x14ac:dyDescent="0.3">
      <c r="B68" s="123">
        <v>44</v>
      </c>
      <c r="C68" s="122" t="s">
        <v>160</v>
      </c>
      <c r="D68" s="104"/>
      <c r="E68" s="176"/>
      <c r="F68" s="177"/>
      <c r="G68" s="132" t="str">
        <f>VLOOKUP($F68,'Lijst Stageklassen'!$A$5:$CV$12,3+20*(VALUE(LEFT($C68,1)-1)),TRUE)</f>
        <v/>
      </c>
      <c r="H68" s="133" t="str">
        <f>IF(F68&gt;0,VLOOKUP($F68,'Lijst Stageklassen'!$A$5:$CV$12,3+20*(VALUE(LEFT($C68,1)-1))+VALUE(LEFT($D$9,1)),TRUE),J68)</f>
        <v/>
      </c>
      <c r="J68" s="112" t="str">
        <f>IF(OR(RIGHT(C68,3)="MUT",RIGHT(C68,3)="ZUT"),RIGHT(C68,3),(VLOOKUP($F68,'Lijst Stageklassen'!$A$5:$CV$12,9+20*(VALUE(LEFT($C68,1)-1))+VALUE(LEFT($D$9,1)),TRUE)))</f>
        <v/>
      </c>
      <c r="K68" s="106" t="str">
        <f>VLOOKUP($J68,'Emissie U-methode'!$B$3:$E$11,3,TRUE)</f>
        <v/>
      </c>
      <c r="L68" s="106" t="str">
        <f>VLOOKUP($J68,'Emissie U-methode'!$B$3:$E$11,4,TRUE)</f>
        <v/>
      </c>
      <c r="M68" s="141" t="str">
        <f t="shared" si="17"/>
        <v/>
      </c>
      <c r="N68" s="286" t="str">
        <f t="shared" si="18"/>
        <v/>
      </c>
      <c r="P68" s="117" t="s">
        <v>123</v>
      </c>
      <c r="Q68" s="108" t="str">
        <f>IF(OR(RIGHT(C68,3)="MUT",RIGHT(C68,3)="ZUT"),RIGHT(C68,3),VLOOKUP($F68,'Lijst Stageklassen'!$A$5:$CV$12,9+20*(VALUE(LEFT($C68,1)-1))+VALUE(LEFT($D$9,1))+6*VALUE(LEFT(P68,1)),TRUE))</f>
        <v/>
      </c>
      <c r="R68" s="109">
        <v>0</v>
      </c>
      <c r="S68" s="106" t="str">
        <f>VLOOKUP($Q68,'Emissie U-methode'!$B$3:$E$11,3,TRUE)</f>
        <v/>
      </c>
      <c r="T68" s="106" t="str">
        <f>VLOOKUP($Q68,'Emissie U-methode'!$B$3:$E$11,4,TRUE)</f>
        <v/>
      </c>
      <c r="U68" s="57" t="str">
        <f t="shared" si="14"/>
        <v/>
      </c>
      <c r="V68" s="57" t="str">
        <f t="shared" si="15"/>
        <v/>
      </c>
      <c r="W68" s="57" t="str">
        <f t="shared" si="16"/>
        <v/>
      </c>
      <c r="X68" s="57" t="str">
        <f t="shared" si="19"/>
        <v/>
      </c>
      <c r="Y68" s="141" t="str">
        <f t="shared" si="20"/>
        <v/>
      </c>
      <c r="Z68" s="286" t="str">
        <f t="shared" si="21"/>
        <v/>
      </c>
      <c r="AB68" s="261"/>
      <c r="AC68" s="262"/>
      <c r="AD68" s="262"/>
      <c r="AE68" s="263"/>
    </row>
    <row r="69" spans="2:31" ht="15.6" x14ac:dyDescent="0.3">
      <c r="B69" s="123">
        <v>45</v>
      </c>
      <c r="C69" s="122" t="s">
        <v>160</v>
      </c>
      <c r="D69" s="104"/>
      <c r="E69" s="176"/>
      <c r="F69" s="177"/>
      <c r="G69" s="132" t="str">
        <f>VLOOKUP($F69,'Lijst Stageklassen'!$A$5:$CV$12,3+20*(VALUE(LEFT($C69,1)-1)),TRUE)</f>
        <v/>
      </c>
      <c r="H69" s="133" t="str">
        <f>IF(F69&gt;0,VLOOKUP($F69,'Lijst Stageklassen'!$A$5:$CV$12,3+20*(VALUE(LEFT($C69,1)-1))+VALUE(LEFT($D$9,1)),TRUE),J69)</f>
        <v/>
      </c>
      <c r="J69" s="112" t="str">
        <f>IF(OR(RIGHT(C69,3)="MUT",RIGHT(C69,3)="ZUT"),RIGHT(C69,3),(VLOOKUP($F69,'Lijst Stageklassen'!$A$5:$CV$12,9+20*(VALUE(LEFT($C69,1)-1))+VALUE(LEFT($D$9,1)),TRUE)))</f>
        <v/>
      </c>
      <c r="K69" s="106" t="str">
        <f>VLOOKUP($J69,'Emissie U-methode'!$B$3:$E$11,3,TRUE)</f>
        <v/>
      </c>
      <c r="L69" s="106" t="str">
        <f>VLOOKUP($J69,'Emissie U-methode'!$B$3:$E$11,4,TRUE)</f>
        <v/>
      </c>
      <c r="M69" s="141" t="str">
        <f t="shared" si="17"/>
        <v/>
      </c>
      <c r="N69" s="286" t="str">
        <f t="shared" si="18"/>
        <v/>
      </c>
      <c r="P69" s="117" t="s">
        <v>123</v>
      </c>
      <c r="Q69" s="108" t="str">
        <f>IF(OR(RIGHT(C69,3)="MUT",RIGHT(C69,3)="ZUT"),RIGHT(C69,3),VLOOKUP($F69,'Lijst Stageklassen'!$A$5:$CV$12,9+20*(VALUE(LEFT($C69,1)-1))+VALUE(LEFT($D$9,1))+6*VALUE(LEFT(P69,1)),TRUE))</f>
        <v/>
      </c>
      <c r="R69" s="109">
        <v>0</v>
      </c>
      <c r="S69" s="106" t="str">
        <f>VLOOKUP($Q69,'Emissie U-methode'!$B$3:$E$11,3,TRUE)</f>
        <v/>
      </c>
      <c r="T69" s="106" t="str">
        <f>VLOOKUP($Q69,'Emissie U-methode'!$B$3:$E$11,4,TRUE)</f>
        <v/>
      </c>
      <c r="U69" s="57" t="str">
        <f t="shared" si="14"/>
        <v/>
      </c>
      <c r="V69" s="57" t="str">
        <f t="shared" si="15"/>
        <v/>
      </c>
      <c r="W69" s="57" t="str">
        <f t="shared" si="16"/>
        <v/>
      </c>
      <c r="X69" s="57" t="str">
        <f t="shared" si="19"/>
        <v/>
      </c>
      <c r="Y69" s="141" t="str">
        <f t="shared" si="20"/>
        <v/>
      </c>
      <c r="Z69" s="286" t="str">
        <f t="shared" si="21"/>
        <v/>
      </c>
      <c r="AB69" s="261"/>
      <c r="AC69" s="262"/>
      <c r="AD69" s="262"/>
      <c r="AE69" s="263"/>
    </row>
    <row r="70" spans="2:31" ht="15.6" x14ac:dyDescent="0.3">
      <c r="B70" s="123">
        <v>46</v>
      </c>
      <c r="C70" s="122" t="s">
        <v>160</v>
      </c>
      <c r="D70" s="104"/>
      <c r="E70" s="176"/>
      <c r="F70" s="177"/>
      <c r="G70" s="132" t="str">
        <f>VLOOKUP($F70,'Lijst Stageklassen'!$A$5:$CV$12,3+20*(VALUE(LEFT($C70,1)-1)),TRUE)</f>
        <v/>
      </c>
      <c r="H70" s="133" t="str">
        <f>IF(F70&gt;0,VLOOKUP($F70,'Lijst Stageklassen'!$A$5:$CV$12,3+20*(VALUE(LEFT($C70,1)-1))+VALUE(LEFT($D$9,1)),TRUE),J70)</f>
        <v/>
      </c>
      <c r="J70" s="112" t="str">
        <f>IF(OR(RIGHT(C70,3)="MUT",RIGHT(C70,3)="ZUT"),RIGHT(C70,3),(VLOOKUP($F70,'Lijst Stageklassen'!$A$5:$CV$12,9+20*(VALUE(LEFT($C70,1)-1))+VALUE(LEFT($D$9,1)),TRUE)))</f>
        <v/>
      </c>
      <c r="K70" s="106" t="str">
        <f>VLOOKUP($J70,'Emissie U-methode'!$B$3:$E$11,3,TRUE)</f>
        <v/>
      </c>
      <c r="L70" s="106" t="str">
        <f>VLOOKUP($J70,'Emissie U-methode'!$B$3:$E$11,4,TRUE)</f>
        <v/>
      </c>
      <c r="M70" s="141" t="str">
        <f t="shared" si="17"/>
        <v/>
      </c>
      <c r="N70" s="286" t="str">
        <f t="shared" si="18"/>
        <v/>
      </c>
      <c r="P70" s="117" t="s">
        <v>123</v>
      </c>
      <c r="Q70" s="108" t="str">
        <f>IF(OR(RIGHT(C70,3)="MUT",RIGHT(C70,3)="ZUT"),RIGHT(C70,3),VLOOKUP($F70,'Lijst Stageklassen'!$A$5:$CV$12,9+20*(VALUE(LEFT($C70,1)-1))+VALUE(LEFT($D$9,1))+6*VALUE(LEFT(P70,1)),TRUE))</f>
        <v/>
      </c>
      <c r="R70" s="109">
        <v>0</v>
      </c>
      <c r="S70" s="106" t="str">
        <f>VLOOKUP($Q70,'Emissie U-methode'!$B$3:$E$11,3,TRUE)</f>
        <v/>
      </c>
      <c r="T70" s="106" t="str">
        <f>VLOOKUP($Q70,'Emissie U-methode'!$B$3:$E$11,4,TRUE)</f>
        <v/>
      </c>
      <c r="U70" s="57" t="str">
        <f t="shared" si="14"/>
        <v/>
      </c>
      <c r="V70" s="57" t="str">
        <f t="shared" si="15"/>
        <v/>
      </c>
      <c r="W70" s="57" t="str">
        <f t="shared" si="16"/>
        <v/>
      </c>
      <c r="X70" s="57" t="str">
        <f t="shared" si="19"/>
        <v/>
      </c>
      <c r="Y70" s="141" t="str">
        <f t="shared" si="20"/>
        <v/>
      </c>
      <c r="Z70" s="286" t="str">
        <f t="shared" si="21"/>
        <v/>
      </c>
      <c r="AB70" s="261"/>
      <c r="AC70" s="262"/>
      <c r="AD70" s="262"/>
      <c r="AE70" s="263"/>
    </row>
    <row r="71" spans="2:31" ht="15.6" x14ac:dyDescent="0.3">
      <c r="B71" s="123">
        <v>47</v>
      </c>
      <c r="C71" s="122" t="s">
        <v>160</v>
      </c>
      <c r="D71" s="104"/>
      <c r="E71" s="176"/>
      <c r="F71" s="177"/>
      <c r="G71" s="132" t="str">
        <f>VLOOKUP($F71,'Lijst Stageklassen'!$A$5:$CV$12,3+20*(VALUE(LEFT($C71,1)-1)),TRUE)</f>
        <v/>
      </c>
      <c r="H71" s="133" t="str">
        <f>IF(F71&gt;0,VLOOKUP($F71,'Lijst Stageklassen'!$A$5:$CV$12,3+20*(VALUE(LEFT($C71,1)-1))+VALUE(LEFT($D$9,1)),TRUE),J71)</f>
        <v/>
      </c>
      <c r="J71" s="112" t="str">
        <f>IF(OR(RIGHT(C71,3)="MUT",RIGHT(C71,3)="ZUT"),RIGHT(C71,3),(VLOOKUP($F71,'Lijst Stageklassen'!$A$5:$CV$12,9+20*(VALUE(LEFT($C71,1)-1))+VALUE(LEFT($D$9,1)),TRUE)))</f>
        <v/>
      </c>
      <c r="K71" s="106" t="str">
        <f>VLOOKUP($J71,'Emissie U-methode'!$B$3:$E$11,3,TRUE)</f>
        <v/>
      </c>
      <c r="L71" s="106" t="str">
        <f>VLOOKUP($J71,'Emissie U-methode'!$B$3:$E$11,4,TRUE)</f>
        <v/>
      </c>
      <c r="M71" s="141" t="str">
        <f t="shared" si="17"/>
        <v/>
      </c>
      <c r="N71" s="286" t="str">
        <f t="shared" si="18"/>
        <v/>
      </c>
      <c r="P71" s="117" t="s">
        <v>123</v>
      </c>
      <c r="Q71" s="108" t="str">
        <f>IF(OR(RIGHT(C71,3)="MUT",RIGHT(C71,3)="ZUT"),RIGHT(C71,3),VLOOKUP($F71,'Lijst Stageklassen'!$A$5:$CV$12,9+20*(VALUE(LEFT($C71,1)-1))+VALUE(LEFT($D$9,1))+6*VALUE(LEFT(P71,1)),TRUE))</f>
        <v/>
      </c>
      <c r="R71" s="109">
        <v>0</v>
      </c>
      <c r="S71" s="106" t="str">
        <f>VLOOKUP($Q71,'Emissie U-methode'!$B$3:$E$11,3,TRUE)</f>
        <v/>
      </c>
      <c r="T71" s="106" t="str">
        <f>VLOOKUP($Q71,'Emissie U-methode'!$B$3:$E$11,4,TRUE)</f>
        <v/>
      </c>
      <c r="U71" s="57" t="str">
        <f t="shared" si="14"/>
        <v/>
      </c>
      <c r="V71" s="57" t="str">
        <f t="shared" si="15"/>
        <v/>
      </c>
      <c r="W71" s="57" t="str">
        <f t="shared" si="16"/>
        <v/>
      </c>
      <c r="X71" s="57" t="str">
        <f t="shared" si="19"/>
        <v/>
      </c>
      <c r="Y71" s="141" t="str">
        <f t="shared" si="20"/>
        <v/>
      </c>
      <c r="Z71" s="286" t="str">
        <f t="shared" si="21"/>
        <v/>
      </c>
      <c r="AB71" s="261"/>
      <c r="AC71" s="262"/>
      <c r="AD71" s="262"/>
      <c r="AE71" s="263"/>
    </row>
    <row r="72" spans="2:31" ht="15.6" x14ac:dyDescent="0.3">
      <c r="B72" s="123">
        <v>48</v>
      </c>
      <c r="C72" s="122" t="s">
        <v>160</v>
      </c>
      <c r="D72" s="104"/>
      <c r="E72" s="176"/>
      <c r="F72" s="177"/>
      <c r="G72" s="132" t="str">
        <f>VLOOKUP($F72,'Lijst Stageklassen'!$A$5:$CV$12,3+20*(VALUE(LEFT($C72,1)-1)),TRUE)</f>
        <v/>
      </c>
      <c r="H72" s="133" t="str">
        <f>IF(F72&gt;0,VLOOKUP($F72,'Lijst Stageklassen'!$A$5:$CV$12,3+20*(VALUE(LEFT($C72,1)-1))+VALUE(LEFT($D$9,1)),TRUE),J72)</f>
        <v/>
      </c>
      <c r="J72" s="112" t="str">
        <f>IF(OR(RIGHT(C72,3)="MUT",RIGHT(C72,3)="ZUT"),RIGHT(C72,3),(VLOOKUP($F72,'Lijst Stageklassen'!$A$5:$CV$12,9+20*(VALUE(LEFT($C72,1)-1))+VALUE(LEFT($D$9,1)),TRUE)))</f>
        <v/>
      </c>
      <c r="K72" s="106" t="str">
        <f>VLOOKUP($J72,'Emissie U-methode'!$B$3:$E$11,3,TRUE)</f>
        <v/>
      </c>
      <c r="L72" s="106" t="str">
        <f>VLOOKUP($J72,'Emissie U-methode'!$B$3:$E$11,4,TRUE)</f>
        <v/>
      </c>
      <c r="M72" s="141" t="str">
        <f t="shared" si="17"/>
        <v/>
      </c>
      <c r="N72" s="286" t="str">
        <f t="shared" si="18"/>
        <v/>
      </c>
      <c r="P72" s="117" t="s">
        <v>123</v>
      </c>
      <c r="Q72" s="108" t="str">
        <f>IF(OR(RIGHT(C72,3)="MUT",RIGHT(C72,3)="ZUT"),RIGHT(C72,3),VLOOKUP($F72,'Lijst Stageklassen'!$A$5:$CV$12,9+20*(VALUE(LEFT($C72,1)-1))+VALUE(LEFT($D$9,1))+6*VALUE(LEFT(P72,1)),TRUE))</f>
        <v/>
      </c>
      <c r="R72" s="109">
        <v>0</v>
      </c>
      <c r="S72" s="106" t="str">
        <f>VLOOKUP($Q72,'Emissie U-methode'!$B$3:$E$11,3,TRUE)</f>
        <v/>
      </c>
      <c r="T72" s="106" t="str">
        <f>VLOOKUP($Q72,'Emissie U-methode'!$B$3:$E$11,4,TRUE)</f>
        <v/>
      </c>
      <c r="U72" s="57" t="str">
        <f t="shared" si="14"/>
        <v/>
      </c>
      <c r="V72" s="57" t="str">
        <f t="shared" si="15"/>
        <v/>
      </c>
      <c r="W72" s="57" t="str">
        <f t="shared" si="16"/>
        <v/>
      </c>
      <c r="X72" s="57" t="str">
        <f t="shared" si="19"/>
        <v/>
      </c>
      <c r="Y72" s="141" t="str">
        <f t="shared" si="20"/>
        <v/>
      </c>
      <c r="Z72" s="286" t="str">
        <f t="shared" si="21"/>
        <v/>
      </c>
      <c r="AB72" s="261"/>
      <c r="AC72" s="262"/>
      <c r="AD72" s="262"/>
      <c r="AE72" s="263"/>
    </row>
    <row r="73" spans="2:31" ht="15.6" x14ac:dyDescent="0.3">
      <c r="B73" s="123">
        <v>49</v>
      </c>
      <c r="C73" s="122" t="s">
        <v>160</v>
      </c>
      <c r="D73" s="104"/>
      <c r="E73" s="176"/>
      <c r="F73" s="177"/>
      <c r="G73" s="132" t="str">
        <f>VLOOKUP($F73,'Lijst Stageklassen'!$A$5:$CV$12,3+20*(VALUE(LEFT($C73,1)-1)),TRUE)</f>
        <v/>
      </c>
      <c r="H73" s="133" t="str">
        <f>IF(F73&gt;0,VLOOKUP($F73,'Lijst Stageklassen'!$A$5:$CV$12,3+20*(VALUE(LEFT($C73,1)-1))+VALUE(LEFT($D$9,1)),TRUE),J73)</f>
        <v/>
      </c>
      <c r="J73" s="112" t="str">
        <f>IF(OR(RIGHT(C73,3)="MUT",RIGHT(C73,3)="ZUT"),RIGHT(C73,3),(VLOOKUP($F73,'Lijst Stageklassen'!$A$5:$CV$12,9+20*(VALUE(LEFT($C73,1)-1))+VALUE(LEFT($D$9,1)),TRUE)))</f>
        <v/>
      </c>
      <c r="K73" s="106" t="str">
        <f>VLOOKUP($J73,'Emissie U-methode'!$B$3:$E$11,3,TRUE)</f>
        <v/>
      </c>
      <c r="L73" s="106" t="str">
        <f>VLOOKUP($J73,'Emissie U-methode'!$B$3:$E$11,4,TRUE)</f>
        <v/>
      </c>
      <c r="M73" s="141" t="str">
        <f t="shared" si="17"/>
        <v/>
      </c>
      <c r="N73" s="286" t="str">
        <f t="shared" si="18"/>
        <v/>
      </c>
      <c r="P73" s="117" t="s">
        <v>123</v>
      </c>
      <c r="Q73" s="108" t="str">
        <f>IF(OR(RIGHT(C73,3)="MUT",RIGHT(C73,3)="ZUT"),RIGHT(C73,3),VLOOKUP($F73,'Lijst Stageklassen'!$A$5:$CV$12,9+20*(VALUE(LEFT($C73,1)-1))+VALUE(LEFT($D$9,1))+6*VALUE(LEFT(P73,1)),TRUE))</f>
        <v/>
      </c>
      <c r="R73" s="109">
        <v>0</v>
      </c>
      <c r="S73" s="106" t="str">
        <f>VLOOKUP($Q73,'Emissie U-methode'!$B$3:$E$11,3,TRUE)</f>
        <v/>
      </c>
      <c r="T73" s="106" t="str">
        <f>VLOOKUP($Q73,'Emissie U-methode'!$B$3:$E$11,4,TRUE)</f>
        <v/>
      </c>
      <c r="U73" s="57" t="str">
        <f t="shared" si="14"/>
        <v/>
      </c>
      <c r="V73" s="57" t="str">
        <f t="shared" si="15"/>
        <v/>
      </c>
      <c r="W73" s="57" t="str">
        <f t="shared" si="16"/>
        <v/>
      </c>
      <c r="X73" s="57" t="str">
        <f t="shared" si="19"/>
        <v/>
      </c>
      <c r="Y73" s="141" t="str">
        <f t="shared" si="20"/>
        <v/>
      </c>
      <c r="Z73" s="286" t="str">
        <f t="shared" si="21"/>
        <v/>
      </c>
      <c r="AB73" s="261"/>
      <c r="AC73" s="262"/>
      <c r="AD73" s="262"/>
      <c r="AE73" s="263"/>
    </row>
    <row r="74" spans="2:31" ht="15.6" x14ac:dyDescent="0.3">
      <c r="B74" s="123">
        <v>50</v>
      </c>
      <c r="C74" s="122" t="s">
        <v>160</v>
      </c>
      <c r="D74" s="104"/>
      <c r="E74" s="176"/>
      <c r="F74" s="177"/>
      <c r="G74" s="132" t="str">
        <f>VLOOKUP($F74,'Lijst Stageklassen'!$A$5:$CV$12,3+20*(VALUE(LEFT($C74,1)-1)),TRUE)</f>
        <v/>
      </c>
      <c r="H74" s="133" t="str">
        <f>IF(F74&gt;0,VLOOKUP($F74,'Lijst Stageklassen'!$A$5:$CV$12,3+20*(VALUE(LEFT($C74,1)-1))+VALUE(LEFT($D$9,1)),TRUE),J74)</f>
        <v/>
      </c>
      <c r="J74" s="112" t="str">
        <f>IF(OR(RIGHT(C74,3)="MUT",RIGHT(C74,3)="ZUT"),RIGHT(C74,3),(VLOOKUP($F74,'Lijst Stageklassen'!$A$5:$CV$12,9+20*(VALUE(LEFT($C74,1)-1))+VALUE(LEFT($D$9,1)),TRUE)))</f>
        <v/>
      </c>
      <c r="K74" s="106" t="str">
        <f>VLOOKUP($J74,'Emissie U-methode'!$B$3:$E$11,3,TRUE)</f>
        <v/>
      </c>
      <c r="L74" s="106" t="str">
        <f>VLOOKUP($J74,'Emissie U-methode'!$B$3:$E$11,4,TRUE)</f>
        <v/>
      </c>
      <c r="M74" s="141" t="str">
        <f t="shared" si="17"/>
        <v/>
      </c>
      <c r="N74" s="286" t="str">
        <f t="shared" si="18"/>
        <v/>
      </c>
      <c r="P74" s="117" t="s">
        <v>123</v>
      </c>
      <c r="Q74" s="108" t="str">
        <f>IF(OR(RIGHT(C74,3)="MUT",RIGHT(C74,3)="ZUT"),RIGHT(C74,3),VLOOKUP($F74,'Lijst Stageklassen'!$A$5:$CV$12,9+20*(VALUE(LEFT($C74,1)-1))+VALUE(LEFT($D$9,1))+6*VALUE(LEFT(P74,1)),TRUE))</f>
        <v/>
      </c>
      <c r="R74" s="109">
        <v>0</v>
      </c>
      <c r="S74" s="106" t="str">
        <f>VLOOKUP($Q74,'Emissie U-methode'!$B$3:$E$11,3,TRUE)</f>
        <v/>
      </c>
      <c r="T74" s="106" t="str">
        <f>VLOOKUP($Q74,'Emissie U-methode'!$B$3:$E$11,4,TRUE)</f>
        <v/>
      </c>
      <c r="U74" s="57" t="str">
        <f t="shared" si="14"/>
        <v/>
      </c>
      <c r="V74" s="57" t="str">
        <f t="shared" si="15"/>
        <v/>
      </c>
      <c r="W74" s="57" t="str">
        <f t="shared" si="16"/>
        <v/>
      </c>
      <c r="X74" s="57" t="str">
        <f t="shared" si="19"/>
        <v/>
      </c>
      <c r="Y74" s="141" t="str">
        <f t="shared" si="20"/>
        <v/>
      </c>
      <c r="Z74" s="286" t="str">
        <f t="shared" si="21"/>
        <v/>
      </c>
      <c r="AB74" s="261"/>
      <c r="AC74" s="262"/>
      <c r="AD74" s="262"/>
      <c r="AE74" s="263"/>
    </row>
    <row r="75" spans="2:31" ht="15.6" x14ac:dyDescent="0.3">
      <c r="B75" s="123">
        <v>51</v>
      </c>
      <c r="C75" s="122" t="s">
        <v>160</v>
      </c>
      <c r="D75" s="104"/>
      <c r="E75" s="176"/>
      <c r="F75" s="177"/>
      <c r="G75" s="132" t="str">
        <f>VLOOKUP($F75,'Lijst Stageklassen'!$A$5:$CV$12,3+20*(VALUE(LEFT($C75,1)-1)),TRUE)</f>
        <v/>
      </c>
      <c r="H75" s="133" t="str">
        <f>IF(F75&gt;0,VLOOKUP($F75,'Lijst Stageklassen'!$A$5:$CV$12,3+20*(VALUE(LEFT($C75,1)-1))+VALUE(LEFT($D$9,1)),TRUE),J75)</f>
        <v/>
      </c>
      <c r="J75" s="112" t="str">
        <f>IF(OR(RIGHT(C75,3)="MUT",RIGHT(C75,3)="ZUT"),RIGHT(C75,3),(VLOOKUP($F75,'Lijst Stageklassen'!$A$5:$CV$12,9+20*(VALUE(LEFT($C75,1)-1))+VALUE(LEFT($D$9,1)),TRUE)))</f>
        <v/>
      </c>
      <c r="K75" s="106" t="str">
        <f>VLOOKUP($J75,'Emissie U-methode'!$B$3:$E$11,3,TRUE)</f>
        <v/>
      </c>
      <c r="L75" s="106" t="str">
        <f>VLOOKUP($J75,'Emissie U-methode'!$B$3:$E$11,4,TRUE)</f>
        <v/>
      </c>
      <c r="M75" s="141" t="str">
        <f t="shared" si="17"/>
        <v/>
      </c>
      <c r="N75" s="286" t="str">
        <f t="shared" si="18"/>
        <v/>
      </c>
      <c r="P75" s="117" t="s">
        <v>123</v>
      </c>
      <c r="Q75" s="108" t="str">
        <f>IF(OR(RIGHT(C75,3)="MUT",RIGHT(C75,3)="ZUT"),RIGHT(C75,3),VLOOKUP($F75,'Lijst Stageklassen'!$A$5:$CV$12,9+20*(VALUE(LEFT($C75,1)-1))+VALUE(LEFT($D$9,1))+6*VALUE(LEFT(P75,1)),TRUE))</f>
        <v/>
      </c>
      <c r="R75" s="109">
        <v>0</v>
      </c>
      <c r="S75" s="106" t="str">
        <f>VLOOKUP($Q75,'Emissie U-methode'!$B$3:$E$11,3,TRUE)</f>
        <v/>
      </c>
      <c r="T75" s="106" t="str">
        <f>VLOOKUP($Q75,'Emissie U-methode'!$B$3:$E$11,4,TRUE)</f>
        <v/>
      </c>
      <c r="U75" s="57" t="str">
        <f t="shared" si="14"/>
        <v/>
      </c>
      <c r="V75" s="57" t="str">
        <f t="shared" si="15"/>
        <v/>
      </c>
      <c r="W75" s="57" t="str">
        <f t="shared" si="16"/>
        <v/>
      </c>
      <c r="X75" s="57" t="str">
        <f t="shared" si="19"/>
        <v/>
      </c>
      <c r="Y75" s="141" t="str">
        <f t="shared" si="20"/>
        <v/>
      </c>
      <c r="Z75" s="286" t="str">
        <f t="shared" si="21"/>
        <v/>
      </c>
      <c r="AB75" s="261"/>
      <c r="AC75" s="262"/>
      <c r="AD75" s="262"/>
      <c r="AE75" s="263"/>
    </row>
    <row r="76" spans="2:31" ht="15.6" x14ac:dyDescent="0.3">
      <c r="B76" s="123">
        <v>52</v>
      </c>
      <c r="C76" s="122" t="s">
        <v>160</v>
      </c>
      <c r="D76" s="104"/>
      <c r="E76" s="176"/>
      <c r="F76" s="177"/>
      <c r="G76" s="132" t="str">
        <f>VLOOKUP($F76,'Lijst Stageklassen'!$A$5:$CV$12,3+20*(VALUE(LEFT($C76,1)-1)),TRUE)</f>
        <v/>
      </c>
      <c r="H76" s="133" t="str">
        <f>IF(F76&gt;0,VLOOKUP($F76,'Lijst Stageklassen'!$A$5:$CV$12,3+20*(VALUE(LEFT($C76,1)-1))+VALUE(LEFT($D$9,1)),TRUE),J76)</f>
        <v/>
      </c>
      <c r="J76" s="112" t="str">
        <f>IF(OR(RIGHT(C76,3)="MUT",RIGHT(C76,3)="ZUT"),RIGHT(C76,3),(VLOOKUP($F76,'Lijst Stageklassen'!$A$5:$CV$12,9+20*(VALUE(LEFT($C76,1)-1))+VALUE(LEFT($D$9,1)),TRUE)))</f>
        <v/>
      </c>
      <c r="K76" s="106" t="str">
        <f>VLOOKUP($J76,'Emissie U-methode'!$B$3:$E$11,3,TRUE)</f>
        <v/>
      </c>
      <c r="L76" s="106" t="str">
        <f>VLOOKUP($J76,'Emissie U-methode'!$B$3:$E$11,4,TRUE)</f>
        <v/>
      </c>
      <c r="M76" s="141" t="str">
        <f t="shared" si="17"/>
        <v/>
      </c>
      <c r="N76" s="286" t="str">
        <f t="shared" si="18"/>
        <v/>
      </c>
      <c r="P76" s="117" t="s">
        <v>123</v>
      </c>
      <c r="Q76" s="108" t="str">
        <f>IF(OR(RIGHT(C76,3)="MUT",RIGHT(C76,3)="ZUT"),RIGHT(C76,3),VLOOKUP($F76,'Lijst Stageklassen'!$A$5:$CV$12,9+20*(VALUE(LEFT($C76,1)-1))+VALUE(LEFT($D$9,1))+6*VALUE(LEFT(P76,1)),TRUE))</f>
        <v/>
      </c>
      <c r="R76" s="109">
        <v>0</v>
      </c>
      <c r="S76" s="106" t="str">
        <f>VLOOKUP($Q76,'Emissie U-methode'!$B$3:$E$11,3,TRUE)</f>
        <v/>
      </c>
      <c r="T76" s="106" t="str">
        <f>VLOOKUP($Q76,'Emissie U-methode'!$B$3:$E$11,4,TRUE)</f>
        <v/>
      </c>
      <c r="U76" s="57" t="str">
        <f t="shared" si="14"/>
        <v/>
      </c>
      <c r="V76" s="57" t="str">
        <f t="shared" si="15"/>
        <v/>
      </c>
      <c r="W76" s="57" t="str">
        <f t="shared" si="16"/>
        <v/>
      </c>
      <c r="X76" s="57" t="str">
        <f t="shared" si="19"/>
        <v/>
      </c>
      <c r="Y76" s="141" t="str">
        <f t="shared" si="20"/>
        <v/>
      </c>
      <c r="Z76" s="286" t="str">
        <f t="shared" si="21"/>
        <v/>
      </c>
      <c r="AB76" s="261"/>
      <c r="AC76" s="262"/>
      <c r="AD76" s="262"/>
      <c r="AE76" s="263"/>
    </row>
    <row r="77" spans="2:31" ht="15.6" x14ac:dyDescent="0.3">
      <c r="B77" s="123">
        <v>53</v>
      </c>
      <c r="C77" s="122" t="s">
        <v>160</v>
      </c>
      <c r="D77" s="104"/>
      <c r="E77" s="176"/>
      <c r="F77" s="177"/>
      <c r="G77" s="132" t="str">
        <f>VLOOKUP($F77,'Lijst Stageklassen'!$A$5:$CV$12,3+20*(VALUE(LEFT($C77,1)-1)),TRUE)</f>
        <v/>
      </c>
      <c r="H77" s="133" t="str">
        <f>IF(F77&gt;0,VLOOKUP($F77,'Lijst Stageklassen'!$A$5:$CV$12,3+20*(VALUE(LEFT($C77,1)-1))+VALUE(LEFT($D$9,1)),TRUE),J77)</f>
        <v/>
      </c>
      <c r="J77" s="112" t="str">
        <f>IF(OR(RIGHT(C77,3)="MUT",RIGHT(C77,3)="ZUT"),RIGHT(C77,3),(VLOOKUP($F77,'Lijst Stageklassen'!$A$5:$CV$12,9+20*(VALUE(LEFT($C77,1)-1))+VALUE(LEFT($D$9,1)),TRUE)))</f>
        <v/>
      </c>
      <c r="K77" s="106" t="str">
        <f>VLOOKUP($J77,'Emissie U-methode'!$B$3:$E$11,3,TRUE)</f>
        <v/>
      </c>
      <c r="L77" s="106" t="str">
        <f>VLOOKUP($J77,'Emissie U-methode'!$B$3:$E$11,4,TRUE)</f>
        <v/>
      </c>
      <c r="M77" s="141" t="str">
        <f t="shared" si="17"/>
        <v/>
      </c>
      <c r="N77" s="286" t="str">
        <f t="shared" si="18"/>
        <v/>
      </c>
      <c r="P77" s="117" t="s">
        <v>123</v>
      </c>
      <c r="Q77" s="108" t="str">
        <f>IF(OR(RIGHT(C77,3)="MUT",RIGHT(C77,3)="ZUT"),RIGHT(C77,3),VLOOKUP($F77,'Lijst Stageklassen'!$A$5:$CV$12,9+20*(VALUE(LEFT($C77,1)-1))+VALUE(LEFT($D$9,1))+6*VALUE(LEFT(P77,1)),TRUE))</f>
        <v/>
      </c>
      <c r="R77" s="109">
        <v>0</v>
      </c>
      <c r="S77" s="106" t="str">
        <f>VLOOKUP($Q77,'Emissie U-methode'!$B$3:$E$11,3,TRUE)</f>
        <v/>
      </c>
      <c r="T77" s="106" t="str">
        <f>VLOOKUP($Q77,'Emissie U-methode'!$B$3:$E$11,4,TRUE)</f>
        <v/>
      </c>
      <c r="U77" s="57" t="str">
        <f t="shared" si="14"/>
        <v/>
      </c>
      <c r="V77" s="57" t="str">
        <f t="shared" si="15"/>
        <v/>
      </c>
      <c r="W77" s="57" t="str">
        <f t="shared" si="16"/>
        <v/>
      </c>
      <c r="X77" s="57" t="str">
        <f t="shared" si="19"/>
        <v/>
      </c>
      <c r="Y77" s="141" t="str">
        <f t="shared" si="20"/>
        <v/>
      </c>
      <c r="Z77" s="286" t="str">
        <f t="shared" si="21"/>
        <v/>
      </c>
      <c r="AB77" s="261"/>
      <c r="AC77" s="262"/>
      <c r="AD77" s="262"/>
      <c r="AE77" s="263"/>
    </row>
    <row r="78" spans="2:31" ht="15.6" x14ac:dyDescent="0.3">
      <c r="B78" s="123">
        <v>54</v>
      </c>
      <c r="C78" s="122" t="s">
        <v>160</v>
      </c>
      <c r="D78" s="104"/>
      <c r="E78" s="176"/>
      <c r="F78" s="177"/>
      <c r="G78" s="132" t="str">
        <f>VLOOKUP($F78,'Lijst Stageklassen'!$A$5:$CV$12,3+20*(VALUE(LEFT($C78,1)-1)),TRUE)</f>
        <v/>
      </c>
      <c r="H78" s="133" t="str">
        <f>IF(F78&gt;0,VLOOKUP($F78,'Lijst Stageklassen'!$A$5:$CV$12,3+20*(VALUE(LEFT($C78,1)-1))+VALUE(LEFT($D$9,1)),TRUE),J78)</f>
        <v/>
      </c>
      <c r="J78" s="112" t="str">
        <f>IF(OR(RIGHT(C78,3)="MUT",RIGHT(C78,3)="ZUT"),RIGHT(C78,3),(VLOOKUP($F78,'Lijst Stageklassen'!$A$5:$CV$12,9+20*(VALUE(LEFT($C78,1)-1))+VALUE(LEFT($D$9,1)),TRUE)))</f>
        <v/>
      </c>
      <c r="K78" s="106" t="str">
        <f>VLOOKUP($J78,'Emissie U-methode'!$B$3:$E$11,3,TRUE)</f>
        <v/>
      </c>
      <c r="L78" s="106" t="str">
        <f>VLOOKUP($J78,'Emissie U-methode'!$B$3:$E$11,4,TRUE)</f>
        <v/>
      </c>
      <c r="M78" s="141" t="str">
        <f t="shared" si="17"/>
        <v/>
      </c>
      <c r="N78" s="286" t="str">
        <f t="shared" si="18"/>
        <v/>
      </c>
      <c r="P78" s="117" t="s">
        <v>123</v>
      </c>
      <c r="Q78" s="108" t="str">
        <f>IF(OR(RIGHT(C78,3)="MUT",RIGHT(C78,3)="ZUT"),RIGHT(C78,3),VLOOKUP($F78,'Lijst Stageklassen'!$A$5:$CV$12,9+20*(VALUE(LEFT($C78,1)-1))+VALUE(LEFT($D$9,1))+6*VALUE(LEFT(P78,1)),TRUE))</f>
        <v/>
      </c>
      <c r="R78" s="109">
        <v>0</v>
      </c>
      <c r="S78" s="106" t="str">
        <f>VLOOKUP($Q78,'Emissie U-methode'!$B$3:$E$11,3,TRUE)</f>
        <v/>
      </c>
      <c r="T78" s="106" t="str">
        <f>VLOOKUP($Q78,'Emissie U-methode'!$B$3:$E$11,4,TRUE)</f>
        <v/>
      </c>
      <c r="U78" s="57" t="str">
        <f t="shared" si="14"/>
        <v/>
      </c>
      <c r="V78" s="57" t="str">
        <f t="shared" si="15"/>
        <v/>
      </c>
      <c r="W78" s="57" t="str">
        <f t="shared" si="16"/>
        <v/>
      </c>
      <c r="X78" s="57" t="str">
        <f t="shared" si="19"/>
        <v/>
      </c>
      <c r="Y78" s="141" t="str">
        <f t="shared" si="20"/>
        <v/>
      </c>
      <c r="Z78" s="286" t="str">
        <f t="shared" si="21"/>
        <v/>
      </c>
      <c r="AB78" s="261"/>
      <c r="AC78" s="262"/>
      <c r="AD78" s="262"/>
      <c r="AE78" s="263"/>
    </row>
    <row r="79" spans="2:31" ht="15.6" x14ac:dyDescent="0.3">
      <c r="B79" s="123">
        <v>55</v>
      </c>
      <c r="C79" s="122" t="s">
        <v>160</v>
      </c>
      <c r="D79" s="104"/>
      <c r="E79" s="176"/>
      <c r="F79" s="177"/>
      <c r="G79" s="132" t="str">
        <f>VLOOKUP($F79,'Lijst Stageklassen'!$A$5:$CV$12,3+20*(VALUE(LEFT($C79,1)-1)),TRUE)</f>
        <v/>
      </c>
      <c r="H79" s="133" t="str">
        <f>IF(F79&gt;0,VLOOKUP($F79,'Lijst Stageklassen'!$A$5:$CV$12,3+20*(VALUE(LEFT($C79,1)-1))+VALUE(LEFT($D$9,1)),TRUE),J79)</f>
        <v/>
      </c>
      <c r="J79" s="112" t="str">
        <f>IF(OR(RIGHT(C79,3)="MUT",RIGHT(C79,3)="ZUT"),RIGHT(C79,3),(VLOOKUP($F79,'Lijst Stageklassen'!$A$5:$CV$12,9+20*(VALUE(LEFT($C79,1)-1))+VALUE(LEFT($D$9,1)),TRUE)))</f>
        <v/>
      </c>
      <c r="K79" s="106" t="str">
        <f>VLOOKUP($J79,'Emissie U-methode'!$B$3:$E$11,3,TRUE)</f>
        <v/>
      </c>
      <c r="L79" s="106" t="str">
        <f>VLOOKUP($J79,'Emissie U-methode'!$B$3:$E$11,4,TRUE)</f>
        <v/>
      </c>
      <c r="M79" s="141" t="str">
        <f t="shared" si="17"/>
        <v/>
      </c>
      <c r="N79" s="286" t="str">
        <f t="shared" si="18"/>
        <v/>
      </c>
      <c r="P79" s="117" t="s">
        <v>123</v>
      </c>
      <c r="Q79" s="108" t="str">
        <f>IF(OR(RIGHT(C79,3)="MUT",RIGHT(C79,3)="ZUT"),RIGHT(C79,3),VLOOKUP($F79,'Lijst Stageklassen'!$A$5:$CV$12,9+20*(VALUE(LEFT($C79,1)-1))+VALUE(LEFT($D$9,1))+6*VALUE(LEFT(P79,1)),TRUE))</f>
        <v/>
      </c>
      <c r="R79" s="109">
        <v>0</v>
      </c>
      <c r="S79" s="106" t="str">
        <f>VLOOKUP($Q79,'Emissie U-methode'!$B$3:$E$11,3,TRUE)</f>
        <v/>
      </c>
      <c r="T79" s="106" t="str">
        <f>VLOOKUP($Q79,'Emissie U-methode'!$B$3:$E$11,4,TRUE)</f>
        <v/>
      </c>
      <c r="U79" s="57" t="str">
        <f t="shared" si="14"/>
        <v/>
      </c>
      <c r="V79" s="57" t="str">
        <f t="shared" si="15"/>
        <v/>
      </c>
      <c r="W79" s="57" t="str">
        <f t="shared" si="16"/>
        <v/>
      </c>
      <c r="X79" s="57" t="str">
        <f t="shared" si="19"/>
        <v/>
      </c>
      <c r="Y79" s="141" t="str">
        <f t="shared" si="20"/>
        <v/>
      </c>
      <c r="Z79" s="286" t="str">
        <f t="shared" si="21"/>
        <v/>
      </c>
      <c r="AB79" s="261"/>
      <c r="AC79" s="262"/>
      <c r="AD79" s="262"/>
      <c r="AE79" s="263"/>
    </row>
    <row r="80" spans="2:31" ht="15.6" x14ac:dyDescent="0.3">
      <c r="B80" s="123">
        <v>56</v>
      </c>
      <c r="C80" s="122" t="s">
        <v>160</v>
      </c>
      <c r="D80" s="104"/>
      <c r="E80" s="176"/>
      <c r="F80" s="177"/>
      <c r="G80" s="132" t="str">
        <f>VLOOKUP($F80,'Lijst Stageklassen'!$A$5:$CV$12,3+20*(VALUE(LEFT($C80,1)-1)),TRUE)</f>
        <v/>
      </c>
      <c r="H80" s="133" t="str">
        <f>IF(F80&gt;0,VLOOKUP($F80,'Lijst Stageklassen'!$A$5:$CV$12,3+20*(VALUE(LEFT($C80,1)-1))+VALUE(LEFT($D$9,1)),TRUE),J80)</f>
        <v/>
      </c>
      <c r="J80" s="112" t="str">
        <f>IF(OR(RIGHT(C80,3)="MUT",RIGHT(C80,3)="ZUT"),RIGHT(C80,3),(VLOOKUP($F80,'Lijst Stageklassen'!$A$5:$CV$12,9+20*(VALUE(LEFT($C80,1)-1))+VALUE(LEFT($D$9,1)),TRUE)))</f>
        <v/>
      </c>
      <c r="K80" s="106" t="str">
        <f>VLOOKUP($J80,'Emissie U-methode'!$B$3:$E$11,3,TRUE)</f>
        <v/>
      </c>
      <c r="L80" s="106" t="str">
        <f>VLOOKUP($J80,'Emissie U-methode'!$B$3:$E$11,4,TRUE)</f>
        <v/>
      </c>
      <c r="M80" s="141" t="str">
        <f t="shared" si="17"/>
        <v/>
      </c>
      <c r="N80" s="286" t="str">
        <f t="shared" si="18"/>
        <v/>
      </c>
      <c r="P80" s="117" t="s">
        <v>123</v>
      </c>
      <c r="Q80" s="108" t="str">
        <f>IF(OR(RIGHT(C80,3)="MUT",RIGHT(C80,3)="ZUT"),RIGHT(C80,3),VLOOKUP($F80,'Lijst Stageklassen'!$A$5:$CV$12,9+20*(VALUE(LEFT($C80,1)-1))+VALUE(LEFT($D$9,1))+6*VALUE(LEFT(P80,1)),TRUE))</f>
        <v/>
      </c>
      <c r="R80" s="109">
        <v>0</v>
      </c>
      <c r="S80" s="106" t="str">
        <f>VLOOKUP($Q80,'Emissie U-methode'!$B$3:$E$11,3,TRUE)</f>
        <v/>
      </c>
      <c r="T80" s="106" t="str">
        <f>VLOOKUP($Q80,'Emissie U-methode'!$B$3:$E$11,4,TRUE)</f>
        <v/>
      </c>
      <c r="U80" s="57" t="str">
        <f t="shared" si="14"/>
        <v/>
      </c>
      <c r="V80" s="57" t="str">
        <f t="shared" si="15"/>
        <v/>
      </c>
      <c r="W80" s="57" t="str">
        <f t="shared" si="16"/>
        <v/>
      </c>
      <c r="X80" s="57" t="str">
        <f t="shared" si="19"/>
        <v/>
      </c>
      <c r="Y80" s="141" t="str">
        <f t="shared" si="20"/>
        <v/>
      </c>
      <c r="Z80" s="286" t="str">
        <f t="shared" si="21"/>
        <v/>
      </c>
      <c r="AB80" s="261"/>
      <c r="AC80" s="262"/>
      <c r="AD80" s="262"/>
      <c r="AE80" s="263"/>
    </row>
    <row r="81" spans="2:31" ht="15.6" x14ac:dyDescent="0.3">
      <c r="B81" s="123">
        <v>57</v>
      </c>
      <c r="C81" s="122" t="s">
        <v>160</v>
      </c>
      <c r="D81" s="104"/>
      <c r="E81" s="176"/>
      <c r="F81" s="177"/>
      <c r="G81" s="132" t="str">
        <f>VLOOKUP($F81,'Lijst Stageklassen'!$A$5:$CV$12,3+20*(VALUE(LEFT($C81,1)-1)),TRUE)</f>
        <v/>
      </c>
      <c r="H81" s="133" t="str">
        <f>IF(F81&gt;0,VLOOKUP($F81,'Lijst Stageklassen'!$A$5:$CV$12,3+20*(VALUE(LEFT($C81,1)-1))+VALUE(LEFT($D$9,1)),TRUE),J81)</f>
        <v/>
      </c>
      <c r="J81" s="112" t="str">
        <f>IF(OR(RIGHT(C81,3)="MUT",RIGHT(C81,3)="ZUT"),RIGHT(C81,3),(VLOOKUP($F81,'Lijst Stageklassen'!$A$5:$CV$12,9+20*(VALUE(LEFT($C81,1)-1))+VALUE(LEFT($D$9,1)),TRUE)))</f>
        <v/>
      </c>
      <c r="K81" s="106" t="str">
        <f>VLOOKUP($J81,'Emissie U-methode'!$B$3:$E$11,3,TRUE)</f>
        <v/>
      </c>
      <c r="L81" s="106" t="str">
        <f>VLOOKUP($J81,'Emissie U-methode'!$B$3:$E$11,4,TRUE)</f>
        <v/>
      </c>
      <c r="M81" s="141" t="str">
        <f t="shared" si="17"/>
        <v/>
      </c>
      <c r="N81" s="286" t="str">
        <f t="shared" si="18"/>
        <v/>
      </c>
      <c r="P81" s="117" t="s">
        <v>123</v>
      </c>
      <c r="Q81" s="108" t="str">
        <f>IF(OR(RIGHT(C81,3)="MUT",RIGHT(C81,3)="ZUT"),RIGHT(C81,3),VLOOKUP($F81,'Lijst Stageklassen'!$A$5:$CV$12,9+20*(VALUE(LEFT($C81,1)-1))+VALUE(LEFT($D$9,1))+6*VALUE(LEFT(P81,1)),TRUE))</f>
        <v/>
      </c>
      <c r="R81" s="109">
        <v>0</v>
      </c>
      <c r="S81" s="106" t="str">
        <f>VLOOKUP($Q81,'Emissie U-methode'!$B$3:$E$11,3,TRUE)</f>
        <v/>
      </c>
      <c r="T81" s="106" t="str">
        <f>VLOOKUP($Q81,'Emissie U-methode'!$B$3:$E$11,4,TRUE)</f>
        <v/>
      </c>
      <c r="U81" s="57" t="str">
        <f t="shared" si="14"/>
        <v/>
      </c>
      <c r="V81" s="57" t="str">
        <f t="shared" si="15"/>
        <v/>
      </c>
      <c r="W81" s="57" t="str">
        <f t="shared" si="16"/>
        <v/>
      </c>
      <c r="X81" s="57" t="str">
        <f t="shared" si="19"/>
        <v/>
      </c>
      <c r="Y81" s="141" t="str">
        <f t="shared" si="20"/>
        <v/>
      </c>
      <c r="Z81" s="286" t="str">
        <f t="shared" si="21"/>
        <v/>
      </c>
      <c r="AB81" s="261"/>
      <c r="AC81" s="262"/>
      <c r="AD81" s="262"/>
      <c r="AE81" s="263"/>
    </row>
    <row r="82" spans="2:31" ht="15.6" x14ac:dyDescent="0.3">
      <c r="B82" s="123">
        <v>58</v>
      </c>
      <c r="C82" s="122" t="s">
        <v>160</v>
      </c>
      <c r="D82" s="104"/>
      <c r="E82" s="176"/>
      <c r="F82" s="177"/>
      <c r="G82" s="132" t="str">
        <f>VLOOKUP($F82,'Lijst Stageklassen'!$A$5:$CV$12,3+20*(VALUE(LEFT($C82,1)-1)),TRUE)</f>
        <v/>
      </c>
      <c r="H82" s="133" t="str">
        <f>IF(F82&gt;0,VLOOKUP($F82,'Lijst Stageklassen'!$A$5:$CV$12,3+20*(VALUE(LEFT($C82,1)-1))+VALUE(LEFT($D$9,1)),TRUE),J82)</f>
        <v/>
      </c>
      <c r="J82" s="112" t="str">
        <f>IF(OR(RIGHT(C82,3)="MUT",RIGHT(C82,3)="ZUT"),RIGHT(C82,3),(VLOOKUP($F82,'Lijst Stageklassen'!$A$5:$CV$12,9+20*(VALUE(LEFT($C82,1)-1))+VALUE(LEFT($D$9,1)),TRUE)))</f>
        <v/>
      </c>
      <c r="K82" s="106" t="str">
        <f>VLOOKUP($J82,'Emissie U-methode'!$B$3:$E$11,3,TRUE)</f>
        <v/>
      </c>
      <c r="L82" s="106" t="str">
        <f>VLOOKUP($J82,'Emissie U-methode'!$B$3:$E$11,4,TRUE)</f>
        <v/>
      </c>
      <c r="M82" s="141" t="str">
        <f t="shared" si="17"/>
        <v/>
      </c>
      <c r="N82" s="286" t="str">
        <f t="shared" si="18"/>
        <v/>
      </c>
      <c r="P82" s="117" t="s">
        <v>123</v>
      </c>
      <c r="Q82" s="108" t="str">
        <f>IF(OR(RIGHT(C82,3)="MUT",RIGHT(C82,3)="ZUT"),RIGHT(C82,3),VLOOKUP($F82,'Lijst Stageklassen'!$A$5:$CV$12,9+20*(VALUE(LEFT($C82,1)-1))+VALUE(LEFT($D$9,1))+6*VALUE(LEFT(P82,1)),TRUE))</f>
        <v/>
      </c>
      <c r="R82" s="109">
        <v>0</v>
      </c>
      <c r="S82" s="106" t="str">
        <f>VLOOKUP($Q82,'Emissie U-methode'!$B$3:$E$11,3,TRUE)</f>
        <v/>
      </c>
      <c r="T82" s="106" t="str">
        <f>VLOOKUP($Q82,'Emissie U-methode'!$B$3:$E$11,4,TRUE)</f>
        <v/>
      </c>
      <c r="U82" s="57" t="str">
        <f t="shared" si="14"/>
        <v/>
      </c>
      <c r="V82" s="57" t="str">
        <f t="shared" si="15"/>
        <v/>
      </c>
      <c r="W82" s="57" t="str">
        <f t="shared" si="16"/>
        <v/>
      </c>
      <c r="X82" s="57" t="str">
        <f t="shared" si="19"/>
        <v/>
      </c>
      <c r="Y82" s="141" t="str">
        <f t="shared" si="20"/>
        <v/>
      </c>
      <c r="Z82" s="286" t="str">
        <f t="shared" si="21"/>
        <v/>
      </c>
      <c r="AB82" s="261"/>
      <c r="AC82" s="262"/>
      <c r="AD82" s="262"/>
      <c r="AE82" s="263"/>
    </row>
    <row r="83" spans="2:31" ht="15.6" x14ac:dyDescent="0.3">
      <c r="B83" s="123">
        <v>59</v>
      </c>
      <c r="C83" s="122" t="s">
        <v>160</v>
      </c>
      <c r="D83" s="104"/>
      <c r="E83" s="176"/>
      <c r="F83" s="177"/>
      <c r="G83" s="132" t="str">
        <f>VLOOKUP($F83,'Lijst Stageklassen'!$A$5:$CV$12,3+20*(VALUE(LEFT($C83,1)-1)),TRUE)</f>
        <v/>
      </c>
      <c r="H83" s="133" t="str">
        <f>IF(F83&gt;0,VLOOKUP($F83,'Lijst Stageklassen'!$A$5:$CV$12,3+20*(VALUE(LEFT($C83,1)-1))+VALUE(LEFT($D$9,1)),TRUE),J83)</f>
        <v/>
      </c>
      <c r="J83" s="112" t="str">
        <f>IF(OR(RIGHT(C83,3)="MUT",RIGHT(C83,3)="ZUT"),RIGHT(C83,3),(VLOOKUP($F83,'Lijst Stageklassen'!$A$5:$CV$12,9+20*(VALUE(LEFT($C83,1)-1))+VALUE(LEFT($D$9,1)),TRUE)))</f>
        <v/>
      </c>
      <c r="K83" s="106" t="str">
        <f>VLOOKUP($J83,'Emissie U-methode'!$B$3:$E$11,3,TRUE)</f>
        <v/>
      </c>
      <c r="L83" s="106" t="str">
        <f>VLOOKUP($J83,'Emissie U-methode'!$B$3:$E$11,4,TRUE)</f>
        <v/>
      </c>
      <c r="M83" s="141" t="str">
        <f t="shared" si="17"/>
        <v/>
      </c>
      <c r="N83" s="286" t="str">
        <f t="shared" si="18"/>
        <v/>
      </c>
      <c r="P83" s="117" t="s">
        <v>123</v>
      </c>
      <c r="Q83" s="108" t="str">
        <f>IF(OR(RIGHT(C83,3)="MUT",RIGHT(C83,3)="ZUT"),RIGHT(C83,3),VLOOKUP($F83,'Lijst Stageklassen'!$A$5:$CV$12,9+20*(VALUE(LEFT($C83,1)-1))+VALUE(LEFT($D$9,1))+6*VALUE(LEFT(P83,1)),TRUE))</f>
        <v/>
      </c>
      <c r="R83" s="109">
        <v>0</v>
      </c>
      <c r="S83" s="106" t="str">
        <f>VLOOKUP($Q83,'Emissie U-methode'!$B$3:$E$11,3,TRUE)</f>
        <v/>
      </c>
      <c r="T83" s="106" t="str">
        <f>VLOOKUP($Q83,'Emissie U-methode'!$B$3:$E$11,4,TRUE)</f>
        <v/>
      </c>
      <c r="U83" s="57" t="str">
        <f t="shared" si="14"/>
        <v/>
      </c>
      <c r="V83" s="57" t="str">
        <f t="shared" si="15"/>
        <v/>
      </c>
      <c r="W83" s="57" t="str">
        <f t="shared" si="16"/>
        <v/>
      </c>
      <c r="X83" s="57" t="str">
        <f t="shared" si="19"/>
        <v/>
      </c>
      <c r="Y83" s="141" t="str">
        <f t="shared" si="20"/>
        <v/>
      </c>
      <c r="Z83" s="286" t="str">
        <f t="shared" si="21"/>
        <v/>
      </c>
      <c r="AB83" s="261"/>
      <c r="AC83" s="262"/>
      <c r="AD83" s="262"/>
      <c r="AE83" s="263"/>
    </row>
    <row r="84" spans="2:31" ht="15.6" x14ac:dyDescent="0.3">
      <c r="B84" s="123">
        <v>60</v>
      </c>
      <c r="C84" s="122" t="s">
        <v>160</v>
      </c>
      <c r="D84" s="104"/>
      <c r="E84" s="176"/>
      <c r="F84" s="177"/>
      <c r="G84" s="132" t="str">
        <f>VLOOKUP($F84,'Lijst Stageklassen'!$A$5:$CV$12,3+20*(VALUE(LEFT($C84,1)-1)),TRUE)</f>
        <v/>
      </c>
      <c r="H84" s="133" t="str">
        <f>IF(F84&gt;0,VLOOKUP($F84,'Lijst Stageklassen'!$A$5:$CV$12,3+20*(VALUE(LEFT($C84,1)-1))+VALUE(LEFT($D$9,1)),TRUE),J84)</f>
        <v/>
      </c>
      <c r="J84" s="112" t="str">
        <f>IF(OR(RIGHT(C84,3)="MUT",RIGHT(C84,3)="ZUT"),RIGHT(C84,3),(VLOOKUP($F84,'Lijst Stageklassen'!$A$5:$CV$12,9+20*(VALUE(LEFT($C84,1)-1))+VALUE(LEFT($D$9,1)),TRUE)))</f>
        <v/>
      </c>
      <c r="K84" s="106" t="str">
        <f>VLOOKUP($J84,'Emissie U-methode'!$B$3:$E$11,3,TRUE)</f>
        <v/>
      </c>
      <c r="L84" s="106" t="str">
        <f>VLOOKUP($J84,'Emissie U-methode'!$B$3:$E$11,4,TRUE)</f>
        <v/>
      </c>
      <c r="M84" s="141" t="str">
        <f t="shared" si="17"/>
        <v/>
      </c>
      <c r="N84" s="286" t="str">
        <f t="shared" si="18"/>
        <v/>
      </c>
      <c r="P84" s="117" t="s">
        <v>123</v>
      </c>
      <c r="Q84" s="108" t="str">
        <f>IF(OR(RIGHT(C84,3)="MUT",RIGHT(C84,3)="ZUT"),RIGHT(C84,3),VLOOKUP($F84,'Lijst Stageklassen'!$A$5:$CV$12,9+20*(VALUE(LEFT($C84,1)-1))+VALUE(LEFT($D$9,1))+6*VALUE(LEFT(P84,1)),TRUE))</f>
        <v/>
      </c>
      <c r="R84" s="109">
        <v>0</v>
      </c>
      <c r="S84" s="106" t="str">
        <f>VLOOKUP($Q84,'Emissie U-methode'!$B$3:$E$11,3,TRUE)</f>
        <v/>
      </c>
      <c r="T84" s="106" t="str">
        <f>VLOOKUP($Q84,'Emissie U-methode'!$B$3:$E$11,4,TRUE)</f>
        <v/>
      </c>
      <c r="U84" s="57" t="str">
        <f t="shared" si="14"/>
        <v/>
      </c>
      <c r="V84" s="57" t="str">
        <f t="shared" si="15"/>
        <v/>
      </c>
      <c r="W84" s="57" t="str">
        <f t="shared" si="16"/>
        <v/>
      </c>
      <c r="X84" s="57" t="str">
        <f t="shared" si="19"/>
        <v/>
      </c>
      <c r="Y84" s="141" t="str">
        <f t="shared" si="20"/>
        <v/>
      </c>
      <c r="Z84" s="286" t="str">
        <f t="shared" si="21"/>
        <v/>
      </c>
      <c r="AB84" s="261"/>
      <c r="AC84" s="262"/>
      <c r="AD84" s="262"/>
      <c r="AE84" s="263"/>
    </row>
    <row r="85" spans="2:31" ht="15.6" x14ac:dyDescent="0.3">
      <c r="B85" s="123">
        <v>61</v>
      </c>
      <c r="C85" s="122" t="s">
        <v>160</v>
      </c>
      <c r="D85" s="104"/>
      <c r="E85" s="176"/>
      <c r="F85" s="177"/>
      <c r="G85" s="132" t="str">
        <f>VLOOKUP($F85,'Lijst Stageklassen'!$A$5:$CV$12,3+20*(VALUE(LEFT($C85,1)-1)),TRUE)</f>
        <v/>
      </c>
      <c r="H85" s="133" t="str">
        <f>IF(F85&gt;0,VLOOKUP($F85,'Lijst Stageklassen'!$A$5:$CV$12,3+20*(VALUE(LEFT($C85,1)-1))+VALUE(LEFT($D$9,1)),TRUE),J85)</f>
        <v/>
      </c>
      <c r="J85" s="112" t="str">
        <f>IF(OR(RIGHT(C85,3)="MUT",RIGHT(C85,3)="ZUT"),RIGHT(C85,3),(VLOOKUP($F85,'Lijst Stageklassen'!$A$5:$CV$12,9+20*(VALUE(LEFT($C85,1)-1))+VALUE(LEFT($D$9,1)),TRUE)))</f>
        <v/>
      </c>
      <c r="K85" s="106" t="str">
        <f>VLOOKUP($J85,'Emissie U-methode'!$B$3:$E$11,3,TRUE)</f>
        <v/>
      </c>
      <c r="L85" s="106" t="str">
        <f>VLOOKUP($J85,'Emissie U-methode'!$B$3:$E$11,4,TRUE)</f>
        <v/>
      </c>
      <c r="M85" s="141" t="str">
        <f t="shared" si="17"/>
        <v/>
      </c>
      <c r="N85" s="286" t="str">
        <f t="shared" si="18"/>
        <v/>
      </c>
      <c r="P85" s="117" t="s">
        <v>123</v>
      </c>
      <c r="Q85" s="108" t="str">
        <f>IF(OR(RIGHT(C85,3)="MUT",RIGHT(C85,3)="ZUT"),RIGHT(C85,3),VLOOKUP($F85,'Lijst Stageklassen'!$A$5:$CV$12,9+20*(VALUE(LEFT($C85,1)-1))+VALUE(LEFT($D$9,1))+6*VALUE(LEFT(P85,1)),TRUE))</f>
        <v/>
      </c>
      <c r="R85" s="109">
        <v>0</v>
      </c>
      <c r="S85" s="106" t="str">
        <f>VLOOKUP($Q85,'Emissie U-methode'!$B$3:$E$11,3,TRUE)</f>
        <v/>
      </c>
      <c r="T85" s="106" t="str">
        <f>VLOOKUP($Q85,'Emissie U-methode'!$B$3:$E$11,4,TRUE)</f>
        <v/>
      </c>
      <c r="U85" s="57" t="str">
        <f t="shared" si="14"/>
        <v/>
      </c>
      <c r="V85" s="57" t="str">
        <f t="shared" si="15"/>
        <v/>
      </c>
      <c r="W85" s="57" t="str">
        <f t="shared" si="16"/>
        <v/>
      </c>
      <c r="X85" s="57" t="str">
        <f t="shared" si="19"/>
        <v/>
      </c>
      <c r="Y85" s="141" t="str">
        <f t="shared" si="20"/>
        <v/>
      </c>
      <c r="Z85" s="286" t="str">
        <f t="shared" si="21"/>
        <v/>
      </c>
      <c r="AB85" s="261"/>
      <c r="AC85" s="262"/>
      <c r="AD85" s="262"/>
      <c r="AE85" s="263"/>
    </row>
    <row r="86" spans="2:31" ht="15.6" x14ac:dyDescent="0.3">
      <c r="B86" s="123">
        <v>62</v>
      </c>
      <c r="C86" s="122" t="s">
        <v>160</v>
      </c>
      <c r="D86" s="104"/>
      <c r="E86" s="176"/>
      <c r="F86" s="177"/>
      <c r="G86" s="132" t="str">
        <f>VLOOKUP($F86,'Lijst Stageklassen'!$A$5:$CV$12,3+20*(VALUE(LEFT($C86,1)-1)),TRUE)</f>
        <v/>
      </c>
      <c r="H86" s="133" t="str">
        <f>IF(F86&gt;0,VLOOKUP($F86,'Lijst Stageklassen'!$A$5:$CV$12,3+20*(VALUE(LEFT($C86,1)-1))+VALUE(LEFT($D$9,1)),TRUE),J86)</f>
        <v/>
      </c>
      <c r="J86" s="112" t="str">
        <f>IF(OR(RIGHT(C86,3)="MUT",RIGHT(C86,3)="ZUT"),RIGHT(C86,3),(VLOOKUP($F86,'Lijst Stageklassen'!$A$5:$CV$12,9+20*(VALUE(LEFT($C86,1)-1))+VALUE(LEFT($D$9,1)),TRUE)))</f>
        <v/>
      </c>
      <c r="K86" s="106" t="str">
        <f>VLOOKUP($J86,'Emissie U-methode'!$B$3:$E$11,3,TRUE)</f>
        <v/>
      </c>
      <c r="L86" s="106" t="str">
        <f>VLOOKUP($J86,'Emissie U-methode'!$B$3:$E$11,4,TRUE)</f>
        <v/>
      </c>
      <c r="M86" s="141" t="str">
        <f t="shared" si="17"/>
        <v/>
      </c>
      <c r="N86" s="286" t="str">
        <f t="shared" si="18"/>
        <v/>
      </c>
      <c r="P86" s="117" t="s">
        <v>123</v>
      </c>
      <c r="Q86" s="108" t="str">
        <f>IF(OR(RIGHT(C86,3)="MUT",RIGHT(C86,3)="ZUT"),RIGHT(C86,3),VLOOKUP($F86,'Lijst Stageklassen'!$A$5:$CV$12,9+20*(VALUE(LEFT($C86,1)-1))+VALUE(LEFT($D$9,1))+6*VALUE(LEFT(P86,1)),TRUE))</f>
        <v/>
      </c>
      <c r="R86" s="109">
        <v>0</v>
      </c>
      <c r="S86" s="106" t="str">
        <f>VLOOKUP($Q86,'Emissie U-methode'!$B$3:$E$11,3,TRUE)</f>
        <v/>
      </c>
      <c r="T86" s="106" t="str">
        <f>VLOOKUP($Q86,'Emissie U-methode'!$B$3:$E$11,4,TRUE)</f>
        <v/>
      </c>
      <c r="U86" s="57" t="str">
        <f t="shared" si="14"/>
        <v/>
      </c>
      <c r="V86" s="57" t="str">
        <f t="shared" si="15"/>
        <v/>
      </c>
      <c r="W86" s="57" t="str">
        <f t="shared" si="16"/>
        <v/>
      </c>
      <c r="X86" s="57" t="str">
        <f t="shared" si="19"/>
        <v/>
      </c>
      <c r="Y86" s="141" t="str">
        <f t="shared" si="20"/>
        <v/>
      </c>
      <c r="Z86" s="286" t="str">
        <f t="shared" si="21"/>
        <v/>
      </c>
      <c r="AB86" s="261"/>
      <c r="AC86" s="262"/>
      <c r="AD86" s="262"/>
      <c r="AE86" s="263"/>
    </row>
    <row r="87" spans="2:31" ht="15.6" x14ac:dyDescent="0.3">
      <c r="B87" s="123">
        <v>63</v>
      </c>
      <c r="C87" s="122" t="s">
        <v>160</v>
      </c>
      <c r="D87" s="104"/>
      <c r="E87" s="176"/>
      <c r="F87" s="177"/>
      <c r="G87" s="132" t="str">
        <f>VLOOKUP($F87,'Lijst Stageklassen'!$A$5:$CV$12,3+20*(VALUE(LEFT($C87,1)-1)),TRUE)</f>
        <v/>
      </c>
      <c r="H87" s="133" t="str">
        <f>IF(F87&gt;0,VLOOKUP($F87,'Lijst Stageklassen'!$A$5:$CV$12,3+20*(VALUE(LEFT($C87,1)-1))+VALUE(LEFT($D$9,1)),TRUE),J87)</f>
        <v/>
      </c>
      <c r="J87" s="112" t="str">
        <f>IF(OR(RIGHT(C87,3)="MUT",RIGHT(C87,3)="ZUT"),RIGHT(C87,3),(VLOOKUP($F87,'Lijst Stageklassen'!$A$5:$CV$12,9+20*(VALUE(LEFT($C87,1)-1))+VALUE(LEFT($D$9,1)),TRUE)))</f>
        <v/>
      </c>
      <c r="K87" s="106" t="str">
        <f>VLOOKUP($J87,'Emissie U-methode'!$B$3:$E$11,3,TRUE)</f>
        <v/>
      </c>
      <c r="L87" s="106" t="str">
        <f>VLOOKUP($J87,'Emissie U-methode'!$B$3:$E$11,4,TRUE)</f>
        <v/>
      </c>
      <c r="M87" s="141" t="str">
        <f t="shared" si="17"/>
        <v/>
      </c>
      <c r="N87" s="286" t="str">
        <f t="shared" si="18"/>
        <v/>
      </c>
      <c r="P87" s="117" t="s">
        <v>123</v>
      </c>
      <c r="Q87" s="108" t="str">
        <f>IF(OR(RIGHT(C87,3)="MUT",RIGHT(C87,3)="ZUT"),RIGHT(C87,3),VLOOKUP($F87,'Lijst Stageklassen'!$A$5:$CV$12,9+20*(VALUE(LEFT($C87,1)-1))+VALUE(LEFT($D$9,1))+6*VALUE(LEFT(P87,1)),TRUE))</f>
        <v/>
      </c>
      <c r="R87" s="109">
        <v>0</v>
      </c>
      <c r="S87" s="106" t="str">
        <f>VLOOKUP($Q87,'Emissie U-methode'!$B$3:$E$11,3,TRUE)</f>
        <v/>
      </c>
      <c r="T87" s="106" t="str">
        <f>VLOOKUP($Q87,'Emissie U-methode'!$B$3:$E$11,4,TRUE)</f>
        <v/>
      </c>
      <c r="U87" s="57" t="str">
        <f t="shared" si="14"/>
        <v/>
      </c>
      <c r="V87" s="57" t="str">
        <f t="shared" si="15"/>
        <v/>
      </c>
      <c r="W87" s="57" t="str">
        <f t="shared" si="16"/>
        <v/>
      </c>
      <c r="X87" s="57" t="str">
        <f t="shared" si="19"/>
        <v/>
      </c>
      <c r="Y87" s="141" t="str">
        <f t="shared" si="20"/>
        <v/>
      </c>
      <c r="Z87" s="286" t="str">
        <f t="shared" si="21"/>
        <v/>
      </c>
      <c r="AB87" s="261"/>
      <c r="AC87" s="262"/>
      <c r="AD87" s="262"/>
      <c r="AE87" s="263"/>
    </row>
    <row r="88" spans="2:31" ht="15.6" x14ac:dyDescent="0.3">
      <c r="B88" s="123">
        <v>64</v>
      </c>
      <c r="C88" s="122" t="s">
        <v>160</v>
      </c>
      <c r="D88" s="104"/>
      <c r="E88" s="176"/>
      <c r="F88" s="177"/>
      <c r="G88" s="132" t="str">
        <f>VLOOKUP($F88,'Lijst Stageklassen'!$A$5:$CV$12,3+20*(VALUE(LEFT($C88,1)-1)),TRUE)</f>
        <v/>
      </c>
      <c r="H88" s="133" t="str">
        <f>IF(F88&gt;0,VLOOKUP($F88,'Lijst Stageklassen'!$A$5:$CV$12,3+20*(VALUE(LEFT($C88,1)-1))+VALUE(LEFT($D$9,1)),TRUE),J88)</f>
        <v/>
      </c>
      <c r="J88" s="112" t="str">
        <f>IF(OR(RIGHT(C88,3)="MUT",RIGHT(C88,3)="ZUT"),RIGHT(C88,3),(VLOOKUP($F88,'Lijst Stageklassen'!$A$5:$CV$12,9+20*(VALUE(LEFT($C88,1)-1))+VALUE(LEFT($D$9,1)),TRUE)))</f>
        <v/>
      </c>
      <c r="K88" s="106" t="str">
        <f>VLOOKUP($J88,'Emissie U-methode'!$B$3:$E$11,3,TRUE)</f>
        <v/>
      </c>
      <c r="L88" s="106" t="str">
        <f>VLOOKUP($J88,'Emissie U-methode'!$B$3:$E$11,4,TRUE)</f>
        <v/>
      </c>
      <c r="M88" s="141" t="str">
        <f t="shared" si="17"/>
        <v/>
      </c>
      <c r="N88" s="286" t="str">
        <f t="shared" si="18"/>
        <v/>
      </c>
      <c r="P88" s="117" t="s">
        <v>123</v>
      </c>
      <c r="Q88" s="108" t="str">
        <f>IF(OR(RIGHT(C88,3)="MUT",RIGHT(C88,3)="ZUT"),RIGHT(C88,3),VLOOKUP($F88,'Lijst Stageklassen'!$A$5:$CV$12,9+20*(VALUE(LEFT($C88,1)-1))+VALUE(LEFT($D$9,1))+6*VALUE(LEFT(P88,1)),TRUE))</f>
        <v/>
      </c>
      <c r="R88" s="109">
        <v>0</v>
      </c>
      <c r="S88" s="106" t="str">
        <f>VLOOKUP($Q88,'Emissie U-methode'!$B$3:$E$11,3,TRUE)</f>
        <v/>
      </c>
      <c r="T88" s="106" t="str">
        <f>VLOOKUP($Q88,'Emissie U-methode'!$B$3:$E$11,4,TRUE)</f>
        <v/>
      </c>
      <c r="U88" s="57" t="str">
        <f t="shared" si="14"/>
        <v/>
      </c>
      <c r="V88" s="57" t="str">
        <f t="shared" si="15"/>
        <v/>
      </c>
      <c r="W88" s="57" t="str">
        <f t="shared" si="16"/>
        <v/>
      </c>
      <c r="X88" s="57" t="str">
        <f t="shared" si="19"/>
        <v/>
      </c>
      <c r="Y88" s="141" t="str">
        <f t="shared" si="20"/>
        <v/>
      </c>
      <c r="Z88" s="286" t="str">
        <f t="shared" si="21"/>
        <v/>
      </c>
      <c r="AB88" s="261"/>
      <c r="AC88" s="262"/>
      <c r="AD88" s="262"/>
      <c r="AE88" s="263"/>
    </row>
    <row r="89" spans="2:31" ht="15.6" x14ac:dyDescent="0.3">
      <c r="B89" s="123">
        <v>65</v>
      </c>
      <c r="C89" s="122" t="s">
        <v>160</v>
      </c>
      <c r="D89" s="104"/>
      <c r="E89" s="176"/>
      <c r="F89" s="177"/>
      <c r="G89" s="132" t="str">
        <f>VLOOKUP($F89,'Lijst Stageklassen'!$A$5:$CV$12,3+20*(VALUE(LEFT($C89,1)-1)),TRUE)</f>
        <v/>
      </c>
      <c r="H89" s="133" t="str">
        <f>IF(F89&gt;0,VLOOKUP($F89,'Lijst Stageklassen'!$A$5:$CV$12,3+20*(VALUE(LEFT($C89,1)-1))+VALUE(LEFT($D$9,1)),TRUE),J89)</f>
        <v/>
      </c>
      <c r="J89" s="112" t="str">
        <f>IF(OR(RIGHT(C89,3)="MUT",RIGHT(C89,3)="ZUT"),RIGHT(C89,3),(VLOOKUP($F89,'Lijst Stageklassen'!$A$5:$CV$12,9+20*(VALUE(LEFT($C89,1)-1))+VALUE(LEFT($D$9,1)),TRUE)))</f>
        <v/>
      </c>
      <c r="K89" s="106" t="str">
        <f>VLOOKUP($J89,'Emissie U-methode'!$B$3:$E$11,3,TRUE)</f>
        <v/>
      </c>
      <c r="L89" s="106" t="str">
        <f>VLOOKUP($J89,'Emissie U-methode'!$B$3:$E$11,4,TRUE)</f>
        <v/>
      </c>
      <c r="M89" s="141" t="str">
        <f t="shared" ref="M89:M120" si="22">IF(ISNUMBER(K89),(IF(OR(J89="MUT",J89="ZUT"),$E89*K89,$E89*$F89*K89/1000)),"")</f>
        <v/>
      </c>
      <c r="N89" s="286" t="str">
        <f t="shared" ref="N89:N120" si="23">IF(ISNUMBER(L89),(IF(OR(J89="MUT",J89="ZUT"),$E89*L89,$E89*$F89*L89/1000)),"")</f>
        <v/>
      </c>
      <c r="P89" s="117" t="s">
        <v>123</v>
      </c>
      <c r="Q89" s="108" t="str">
        <f>IF(OR(RIGHT(C89,3)="MUT",RIGHT(C89,3)="ZUT"),RIGHT(C89,3),VLOOKUP($F89,'Lijst Stageklassen'!$A$5:$CV$12,9+20*(VALUE(LEFT($C89,1)-1))+VALUE(LEFT($D$9,1))+6*VALUE(LEFT(P89,1)),TRUE))</f>
        <v/>
      </c>
      <c r="R89" s="109">
        <v>0</v>
      </c>
      <c r="S89" s="106" t="str">
        <f>VLOOKUP($Q89,'Emissie U-methode'!$B$3:$E$11,3,TRUE)</f>
        <v/>
      </c>
      <c r="T89" s="106" t="str">
        <f>VLOOKUP($Q89,'Emissie U-methode'!$B$3:$E$11,4,TRUE)</f>
        <v/>
      </c>
      <c r="U89" s="57" t="str">
        <f t="shared" si="14"/>
        <v/>
      </c>
      <c r="V89" s="57" t="str">
        <f t="shared" si="15"/>
        <v/>
      </c>
      <c r="W89" s="57" t="str">
        <f t="shared" si="16"/>
        <v/>
      </c>
      <c r="X89" s="57" t="str">
        <f t="shared" ref="X89:X120" si="24">IF(ISNUMBER(E89),W89*F89/1000,"")</f>
        <v/>
      </c>
      <c r="Y89" s="141" t="str">
        <f t="shared" ref="Y89:Y120" si="25">IF(ISNUMBER(S89),(IF(OR(Q89="MUT",Q89="ZUT"),$U89*S89,$U89*$F89*S89/1000)),"")</f>
        <v/>
      </c>
      <c r="Z89" s="286" t="str">
        <f t="shared" ref="Z89:Z120" si="26">IF(ISNUMBER(T89),(IF(OR(Q89="MUT",Q89="ZUT"),$U89*T89,$U89*$F89*T89/1000)),"")</f>
        <v/>
      </c>
      <c r="AB89" s="261"/>
      <c r="AC89" s="262"/>
      <c r="AD89" s="262"/>
      <c r="AE89" s="263"/>
    </row>
    <row r="90" spans="2:31" ht="15.6" x14ac:dyDescent="0.3">
      <c r="B90" s="123">
        <v>66</v>
      </c>
      <c r="C90" s="122" t="s">
        <v>160</v>
      </c>
      <c r="D90" s="104"/>
      <c r="E90" s="176"/>
      <c r="F90" s="177"/>
      <c r="G90" s="132" t="str">
        <f>VLOOKUP($F90,'Lijst Stageklassen'!$A$5:$CV$12,3+20*(VALUE(LEFT($C90,1)-1)),TRUE)</f>
        <v/>
      </c>
      <c r="H90" s="133" t="str">
        <f>IF(F90&gt;0,VLOOKUP($F90,'Lijst Stageklassen'!$A$5:$CV$12,3+20*(VALUE(LEFT($C90,1)-1))+VALUE(LEFT($D$9,1)),TRUE),J90)</f>
        <v/>
      </c>
      <c r="J90" s="112" t="str">
        <f>IF(OR(RIGHT(C90,3)="MUT",RIGHT(C90,3)="ZUT"),RIGHT(C90,3),(VLOOKUP($F90,'Lijst Stageklassen'!$A$5:$CV$12,9+20*(VALUE(LEFT($C90,1)-1))+VALUE(LEFT($D$9,1)),TRUE)))</f>
        <v/>
      </c>
      <c r="K90" s="106" t="str">
        <f>VLOOKUP($J90,'Emissie U-methode'!$B$3:$E$11,3,TRUE)</f>
        <v/>
      </c>
      <c r="L90" s="106" t="str">
        <f>VLOOKUP($J90,'Emissie U-methode'!$B$3:$E$11,4,TRUE)</f>
        <v/>
      </c>
      <c r="M90" s="141" t="str">
        <f t="shared" si="22"/>
        <v/>
      </c>
      <c r="N90" s="286" t="str">
        <f t="shared" si="23"/>
        <v/>
      </c>
      <c r="P90" s="117" t="s">
        <v>123</v>
      </c>
      <c r="Q90" s="108" t="str">
        <f>IF(OR(RIGHT(C90,3)="MUT",RIGHT(C90,3)="ZUT"),RIGHT(C90,3),VLOOKUP($F90,'Lijst Stageklassen'!$A$5:$CV$12,9+20*(VALUE(LEFT($C90,1)-1))+VALUE(LEFT($D$9,1))+6*VALUE(LEFT(P90,1)),TRUE))</f>
        <v/>
      </c>
      <c r="R90" s="109">
        <v>0</v>
      </c>
      <c r="S90" s="106" t="str">
        <f>VLOOKUP($Q90,'Emissie U-methode'!$B$3:$E$11,3,TRUE)</f>
        <v/>
      </c>
      <c r="T90" s="106" t="str">
        <f>VLOOKUP($Q90,'Emissie U-methode'!$B$3:$E$11,4,TRUE)</f>
        <v/>
      </c>
      <c r="U90" s="57" t="str">
        <f t="shared" ref="U90:U153" si="27">IF(ISNUMBER($E90),IF(OR($J90="MUT", $J90="ZUT"),$E90,IF($Q90&lt;&gt;"ZE",(100%-$R90)*$E90,0)),"")</f>
        <v/>
      </c>
      <c r="V90" s="57" t="str">
        <f t="shared" ref="V90:V153" si="28">IF(ISNUMBER(E90),U90*F90/1000,"")</f>
        <v/>
      </c>
      <c r="W90" s="57" t="str">
        <f t="shared" ref="W90:W153" si="29">IF(ISNUMBER($E90),IF(OR($J90="MUT", $J90="ZUT"),0,IF($Q90&lt;&gt;"ZE",R90*E90, 100%*$E90)),"")</f>
        <v/>
      </c>
      <c r="X90" s="57" t="str">
        <f t="shared" si="24"/>
        <v/>
      </c>
      <c r="Y90" s="141" t="str">
        <f t="shared" si="25"/>
        <v/>
      </c>
      <c r="Z90" s="286" t="str">
        <f t="shared" si="26"/>
        <v/>
      </c>
      <c r="AB90" s="261"/>
      <c r="AC90" s="262"/>
      <c r="AD90" s="262"/>
      <c r="AE90" s="263"/>
    </row>
    <row r="91" spans="2:31" ht="15.6" x14ac:dyDescent="0.3">
      <c r="B91" s="123">
        <v>67</v>
      </c>
      <c r="C91" s="122" t="s">
        <v>160</v>
      </c>
      <c r="D91" s="104"/>
      <c r="E91" s="176"/>
      <c r="F91" s="177"/>
      <c r="G91" s="132" t="str">
        <f>VLOOKUP($F91,'Lijst Stageklassen'!$A$5:$CV$12,3+20*(VALUE(LEFT($C91,1)-1)),TRUE)</f>
        <v/>
      </c>
      <c r="H91" s="133" t="str">
        <f>IF(F91&gt;0,VLOOKUP($F91,'Lijst Stageklassen'!$A$5:$CV$12,3+20*(VALUE(LEFT($C91,1)-1))+VALUE(LEFT($D$9,1)),TRUE),J91)</f>
        <v/>
      </c>
      <c r="J91" s="112" t="str">
        <f>IF(OR(RIGHT(C91,3)="MUT",RIGHT(C91,3)="ZUT"),RIGHT(C91,3),(VLOOKUP($F91,'Lijst Stageklassen'!$A$5:$CV$12,9+20*(VALUE(LEFT($C91,1)-1))+VALUE(LEFT($D$9,1)),TRUE)))</f>
        <v/>
      </c>
      <c r="K91" s="106" t="str">
        <f>VLOOKUP($J91,'Emissie U-methode'!$B$3:$E$11,3,TRUE)</f>
        <v/>
      </c>
      <c r="L91" s="106" t="str">
        <f>VLOOKUP($J91,'Emissie U-methode'!$B$3:$E$11,4,TRUE)</f>
        <v/>
      </c>
      <c r="M91" s="141" t="str">
        <f t="shared" si="22"/>
        <v/>
      </c>
      <c r="N91" s="286" t="str">
        <f t="shared" si="23"/>
        <v/>
      </c>
      <c r="P91" s="117" t="s">
        <v>123</v>
      </c>
      <c r="Q91" s="108" t="str">
        <f>IF(OR(RIGHT(C91,3)="MUT",RIGHT(C91,3)="ZUT"),RIGHT(C91,3),VLOOKUP($F91,'Lijst Stageklassen'!$A$5:$CV$12,9+20*(VALUE(LEFT($C91,1)-1))+VALUE(LEFT($D$9,1))+6*VALUE(LEFT(P91,1)),TRUE))</f>
        <v/>
      </c>
      <c r="R91" s="109">
        <v>0</v>
      </c>
      <c r="S91" s="106" t="str">
        <f>VLOOKUP($Q91,'Emissie U-methode'!$B$3:$E$11,3,TRUE)</f>
        <v/>
      </c>
      <c r="T91" s="106" t="str">
        <f>VLOOKUP($Q91,'Emissie U-methode'!$B$3:$E$11,4,TRUE)</f>
        <v/>
      </c>
      <c r="U91" s="57" t="str">
        <f t="shared" si="27"/>
        <v/>
      </c>
      <c r="V91" s="57" t="str">
        <f t="shared" si="28"/>
        <v/>
      </c>
      <c r="W91" s="57" t="str">
        <f t="shared" si="29"/>
        <v/>
      </c>
      <c r="X91" s="57" t="str">
        <f t="shared" si="24"/>
        <v/>
      </c>
      <c r="Y91" s="141" t="str">
        <f t="shared" si="25"/>
        <v/>
      </c>
      <c r="Z91" s="286" t="str">
        <f t="shared" si="26"/>
        <v/>
      </c>
      <c r="AB91" s="261"/>
      <c r="AC91" s="262"/>
      <c r="AD91" s="262"/>
      <c r="AE91" s="263"/>
    </row>
    <row r="92" spans="2:31" ht="15.6" x14ac:dyDescent="0.3">
      <c r="B92" s="123">
        <v>68</v>
      </c>
      <c r="C92" s="122" t="s">
        <v>160</v>
      </c>
      <c r="D92" s="104"/>
      <c r="E92" s="176"/>
      <c r="F92" s="177"/>
      <c r="G92" s="132" t="str">
        <f>VLOOKUP($F92,'Lijst Stageklassen'!$A$5:$CV$12,3+20*(VALUE(LEFT($C92,1)-1)),TRUE)</f>
        <v/>
      </c>
      <c r="H92" s="133" t="str">
        <f>IF(F92&gt;0,VLOOKUP($F92,'Lijst Stageklassen'!$A$5:$CV$12,3+20*(VALUE(LEFT($C92,1)-1))+VALUE(LEFT($D$9,1)),TRUE),J92)</f>
        <v/>
      </c>
      <c r="J92" s="112" t="str">
        <f>IF(OR(RIGHT(C92,3)="MUT",RIGHT(C92,3)="ZUT"),RIGHT(C92,3),(VLOOKUP($F92,'Lijst Stageklassen'!$A$5:$CV$12,9+20*(VALUE(LEFT($C92,1)-1))+VALUE(LEFT($D$9,1)),TRUE)))</f>
        <v/>
      </c>
      <c r="K92" s="106" t="str">
        <f>VLOOKUP($J92,'Emissie U-methode'!$B$3:$E$11,3,TRUE)</f>
        <v/>
      </c>
      <c r="L92" s="106" t="str">
        <f>VLOOKUP($J92,'Emissie U-methode'!$B$3:$E$11,4,TRUE)</f>
        <v/>
      </c>
      <c r="M92" s="141" t="str">
        <f t="shared" si="22"/>
        <v/>
      </c>
      <c r="N92" s="286" t="str">
        <f t="shared" si="23"/>
        <v/>
      </c>
      <c r="P92" s="117" t="s">
        <v>123</v>
      </c>
      <c r="Q92" s="108" t="str">
        <f>IF(OR(RIGHT(C92,3)="MUT",RIGHT(C92,3)="ZUT"),RIGHT(C92,3),VLOOKUP($F92,'Lijst Stageklassen'!$A$5:$CV$12,9+20*(VALUE(LEFT($C92,1)-1))+VALUE(LEFT($D$9,1))+6*VALUE(LEFT(P92,1)),TRUE))</f>
        <v/>
      </c>
      <c r="R92" s="109">
        <v>0</v>
      </c>
      <c r="S92" s="106" t="str">
        <f>VLOOKUP($Q92,'Emissie U-methode'!$B$3:$E$11,3,TRUE)</f>
        <v/>
      </c>
      <c r="T92" s="106" t="str">
        <f>VLOOKUP($Q92,'Emissie U-methode'!$B$3:$E$11,4,TRUE)</f>
        <v/>
      </c>
      <c r="U92" s="57" t="str">
        <f t="shared" si="27"/>
        <v/>
      </c>
      <c r="V92" s="57" t="str">
        <f t="shared" si="28"/>
        <v/>
      </c>
      <c r="W92" s="57" t="str">
        <f t="shared" si="29"/>
        <v/>
      </c>
      <c r="X92" s="57" t="str">
        <f t="shared" si="24"/>
        <v/>
      </c>
      <c r="Y92" s="141" t="str">
        <f t="shared" si="25"/>
        <v/>
      </c>
      <c r="Z92" s="286" t="str">
        <f t="shared" si="26"/>
        <v/>
      </c>
      <c r="AB92" s="261"/>
      <c r="AC92" s="262"/>
      <c r="AD92" s="262"/>
      <c r="AE92" s="263"/>
    </row>
    <row r="93" spans="2:31" ht="15.6" x14ac:dyDescent="0.3">
      <c r="B93" s="123">
        <v>69</v>
      </c>
      <c r="C93" s="122" t="s">
        <v>160</v>
      </c>
      <c r="D93" s="104"/>
      <c r="E93" s="176"/>
      <c r="F93" s="177"/>
      <c r="G93" s="132" t="str">
        <f>VLOOKUP($F93,'Lijst Stageklassen'!$A$5:$CV$12,3+20*(VALUE(LEFT($C93,1)-1)),TRUE)</f>
        <v/>
      </c>
      <c r="H93" s="133" t="str">
        <f>IF(F93&gt;0,VLOOKUP($F93,'Lijst Stageklassen'!$A$5:$CV$12,3+20*(VALUE(LEFT($C93,1)-1))+VALUE(LEFT($D$9,1)),TRUE),J93)</f>
        <v/>
      </c>
      <c r="J93" s="112" t="str">
        <f>IF(OR(RIGHT(C93,3)="MUT",RIGHT(C93,3)="ZUT"),RIGHT(C93,3),(VLOOKUP($F93,'Lijst Stageklassen'!$A$5:$CV$12,9+20*(VALUE(LEFT($C93,1)-1))+VALUE(LEFT($D$9,1)),TRUE)))</f>
        <v/>
      </c>
      <c r="K93" s="106" t="str">
        <f>VLOOKUP($J93,'Emissie U-methode'!$B$3:$E$11,3,TRUE)</f>
        <v/>
      </c>
      <c r="L93" s="106" t="str">
        <f>VLOOKUP($J93,'Emissie U-methode'!$B$3:$E$11,4,TRUE)</f>
        <v/>
      </c>
      <c r="M93" s="141" t="str">
        <f t="shared" si="22"/>
        <v/>
      </c>
      <c r="N93" s="286" t="str">
        <f t="shared" si="23"/>
        <v/>
      </c>
      <c r="P93" s="117" t="s">
        <v>123</v>
      </c>
      <c r="Q93" s="108" t="str">
        <f>IF(OR(RIGHT(C93,3)="MUT",RIGHT(C93,3)="ZUT"),RIGHT(C93,3),VLOOKUP($F93,'Lijst Stageklassen'!$A$5:$CV$12,9+20*(VALUE(LEFT($C93,1)-1))+VALUE(LEFT($D$9,1))+6*VALUE(LEFT(P93,1)),TRUE))</f>
        <v/>
      </c>
      <c r="R93" s="109">
        <v>0</v>
      </c>
      <c r="S93" s="106" t="str">
        <f>VLOOKUP($Q93,'Emissie U-methode'!$B$3:$E$11,3,TRUE)</f>
        <v/>
      </c>
      <c r="T93" s="106" t="str">
        <f>VLOOKUP($Q93,'Emissie U-methode'!$B$3:$E$11,4,TRUE)</f>
        <v/>
      </c>
      <c r="U93" s="57" t="str">
        <f t="shared" si="27"/>
        <v/>
      </c>
      <c r="V93" s="57" t="str">
        <f t="shared" si="28"/>
        <v/>
      </c>
      <c r="W93" s="57" t="str">
        <f t="shared" si="29"/>
        <v/>
      </c>
      <c r="X93" s="57" t="str">
        <f t="shared" si="24"/>
        <v/>
      </c>
      <c r="Y93" s="141" t="str">
        <f t="shared" si="25"/>
        <v/>
      </c>
      <c r="Z93" s="286" t="str">
        <f t="shared" si="26"/>
        <v/>
      </c>
      <c r="AB93" s="261"/>
      <c r="AC93" s="262"/>
      <c r="AD93" s="262"/>
      <c r="AE93" s="263"/>
    </row>
    <row r="94" spans="2:31" ht="15.6" x14ac:dyDescent="0.3">
      <c r="B94" s="123">
        <v>70</v>
      </c>
      <c r="C94" s="122" t="s">
        <v>160</v>
      </c>
      <c r="D94" s="104"/>
      <c r="E94" s="176"/>
      <c r="F94" s="177"/>
      <c r="G94" s="132" t="str">
        <f>VLOOKUP($F94,'Lijst Stageklassen'!$A$5:$CV$12,3+20*(VALUE(LEFT($C94,1)-1)),TRUE)</f>
        <v/>
      </c>
      <c r="H94" s="133" t="str">
        <f>IF(F94&gt;0,VLOOKUP($F94,'Lijst Stageklassen'!$A$5:$CV$12,3+20*(VALUE(LEFT($C94,1)-1))+VALUE(LEFT($D$9,1)),TRUE),J94)</f>
        <v/>
      </c>
      <c r="J94" s="112" t="str">
        <f>IF(OR(RIGHT(C94,3)="MUT",RIGHT(C94,3)="ZUT"),RIGHT(C94,3),(VLOOKUP($F94,'Lijst Stageklassen'!$A$5:$CV$12,9+20*(VALUE(LEFT($C94,1)-1))+VALUE(LEFT($D$9,1)),TRUE)))</f>
        <v/>
      </c>
      <c r="K94" s="106" t="str">
        <f>VLOOKUP($J94,'Emissie U-methode'!$B$3:$E$11,3,TRUE)</f>
        <v/>
      </c>
      <c r="L94" s="106" t="str">
        <f>VLOOKUP($J94,'Emissie U-methode'!$B$3:$E$11,4,TRUE)</f>
        <v/>
      </c>
      <c r="M94" s="141" t="str">
        <f t="shared" si="22"/>
        <v/>
      </c>
      <c r="N94" s="286" t="str">
        <f t="shared" si="23"/>
        <v/>
      </c>
      <c r="P94" s="117" t="s">
        <v>123</v>
      </c>
      <c r="Q94" s="108" t="str">
        <f>IF(OR(RIGHT(C94,3)="MUT",RIGHT(C94,3)="ZUT"),RIGHT(C94,3),VLOOKUP($F94,'Lijst Stageklassen'!$A$5:$CV$12,9+20*(VALUE(LEFT($C94,1)-1))+VALUE(LEFT($D$9,1))+6*VALUE(LEFT(P94,1)),TRUE))</f>
        <v/>
      </c>
      <c r="R94" s="109">
        <v>0</v>
      </c>
      <c r="S94" s="106" t="str">
        <f>VLOOKUP($Q94,'Emissie U-methode'!$B$3:$E$11,3,TRUE)</f>
        <v/>
      </c>
      <c r="T94" s="106" t="str">
        <f>VLOOKUP($Q94,'Emissie U-methode'!$B$3:$E$11,4,TRUE)</f>
        <v/>
      </c>
      <c r="U94" s="57" t="str">
        <f t="shared" si="27"/>
        <v/>
      </c>
      <c r="V94" s="57" t="str">
        <f t="shared" si="28"/>
        <v/>
      </c>
      <c r="W94" s="57" t="str">
        <f t="shared" si="29"/>
        <v/>
      </c>
      <c r="X94" s="57" t="str">
        <f t="shared" si="24"/>
        <v/>
      </c>
      <c r="Y94" s="141" t="str">
        <f t="shared" si="25"/>
        <v/>
      </c>
      <c r="Z94" s="286" t="str">
        <f t="shared" si="26"/>
        <v/>
      </c>
      <c r="AB94" s="261"/>
      <c r="AC94" s="262"/>
      <c r="AD94" s="262"/>
      <c r="AE94" s="263"/>
    </row>
    <row r="95" spans="2:31" ht="15.6" x14ac:dyDescent="0.3">
      <c r="B95" s="123">
        <v>71</v>
      </c>
      <c r="C95" s="122" t="s">
        <v>160</v>
      </c>
      <c r="D95" s="104"/>
      <c r="E95" s="176"/>
      <c r="F95" s="177"/>
      <c r="G95" s="132" t="str">
        <f>VLOOKUP($F95,'Lijst Stageklassen'!$A$5:$CV$12,3+20*(VALUE(LEFT($C95,1)-1)),TRUE)</f>
        <v/>
      </c>
      <c r="H95" s="133" t="str">
        <f>IF(F95&gt;0,VLOOKUP($F95,'Lijst Stageklassen'!$A$5:$CV$12,3+20*(VALUE(LEFT($C95,1)-1))+VALUE(LEFT($D$9,1)),TRUE),J95)</f>
        <v/>
      </c>
      <c r="J95" s="112" t="str">
        <f>IF(OR(RIGHT(C95,3)="MUT",RIGHT(C95,3)="ZUT"),RIGHT(C95,3),(VLOOKUP($F95,'Lijst Stageklassen'!$A$5:$CV$12,9+20*(VALUE(LEFT($C95,1)-1))+VALUE(LEFT($D$9,1)),TRUE)))</f>
        <v/>
      </c>
      <c r="K95" s="106" t="str">
        <f>VLOOKUP($J95,'Emissie U-methode'!$B$3:$E$11,3,TRUE)</f>
        <v/>
      </c>
      <c r="L95" s="106" t="str">
        <f>VLOOKUP($J95,'Emissie U-methode'!$B$3:$E$11,4,TRUE)</f>
        <v/>
      </c>
      <c r="M95" s="141" t="str">
        <f t="shared" si="22"/>
        <v/>
      </c>
      <c r="N95" s="286" t="str">
        <f t="shared" si="23"/>
        <v/>
      </c>
      <c r="P95" s="117" t="s">
        <v>123</v>
      </c>
      <c r="Q95" s="108" t="str">
        <f>IF(OR(RIGHT(C95,3)="MUT",RIGHT(C95,3)="ZUT"),RIGHT(C95,3),VLOOKUP($F95,'Lijst Stageklassen'!$A$5:$CV$12,9+20*(VALUE(LEFT($C95,1)-1))+VALUE(LEFT($D$9,1))+6*VALUE(LEFT(P95,1)),TRUE))</f>
        <v/>
      </c>
      <c r="R95" s="109">
        <v>0</v>
      </c>
      <c r="S95" s="106" t="str">
        <f>VLOOKUP($Q95,'Emissie U-methode'!$B$3:$E$11,3,TRUE)</f>
        <v/>
      </c>
      <c r="T95" s="106" t="str">
        <f>VLOOKUP($Q95,'Emissie U-methode'!$B$3:$E$11,4,TRUE)</f>
        <v/>
      </c>
      <c r="U95" s="57" t="str">
        <f t="shared" si="27"/>
        <v/>
      </c>
      <c r="V95" s="57" t="str">
        <f t="shared" si="28"/>
        <v/>
      </c>
      <c r="W95" s="57" t="str">
        <f t="shared" si="29"/>
        <v/>
      </c>
      <c r="X95" s="57" t="str">
        <f t="shared" si="24"/>
        <v/>
      </c>
      <c r="Y95" s="141" t="str">
        <f t="shared" si="25"/>
        <v/>
      </c>
      <c r="Z95" s="286" t="str">
        <f t="shared" si="26"/>
        <v/>
      </c>
      <c r="AB95" s="261"/>
      <c r="AC95" s="262"/>
      <c r="AD95" s="262"/>
      <c r="AE95" s="263"/>
    </row>
    <row r="96" spans="2:31" ht="15.6" x14ac:dyDescent="0.3">
      <c r="B96" s="123">
        <v>72</v>
      </c>
      <c r="C96" s="122" t="s">
        <v>160</v>
      </c>
      <c r="D96" s="104"/>
      <c r="E96" s="176"/>
      <c r="F96" s="177"/>
      <c r="G96" s="132" t="str">
        <f>VLOOKUP($F96,'Lijst Stageklassen'!$A$5:$CV$12,3+20*(VALUE(LEFT($C96,1)-1)),TRUE)</f>
        <v/>
      </c>
      <c r="H96" s="133" t="str">
        <f>IF(F96&gt;0,VLOOKUP($F96,'Lijst Stageklassen'!$A$5:$CV$12,3+20*(VALUE(LEFT($C96,1)-1))+VALUE(LEFT($D$9,1)),TRUE),J96)</f>
        <v/>
      </c>
      <c r="J96" s="112" t="str">
        <f>IF(OR(RIGHT(C96,3)="MUT",RIGHT(C96,3)="ZUT"),RIGHT(C96,3),(VLOOKUP($F96,'Lijst Stageklassen'!$A$5:$CV$12,9+20*(VALUE(LEFT($C96,1)-1))+VALUE(LEFT($D$9,1)),TRUE)))</f>
        <v/>
      </c>
      <c r="K96" s="106" t="str">
        <f>VLOOKUP($J96,'Emissie U-methode'!$B$3:$E$11,3,TRUE)</f>
        <v/>
      </c>
      <c r="L96" s="106" t="str">
        <f>VLOOKUP($J96,'Emissie U-methode'!$B$3:$E$11,4,TRUE)</f>
        <v/>
      </c>
      <c r="M96" s="141" t="str">
        <f t="shared" si="22"/>
        <v/>
      </c>
      <c r="N96" s="286" t="str">
        <f t="shared" si="23"/>
        <v/>
      </c>
      <c r="P96" s="117" t="s">
        <v>123</v>
      </c>
      <c r="Q96" s="108" t="str">
        <f>IF(OR(RIGHT(C96,3)="MUT",RIGHT(C96,3)="ZUT"),RIGHT(C96,3),VLOOKUP($F96,'Lijst Stageklassen'!$A$5:$CV$12,9+20*(VALUE(LEFT($C96,1)-1))+VALUE(LEFT($D$9,1))+6*VALUE(LEFT(P96,1)),TRUE))</f>
        <v/>
      </c>
      <c r="R96" s="109">
        <v>0</v>
      </c>
      <c r="S96" s="106" t="str">
        <f>VLOOKUP($Q96,'Emissie U-methode'!$B$3:$E$11,3,TRUE)</f>
        <v/>
      </c>
      <c r="T96" s="106" t="str">
        <f>VLOOKUP($Q96,'Emissie U-methode'!$B$3:$E$11,4,TRUE)</f>
        <v/>
      </c>
      <c r="U96" s="57" t="str">
        <f t="shared" si="27"/>
        <v/>
      </c>
      <c r="V96" s="57" t="str">
        <f t="shared" si="28"/>
        <v/>
      </c>
      <c r="W96" s="57" t="str">
        <f t="shared" si="29"/>
        <v/>
      </c>
      <c r="X96" s="57" t="str">
        <f t="shared" si="24"/>
        <v/>
      </c>
      <c r="Y96" s="141" t="str">
        <f t="shared" si="25"/>
        <v/>
      </c>
      <c r="Z96" s="286" t="str">
        <f t="shared" si="26"/>
        <v/>
      </c>
      <c r="AB96" s="261"/>
      <c r="AC96" s="262"/>
      <c r="AD96" s="262"/>
      <c r="AE96" s="263"/>
    </row>
    <row r="97" spans="2:31" ht="15.6" x14ac:dyDescent="0.3">
      <c r="B97" s="123">
        <v>73</v>
      </c>
      <c r="C97" s="122" t="s">
        <v>160</v>
      </c>
      <c r="D97" s="104"/>
      <c r="E97" s="176"/>
      <c r="F97" s="177"/>
      <c r="G97" s="132" t="str">
        <f>VLOOKUP($F97,'Lijst Stageklassen'!$A$5:$CV$12,3+20*(VALUE(LEFT($C97,1)-1)),TRUE)</f>
        <v/>
      </c>
      <c r="H97" s="133" t="str">
        <f>IF(F97&gt;0,VLOOKUP($F97,'Lijst Stageklassen'!$A$5:$CV$12,3+20*(VALUE(LEFT($C97,1)-1))+VALUE(LEFT($D$9,1)),TRUE),J97)</f>
        <v/>
      </c>
      <c r="J97" s="112" t="str">
        <f>IF(OR(RIGHT(C97,3)="MUT",RIGHT(C97,3)="ZUT"),RIGHT(C97,3),(VLOOKUP($F97,'Lijst Stageklassen'!$A$5:$CV$12,9+20*(VALUE(LEFT($C97,1)-1))+VALUE(LEFT($D$9,1)),TRUE)))</f>
        <v/>
      </c>
      <c r="K97" s="106" t="str">
        <f>VLOOKUP($J97,'Emissie U-methode'!$B$3:$E$11,3,TRUE)</f>
        <v/>
      </c>
      <c r="L97" s="106" t="str">
        <f>VLOOKUP($J97,'Emissie U-methode'!$B$3:$E$11,4,TRUE)</f>
        <v/>
      </c>
      <c r="M97" s="141" t="str">
        <f t="shared" si="22"/>
        <v/>
      </c>
      <c r="N97" s="286" t="str">
        <f t="shared" si="23"/>
        <v/>
      </c>
      <c r="P97" s="117" t="s">
        <v>123</v>
      </c>
      <c r="Q97" s="108" t="str">
        <f>IF(OR(RIGHT(C97,3)="MUT",RIGHT(C97,3)="ZUT"),RIGHT(C97,3),VLOOKUP($F97,'Lijst Stageklassen'!$A$5:$CV$12,9+20*(VALUE(LEFT($C97,1)-1))+VALUE(LEFT($D$9,1))+6*VALUE(LEFT(P97,1)),TRUE))</f>
        <v/>
      </c>
      <c r="R97" s="109">
        <v>0</v>
      </c>
      <c r="S97" s="106" t="str">
        <f>VLOOKUP($Q97,'Emissie U-methode'!$B$3:$E$11,3,TRUE)</f>
        <v/>
      </c>
      <c r="T97" s="106" t="str">
        <f>VLOOKUP($Q97,'Emissie U-methode'!$B$3:$E$11,4,TRUE)</f>
        <v/>
      </c>
      <c r="U97" s="57" t="str">
        <f t="shared" si="27"/>
        <v/>
      </c>
      <c r="V97" s="57" t="str">
        <f t="shared" si="28"/>
        <v/>
      </c>
      <c r="W97" s="57" t="str">
        <f t="shared" si="29"/>
        <v/>
      </c>
      <c r="X97" s="57" t="str">
        <f t="shared" si="24"/>
        <v/>
      </c>
      <c r="Y97" s="141" t="str">
        <f t="shared" si="25"/>
        <v/>
      </c>
      <c r="Z97" s="286" t="str">
        <f t="shared" si="26"/>
        <v/>
      </c>
      <c r="AB97" s="261"/>
      <c r="AC97" s="262"/>
      <c r="AD97" s="262"/>
      <c r="AE97" s="263"/>
    </row>
    <row r="98" spans="2:31" ht="15.6" x14ac:dyDescent="0.3">
      <c r="B98" s="123">
        <v>74</v>
      </c>
      <c r="C98" s="122" t="s">
        <v>160</v>
      </c>
      <c r="D98" s="104"/>
      <c r="E98" s="176"/>
      <c r="F98" s="177"/>
      <c r="G98" s="132" t="str">
        <f>VLOOKUP($F98,'Lijst Stageklassen'!$A$5:$CV$12,3+20*(VALUE(LEFT($C98,1)-1)),TRUE)</f>
        <v/>
      </c>
      <c r="H98" s="133" t="str">
        <f>IF(F98&gt;0,VLOOKUP($F98,'Lijst Stageklassen'!$A$5:$CV$12,3+20*(VALUE(LEFT($C98,1)-1))+VALUE(LEFT($D$9,1)),TRUE),J98)</f>
        <v/>
      </c>
      <c r="J98" s="112" t="str">
        <f>IF(OR(RIGHT(C98,3)="MUT",RIGHT(C98,3)="ZUT"),RIGHT(C98,3),(VLOOKUP($F98,'Lijst Stageklassen'!$A$5:$CV$12,9+20*(VALUE(LEFT($C98,1)-1))+VALUE(LEFT($D$9,1)),TRUE)))</f>
        <v/>
      </c>
      <c r="K98" s="106" t="str">
        <f>VLOOKUP($J98,'Emissie U-methode'!$B$3:$E$11,3,TRUE)</f>
        <v/>
      </c>
      <c r="L98" s="106" t="str">
        <f>VLOOKUP($J98,'Emissie U-methode'!$B$3:$E$11,4,TRUE)</f>
        <v/>
      </c>
      <c r="M98" s="141" t="str">
        <f t="shared" si="22"/>
        <v/>
      </c>
      <c r="N98" s="286" t="str">
        <f t="shared" si="23"/>
        <v/>
      </c>
      <c r="P98" s="117" t="s">
        <v>123</v>
      </c>
      <c r="Q98" s="108" t="str">
        <f>IF(OR(RIGHT(C98,3)="MUT",RIGHT(C98,3)="ZUT"),RIGHT(C98,3),VLOOKUP($F98,'Lijst Stageklassen'!$A$5:$CV$12,9+20*(VALUE(LEFT($C98,1)-1))+VALUE(LEFT($D$9,1))+6*VALUE(LEFT(P98,1)),TRUE))</f>
        <v/>
      </c>
      <c r="R98" s="109">
        <v>0</v>
      </c>
      <c r="S98" s="106" t="str">
        <f>VLOOKUP($Q98,'Emissie U-methode'!$B$3:$E$11,3,TRUE)</f>
        <v/>
      </c>
      <c r="T98" s="106" t="str">
        <f>VLOOKUP($Q98,'Emissie U-methode'!$B$3:$E$11,4,TRUE)</f>
        <v/>
      </c>
      <c r="U98" s="57" t="str">
        <f t="shared" si="27"/>
        <v/>
      </c>
      <c r="V98" s="57" t="str">
        <f t="shared" si="28"/>
        <v/>
      </c>
      <c r="W98" s="57" t="str">
        <f t="shared" si="29"/>
        <v/>
      </c>
      <c r="X98" s="57" t="str">
        <f t="shared" si="24"/>
        <v/>
      </c>
      <c r="Y98" s="141" t="str">
        <f t="shared" si="25"/>
        <v/>
      </c>
      <c r="Z98" s="286" t="str">
        <f t="shared" si="26"/>
        <v/>
      </c>
      <c r="AB98" s="261"/>
      <c r="AC98" s="262"/>
      <c r="AD98" s="262"/>
      <c r="AE98" s="263"/>
    </row>
    <row r="99" spans="2:31" ht="15.6" x14ac:dyDescent="0.3">
      <c r="B99" s="123">
        <v>75</v>
      </c>
      <c r="C99" s="122" t="s">
        <v>160</v>
      </c>
      <c r="D99" s="104"/>
      <c r="E99" s="176"/>
      <c r="F99" s="177"/>
      <c r="G99" s="132" t="str">
        <f>VLOOKUP($F99,'Lijst Stageklassen'!$A$5:$CV$12,3+20*(VALUE(LEFT($C99,1)-1)),TRUE)</f>
        <v/>
      </c>
      <c r="H99" s="133" t="str">
        <f>IF(F99&gt;0,VLOOKUP($F99,'Lijst Stageklassen'!$A$5:$CV$12,3+20*(VALUE(LEFT($C99,1)-1))+VALUE(LEFT($D$9,1)),TRUE),J99)</f>
        <v/>
      </c>
      <c r="J99" s="112" t="str">
        <f>IF(OR(RIGHT(C99,3)="MUT",RIGHT(C99,3)="ZUT"),RIGHT(C99,3),(VLOOKUP($F99,'Lijst Stageklassen'!$A$5:$CV$12,9+20*(VALUE(LEFT($C99,1)-1))+VALUE(LEFT($D$9,1)),TRUE)))</f>
        <v/>
      </c>
      <c r="K99" s="106" t="str">
        <f>VLOOKUP($J99,'Emissie U-methode'!$B$3:$E$11,3,TRUE)</f>
        <v/>
      </c>
      <c r="L99" s="106" t="str">
        <f>VLOOKUP($J99,'Emissie U-methode'!$B$3:$E$11,4,TRUE)</f>
        <v/>
      </c>
      <c r="M99" s="141" t="str">
        <f t="shared" si="22"/>
        <v/>
      </c>
      <c r="N99" s="286" t="str">
        <f t="shared" si="23"/>
        <v/>
      </c>
      <c r="P99" s="117" t="s">
        <v>123</v>
      </c>
      <c r="Q99" s="108" t="str">
        <f>IF(OR(RIGHT(C99,3)="MUT",RIGHT(C99,3)="ZUT"),RIGHT(C99,3),VLOOKUP($F99,'Lijst Stageklassen'!$A$5:$CV$12,9+20*(VALUE(LEFT($C99,1)-1))+VALUE(LEFT($D$9,1))+6*VALUE(LEFT(P99,1)),TRUE))</f>
        <v/>
      </c>
      <c r="R99" s="109">
        <v>0</v>
      </c>
      <c r="S99" s="106" t="str">
        <f>VLOOKUP($Q99,'Emissie U-methode'!$B$3:$E$11,3,TRUE)</f>
        <v/>
      </c>
      <c r="T99" s="106" t="str">
        <f>VLOOKUP($Q99,'Emissie U-methode'!$B$3:$E$11,4,TRUE)</f>
        <v/>
      </c>
      <c r="U99" s="57" t="str">
        <f t="shared" si="27"/>
        <v/>
      </c>
      <c r="V99" s="57" t="str">
        <f t="shared" si="28"/>
        <v/>
      </c>
      <c r="W99" s="57" t="str">
        <f t="shared" si="29"/>
        <v/>
      </c>
      <c r="X99" s="57" t="str">
        <f t="shared" si="24"/>
        <v/>
      </c>
      <c r="Y99" s="141" t="str">
        <f t="shared" si="25"/>
        <v/>
      </c>
      <c r="Z99" s="286" t="str">
        <f t="shared" si="26"/>
        <v/>
      </c>
      <c r="AB99" s="261"/>
      <c r="AC99" s="262"/>
      <c r="AD99" s="262"/>
      <c r="AE99" s="263"/>
    </row>
    <row r="100" spans="2:31" ht="15.6" x14ac:dyDescent="0.3">
      <c r="B100" s="123">
        <v>76</v>
      </c>
      <c r="C100" s="122" t="s">
        <v>160</v>
      </c>
      <c r="D100" s="104"/>
      <c r="E100" s="176"/>
      <c r="F100" s="177"/>
      <c r="G100" s="132" t="str">
        <f>VLOOKUP($F100,'Lijst Stageklassen'!$A$5:$CV$12,3+20*(VALUE(LEFT($C100,1)-1)),TRUE)</f>
        <v/>
      </c>
      <c r="H100" s="133" t="str">
        <f>IF(F100&gt;0,VLOOKUP($F100,'Lijst Stageklassen'!$A$5:$CV$12,3+20*(VALUE(LEFT($C100,1)-1))+VALUE(LEFT($D$9,1)),TRUE),J100)</f>
        <v/>
      </c>
      <c r="J100" s="112" t="str">
        <f>IF(OR(RIGHT(C100,3)="MUT",RIGHT(C100,3)="ZUT"),RIGHT(C100,3),(VLOOKUP($F100,'Lijst Stageklassen'!$A$5:$CV$12,9+20*(VALUE(LEFT($C100,1)-1))+VALUE(LEFT($D$9,1)),TRUE)))</f>
        <v/>
      </c>
      <c r="K100" s="106" t="str">
        <f>VLOOKUP($J100,'Emissie U-methode'!$B$3:$E$11,3,TRUE)</f>
        <v/>
      </c>
      <c r="L100" s="106" t="str">
        <f>VLOOKUP($J100,'Emissie U-methode'!$B$3:$E$11,4,TRUE)</f>
        <v/>
      </c>
      <c r="M100" s="141" t="str">
        <f t="shared" si="22"/>
        <v/>
      </c>
      <c r="N100" s="286" t="str">
        <f t="shared" si="23"/>
        <v/>
      </c>
      <c r="P100" s="117" t="s">
        <v>123</v>
      </c>
      <c r="Q100" s="108" t="str">
        <f>IF(OR(RIGHT(C100,3)="MUT",RIGHT(C100,3)="ZUT"),RIGHT(C100,3),VLOOKUP($F100,'Lijst Stageklassen'!$A$5:$CV$12,9+20*(VALUE(LEFT($C100,1)-1))+VALUE(LEFT($D$9,1))+6*VALUE(LEFT(P100,1)),TRUE))</f>
        <v/>
      </c>
      <c r="R100" s="109">
        <v>0</v>
      </c>
      <c r="S100" s="106" t="str">
        <f>VLOOKUP($Q100,'Emissie U-methode'!$B$3:$E$11,3,TRUE)</f>
        <v/>
      </c>
      <c r="T100" s="106" t="str">
        <f>VLOOKUP($Q100,'Emissie U-methode'!$B$3:$E$11,4,TRUE)</f>
        <v/>
      </c>
      <c r="U100" s="57" t="str">
        <f t="shared" si="27"/>
        <v/>
      </c>
      <c r="V100" s="57" t="str">
        <f t="shared" si="28"/>
        <v/>
      </c>
      <c r="W100" s="57" t="str">
        <f t="shared" si="29"/>
        <v/>
      </c>
      <c r="X100" s="57" t="str">
        <f t="shared" si="24"/>
        <v/>
      </c>
      <c r="Y100" s="141" t="str">
        <f t="shared" si="25"/>
        <v/>
      </c>
      <c r="Z100" s="286" t="str">
        <f t="shared" si="26"/>
        <v/>
      </c>
      <c r="AB100" s="261"/>
      <c r="AC100" s="262"/>
      <c r="AD100" s="262"/>
      <c r="AE100" s="263"/>
    </row>
    <row r="101" spans="2:31" ht="15.6" x14ac:dyDescent="0.3">
      <c r="B101" s="123">
        <v>77</v>
      </c>
      <c r="C101" s="122" t="s">
        <v>160</v>
      </c>
      <c r="D101" s="104"/>
      <c r="E101" s="176"/>
      <c r="F101" s="177"/>
      <c r="G101" s="132" t="str">
        <f>VLOOKUP($F101,'Lijst Stageklassen'!$A$5:$CV$12,3+20*(VALUE(LEFT($C101,1)-1)),TRUE)</f>
        <v/>
      </c>
      <c r="H101" s="133" t="str">
        <f>IF(F101&gt;0,VLOOKUP($F101,'Lijst Stageklassen'!$A$5:$CV$12,3+20*(VALUE(LEFT($C101,1)-1))+VALUE(LEFT($D$9,1)),TRUE),J101)</f>
        <v/>
      </c>
      <c r="J101" s="112" t="str">
        <f>IF(OR(RIGHT(C101,3)="MUT",RIGHT(C101,3)="ZUT"),RIGHT(C101,3),(VLOOKUP($F101,'Lijst Stageklassen'!$A$5:$CV$12,9+20*(VALUE(LEFT($C101,1)-1))+VALUE(LEFT($D$9,1)),TRUE)))</f>
        <v/>
      </c>
      <c r="K101" s="106" t="str">
        <f>VLOOKUP($J101,'Emissie U-methode'!$B$3:$E$11,3,TRUE)</f>
        <v/>
      </c>
      <c r="L101" s="106" t="str">
        <f>VLOOKUP($J101,'Emissie U-methode'!$B$3:$E$11,4,TRUE)</f>
        <v/>
      </c>
      <c r="M101" s="141" t="str">
        <f t="shared" si="22"/>
        <v/>
      </c>
      <c r="N101" s="286" t="str">
        <f t="shared" si="23"/>
        <v/>
      </c>
      <c r="P101" s="117" t="s">
        <v>123</v>
      </c>
      <c r="Q101" s="108" t="str">
        <f>IF(OR(RIGHT(C101,3)="MUT",RIGHT(C101,3)="ZUT"),RIGHT(C101,3),VLOOKUP($F101,'Lijst Stageklassen'!$A$5:$CV$12,9+20*(VALUE(LEFT($C101,1)-1))+VALUE(LEFT($D$9,1))+6*VALUE(LEFT(P101,1)),TRUE))</f>
        <v/>
      </c>
      <c r="R101" s="109">
        <v>0</v>
      </c>
      <c r="S101" s="106" t="str">
        <f>VLOOKUP($Q101,'Emissie U-methode'!$B$3:$E$11,3,TRUE)</f>
        <v/>
      </c>
      <c r="T101" s="106" t="str">
        <f>VLOOKUP($Q101,'Emissie U-methode'!$B$3:$E$11,4,TRUE)</f>
        <v/>
      </c>
      <c r="U101" s="57" t="str">
        <f t="shared" si="27"/>
        <v/>
      </c>
      <c r="V101" s="57" t="str">
        <f t="shared" si="28"/>
        <v/>
      </c>
      <c r="W101" s="57" t="str">
        <f t="shared" si="29"/>
        <v/>
      </c>
      <c r="X101" s="57" t="str">
        <f t="shared" si="24"/>
        <v/>
      </c>
      <c r="Y101" s="141" t="str">
        <f t="shared" si="25"/>
        <v/>
      </c>
      <c r="Z101" s="286" t="str">
        <f t="shared" si="26"/>
        <v/>
      </c>
      <c r="AB101" s="261"/>
      <c r="AC101" s="262"/>
      <c r="AD101" s="262"/>
      <c r="AE101" s="263"/>
    </row>
    <row r="102" spans="2:31" ht="15.6" x14ac:dyDescent="0.3">
      <c r="B102" s="123">
        <v>78</v>
      </c>
      <c r="C102" s="122" t="s">
        <v>160</v>
      </c>
      <c r="D102" s="104"/>
      <c r="E102" s="176"/>
      <c r="F102" s="177"/>
      <c r="G102" s="132" t="str">
        <f>VLOOKUP($F102,'Lijst Stageklassen'!$A$5:$CV$12,3+20*(VALUE(LEFT($C102,1)-1)),TRUE)</f>
        <v/>
      </c>
      <c r="H102" s="133" t="str">
        <f>IF(F102&gt;0,VLOOKUP($F102,'Lijst Stageklassen'!$A$5:$CV$12,3+20*(VALUE(LEFT($C102,1)-1))+VALUE(LEFT($D$9,1)),TRUE),J102)</f>
        <v/>
      </c>
      <c r="J102" s="112" t="str">
        <f>IF(OR(RIGHT(C102,3)="MUT",RIGHT(C102,3)="ZUT"),RIGHT(C102,3),(VLOOKUP($F102,'Lijst Stageklassen'!$A$5:$CV$12,9+20*(VALUE(LEFT($C102,1)-1))+VALUE(LEFT($D$9,1)),TRUE)))</f>
        <v/>
      </c>
      <c r="K102" s="106" t="str">
        <f>VLOOKUP($J102,'Emissie U-methode'!$B$3:$E$11,3,TRUE)</f>
        <v/>
      </c>
      <c r="L102" s="106" t="str">
        <f>VLOOKUP($J102,'Emissie U-methode'!$B$3:$E$11,4,TRUE)</f>
        <v/>
      </c>
      <c r="M102" s="141" t="str">
        <f t="shared" si="22"/>
        <v/>
      </c>
      <c r="N102" s="286" t="str">
        <f t="shared" si="23"/>
        <v/>
      </c>
      <c r="P102" s="117" t="s">
        <v>123</v>
      </c>
      <c r="Q102" s="108" t="str">
        <f>IF(OR(RIGHT(C102,3)="MUT",RIGHT(C102,3)="ZUT"),RIGHT(C102,3),VLOOKUP($F102,'Lijst Stageklassen'!$A$5:$CV$12,9+20*(VALUE(LEFT($C102,1)-1))+VALUE(LEFT($D$9,1))+6*VALUE(LEFT(P102,1)),TRUE))</f>
        <v/>
      </c>
      <c r="R102" s="109">
        <v>0</v>
      </c>
      <c r="S102" s="106" t="str">
        <f>VLOOKUP($Q102,'Emissie U-methode'!$B$3:$E$11,3,TRUE)</f>
        <v/>
      </c>
      <c r="T102" s="106" t="str">
        <f>VLOOKUP($Q102,'Emissie U-methode'!$B$3:$E$11,4,TRUE)</f>
        <v/>
      </c>
      <c r="U102" s="57" t="str">
        <f t="shared" si="27"/>
        <v/>
      </c>
      <c r="V102" s="57" t="str">
        <f t="shared" si="28"/>
        <v/>
      </c>
      <c r="W102" s="57" t="str">
        <f t="shared" si="29"/>
        <v/>
      </c>
      <c r="X102" s="57" t="str">
        <f t="shared" si="24"/>
        <v/>
      </c>
      <c r="Y102" s="141" t="str">
        <f t="shared" si="25"/>
        <v/>
      </c>
      <c r="Z102" s="286" t="str">
        <f t="shared" si="26"/>
        <v/>
      </c>
      <c r="AB102" s="261"/>
      <c r="AC102" s="262"/>
      <c r="AD102" s="262"/>
      <c r="AE102" s="263"/>
    </row>
    <row r="103" spans="2:31" ht="15.6" x14ac:dyDescent="0.3">
      <c r="B103" s="123">
        <v>79</v>
      </c>
      <c r="C103" s="122" t="s">
        <v>160</v>
      </c>
      <c r="D103" s="104"/>
      <c r="E103" s="176"/>
      <c r="F103" s="177"/>
      <c r="G103" s="132" t="str">
        <f>VLOOKUP($F103,'Lijst Stageklassen'!$A$5:$CV$12,3+20*(VALUE(LEFT($C103,1)-1)),TRUE)</f>
        <v/>
      </c>
      <c r="H103" s="133" t="str">
        <f>IF(F103&gt;0,VLOOKUP($F103,'Lijst Stageklassen'!$A$5:$CV$12,3+20*(VALUE(LEFT($C103,1)-1))+VALUE(LEFT($D$9,1)),TRUE),J103)</f>
        <v/>
      </c>
      <c r="J103" s="112" t="str">
        <f>IF(OR(RIGHT(C103,3)="MUT",RIGHT(C103,3)="ZUT"),RIGHT(C103,3),(VLOOKUP($F103,'Lijst Stageklassen'!$A$5:$CV$12,9+20*(VALUE(LEFT($C103,1)-1))+VALUE(LEFT($D$9,1)),TRUE)))</f>
        <v/>
      </c>
      <c r="K103" s="106" t="str">
        <f>VLOOKUP($J103,'Emissie U-methode'!$B$3:$E$11,3,TRUE)</f>
        <v/>
      </c>
      <c r="L103" s="106" t="str">
        <f>VLOOKUP($J103,'Emissie U-methode'!$B$3:$E$11,4,TRUE)</f>
        <v/>
      </c>
      <c r="M103" s="141" t="str">
        <f t="shared" si="22"/>
        <v/>
      </c>
      <c r="N103" s="286" t="str">
        <f t="shared" si="23"/>
        <v/>
      </c>
      <c r="P103" s="117" t="s">
        <v>123</v>
      </c>
      <c r="Q103" s="108" t="str">
        <f>IF(OR(RIGHT(C103,3)="MUT",RIGHT(C103,3)="ZUT"),RIGHT(C103,3),VLOOKUP($F103,'Lijst Stageklassen'!$A$5:$CV$12,9+20*(VALUE(LEFT($C103,1)-1))+VALUE(LEFT($D$9,1))+6*VALUE(LEFT(P103,1)),TRUE))</f>
        <v/>
      </c>
      <c r="R103" s="109">
        <v>0</v>
      </c>
      <c r="S103" s="106" t="str">
        <f>VLOOKUP($Q103,'Emissie U-methode'!$B$3:$E$11,3,TRUE)</f>
        <v/>
      </c>
      <c r="T103" s="106" t="str">
        <f>VLOOKUP($Q103,'Emissie U-methode'!$B$3:$E$11,4,TRUE)</f>
        <v/>
      </c>
      <c r="U103" s="57" t="str">
        <f t="shared" si="27"/>
        <v/>
      </c>
      <c r="V103" s="57" t="str">
        <f t="shared" si="28"/>
        <v/>
      </c>
      <c r="W103" s="57" t="str">
        <f t="shared" si="29"/>
        <v/>
      </c>
      <c r="X103" s="57" t="str">
        <f t="shared" si="24"/>
        <v/>
      </c>
      <c r="Y103" s="141" t="str">
        <f t="shared" si="25"/>
        <v/>
      </c>
      <c r="Z103" s="286" t="str">
        <f t="shared" si="26"/>
        <v/>
      </c>
      <c r="AB103" s="261"/>
      <c r="AC103" s="262"/>
      <c r="AD103" s="262"/>
      <c r="AE103" s="263"/>
    </row>
    <row r="104" spans="2:31" ht="15.6" x14ac:dyDescent="0.3">
      <c r="B104" s="123">
        <v>80</v>
      </c>
      <c r="C104" s="122" t="s">
        <v>160</v>
      </c>
      <c r="D104" s="104"/>
      <c r="E104" s="176"/>
      <c r="F104" s="177"/>
      <c r="G104" s="132" t="str">
        <f>VLOOKUP($F104,'Lijst Stageklassen'!$A$5:$CV$12,3+20*(VALUE(LEFT($C104,1)-1)),TRUE)</f>
        <v/>
      </c>
      <c r="H104" s="133" t="str">
        <f>IF(F104&gt;0,VLOOKUP($F104,'Lijst Stageklassen'!$A$5:$CV$12,3+20*(VALUE(LEFT($C104,1)-1))+VALUE(LEFT($D$9,1)),TRUE),J104)</f>
        <v/>
      </c>
      <c r="J104" s="112" t="str">
        <f>IF(OR(RIGHT(C104,3)="MUT",RIGHT(C104,3)="ZUT"),RIGHT(C104,3),(VLOOKUP($F104,'Lijst Stageklassen'!$A$5:$CV$12,9+20*(VALUE(LEFT($C104,1)-1))+VALUE(LEFT($D$9,1)),TRUE)))</f>
        <v/>
      </c>
      <c r="K104" s="106" t="str">
        <f>VLOOKUP($J104,'Emissie U-methode'!$B$3:$E$11,3,TRUE)</f>
        <v/>
      </c>
      <c r="L104" s="106" t="str">
        <f>VLOOKUP($J104,'Emissie U-methode'!$B$3:$E$11,4,TRUE)</f>
        <v/>
      </c>
      <c r="M104" s="141" t="str">
        <f t="shared" si="22"/>
        <v/>
      </c>
      <c r="N104" s="286" t="str">
        <f t="shared" si="23"/>
        <v/>
      </c>
      <c r="P104" s="117" t="s">
        <v>123</v>
      </c>
      <c r="Q104" s="108" t="str">
        <f>IF(OR(RIGHT(C104,3)="MUT",RIGHT(C104,3)="ZUT"),RIGHT(C104,3),VLOOKUP($F104,'Lijst Stageklassen'!$A$5:$CV$12,9+20*(VALUE(LEFT($C104,1)-1))+VALUE(LEFT($D$9,1))+6*VALUE(LEFT(P104,1)),TRUE))</f>
        <v/>
      </c>
      <c r="R104" s="109">
        <v>0</v>
      </c>
      <c r="S104" s="106" t="str">
        <f>VLOOKUP($Q104,'Emissie U-methode'!$B$3:$E$11,3,TRUE)</f>
        <v/>
      </c>
      <c r="T104" s="106" t="str">
        <f>VLOOKUP($Q104,'Emissie U-methode'!$B$3:$E$11,4,TRUE)</f>
        <v/>
      </c>
      <c r="U104" s="57" t="str">
        <f t="shared" si="27"/>
        <v/>
      </c>
      <c r="V104" s="57" t="str">
        <f t="shared" si="28"/>
        <v/>
      </c>
      <c r="W104" s="57" t="str">
        <f t="shared" si="29"/>
        <v/>
      </c>
      <c r="X104" s="57" t="str">
        <f t="shared" si="24"/>
        <v/>
      </c>
      <c r="Y104" s="141" t="str">
        <f t="shared" si="25"/>
        <v/>
      </c>
      <c r="Z104" s="286" t="str">
        <f t="shared" si="26"/>
        <v/>
      </c>
      <c r="AB104" s="261"/>
      <c r="AC104" s="262"/>
      <c r="AD104" s="262"/>
      <c r="AE104" s="263"/>
    </row>
    <row r="105" spans="2:31" ht="15.6" x14ac:dyDescent="0.3">
      <c r="B105" s="123">
        <v>81</v>
      </c>
      <c r="C105" s="122" t="s">
        <v>160</v>
      </c>
      <c r="D105" s="104"/>
      <c r="E105" s="176"/>
      <c r="F105" s="177"/>
      <c r="G105" s="132" t="str">
        <f>VLOOKUP($F105,'Lijst Stageklassen'!$A$5:$CV$12,3+20*(VALUE(LEFT($C105,1)-1)),TRUE)</f>
        <v/>
      </c>
      <c r="H105" s="133" t="str">
        <f>IF(F105&gt;0,VLOOKUP($F105,'Lijst Stageklassen'!$A$5:$CV$12,3+20*(VALUE(LEFT($C105,1)-1))+VALUE(LEFT($D$9,1)),TRUE),J105)</f>
        <v/>
      </c>
      <c r="J105" s="112" t="str">
        <f>IF(OR(RIGHT(C105,3)="MUT",RIGHT(C105,3)="ZUT"),RIGHT(C105,3),(VLOOKUP($F105,'Lijst Stageklassen'!$A$5:$CV$12,9+20*(VALUE(LEFT($C105,1)-1))+VALUE(LEFT($D$9,1)),TRUE)))</f>
        <v/>
      </c>
      <c r="K105" s="106" t="str">
        <f>VLOOKUP($J105,'Emissie U-methode'!$B$3:$E$11,3,TRUE)</f>
        <v/>
      </c>
      <c r="L105" s="106" t="str">
        <f>VLOOKUP($J105,'Emissie U-methode'!$B$3:$E$11,4,TRUE)</f>
        <v/>
      </c>
      <c r="M105" s="141" t="str">
        <f t="shared" si="22"/>
        <v/>
      </c>
      <c r="N105" s="286" t="str">
        <f t="shared" si="23"/>
        <v/>
      </c>
      <c r="P105" s="117" t="s">
        <v>123</v>
      </c>
      <c r="Q105" s="108" t="str">
        <f>IF(OR(RIGHT(C105,3)="MUT",RIGHT(C105,3)="ZUT"),RIGHT(C105,3),VLOOKUP($F105,'Lijst Stageklassen'!$A$5:$CV$12,9+20*(VALUE(LEFT($C105,1)-1))+VALUE(LEFT($D$9,1))+6*VALUE(LEFT(P105,1)),TRUE))</f>
        <v/>
      </c>
      <c r="R105" s="109">
        <v>0</v>
      </c>
      <c r="S105" s="106" t="str">
        <f>VLOOKUP($Q105,'Emissie U-methode'!$B$3:$E$11,3,TRUE)</f>
        <v/>
      </c>
      <c r="T105" s="106" t="str">
        <f>VLOOKUP($Q105,'Emissie U-methode'!$B$3:$E$11,4,TRUE)</f>
        <v/>
      </c>
      <c r="U105" s="57" t="str">
        <f t="shared" si="27"/>
        <v/>
      </c>
      <c r="V105" s="57" t="str">
        <f t="shared" si="28"/>
        <v/>
      </c>
      <c r="W105" s="57" t="str">
        <f t="shared" si="29"/>
        <v/>
      </c>
      <c r="X105" s="57" t="str">
        <f t="shared" si="24"/>
        <v/>
      </c>
      <c r="Y105" s="141" t="str">
        <f t="shared" si="25"/>
        <v/>
      </c>
      <c r="Z105" s="286" t="str">
        <f t="shared" si="26"/>
        <v/>
      </c>
      <c r="AB105" s="261"/>
      <c r="AC105" s="262"/>
      <c r="AD105" s="262"/>
      <c r="AE105" s="263"/>
    </row>
    <row r="106" spans="2:31" ht="15.6" x14ac:dyDescent="0.3">
      <c r="B106" s="123">
        <v>82</v>
      </c>
      <c r="C106" s="122" t="s">
        <v>160</v>
      </c>
      <c r="D106" s="104"/>
      <c r="E106" s="176"/>
      <c r="F106" s="177"/>
      <c r="G106" s="132" t="str">
        <f>VLOOKUP($F106,'Lijst Stageklassen'!$A$5:$CV$12,3+20*(VALUE(LEFT($C106,1)-1)),TRUE)</f>
        <v/>
      </c>
      <c r="H106" s="133" t="str">
        <f>IF(F106&gt;0,VLOOKUP($F106,'Lijst Stageklassen'!$A$5:$CV$12,3+20*(VALUE(LEFT($C106,1)-1))+VALUE(LEFT($D$9,1)),TRUE),J106)</f>
        <v/>
      </c>
      <c r="J106" s="112" t="str">
        <f>IF(OR(RIGHT(C106,3)="MUT",RIGHT(C106,3)="ZUT"),RIGHT(C106,3),(VLOOKUP($F106,'Lijst Stageklassen'!$A$5:$CV$12,9+20*(VALUE(LEFT($C106,1)-1))+VALUE(LEFT($D$9,1)),TRUE)))</f>
        <v/>
      </c>
      <c r="K106" s="106" t="str">
        <f>VLOOKUP($J106,'Emissie U-methode'!$B$3:$E$11,3,TRUE)</f>
        <v/>
      </c>
      <c r="L106" s="106" t="str">
        <f>VLOOKUP($J106,'Emissie U-methode'!$B$3:$E$11,4,TRUE)</f>
        <v/>
      </c>
      <c r="M106" s="141" t="str">
        <f t="shared" si="22"/>
        <v/>
      </c>
      <c r="N106" s="286" t="str">
        <f t="shared" si="23"/>
        <v/>
      </c>
      <c r="P106" s="117" t="s">
        <v>123</v>
      </c>
      <c r="Q106" s="108" t="str">
        <f>IF(OR(RIGHT(C106,3)="MUT",RIGHT(C106,3)="ZUT"),RIGHT(C106,3),VLOOKUP($F106,'Lijst Stageklassen'!$A$5:$CV$12,9+20*(VALUE(LEFT($C106,1)-1))+VALUE(LEFT($D$9,1))+6*VALUE(LEFT(P106,1)),TRUE))</f>
        <v/>
      </c>
      <c r="R106" s="109">
        <v>0</v>
      </c>
      <c r="S106" s="106" t="str">
        <f>VLOOKUP($Q106,'Emissie U-methode'!$B$3:$E$11,3,TRUE)</f>
        <v/>
      </c>
      <c r="T106" s="106" t="str">
        <f>VLOOKUP($Q106,'Emissie U-methode'!$B$3:$E$11,4,TRUE)</f>
        <v/>
      </c>
      <c r="U106" s="57" t="str">
        <f t="shared" si="27"/>
        <v/>
      </c>
      <c r="V106" s="57" t="str">
        <f t="shared" si="28"/>
        <v/>
      </c>
      <c r="W106" s="57" t="str">
        <f t="shared" si="29"/>
        <v/>
      </c>
      <c r="X106" s="57" t="str">
        <f t="shared" si="24"/>
        <v/>
      </c>
      <c r="Y106" s="141" t="str">
        <f t="shared" si="25"/>
        <v/>
      </c>
      <c r="Z106" s="286" t="str">
        <f t="shared" si="26"/>
        <v/>
      </c>
      <c r="AB106" s="261"/>
      <c r="AC106" s="262"/>
      <c r="AD106" s="262"/>
      <c r="AE106" s="263"/>
    </row>
    <row r="107" spans="2:31" ht="15.6" x14ac:dyDescent="0.3">
      <c r="B107" s="123">
        <v>83</v>
      </c>
      <c r="C107" s="122" t="s">
        <v>160</v>
      </c>
      <c r="D107" s="104"/>
      <c r="E107" s="176"/>
      <c r="F107" s="177"/>
      <c r="G107" s="132" t="str">
        <f>VLOOKUP($F107,'Lijst Stageklassen'!$A$5:$CV$12,3+20*(VALUE(LEFT($C107,1)-1)),TRUE)</f>
        <v/>
      </c>
      <c r="H107" s="133" t="str">
        <f>IF(F107&gt;0,VLOOKUP($F107,'Lijst Stageklassen'!$A$5:$CV$12,3+20*(VALUE(LEFT($C107,1)-1))+VALUE(LEFT($D$9,1)),TRUE),J107)</f>
        <v/>
      </c>
      <c r="J107" s="112" t="str">
        <f>IF(OR(RIGHT(C107,3)="MUT",RIGHT(C107,3)="ZUT"),RIGHT(C107,3),(VLOOKUP($F107,'Lijst Stageklassen'!$A$5:$CV$12,9+20*(VALUE(LEFT($C107,1)-1))+VALUE(LEFT($D$9,1)),TRUE)))</f>
        <v/>
      </c>
      <c r="K107" s="106" t="str">
        <f>VLOOKUP($J107,'Emissie U-methode'!$B$3:$E$11,3,TRUE)</f>
        <v/>
      </c>
      <c r="L107" s="106" t="str">
        <f>VLOOKUP($J107,'Emissie U-methode'!$B$3:$E$11,4,TRUE)</f>
        <v/>
      </c>
      <c r="M107" s="141" t="str">
        <f t="shared" si="22"/>
        <v/>
      </c>
      <c r="N107" s="286" t="str">
        <f t="shared" si="23"/>
        <v/>
      </c>
      <c r="P107" s="117" t="s">
        <v>123</v>
      </c>
      <c r="Q107" s="108" t="str">
        <f>IF(OR(RIGHT(C107,3)="MUT",RIGHT(C107,3)="ZUT"),RIGHT(C107,3),VLOOKUP($F107,'Lijst Stageklassen'!$A$5:$CV$12,9+20*(VALUE(LEFT($C107,1)-1))+VALUE(LEFT($D$9,1))+6*VALUE(LEFT(P107,1)),TRUE))</f>
        <v/>
      </c>
      <c r="R107" s="109">
        <v>0</v>
      </c>
      <c r="S107" s="106" t="str">
        <f>VLOOKUP($Q107,'Emissie U-methode'!$B$3:$E$11,3,TRUE)</f>
        <v/>
      </c>
      <c r="T107" s="106" t="str">
        <f>VLOOKUP($Q107,'Emissie U-methode'!$B$3:$E$11,4,TRUE)</f>
        <v/>
      </c>
      <c r="U107" s="57" t="str">
        <f t="shared" si="27"/>
        <v/>
      </c>
      <c r="V107" s="57" t="str">
        <f t="shared" si="28"/>
        <v/>
      </c>
      <c r="W107" s="57" t="str">
        <f t="shared" si="29"/>
        <v/>
      </c>
      <c r="X107" s="57" t="str">
        <f t="shared" si="24"/>
        <v/>
      </c>
      <c r="Y107" s="141" t="str">
        <f t="shared" si="25"/>
        <v/>
      </c>
      <c r="Z107" s="286" t="str">
        <f t="shared" si="26"/>
        <v/>
      </c>
      <c r="AB107" s="261"/>
      <c r="AC107" s="262"/>
      <c r="AD107" s="262"/>
      <c r="AE107" s="263"/>
    </row>
    <row r="108" spans="2:31" ht="15.6" x14ac:dyDescent="0.3">
      <c r="B108" s="123">
        <v>84</v>
      </c>
      <c r="C108" s="122" t="s">
        <v>160</v>
      </c>
      <c r="D108" s="104"/>
      <c r="E108" s="176"/>
      <c r="F108" s="177"/>
      <c r="G108" s="132" t="str">
        <f>VLOOKUP($F108,'Lijst Stageklassen'!$A$5:$CV$12,3+20*(VALUE(LEFT($C108,1)-1)),TRUE)</f>
        <v/>
      </c>
      <c r="H108" s="133" t="str">
        <f>IF(F108&gt;0,VLOOKUP($F108,'Lijst Stageklassen'!$A$5:$CV$12,3+20*(VALUE(LEFT($C108,1)-1))+VALUE(LEFT($D$9,1)),TRUE),J108)</f>
        <v/>
      </c>
      <c r="J108" s="112" t="str">
        <f>IF(OR(RIGHT(C108,3)="MUT",RIGHT(C108,3)="ZUT"),RIGHT(C108,3),(VLOOKUP($F108,'Lijst Stageklassen'!$A$5:$CV$12,9+20*(VALUE(LEFT($C108,1)-1))+VALUE(LEFT($D$9,1)),TRUE)))</f>
        <v/>
      </c>
      <c r="K108" s="106" t="str">
        <f>VLOOKUP($J108,'Emissie U-methode'!$B$3:$E$11,3,TRUE)</f>
        <v/>
      </c>
      <c r="L108" s="106" t="str">
        <f>VLOOKUP($J108,'Emissie U-methode'!$B$3:$E$11,4,TRUE)</f>
        <v/>
      </c>
      <c r="M108" s="141" t="str">
        <f t="shared" si="22"/>
        <v/>
      </c>
      <c r="N108" s="286" t="str">
        <f t="shared" si="23"/>
        <v/>
      </c>
      <c r="P108" s="117" t="s">
        <v>123</v>
      </c>
      <c r="Q108" s="108" t="str">
        <f>IF(OR(RIGHT(C108,3)="MUT",RIGHT(C108,3)="ZUT"),RIGHT(C108,3),VLOOKUP($F108,'Lijst Stageklassen'!$A$5:$CV$12,9+20*(VALUE(LEFT($C108,1)-1))+VALUE(LEFT($D$9,1))+6*VALUE(LEFT(P108,1)),TRUE))</f>
        <v/>
      </c>
      <c r="R108" s="109">
        <v>0</v>
      </c>
      <c r="S108" s="106" t="str">
        <f>VLOOKUP($Q108,'Emissie U-methode'!$B$3:$E$11,3,TRUE)</f>
        <v/>
      </c>
      <c r="T108" s="106" t="str">
        <f>VLOOKUP($Q108,'Emissie U-methode'!$B$3:$E$11,4,TRUE)</f>
        <v/>
      </c>
      <c r="U108" s="57" t="str">
        <f t="shared" si="27"/>
        <v/>
      </c>
      <c r="V108" s="57" t="str">
        <f t="shared" si="28"/>
        <v/>
      </c>
      <c r="W108" s="57" t="str">
        <f t="shared" si="29"/>
        <v/>
      </c>
      <c r="X108" s="57" t="str">
        <f t="shared" si="24"/>
        <v/>
      </c>
      <c r="Y108" s="141" t="str">
        <f t="shared" si="25"/>
        <v/>
      </c>
      <c r="Z108" s="286" t="str">
        <f t="shared" si="26"/>
        <v/>
      </c>
      <c r="AB108" s="261"/>
      <c r="AC108" s="262"/>
      <c r="AD108" s="262"/>
      <c r="AE108" s="263"/>
    </row>
    <row r="109" spans="2:31" ht="15.6" x14ac:dyDescent="0.3">
      <c r="B109" s="123">
        <v>85</v>
      </c>
      <c r="C109" s="122" t="s">
        <v>160</v>
      </c>
      <c r="D109" s="104"/>
      <c r="E109" s="176"/>
      <c r="F109" s="177"/>
      <c r="G109" s="132" t="str">
        <f>VLOOKUP($F109,'Lijst Stageklassen'!$A$5:$CV$12,3+20*(VALUE(LEFT($C109,1)-1)),TRUE)</f>
        <v/>
      </c>
      <c r="H109" s="133" t="str">
        <f>IF(F109&gt;0,VLOOKUP($F109,'Lijst Stageklassen'!$A$5:$CV$12,3+20*(VALUE(LEFT($C109,1)-1))+VALUE(LEFT($D$9,1)),TRUE),J109)</f>
        <v/>
      </c>
      <c r="J109" s="112" t="str">
        <f>IF(OR(RIGHT(C109,3)="MUT",RIGHT(C109,3)="ZUT"),RIGHT(C109,3),(VLOOKUP($F109,'Lijst Stageklassen'!$A$5:$CV$12,9+20*(VALUE(LEFT($C109,1)-1))+VALUE(LEFT($D$9,1)),TRUE)))</f>
        <v/>
      </c>
      <c r="K109" s="106" t="str">
        <f>VLOOKUP($J109,'Emissie U-methode'!$B$3:$E$11,3,TRUE)</f>
        <v/>
      </c>
      <c r="L109" s="106" t="str">
        <f>VLOOKUP($J109,'Emissie U-methode'!$B$3:$E$11,4,TRUE)</f>
        <v/>
      </c>
      <c r="M109" s="141" t="str">
        <f t="shared" si="22"/>
        <v/>
      </c>
      <c r="N109" s="286" t="str">
        <f t="shared" si="23"/>
        <v/>
      </c>
      <c r="P109" s="117" t="s">
        <v>123</v>
      </c>
      <c r="Q109" s="108" t="str">
        <f>IF(OR(RIGHT(C109,3)="MUT",RIGHT(C109,3)="ZUT"),RIGHT(C109,3),VLOOKUP($F109,'Lijst Stageklassen'!$A$5:$CV$12,9+20*(VALUE(LEFT($C109,1)-1))+VALUE(LEFT($D$9,1))+6*VALUE(LEFT(P109,1)),TRUE))</f>
        <v/>
      </c>
      <c r="R109" s="109">
        <v>0</v>
      </c>
      <c r="S109" s="106" t="str">
        <f>VLOOKUP($Q109,'Emissie U-methode'!$B$3:$E$11,3,TRUE)</f>
        <v/>
      </c>
      <c r="T109" s="106" t="str">
        <f>VLOOKUP($Q109,'Emissie U-methode'!$B$3:$E$11,4,TRUE)</f>
        <v/>
      </c>
      <c r="U109" s="57" t="str">
        <f t="shared" si="27"/>
        <v/>
      </c>
      <c r="V109" s="57" t="str">
        <f t="shared" si="28"/>
        <v/>
      </c>
      <c r="W109" s="57" t="str">
        <f t="shared" si="29"/>
        <v/>
      </c>
      <c r="X109" s="57" t="str">
        <f t="shared" si="24"/>
        <v/>
      </c>
      <c r="Y109" s="141" t="str">
        <f t="shared" si="25"/>
        <v/>
      </c>
      <c r="Z109" s="286" t="str">
        <f t="shared" si="26"/>
        <v/>
      </c>
      <c r="AB109" s="261"/>
      <c r="AC109" s="262"/>
      <c r="AD109" s="262"/>
      <c r="AE109" s="263"/>
    </row>
    <row r="110" spans="2:31" ht="15.6" x14ac:dyDescent="0.3">
      <c r="B110" s="123">
        <v>86</v>
      </c>
      <c r="C110" s="122" t="s">
        <v>160</v>
      </c>
      <c r="D110" s="104"/>
      <c r="E110" s="176"/>
      <c r="F110" s="177"/>
      <c r="G110" s="132" t="str">
        <f>VLOOKUP($F110,'Lijst Stageklassen'!$A$5:$CV$12,3+20*(VALUE(LEFT($C110,1)-1)),TRUE)</f>
        <v/>
      </c>
      <c r="H110" s="133" t="str">
        <f>IF(F110&gt;0,VLOOKUP($F110,'Lijst Stageklassen'!$A$5:$CV$12,3+20*(VALUE(LEFT($C110,1)-1))+VALUE(LEFT($D$9,1)),TRUE),J110)</f>
        <v/>
      </c>
      <c r="J110" s="112" t="str">
        <f>IF(OR(RIGHT(C110,3)="MUT",RIGHT(C110,3)="ZUT"),RIGHT(C110,3),(VLOOKUP($F110,'Lijst Stageklassen'!$A$5:$CV$12,9+20*(VALUE(LEFT($C110,1)-1))+VALUE(LEFT($D$9,1)),TRUE)))</f>
        <v/>
      </c>
      <c r="K110" s="106" t="str">
        <f>VLOOKUP($J110,'Emissie U-methode'!$B$3:$E$11,3,TRUE)</f>
        <v/>
      </c>
      <c r="L110" s="106" t="str">
        <f>VLOOKUP($J110,'Emissie U-methode'!$B$3:$E$11,4,TRUE)</f>
        <v/>
      </c>
      <c r="M110" s="141" t="str">
        <f t="shared" si="22"/>
        <v/>
      </c>
      <c r="N110" s="286" t="str">
        <f t="shared" si="23"/>
        <v/>
      </c>
      <c r="P110" s="117" t="s">
        <v>123</v>
      </c>
      <c r="Q110" s="108" t="str">
        <f>IF(OR(RIGHT(C110,3)="MUT",RIGHT(C110,3)="ZUT"),RIGHT(C110,3),VLOOKUP($F110,'Lijst Stageklassen'!$A$5:$CV$12,9+20*(VALUE(LEFT($C110,1)-1))+VALUE(LEFT($D$9,1))+6*VALUE(LEFT(P110,1)),TRUE))</f>
        <v/>
      </c>
      <c r="R110" s="109">
        <v>0</v>
      </c>
      <c r="S110" s="106" t="str">
        <f>VLOOKUP($Q110,'Emissie U-methode'!$B$3:$E$11,3,TRUE)</f>
        <v/>
      </c>
      <c r="T110" s="106" t="str">
        <f>VLOOKUP($Q110,'Emissie U-methode'!$B$3:$E$11,4,TRUE)</f>
        <v/>
      </c>
      <c r="U110" s="57" t="str">
        <f t="shared" si="27"/>
        <v/>
      </c>
      <c r="V110" s="57" t="str">
        <f t="shared" si="28"/>
        <v/>
      </c>
      <c r="W110" s="57" t="str">
        <f t="shared" si="29"/>
        <v/>
      </c>
      <c r="X110" s="57" t="str">
        <f t="shared" si="24"/>
        <v/>
      </c>
      <c r="Y110" s="141" t="str">
        <f t="shared" si="25"/>
        <v/>
      </c>
      <c r="Z110" s="286" t="str">
        <f t="shared" si="26"/>
        <v/>
      </c>
      <c r="AB110" s="261"/>
      <c r="AC110" s="262"/>
      <c r="AD110" s="262"/>
      <c r="AE110" s="263"/>
    </row>
    <row r="111" spans="2:31" ht="15.6" x14ac:dyDescent="0.3">
      <c r="B111" s="123">
        <v>87</v>
      </c>
      <c r="C111" s="122" t="s">
        <v>160</v>
      </c>
      <c r="D111" s="104"/>
      <c r="E111" s="176"/>
      <c r="F111" s="177"/>
      <c r="G111" s="132" t="str">
        <f>VLOOKUP($F111,'Lijst Stageklassen'!$A$5:$CV$12,3+20*(VALUE(LEFT($C111,1)-1)),TRUE)</f>
        <v/>
      </c>
      <c r="H111" s="133" t="str">
        <f>IF(F111&gt;0,VLOOKUP($F111,'Lijst Stageklassen'!$A$5:$CV$12,3+20*(VALUE(LEFT($C111,1)-1))+VALUE(LEFT($D$9,1)),TRUE),J111)</f>
        <v/>
      </c>
      <c r="J111" s="112" t="str">
        <f>IF(OR(RIGHT(C111,3)="MUT",RIGHT(C111,3)="ZUT"),RIGHT(C111,3),(VLOOKUP($F111,'Lijst Stageklassen'!$A$5:$CV$12,9+20*(VALUE(LEFT($C111,1)-1))+VALUE(LEFT($D$9,1)),TRUE)))</f>
        <v/>
      </c>
      <c r="K111" s="106" t="str">
        <f>VLOOKUP($J111,'Emissie U-methode'!$B$3:$E$11,3,TRUE)</f>
        <v/>
      </c>
      <c r="L111" s="106" t="str">
        <f>VLOOKUP($J111,'Emissie U-methode'!$B$3:$E$11,4,TRUE)</f>
        <v/>
      </c>
      <c r="M111" s="141" t="str">
        <f t="shared" si="22"/>
        <v/>
      </c>
      <c r="N111" s="286" t="str">
        <f t="shared" si="23"/>
        <v/>
      </c>
      <c r="P111" s="117" t="s">
        <v>123</v>
      </c>
      <c r="Q111" s="108" t="str">
        <f>IF(OR(RIGHT(C111,3)="MUT",RIGHT(C111,3)="ZUT"),RIGHT(C111,3),VLOOKUP($F111,'Lijst Stageklassen'!$A$5:$CV$12,9+20*(VALUE(LEFT($C111,1)-1))+VALUE(LEFT($D$9,1))+6*VALUE(LEFT(P111,1)),TRUE))</f>
        <v/>
      </c>
      <c r="R111" s="109">
        <v>0</v>
      </c>
      <c r="S111" s="106" t="str">
        <f>VLOOKUP($Q111,'Emissie U-methode'!$B$3:$E$11,3,TRUE)</f>
        <v/>
      </c>
      <c r="T111" s="106" t="str">
        <f>VLOOKUP($Q111,'Emissie U-methode'!$B$3:$E$11,4,TRUE)</f>
        <v/>
      </c>
      <c r="U111" s="57" t="str">
        <f t="shared" si="27"/>
        <v/>
      </c>
      <c r="V111" s="57" t="str">
        <f t="shared" si="28"/>
        <v/>
      </c>
      <c r="W111" s="57" t="str">
        <f t="shared" si="29"/>
        <v/>
      </c>
      <c r="X111" s="57" t="str">
        <f t="shared" si="24"/>
        <v/>
      </c>
      <c r="Y111" s="141" t="str">
        <f t="shared" si="25"/>
        <v/>
      </c>
      <c r="Z111" s="286" t="str">
        <f t="shared" si="26"/>
        <v/>
      </c>
      <c r="AB111" s="261"/>
      <c r="AC111" s="262"/>
      <c r="AD111" s="262"/>
      <c r="AE111" s="263"/>
    </row>
    <row r="112" spans="2:31" ht="15.6" x14ac:dyDescent="0.3">
      <c r="B112" s="123">
        <v>88</v>
      </c>
      <c r="C112" s="122" t="s">
        <v>160</v>
      </c>
      <c r="D112" s="104"/>
      <c r="E112" s="176"/>
      <c r="F112" s="177"/>
      <c r="G112" s="132" t="str">
        <f>VLOOKUP($F112,'Lijst Stageklassen'!$A$5:$CV$12,3+20*(VALUE(LEFT($C112,1)-1)),TRUE)</f>
        <v/>
      </c>
      <c r="H112" s="133" t="str">
        <f>IF(F112&gt;0,VLOOKUP($F112,'Lijst Stageklassen'!$A$5:$CV$12,3+20*(VALUE(LEFT($C112,1)-1))+VALUE(LEFT($D$9,1)),TRUE),J112)</f>
        <v/>
      </c>
      <c r="J112" s="112" t="str">
        <f>IF(OR(RIGHT(C112,3)="MUT",RIGHT(C112,3)="ZUT"),RIGHT(C112,3),(VLOOKUP($F112,'Lijst Stageklassen'!$A$5:$CV$12,9+20*(VALUE(LEFT($C112,1)-1))+VALUE(LEFT($D$9,1)),TRUE)))</f>
        <v/>
      </c>
      <c r="K112" s="106" t="str">
        <f>VLOOKUP($J112,'Emissie U-methode'!$B$3:$E$11,3,TRUE)</f>
        <v/>
      </c>
      <c r="L112" s="106" t="str">
        <f>VLOOKUP($J112,'Emissie U-methode'!$B$3:$E$11,4,TRUE)</f>
        <v/>
      </c>
      <c r="M112" s="141" t="str">
        <f t="shared" si="22"/>
        <v/>
      </c>
      <c r="N112" s="286" t="str">
        <f t="shared" si="23"/>
        <v/>
      </c>
      <c r="P112" s="117" t="s">
        <v>123</v>
      </c>
      <c r="Q112" s="108" t="str">
        <f>IF(OR(RIGHT(C112,3)="MUT",RIGHT(C112,3)="ZUT"),RIGHT(C112,3),VLOOKUP($F112,'Lijst Stageklassen'!$A$5:$CV$12,9+20*(VALUE(LEFT($C112,1)-1))+VALUE(LEFT($D$9,1))+6*VALUE(LEFT(P112,1)),TRUE))</f>
        <v/>
      </c>
      <c r="R112" s="109">
        <v>0</v>
      </c>
      <c r="S112" s="106" t="str">
        <f>VLOOKUP($Q112,'Emissie U-methode'!$B$3:$E$11,3,TRUE)</f>
        <v/>
      </c>
      <c r="T112" s="106" t="str">
        <f>VLOOKUP($Q112,'Emissie U-methode'!$B$3:$E$11,4,TRUE)</f>
        <v/>
      </c>
      <c r="U112" s="57" t="str">
        <f t="shared" si="27"/>
        <v/>
      </c>
      <c r="V112" s="57" t="str">
        <f t="shared" si="28"/>
        <v/>
      </c>
      <c r="W112" s="57" t="str">
        <f t="shared" si="29"/>
        <v/>
      </c>
      <c r="X112" s="57" t="str">
        <f t="shared" si="24"/>
        <v/>
      </c>
      <c r="Y112" s="141" t="str">
        <f t="shared" si="25"/>
        <v/>
      </c>
      <c r="Z112" s="286" t="str">
        <f t="shared" si="26"/>
        <v/>
      </c>
      <c r="AB112" s="261"/>
      <c r="AC112" s="262"/>
      <c r="AD112" s="262"/>
      <c r="AE112" s="263"/>
    </row>
    <row r="113" spans="2:31" ht="15.6" x14ac:dyDescent="0.3">
      <c r="B113" s="123">
        <v>89</v>
      </c>
      <c r="C113" s="122" t="s">
        <v>160</v>
      </c>
      <c r="D113" s="104"/>
      <c r="E113" s="176"/>
      <c r="F113" s="177"/>
      <c r="G113" s="132" t="str">
        <f>VLOOKUP($F113,'Lijst Stageklassen'!$A$5:$CV$12,3+20*(VALUE(LEFT($C113,1)-1)),TRUE)</f>
        <v/>
      </c>
      <c r="H113" s="133" t="str">
        <f>IF(F113&gt;0,VLOOKUP($F113,'Lijst Stageklassen'!$A$5:$CV$12,3+20*(VALUE(LEFT($C113,1)-1))+VALUE(LEFT($D$9,1)),TRUE),J113)</f>
        <v/>
      </c>
      <c r="J113" s="112" t="str">
        <f>IF(OR(RIGHT(C113,3)="MUT",RIGHT(C113,3)="ZUT"),RIGHT(C113,3),(VLOOKUP($F113,'Lijst Stageklassen'!$A$5:$CV$12,9+20*(VALUE(LEFT($C113,1)-1))+VALUE(LEFT($D$9,1)),TRUE)))</f>
        <v/>
      </c>
      <c r="K113" s="106" t="str">
        <f>VLOOKUP($J113,'Emissie U-methode'!$B$3:$E$11,3,TRUE)</f>
        <v/>
      </c>
      <c r="L113" s="106" t="str">
        <f>VLOOKUP($J113,'Emissie U-methode'!$B$3:$E$11,4,TRUE)</f>
        <v/>
      </c>
      <c r="M113" s="141" t="str">
        <f t="shared" si="22"/>
        <v/>
      </c>
      <c r="N113" s="286" t="str">
        <f t="shared" si="23"/>
        <v/>
      </c>
      <c r="P113" s="117" t="s">
        <v>123</v>
      </c>
      <c r="Q113" s="108" t="str">
        <f>IF(OR(RIGHT(C113,3)="MUT",RIGHT(C113,3)="ZUT"),RIGHT(C113,3),VLOOKUP($F113,'Lijst Stageklassen'!$A$5:$CV$12,9+20*(VALUE(LEFT($C113,1)-1))+VALUE(LEFT($D$9,1))+6*VALUE(LEFT(P113,1)),TRUE))</f>
        <v/>
      </c>
      <c r="R113" s="109">
        <v>0</v>
      </c>
      <c r="S113" s="106" t="str">
        <f>VLOOKUP($Q113,'Emissie U-methode'!$B$3:$E$11,3,TRUE)</f>
        <v/>
      </c>
      <c r="T113" s="106" t="str">
        <f>VLOOKUP($Q113,'Emissie U-methode'!$B$3:$E$11,4,TRUE)</f>
        <v/>
      </c>
      <c r="U113" s="57" t="str">
        <f t="shared" si="27"/>
        <v/>
      </c>
      <c r="V113" s="57" t="str">
        <f t="shared" si="28"/>
        <v/>
      </c>
      <c r="W113" s="57" t="str">
        <f t="shared" si="29"/>
        <v/>
      </c>
      <c r="X113" s="57" t="str">
        <f t="shared" si="24"/>
        <v/>
      </c>
      <c r="Y113" s="141" t="str">
        <f t="shared" si="25"/>
        <v/>
      </c>
      <c r="Z113" s="286" t="str">
        <f t="shared" si="26"/>
        <v/>
      </c>
      <c r="AB113" s="261"/>
      <c r="AC113" s="262"/>
      <c r="AD113" s="262"/>
      <c r="AE113" s="263"/>
    </row>
    <row r="114" spans="2:31" ht="15.6" x14ac:dyDescent="0.3">
      <c r="B114" s="123">
        <v>90</v>
      </c>
      <c r="C114" s="122" t="s">
        <v>160</v>
      </c>
      <c r="D114" s="104"/>
      <c r="E114" s="176"/>
      <c r="F114" s="177"/>
      <c r="G114" s="132" t="str">
        <f>VLOOKUP($F114,'Lijst Stageklassen'!$A$5:$CV$12,3+20*(VALUE(LEFT($C114,1)-1)),TRUE)</f>
        <v/>
      </c>
      <c r="H114" s="133" t="str">
        <f>IF(F114&gt;0,VLOOKUP($F114,'Lijst Stageklassen'!$A$5:$CV$12,3+20*(VALUE(LEFT($C114,1)-1))+VALUE(LEFT($D$9,1)),TRUE),J114)</f>
        <v/>
      </c>
      <c r="J114" s="112" t="str">
        <f>IF(OR(RIGHT(C114,3)="MUT",RIGHT(C114,3)="ZUT"),RIGHT(C114,3),(VLOOKUP($F114,'Lijst Stageklassen'!$A$5:$CV$12,9+20*(VALUE(LEFT($C114,1)-1))+VALUE(LEFT($D$9,1)),TRUE)))</f>
        <v/>
      </c>
      <c r="K114" s="106" t="str">
        <f>VLOOKUP($J114,'Emissie U-methode'!$B$3:$E$11,3,TRUE)</f>
        <v/>
      </c>
      <c r="L114" s="106" t="str">
        <f>VLOOKUP($J114,'Emissie U-methode'!$B$3:$E$11,4,TRUE)</f>
        <v/>
      </c>
      <c r="M114" s="141" t="str">
        <f t="shared" si="22"/>
        <v/>
      </c>
      <c r="N114" s="286" t="str">
        <f t="shared" si="23"/>
        <v/>
      </c>
      <c r="P114" s="117" t="s">
        <v>123</v>
      </c>
      <c r="Q114" s="108" t="str">
        <f>IF(OR(RIGHT(C114,3)="MUT",RIGHT(C114,3)="ZUT"),RIGHT(C114,3),VLOOKUP($F114,'Lijst Stageklassen'!$A$5:$CV$12,9+20*(VALUE(LEFT($C114,1)-1))+VALUE(LEFT($D$9,1))+6*VALUE(LEFT(P114,1)),TRUE))</f>
        <v/>
      </c>
      <c r="R114" s="109">
        <v>0</v>
      </c>
      <c r="S114" s="106" t="str">
        <f>VLOOKUP($Q114,'Emissie U-methode'!$B$3:$E$11,3,TRUE)</f>
        <v/>
      </c>
      <c r="T114" s="106" t="str">
        <f>VLOOKUP($Q114,'Emissie U-methode'!$B$3:$E$11,4,TRUE)</f>
        <v/>
      </c>
      <c r="U114" s="57" t="str">
        <f t="shared" si="27"/>
        <v/>
      </c>
      <c r="V114" s="57" t="str">
        <f t="shared" si="28"/>
        <v/>
      </c>
      <c r="W114" s="57" t="str">
        <f t="shared" si="29"/>
        <v/>
      </c>
      <c r="X114" s="57" t="str">
        <f t="shared" si="24"/>
        <v/>
      </c>
      <c r="Y114" s="141" t="str">
        <f t="shared" si="25"/>
        <v/>
      </c>
      <c r="Z114" s="286" t="str">
        <f t="shared" si="26"/>
        <v/>
      </c>
      <c r="AB114" s="261"/>
      <c r="AC114" s="262"/>
      <c r="AD114" s="262"/>
      <c r="AE114" s="263"/>
    </row>
    <row r="115" spans="2:31" ht="15.6" x14ac:dyDescent="0.3">
      <c r="B115" s="123">
        <v>91</v>
      </c>
      <c r="C115" s="122" t="s">
        <v>160</v>
      </c>
      <c r="D115" s="104"/>
      <c r="E115" s="176"/>
      <c r="F115" s="177"/>
      <c r="G115" s="132" t="str">
        <f>VLOOKUP($F115,'Lijst Stageklassen'!$A$5:$CV$12,3+20*(VALUE(LEFT($C115,1)-1)),TRUE)</f>
        <v/>
      </c>
      <c r="H115" s="133" t="str">
        <f>IF(F115&gt;0,VLOOKUP($F115,'Lijst Stageklassen'!$A$5:$CV$12,3+20*(VALUE(LEFT($C115,1)-1))+VALUE(LEFT($D$9,1)),TRUE),J115)</f>
        <v/>
      </c>
      <c r="J115" s="112" t="str">
        <f>IF(OR(RIGHT(C115,3)="MUT",RIGHT(C115,3)="ZUT"),RIGHT(C115,3),(VLOOKUP($F115,'Lijst Stageklassen'!$A$5:$CV$12,9+20*(VALUE(LEFT($C115,1)-1))+VALUE(LEFT($D$9,1)),TRUE)))</f>
        <v/>
      </c>
      <c r="K115" s="106" t="str">
        <f>VLOOKUP($J115,'Emissie U-methode'!$B$3:$E$11,3,TRUE)</f>
        <v/>
      </c>
      <c r="L115" s="106" t="str">
        <f>VLOOKUP($J115,'Emissie U-methode'!$B$3:$E$11,4,TRUE)</f>
        <v/>
      </c>
      <c r="M115" s="141" t="str">
        <f t="shared" si="22"/>
        <v/>
      </c>
      <c r="N115" s="286" t="str">
        <f t="shared" si="23"/>
        <v/>
      </c>
      <c r="P115" s="117" t="s">
        <v>123</v>
      </c>
      <c r="Q115" s="108" t="str">
        <f>IF(OR(RIGHT(C115,3)="MUT",RIGHT(C115,3)="ZUT"),RIGHT(C115,3),VLOOKUP($F115,'Lijst Stageklassen'!$A$5:$CV$12,9+20*(VALUE(LEFT($C115,1)-1))+VALUE(LEFT($D$9,1))+6*VALUE(LEFT(P115,1)),TRUE))</f>
        <v/>
      </c>
      <c r="R115" s="109">
        <v>0</v>
      </c>
      <c r="S115" s="106" t="str">
        <f>VLOOKUP($Q115,'Emissie U-methode'!$B$3:$E$11,3,TRUE)</f>
        <v/>
      </c>
      <c r="T115" s="106" t="str">
        <f>VLOOKUP($Q115,'Emissie U-methode'!$B$3:$E$11,4,TRUE)</f>
        <v/>
      </c>
      <c r="U115" s="57" t="str">
        <f t="shared" si="27"/>
        <v/>
      </c>
      <c r="V115" s="57" t="str">
        <f t="shared" si="28"/>
        <v/>
      </c>
      <c r="W115" s="57" t="str">
        <f t="shared" si="29"/>
        <v/>
      </c>
      <c r="X115" s="57" t="str">
        <f t="shared" si="24"/>
        <v/>
      </c>
      <c r="Y115" s="141" t="str">
        <f t="shared" si="25"/>
        <v/>
      </c>
      <c r="Z115" s="286" t="str">
        <f t="shared" si="26"/>
        <v/>
      </c>
      <c r="AB115" s="261"/>
      <c r="AC115" s="262"/>
      <c r="AD115" s="262"/>
      <c r="AE115" s="263"/>
    </row>
    <row r="116" spans="2:31" ht="15.6" x14ac:dyDescent="0.3">
      <c r="B116" s="123">
        <v>92</v>
      </c>
      <c r="C116" s="122" t="s">
        <v>160</v>
      </c>
      <c r="D116" s="104"/>
      <c r="E116" s="176"/>
      <c r="F116" s="177"/>
      <c r="G116" s="132" t="str">
        <f>VLOOKUP($F116,'Lijst Stageklassen'!$A$5:$CV$12,3+20*(VALUE(LEFT($C116,1)-1)),TRUE)</f>
        <v/>
      </c>
      <c r="H116" s="133" t="str">
        <f>IF(F116&gt;0,VLOOKUP($F116,'Lijst Stageklassen'!$A$5:$CV$12,3+20*(VALUE(LEFT($C116,1)-1))+VALUE(LEFT($D$9,1)),TRUE),J116)</f>
        <v/>
      </c>
      <c r="J116" s="112" t="str">
        <f>IF(OR(RIGHT(C116,3)="MUT",RIGHT(C116,3)="ZUT"),RIGHT(C116,3),(VLOOKUP($F116,'Lijst Stageklassen'!$A$5:$CV$12,9+20*(VALUE(LEFT($C116,1)-1))+VALUE(LEFT($D$9,1)),TRUE)))</f>
        <v/>
      </c>
      <c r="K116" s="106" t="str">
        <f>VLOOKUP($J116,'Emissie U-methode'!$B$3:$E$11,3,TRUE)</f>
        <v/>
      </c>
      <c r="L116" s="106" t="str">
        <f>VLOOKUP($J116,'Emissie U-methode'!$B$3:$E$11,4,TRUE)</f>
        <v/>
      </c>
      <c r="M116" s="141" t="str">
        <f t="shared" si="22"/>
        <v/>
      </c>
      <c r="N116" s="286" t="str">
        <f t="shared" si="23"/>
        <v/>
      </c>
      <c r="P116" s="117" t="s">
        <v>123</v>
      </c>
      <c r="Q116" s="108" t="str">
        <f>IF(OR(RIGHT(C116,3)="MUT",RIGHT(C116,3)="ZUT"),RIGHT(C116,3),VLOOKUP($F116,'Lijst Stageklassen'!$A$5:$CV$12,9+20*(VALUE(LEFT($C116,1)-1))+VALUE(LEFT($D$9,1))+6*VALUE(LEFT(P116,1)),TRUE))</f>
        <v/>
      </c>
      <c r="R116" s="109">
        <v>0</v>
      </c>
      <c r="S116" s="106" t="str">
        <f>VLOOKUP($Q116,'Emissie U-methode'!$B$3:$E$11,3,TRUE)</f>
        <v/>
      </c>
      <c r="T116" s="106" t="str">
        <f>VLOOKUP($Q116,'Emissie U-methode'!$B$3:$E$11,4,TRUE)</f>
        <v/>
      </c>
      <c r="U116" s="57" t="str">
        <f t="shared" si="27"/>
        <v/>
      </c>
      <c r="V116" s="57" t="str">
        <f t="shared" si="28"/>
        <v/>
      </c>
      <c r="W116" s="57" t="str">
        <f t="shared" si="29"/>
        <v/>
      </c>
      <c r="X116" s="57" t="str">
        <f t="shared" si="24"/>
        <v/>
      </c>
      <c r="Y116" s="141" t="str">
        <f t="shared" si="25"/>
        <v/>
      </c>
      <c r="Z116" s="286" t="str">
        <f t="shared" si="26"/>
        <v/>
      </c>
      <c r="AB116" s="261"/>
      <c r="AC116" s="262"/>
      <c r="AD116" s="262"/>
      <c r="AE116" s="263"/>
    </row>
    <row r="117" spans="2:31" ht="15.6" x14ac:dyDescent="0.3">
      <c r="B117" s="123">
        <v>93</v>
      </c>
      <c r="C117" s="122" t="s">
        <v>160</v>
      </c>
      <c r="D117" s="104"/>
      <c r="E117" s="176"/>
      <c r="F117" s="177"/>
      <c r="G117" s="132" t="str">
        <f>VLOOKUP($F117,'Lijst Stageklassen'!$A$5:$CV$12,3+20*(VALUE(LEFT($C117,1)-1)),TRUE)</f>
        <v/>
      </c>
      <c r="H117" s="133" t="str">
        <f>IF(F117&gt;0,VLOOKUP($F117,'Lijst Stageklassen'!$A$5:$CV$12,3+20*(VALUE(LEFT($C117,1)-1))+VALUE(LEFT($D$9,1)),TRUE),J117)</f>
        <v/>
      </c>
      <c r="J117" s="112" t="str">
        <f>IF(OR(RIGHT(C117,3)="MUT",RIGHT(C117,3)="ZUT"),RIGHT(C117,3),(VLOOKUP($F117,'Lijst Stageklassen'!$A$5:$CV$12,9+20*(VALUE(LEFT($C117,1)-1))+VALUE(LEFT($D$9,1)),TRUE)))</f>
        <v/>
      </c>
      <c r="K117" s="106" t="str">
        <f>VLOOKUP($J117,'Emissie U-methode'!$B$3:$E$11,3,TRUE)</f>
        <v/>
      </c>
      <c r="L117" s="106" t="str">
        <f>VLOOKUP($J117,'Emissie U-methode'!$B$3:$E$11,4,TRUE)</f>
        <v/>
      </c>
      <c r="M117" s="141" t="str">
        <f t="shared" si="22"/>
        <v/>
      </c>
      <c r="N117" s="286" t="str">
        <f t="shared" si="23"/>
        <v/>
      </c>
      <c r="P117" s="117" t="s">
        <v>123</v>
      </c>
      <c r="Q117" s="108" t="str">
        <f>IF(OR(RIGHT(C117,3)="MUT",RIGHT(C117,3)="ZUT"),RIGHT(C117,3),VLOOKUP($F117,'Lijst Stageklassen'!$A$5:$CV$12,9+20*(VALUE(LEFT($C117,1)-1))+VALUE(LEFT($D$9,1))+6*VALUE(LEFT(P117,1)),TRUE))</f>
        <v/>
      </c>
      <c r="R117" s="109">
        <v>0</v>
      </c>
      <c r="S117" s="106" t="str">
        <f>VLOOKUP($Q117,'Emissie U-methode'!$B$3:$E$11,3,TRUE)</f>
        <v/>
      </c>
      <c r="T117" s="106" t="str">
        <f>VLOOKUP($Q117,'Emissie U-methode'!$B$3:$E$11,4,TRUE)</f>
        <v/>
      </c>
      <c r="U117" s="57" t="str">
        <f t="shared" si="27"/>
        <v/>
      </c>
      <c r="V117" s="57" t="str">
        <f t="shared" si="28"/>
        <v/>
      </c>
      <c r="W117" s="57" t="str">
        <f t="shared" si="29"/>
        <v/>
      </c>
      <c r="X117" s="57" t="str">
        <f t="shared" si="24"/>
        <v/>
      </c>
      <c r="Y117" s="141" t="str">
        <f t="shared" si="25"/>
        <v/>
      </c>
      <c r="Z117" s="286" t="str">
        <f t="shared" si="26"/>
        <v/>
      </c>
      <c r="AB117" s="261"/>
      <c r="AC117" s="262"/>
      <c r="AD117" s="262"/>
      <c r="AE117" s="263"/>
    </row>
    <row r="118" spans="2:31" ht="15.6" x14ac:dyDescent="0.3">
      <c r="B118" s="123">
        <v>94</v>
      </c>
      <c r="C118" s="122" t="s">
        <v>160</v>
      </c>
      <c r="D118" s="104"/>
      <c r="E118" s="176"/>
      <c r="F118" s="177"/>
      <c r="G118" s="132" t="str">
        <f>VLOOKUP($F118,'Lijst Stageklassen'!$A$5:$CV$12,3+20*(VALUE(LEFT($C118,1)-1)),TRUE)</f>
        <v/>
      </c>
      <c r="H118" s="133" t="str">
        <f>IF(F118&gt;0,VLOOKUP($F118,'Lijst Stageklassen'!$A$5:$CV$12,3+20*(VALUE(LEFT($C118,1)-1))+VALUE(LEFT($D$9,1)),TRUE),J118)</f>
        <v/>
      </c>
      <c r="J118" s="112" t="str">
        <f>IF(OR(RIGHT(C118,3)="MUT",RIGHT(C118,3)="ZUT"),RIGHT(C118,3),(VLOOKUP($F118,'Lijst Stageklassen'!$A$5:$CV$12,9+20*(VALUE(LEFT($C118,1)-1))+VALUE(LEFT($D$9,1)),TRUE)))</f>
        <v/>
      </c>
      <c r="K118" s="106" t="str">
        <f>VLOOKUP($J118,'Emissie U-methode'!$B$3:$E$11,3,TRUE)</f>
        <v/>
      </c>
      <c r="L118" s="106" t="str">
        <f>VLOOKUP($J118,'Emissie U-methode'!$B$3:$E$11,4,TRUE)</f>
        <v/>
      </c>
      <c r="M118" s="141" t="str">
        <f t="shared" si="22"/>
        <v/>
      </c>
      <c r="N118" s="286" t="str">
        <f t="shared" si="23"/>
        <v/>
      </c>
      <c r="P118" s="117" t="s">
        <v>123</v>
      </c>
      <c r="Q118" s="108" t="str">
        <f>IF(OR(RIGHT(C118,3)="MUT",RIGHT(C118,3)="ZUT"),RIGHT(C118,3),VLOOKUP($F118,'Lijst Stageklassen'!$A$5:$CV$12,9+20*(VALUE(LEFT($C118,1)-1))+VALUE(LEFT($D$9,1))+6*VALUE(LEFT(P118,1)),TRUE))</f>
        <v/>
      </c>
      <c r="R118" s="109">
        <v>0</v>
      </c>
      <c r="S118" s="106" t="str">
        <f>VLOOKUP($Q118,'Emissie U-methode'!$B$3:$E$11,3,TRUE)</f>
        <v/>
      </c>
      <c r="T118" s="106" t="str">
        <f>VLOOKUP($Q118,'Emissie U-methode'!$B$3:$E$11,4,TRUE)</f>
        <v/>
      </c>
      <c r="U118" s="57" t="str">
        <f t="shared" si="27"/>
        <v/>
      </c>
      <c r="V118" s="57" t="str">
        <f t="shared" si="28"/>
        <v/>
      </c>
      <c r="W118" s="57" t="str">
        <f t="shared" si="29"/>
        <v/>
      </c>
      <c r="X118" s="57" t="str">
        <f t="shared" si="24"/>
        <v/>
      </c>
      <c r="Y118" s="141" t="str">
        <f t="shared" si="25"/>
        <v/>
      </c>
      <c r="Z118" s="286" t="str">
        <f t="shared" si="26"/>
        <v/>
      </c>
      <c r="AB118" s="261"/>
      <c r="AC118" s="262"/>
      <c r="AD118" s="262"/>
      <c r="AE118" s="263"/>
    </row>
    <row r="119" spans="2:31" ht="15.6" x14ac:dyDescent="0.3">
      <c r="B119" s="123">
        <v>95</v>
      </c>
      <c r="C119" s="122" t="s">
        <v>160</v>
      </c>
      <c r="D119" s="104"/>
      <c r="E119" s="176"/>
      <c r="F119" s="177"/>
      <c r="G119" s="132" t="str">
        <f>VLOOKUP($F119,'Lijst Stageklassen'!$A$5:$CV$12,3+20*(VALUE(LEFT($C119,1)-1)),TRUE)</f>
        <v/>
      </c>
      <c r="H119" s="133" t="str">
        <f>IF(F119&gt;0,VLOOKUP($F119,'Lijst Stageklassen'!$A$5:$CV$12,3+20*(VALUE(LEFT($C119,1)-1))+VALUE(LEFT($D$9,1)),TRUE),J119)</f>
        <v/>
      </c>
      <c r="J119" s="112" t="str">
        <f>IF(OR(RIGHT(C119,3)="MUT",RIGHT(C119,3)="ZUT"),RIGHT(C119,3),(VLOOKUP($F119,'Lijst Stageklassen'!$A$5:$CV$12,9+20*(VALUE(LEFT($C119,1)-1))+VALUE(LEFT($D$9,1)),TRUE)))</f>
        <v/>
      </c>
      <c r="K119" s="106" t="str">
        <f>VLOOKUP($J119,'Emissie U-methode'!$B$3:$E$11,3,TRUE)</f>
        <v/>
      </c>
      <c r="L119" s="106" t="str">
        <f>VLOOKUP($J119,'Emissie U-methode'!$B$3:$E$11,4,TRUE)</f>
        <v/>
      </c>
      <c r="M119" s="141" t="str">
        <f t="shared" si="22"/>
        <v/>
      </c>
      <c r="N119" s="286" t="str">
        <f t="shared" si="23"/>
        <v/>
      </c>
      <c r="P119" s="117" t="s">
        <v>123</v>
      </c>
      <c r="Q119" s="108" t="str">
        <f>IF(OR(RIGHT(C119,3)="MUT",RIGHT(C119,3)="ZUT"),RIGHT(C119,3),VLOOKUP($F119,'Lijst Stageklassen'!$A$5:$CV$12,9+20*(VALUE(LEFT($C119,1)-1))+VALUE(LEFT($D$9,1))+6*VALUE(LEFT(P119,1)),TRUE))</f>
        <v/>
      </c>
      <c r="R119" s="109">
        <v>0</v>
      </c>
      <c r="S119" s="106" t="str">
        <f>VLOOKUP($Q119,'Emissie U-methode'!$B$3:$E$11,3,TRUE)</f>
        <v/>
      </c>
      <c r="T119" s="106" t="str">
        <f>VLOOKUP($Q119,'Emissie U-methode'!$B$3:$E$11,4,TRUE)</f>
        <v/>
      </c>
      <c r="U119" s="57" t="str">
        <f t="shared" si="27"/>
        <v/>
      </c>
      <c r="V119" s="57" t="str">
        <f t="shared" si="28"/>
        <v/>
      </c>
      <c r="W119" s="57" t="str">
        <f t="shared" si="29"/>
        <v/>
      </c>
      <c r="X119" s="57" t="str">
        <f t="shared" si="24"/>
        <v/>
      </c>
      <c r="Y119" s="141" t="str">
        <f t="shared" si="25"/>
        <v/>
      </c>
      <c r="Z119" s="286" t="str">
        <f t="shared" si="26"/>
        <v/>
      </c>
      <c r="AB119" s="261"/>
      <c r="AC119" s="262"/>
      <c r="AD119" s="262"/>
      <c r="AE119" s="263"/>
    </row>
    <row r="120" spans="2:31" ht="15.6" x14ac:dyDescent="0.3">
      <c r="B120" s="123">
        <v>96</v>
      </c>
      <c r="C120" s="122" t="s">
        <v>160</v>
      </c>
      <c r="D120" s="104"/>
      <c r="E120" s="176"/>
      <c r="F120" s="177"/>
      <c r="G120" s="132" t="str">
        <f>VLOOKUP($F120,'Lijst Stageklassen'!$A$5:$CV$12,3+20*(VALUE(LEFT($C120,1)-1)),TRUE)</f>
        <v/>
      </c>
      <c r="H120" s="133" t="str">
        <f>IF(F120&gt;0,VLOOKUP($F120,'Lijst Stageklassen'!$A$5:$CV$12,3+20*(VALUE(LEFT($C120,1)-1))+VALUE(LEFT($D$9,1)),TRUE),J120)</f>
        <v/>
      </c>
      <c r="J120" s="112" t="str">
        <f>IF(OR(RIGHT(C120,3)="MUT",RIGHT(C120,3)="ZUT"),RIGHT(C120,3),(VLOOKUP($F120,'Lijst Stageklassen'!$A$5:$CV$12,9+20*(VALUE(LEFT($C120,1)-1))+VALUE(LEFT($D$9,1)),TRUE)))</f>
        <v/>
      </c>
      <c r="K120" s="106" t="str">
        <f>VLOOKUP($J120,'Emissie U-methode'!$B$3:$E$11,3,TRUE)</f>
        <v/>
      </c>
      <c r="L120" s="106" t="str">
        <f>VLOOKUP($J120,'Emissie U-methode'!$B$3:$E$11,4,TRUE)</f>
        <v/>
      </c>
      <c r="M120" s="141" t="str">
        <f t="shared" si="22"/>
        <v/>
      </c>
      <c r="N120" s="286" t="str">
        <f t="shared" si="23"/>
        <v/>
      </c>
      <c r="P120" s="117" t="s">
        <v>123</v>
      </c>
      <c r="Q120" s="108" t="str">
        <f>IF(OR(RIGHT(C120,3)="MUT",RIGHT(C120,3)="ZUT"),RIGHT(C120,3),VLOOKUP($F120,'Lijst Stageklassen'!$A$5:$CV$12,9+20*(VALUE(LEFT($C120,1)-1))+VALUE(LEFT($D$9,1))+6*VALUE(LEFT(P120,1)),TRUE))</f>
        <v/>
      </c>
      <c r="R120" s="109">
        <v>0</v>
      </c>
      <c r="S120" s="106" t="str">
        <f>VLOOKUP($Q120,'Emissie U-methode'!$B$3:$E$11,3,TRUE)</f>
        <v/>
      </c>
      <c r="T120" s="106" t="str">
        <f>VLOOKUP($Q120,'Emissie U-methode'!$B$3:$E$11,4,TRUE)</f>
        <v/>
      </c>
      <c r="U120" s="57" t="str">
        <f t="shared" si="27"/>
        <v/>
      </c>
      <c r="V120" s="57" t="str">
        <f t="shared" si="28"/>
        <v/>
      </c>
      <c r="W120" s="57" t="str">
        <f t="shared" si="29"/>
        <v/>
      </c>
      <c r="X120" s="57" t="str">
        <f t="shared" si="24"/>
        <v/>
      </c>
      <c r="Y120" s="141" t="str">
        <f t="shared" si="25"/>
        <v/>
      </c>
      <c r="Z120" s="286" t="str">
        <f t="shared" si="26"/>
        <v/>
      </c>
      <c r="AB120" s="261"/>
      <c r="AC120" s="262"/>
      <c r="AD120" s="262"/>
      <c r="AE120" s="263"/>
    </row>
    <row r="121" spans="2:31" ht="15.6" x14ac:dyDescent="0.3">
      <c r="B121" s="123">
        <v>97</v>
      </c>
      <c r="C121" s="122" t="s">
        <v>160</v>
      </c>
      <c r="D121" s="104"/>
      <c r="E121" s="176"/>
      <c r="F121" s="177"/>
      <c r="G121" s="132" t="str">
        <f>VLOOKUP($F121,'Lijst Stageklassen'!$A$5:$CV$12,3+20*(VALUE(LEFT($C121,1)-1)),TRUE)</f>
        <v/>
      </c>
      <c r="H121" s="133" t="str">
        <f>IF(F121&gt;0,VLOOKUP($F121,'Lijst Stageklassen'!$A$5:$CV$12,3+20*(VALUE(LEFT($C121,1)-1))+VALUE(LEFT($D$9,1)),TRUE),J121)</f>
        <v/>
      </c>
      <c r="J121" s="112" t="str">
        <f>IF(OR(RIGHT(C121,3)="MUT",RIGHT(C121,3)="ZUT"),RIGHT(C121,3),(VLOOKUP($F121,'Lijst Stageklassen'!$A$5:$CV$12,9+20*(VALUE(LEFT($C121,1)-1))+VALUE(LEFT($D$9,1)),TRUE)))</f>
        <v/>
      </c>
      <c r="K121" s="106" t="str">
        <f>VLOOKUP($J121,'Emissie U-methode'!$B$3:$E$11,3,TRUE)</f>
        <v/>
      </c>
      <c r="L121" s="106" t="str">
        <f>VLOOKUP($J121,'Emissie U-methode'!$B$3:$E$11,4,TRUE)</f>
        <v/>
      </c>
      <c r="M121" s="141" t="str">
        <f t="shared" ref="M121:M152" si="30">IF(ISNUMBER(K121),(IF(OR(J121="MUT",J121="ZUT"),$E121*K121,$E121*$F121*K121/1000)),"")</f>
        <v/>
      </c>
      <c r="N121" s="286" t="str">
        <f t="shared" ref="N121:N152" si="31">IF(ISNUMBER(L121),(IF(OR(J121="MUT",J121="ZUT"),$E121*L121,$E121*$F121*L121/1000)),"")</f>
        <v/>
      </c>
      <c r="P121" s="117" t="s">
        <v>123</v>
      </c>
      <c r="Q121" s="108" t="str">
        <f>IF(OR(RIGHT(C121,3)="MUT",RIGHT(C121,3)="ZUT"),RIGHT(C121,3),VLOOKUP($F121,'Lijst Stageklassen'!$A$5:$CV$12,9+20*(VALUE(LEFT($C121,1)-1))+VALUE(LEFT($D$9,1))+6*VALUE(LEFT(P121,1)),TRUE))</f>
        <v/>
      </c>
      <c r="R121" s="109">
        <v>0</v>
      </c>
      <c r="S121" s="106" t="str">
        <f>VLOOKUP($Q121,'Emissie U-methode'!$B$3:$E$11,3,TRUE)</f>
        <v/>
      </c>
      <c r="T121" s="106" t="str">
        <f>VLOOKUP($Q121,'Emissie U-methode'!$B$3:$E$11,4,TRUE)</f>
        <v/>
      </c>
      <c r="U121" s="57" t="str">
        <f t="shared" si="27"/>
        <v/>
      </c>
      <c r="V121" s="57" t="str">
        <f t="shared" si="28"/>
        <v/>
      </c>
      <c r="W121" s="57" t="str">
        <f t="shared" si="29"/>
        <v/>
      </c>
      <c r="X121" s="57" t="str">
        <f t="shared" ref="X121:X152" si="32">IF(ISNUMBER(E121),W121*F121/1000,"")</f>
        <v/>
      </c>
      <c r="Y121" s="141" t="str">
        <f t="shared" ref="Y121:Y152" si="33">IF(ISNUMBER(S121),(IF(OR(Q121="MUT",Q121="ZUT"),$U121*S121,$U121*$F121*S121/1000)),"")</f>
        <v/>
      </c>
      <c r="Z121" s="286" t="str">
        <f t="shared" ref="Z121:Z152" si="34">IF(ISNUMBER(T121),(IF(OR(Q121="MUT",Q121="ZUT"),$U121*T121,$U121*$F121*T121/1000)),"")</f>
        <v/>
      </c>
      <c r="AB121" s="261"/>
      <c r="AC121" s="262"/>
      <c r="AD121" s="262"/>
      <c r="AE121" s="263"/>
    </row>
    <row r="122" spans="2:31" ht="15.6" x14ac:dyDescent="0.3">
      <c r="B122" s="123">
        <v>98</v>
      </c>
      <c r="C122" s="122" t="s">
        <v>160</v>
      </c>
      <c r="D122" s="104"/>
      <c r="E122" s="176"/>
      <c r="F122" s="177"/>
      <c r="G122" s="132" t="str">
        <f>VLOOKUP($F122,'Lijst Stageklassen'!$A$5:$CV$12,3+20*(VALUE(LEFT($C122,1)-1)),TRUE)</f>
        <v/>
      </c>
      <c r="H122" s="133" t="str">
        <f>IF(F122&gt;0,VLOOKUP($F122,'Lijst Stageklassen'!$A$5:$CV$12,3+20*(VALUE(LEFT($C122,1)-1))+VALUE(LEFT($D$9,1)),TRUE),J122)</f>
        <v/>
      </c>
      <c r="J122" s="112" t="str">
        <f>IF(OR(RIGHT(C122,3)="MUT",RIGHT(C122,3)="ZUT"),RIGHT(C122,3),(VLOOKUP($F122,'Lijst Stageklassen'!$A$5:$CV$12,9+20*(VALUE(LEFT($C122,1)-1))+VALUE(LEFT($D$9,1)),TRUE)))</f>
        <v/>
      </c>
      <c r="K122" s="106" t="str">
        <f>VLOOKUP($J122,'Emissie U-methode'!$B$3:$E$11,3,TRUE)</f>
        <v/>
      </c>
      <c r="L122" s="106" t="str">
        <f>VLOOKUP($J122,'Emissie U-methode'!$B$3:$E$11,4,TRUE)</f>
        <v/>
      </c>
      <c r="M122" s="141" t="str">
        <f t="shared" si="30"/>
        <v/>
      </c>
      <c r="N122" s="286" t="str">
        <f t="shared" si="31"/>
        <v/>
      </c>
      <c r="P122" s="117" t="s">
        <v>123</v>
      </c>
      <c r="Q122" s="108" t="str">
        <f>IF(OR(RIGHT(C122,3)="MUT",RIGHT(C122,3)="ZUT"),RIGHT(C122,3),VLOOKUP($F122,'Lijst Stageklassen'!$A$5:$CV$12,9+20*(VALUE(LEFT($C122,1)-1))+VALUE(LEFT($D$9,1))+6*VALUE(LEFT(P122,1)),TRUE))</f>
        <v/>
      </c>
      <c r="R122" s="109">
        <v>0</v>
      </c>
      <c r="S122" s="106" t="str">
        <f>VLOOKUP($Q122,'Emissie U-methode'!$B$3:$E$11,3,TRUE)</f>
        <v/>
      </c>
      <c r="T122" s="106" t="str">
        <f>VLOOKUP($Q122,'Emissie U-methode'!$B$3:$E$11,4,TRUE)</f>
        <v/>
      </c>
      <c r="U122" s="57" t="str">
        <f t="shared" si="27"/>
        <v/>
      </c>
      <c r="V122" s="57" t="str">
        <f t="shared" si="28"/>
        <v/>
      </c>
      <c r="W122" s="57" t="str">
        <f t="shared" si="29"/>
        <v/>
      </c>
      <c r="X122" s="57" t="str">
        <f t="shared" si="32"/>
        <v/>
      </c>
      <c r="Y122" s="141" t="str">
        <f t="shared" si="33"/>
        <v/>
      </c>
      <c r="Z122" s="286" t="str">
        <f t="shared" si="34"/>
        <v/>
      </c>
      <c r="AB122" s="261"/>
      <c r="AC122" s="262"/>
      <c r="AD122" s="262"/>
      <c r="AE122" s="263"/>
    </row>
    <row r="123" spans="2:31" ht="15.6" x14ac:dyDescent="0.3">
      <c r="B123" s="123">
        <v>99</v>
      </c>
      <c r="C123" s="122" t="s">
        <v>160</v>
      </c>
      <c r="D123" s="104"/>
      <c r="E123" s="176"/>
      <c r="F123" s="177"/>
      <c r="G123" s="132" t="str">
        <f>VLOOKUP($F123,'Lijst Stageklassen'!$A$5:$CV$12,3+20*(VALUE(LEFT($C123,1)-1)),TRUE)</f>
        <v/>
      </c>
      <c r="H123" s="133" t="str">
        <f>IF(F123&gt;0,VLOOKUP($F123,'Lijst Stageklassen'!$A$5:$CV$12,3+20*(VALUE(LEFT($C123,1)-1))+VALUE(LEFT($D$9,1)),TRUE),J123)</f>
        <v/>
      </c>
      <c r="J123" s="112" t="str">
        <f>IF(OR(RIGHT(C123,3)="MUT",RIGHT(C123,3)="ZUT"),RIGHT(C123,3),(VLOOKUP($F123,'Lijst Stageklassen'!$A$5:$CV$12,9+20*(VALUE(LEFT($C123,1)-1))+VALUE(LEFT($D$9,1)),TRUE)))</f>
        <v/>
      </c>
      <c r="K123" s="106" t="str">
        <f>VLOOKUP($J123,'Emissie U-methode'!$B$3:$E$11,3,TRUE)</f>
        <v/>
      </c>
      <c r="L123" s="106" t="str">
        <f>VLOOKUP($J123,'Emissie U-methode'!$B$3:$E$11,4,TRUE)</f>
        <v/>
      </c>
      <c r="M123" s="141" t="str">
        <f t="shared" si="30"/>
        <v/>
      </c>
      <c r="N123" s="286" t="str">
        <f t="shared" si="31"/>
        <v/>
      </c>
      <c r="P123" s="117" t="s">
        <v>123</v>
      </c>
      <c r="Q123" s="108" t="str">
        <f>IF(OR(RIGHT(C123,3)="MUT",RIGHT(C123,3)="ZUT"),RIGHT(C123,3),VLOOKUP($F123,'Lijst Stageklassen'!$A$5:$CV$12,9+20*(VALUE(LEFT($C123,1)-1))+VALUE(LEFT($D$9,1))+6*VALUE(LEFT(P123,1)),TRUE))</f>
        <v/>
      </c>
      <c r="R123" s="109">
        <v>0</v>
      </c>
      <c r="S123" s="106" t="str">
        <f>VLOOKUP($Q123,'Emissie U-methode'!$B$3:$E$11,3,TRUE)</f>
        <v/>
      </c>
      <c r="T123" s="106" t="str">
        <f>VLOOKUP($Q123,'Emissie U-methode'!$B$3:$E$11,4,TRUE)</f>
        <v/>
      </c>
      <c r="U123" s="57" t="str">
        <f t="shared" si="27"/>
        <v/>
      </c>
      <c r="V123" s="57" t="str">
        <f t="shared" si="28"/>
        <v/>
      </c>
      <c r="W123" s="57" t="str">
        <f t="shared" si="29"/>
        <v/>
      </c>
      <c r="X123" s="57" t="str">
        <f t="shared" si="32"/>
        <v/>
      </c>
      <c r="Y123" s="141" t="str">
        <f t="shared" si="33"/>
        <v/>
      </c>
      <c r="Z123" s="286" t="str">
        <f t="shared" si="34"/>
        <v/>
      </c>
      <c r="AB123" s="261"/>
      <c r="AC123" s="262"/>
      <c r="AD123" s="262"/>
      <c r="AE123" s="263"/>
    </row>
    <row r="124" spans="2:31" ht="15.6" x14ac:dyDescent="0.3">
      <c r="B124" s="123">
        <v>100</v>
      </c>
      <c r="C124" s="122" t="s">
        <v>160</v>
      </c>
      <c r="D124" s="104"/>
      <c r="E124" s="176"/>
      <c r="F124" s="177"/>
      <c r="G124" s="132" t="str">
        <f>VLOOKUP($F124,'Lijst Stageklassen'!$A$5:$CV$12,3+20*(VALUE(LEFT($C124,1)-1)),TRUE)</f>
        <v/>
      </c>
      <c r="H124" s="133" t="str">
        <f>IF(F124&gt;0,VLOOKUP($F124,'Lijst Stageklassen'!$A$5:$CV$12,3+20*(VALUE(LEFT($C124,1)-1))+VALUE(LEFT($D$9,1)),TRUE),J124)</f>
        <v/>
      </c>
      <c r="J124" s="112" t="str">
        <f>IF(OR(RIGHT(C124,3)="MUT",RIGHT(C124,3)="ZUT"),RIGHT(C124,3),(VLOOKUP($F124,'Lijst Stageklassen'!$A$5:$CV$12,9+20*(VALUE(LEFT($C124,1)-1))+VALUE(LEFT($D$9,1)),TRUE)))</f>
        <v/>
      </c>
      <c r="K124" s="106" t="str">
        <f>VLOOKUP($J124,'Emissie U-methode'!$B$3:$E$11,3,TRUE)</f>
        <v/>
      </c>
      <c r="L124" s="106" t="str">
        <f>VLOOKUP($J124,'Emissie U-methode'!$B$3:$E$11,4,TRUE)</f>
        <v/>
      </c>
      <c r="M124" s="141" t="str">
        <f t="shared" si="30"/>
        <v/>
      </c>
      <c r="N124" s="286" t="str">
        <f t="shared" si="31"/>
        <v/>
      </c>
      <c r="P124" s="117" t="s">
        <v>123</v>
      </c>
      <c r="Q124" s="108" t="str">
        <f>IF(OR(RIGHT(C124,3)="MUT",RIGHT(C124,3)="ZUT"),RIGHT(C124,3),VLOOKUP($F124,'Lijst Stageklassen'!$A$5:$CV$12,9+20*(VALUE(LEFT($C124,1)-1))+VALUE(LEFT($D$9,1))+6*VALUE(LEFT(P124,1)),TRUE))</f>
        <v/>
      </c>
      <c r="R124" s="109">
        <v>0</v>
      </c>
      <c r="S124" s="106" t="str">
        <f>VLOOKUP($Q124,'Emissie U-methode'!$B$3:$E$11,3,TRUE)</f>
        <v/>
      </c>
      <c r="T124" s="106" t="str">
        <f>VLOOKUP($Q124,'Emissie U-methode'!$B$3:$E$11,4,TRUE)</f>
        <v/>
      </c>
      <c r="U124" s="57" t="str">
        <f t="shared" si="27"/>
        <v/>
      </c>
      <c r="V124" s="57" t="str">
        <f t="shared" si="28"/>
        <v/>
      </c>
      <c r="W124" s="57" t="str">
        <f t="shared" si="29"/>
        <v/>
      </c>
      <c r="X124" s="57" t="str">
        <f t="shared" si="32"/>
        <v/>
      </c>
      <c r="Y124" s="141" t="str">
        <f t="shared" si="33"/>
        <v/>
      </c>
      <c r="Z124" s="286" t="str">
        <f t="shared" si="34"/>
        <v/>
      </c>
      <c r="AB124" s="261"/>
      <c r="AC124" s="262"/>
      <c r="AD124" s="262"/>
      <c r="AE124" s="263"/>
    </row>
    <row r="125" spans="2:31" ht="15.6" x14ac:dyDescent="0.3">
      <c r="B125" s="123">
        <v>101</v>
      </c>
      <c r="C125" s="122" t="s">
        <v>160</v>
      </c>
      <c r="D125" s="104"/>
      <c r="E125" s="176"/>
      <c r="F125" s="177"/>
      <c r="G125" s="132" t="str">
        <f>VLOOKUP($F125,'Lijst Stageklassen'!$A$5:$CV$12,3+20*(VALUE(LEFT($C125,1)-1)),TRUE)</f>
        <v/>
      </c>
      <c r="H125" s="133" t="str">
        <f>IF(F125&gt;0,VLOOKUP($F125,'Lijst Stageklassen'!$A$5:$CV$12,3+20*(VALUE(LEFT($C125,1)-1))+VALUE(LEFT($D$9,1)),TRUE),J125)</f>
        <v/>
      </c>
      <c r="J125" s="112" t="str">
        <f>IF(OR(RIGHT(C125,3)="MUT",RIGHT(C125,3)="ZUT"),RIGHT(C125,3),(VLOOKUP($F125,'Lijst Stageklassen'!$A$5:$CV$12,9+20*(VALUE(LEFT($C125,1)-1))+VALUE(LEFT($D$9,1)),TRUE)))</f>
        <v/>
      </c>
      <c r="K125" s="106" t="str">
        <f>VLOOKUP($J125,'Emissie U-methode'!$B$3:$E$11,3,TRUE)</f>
        <v/>
      </c>
      <c r="L125" s="106" t="str">
        <f>VLOOKUP($J125,'Emissie U-methode'!$B$3:$E$11,4,TRUE)</f>
        <v/>
      </c>
      <c r="M125" s="141" t="str">
        <f t="shared" si="30"/>
        <v/>
      </c>
      <c r="N125" s="286" t="str">
        <f t="shared" si="31"/>
        <v/>
      </c>
      <c r="P125" s="117" t="s">
        <v>123</v>
      </c>
      <c r="Q125" s="108" t="str">
        <f>IF(OR(RIGHT(C125,3)="MUT",RIGHT(C125,3)="ZUT"),RIGHT(C125,3),VLOOKUP($F125,'Lijst Stageklassen'!$A$5:$CV$12,9+20*(VALUE(LEFT($C125,1)-1))+VALUE(LEFT($D$9,1))+6*VALUE(LEFT(P125,1)),TRUE))</f>
        <v/>
      </c>
      <c r="R125" s="109">
        <v>0</v>
      </c>
      <c r="S125" s="106" t="str">
        <f>VLOOKUP($Q125,'Emissie U-methode'!$B$3:$E$11,3,TRUE)</f>
        <v/>
      </c>
      <c r="T125" s="106" t="str">
        <f>VLOOKUP($Q125,'Emissie U-methode'!$B$3:$E$11,4,TRUE)</f>
        <v/>
      </c>
      <c r="U125" s="57" t="str">
        <f t="shared" si="27"/>
        <v/>
      </c>
      <c r="V125" s="57" t="str">
        <f t="shared" si="28"/>
        <v/>
      </c>
      <c r="W125" s="57" t="str">
        <f t="shared" si="29"/>
        <v/>
      </c>
      <c r="X125" s="57" t="str">
        <f t="shared" si="32"/>
        <v/>
      </c>
      <c r="Y125" s="141" t="str">
        <f t="shared" si="33"/>
        <v/>
      </c>
      <c r="Z125" s="286" t="str">
        <f t="shared" si="34"/>
        <v/>
      </c>
      <c r="AB125" s="261"/>
      <c r="AC125" s="262"/>
      <c r="AD125" s="262"/>
      <c r="AE125" s="263"/>
    </row>
    <row r="126" spans="2:31" ht="15.6" x14ac:dyDescent="0.3">
      <c r="B126" s="123">
        <v>102</v>
      </c>
      <c r="C126" s="122" t="s">
        <v>160</v>
      </c>
      <c r="D126" s="104"/>
      <c r="E126" s="176"/>
      <c r="F126" s="177"/>
      <c r="G126" s="132" t="str">
        <f>VLOOKUP($F126,'Lijst Stageklassen'!$A$5:$CV$12,3+20*(VALUE(LEFT($C126,1)-1)),TRUE)</f>
        <v/>
      </c>
      <c r="H126" s="133" t="str">
        <f>IF(F126&gt;0,VLOOKUP($F126,'Lijst Stageklassen'!$A$5:$CV$12,3+20*(VALUE(LEFT($C126,1)-1))+VALUE(LEFT($D$9,1)),TRUE),J126)</f>
        <v/>
      </c>
      <c r="J126" s="112" t="str">
        <f>IF(OR(RIGHT(C126,3)="MUT",RIGHT(C126,3)="ZUT"),RIGHT(C126,3),(VLOOKUP($F126,'Lijst Stageklassen'!$A$5:$CV$12,9+20*(VALUE(LEFT($C126,1)-1))+VALUE(LEFT($D$9,1)),TRUE)))</f>
        <v/>
      </c>
      <c r="K126" s="106" t="str">
        <f>VLOOKUP($J126,'Emissie U-methode'!$B$3:$E$11,3,TRUE)</f>
        <v/>
      </c>
      <c r="L126" s="106" t="str">
        <f>VLOOKUP($J126,'Emissie U-methode'!$B$3:$E$11,4,TRUE)</f>
        <v/>
      </c>
      <c r="M126" s="141" t="str">
        <f t="shared" si="30"/>
        <v/>
      </c>
      <c r="N126" s="286" t="str">
        <f t="shared" si="31"/>
        <v/>
      </c>
      <c r="P126" s="117" t="s">
        <v>123</v>
      </c>
      <c r="Q126" s="108" t="str">
        <f>IF(OR(RIGHT(C126,3)="MUT",RIGHT(C126,3)="ZUT"),RIGHT(C126,3),VLOOKUP($F126,'Lijst Stageklassen'!$A$5:$CV$12,9+20*(VALUE(LEFT($C126,1)-1))+VALUE(LEFT($D$9,1))+6*VALUE(LEFT(P126,1)),TRUE))</f>
        <v/>
      </c>
      <c r="R126" s="109">
        <v>0</v>
      </c>
      <c r="S126" s="106" t="str">
        <f>VLOOKUP($Q126,'Emissie U-methode'!$B$3:$E$11,3,TRUE)</f>
        <v/>
      </c>
      <c r="T126" s="106" t="str">
        <f>VLOOKUP($Q126,'Emissie U-methode'!$B$3:$E$11,4,TRUE)</f>
        <v/>
      </c>
      <c r="U126" s="57" t="str">
        <f t="shared" si="27"/>
        <v/>
      </c>
      <c r="V126" s="57" t="str">
        <f t="shared" si="28"/>
        <v/>
      </c>
      <c r="W126" s="57" t="str">
        <f t="shared" si="29"/>
        <v/>
      </c>
      <c r="X126" s="57" t="str">
        <f t="shared" si="32"/>
        <v/>
      </c>
      <c r="Y126" s="141" t="str">
        <f t="shared" si="33"/>
        <v/>
      </c>
      <c r="Z126" s="286" t="str">
        <f t="shared" si="34"/>
        <v/>
      </c>
      <c r="AB126" s="261"/>
      <c r="AC126" s="262"/>
      <c r="AD126" s="262"/>
      <c r="AE126" s="263"/>
    </row>
    <row r="127" spans="2:31" ht="15.6" x14ac:dyDescent="0.3">
      <c r="B127" s="123">
        <v>103</v>
      </c>
      <c r="C127" s="122" t="s">
        <v>160</v>
      </c>
      <c r="D127" s="104"/>
      <c r="E127" s="176"/>
      <c r="F127" s="177"/>
      <c r="G127" s="132" t="str">
        <f>VLOOKUP($F127,'Lijst Stageklassen'!$A$5:$CV$12,3+20*(VALUE(LEFT($C127,1)-1)),TRUE)</f>
        <v/>
      </c>
      <c r="H127" s="133" t="str">
        <f>IF(F127&gt;0,VLOOKUP($F127,'Lijst Stageklassen'!$A$5:$CV$12,3+20*(VALUE(LEFT($C127,1)-1))+VALUE(LEFT($D$9,1)),TRUE),J127)</f>
        <v/>
      </c>
      <c r="J127" s="112" t="str">
        <f>IF(OR(RIGHT(C127,3)="MUT",RIGHT(C127,3)="ZUT"),RIGHT(C127,3),(VLOOKUP($F127,'Lijst Stageklassen'!$A$5:$CV$12,9+20*(VALUE(LEFT($C127,1)-1))+VALUE(LEFT($D$9,1)),TRUE)))</f>
        <v/>
      </c>
      <c r="K127" s="106" t="str">
        <f>VLOOKUP($J127,'Emissie U-methode'!$B$3:$E$11,3,TRUE)</f>
        <v/>
      </c>
      <c r="L127" s="106" t="str">
        <f>VLOOKUP($J127,'Emissie U-methode'!$B$3:$E$11,4,TRUE)</f>
        <v/>
      </c>
      <c r="M127" s="141" t="str">
        <f t="shared" si="30"/>
        <v/>
      </c>
      <c r="N127" s="286" t="str">
        <f t="shared" si="31"/>
        <v/>
      </c>
      <c r="P127" s="117" t="s">
        <v>123</v>
      </c>
      <c r="Q127" s="108" t="str">
        <f>IF(OR(RIGHT(C127,3)="MUT",RIGHT(C127,3)="ZUT"),RIGHT(C127,3),VLOOKUP($F127,'Lijst Stageklassen'!$A$5:$CV$12,9+20*(VALUE(LEFT($C127,1)-1))+VALUE(LEFT($D$9,1))+6*VALUE(LEFT(P127,1)),TRUE))</f>
        <v/>
      </c>
      <c r="R127" s="109">
        <v>0</v>
      </c>
      <c r="S127" s="106" t="str">
        <f>VLOOKUP($Q127,'Emissie U-methode'!$B$3:$E$11,3,TRUE)</f>
        <v/>
      </c>
      <c r="T127" s="106" t="str">
        <f>VLOOKUP($Q127,'Emissie U-methode'!$B$3:$E$11,4,TRUE)</f>
        <v/>
      </c>
      <c r="U127" s="57" t="str">
        <f t="shared" si="27"/>
        <v/>
      </c>
      <c r="V127" s="57" t="str">
        <f t="shared" si="28"/>
        <v/>
      </c>
      <c r="W127" s="57" t="str">
        <f t="shared" si="29"/>
        <v/>
      </c>
      <c r="X127" s="57" t="str">
        <f t="shared" si="32"/>
        <v/>
      </c>
      <c r="Y127" s="141" t="str">
        <f t="shared" si="33"/>
        <v/>
      </c>
      <c r="Z127" s="286" t="str">
        <f t="shared" si="34"/>
        <v/>
      </c>
      <c r="AB127" s="261"/>
      <c r="AC127" s="262"/>
      <c r="AD127" s="262"/>
      <c r="AE127" s="263"/>
    </row>
    <row r="128" spans="2:31" ht="15.6" x14ac:dyDescent="0.3">
      <c r="B128" s="123">
        <v>104</v>
      </c>
      <c r="C128" s="122" t="s">
        <v>160</v>
      </c>
      <c r="D128" s="104"/>
      <c r="E128" s="176"/>
      <c r="F128" s="177"/>
      <c r="G128" s="132" t="str">
        <f>VLOOKUP($F128,'Lijst Stageklassen'!$A$5:$CV$12,3+20*(VALUE(LEFT($C128,1)-1)),TRUE)</f>
        <v/>
      </c>
      <c r="H128" s="133" t="str">
        <f>IF(F128&gt;0,VLOOKUP($F128,'Lijst Stageklassen'!$A$5:$CV$12,3+20*(VALUE(LEFT($C128,1)-1))+VALUE(LEFT($D$9,1)),TRUE),J128)</f>
        <v/>
      </c>
      <c r="J128" s="112" t="str">
        <f>IF(OR(RIGHT(C128,3)="MUT",RIGHT(C128,3)="ZUT"),RIGHT(C128,3),(VLOOKUP($F128,'Lijst Stageklassen'!$A$5:$CV$12,9+20*(VALUE(LEFT($C128,1)-1))+VALUE(LEFT($D$9,1)),TRUE)))</f>
        <v/>
      </c>
      <c r="K128" s="106" t="str">
        <f>VLOOKUP($J128,'Emissie U-methode'!$B$3:$E$11,3,TRUE)</f>
        <v/>
      </c>
      <c r="L128" s="106" t="str">
        <f>VLOOKUP($J128,'Emissie U-methode'!$B$3:$E$11,4,TRUE)</f>
        <v/>
      </c>
      <c r="M128" s="141" t="str">
        <f t="shared" si="30"/>
        <v/>
      </c>
      <c r="N128" s="286" t="str">
        <f t="shared" si="31"/>
        <v/>
      </c>
      <c r="P128" s="117" t="s">
        <v>123</v>
      </c>
      <c r="Q128" s="108" t="str">
        <f>IF(OR(RIGHT(C128,3)="MUT",RIGHT(C128,3)="ZUT"),RIGHT(C128,3),VLOOKUP($F128,'Lijst Stageklassen'!$A$5:$CV$12,9+20*(VALUE(LEFT($C128,1)-1))+VALUE(LEFT($D$9,1))+6*VALUE(LEFT(P128,1)),TRUE))</f>
        <v/>
      </c>
      <c r="R128" s="109">
        <v>0</v>
      </c>
      <c r="S128" s="106" t="str">
        <f>VLOOKUP($Q128,'Emissie U-methode'!$B$3:$E$11,3,TRUE)</f>
        <v/>
      </c>
      <c r="T128" s="106" t="str">
        <f>VLOOKUP($Q128,'Emissie U-methode'!$B$3:$E$11,4,TRUE)</f>
        <v/>
      </c>
      <c r="U128" s="57" t="str">
        <f t="shared" si="27"/>
        <v/>
      </c>
      <c r="V128" s="57" t="str">
        <f t="shared" si="28"/>
        <v/>
      </c>
      <c r="W128" s="57" t="str">
        <f t="shared" si="29"/>
        <v/>
      </c>
      <c r="X128" s="57" t="str">
        <f t="shared" si="32"/>
        <v/>
      </c>
      <c r="Y128" s="141" t="str">
        <f t="shared" si="33"/>
        <v/>
      </c>
      <c r="Z128" s="286" t="str">
        <f t="shared" si="34"/>
        <v/>
      </c>
      <c r="AB128" s="261"/>
      <c r="AC128" s="262"/>
      <c r="AD128" s="262"/>
      <c r="AE128" s="263"/>
    </row>
    <row r="129" spans="2:31" ht="15.6" x14ac:dyDescent="0.3">
      <c r="B129" s="123">
        <v>105</v>
      </c>
      <c r="C129" s="122" t="s">
        <v>160</v>
      </c>
      <c r="D129" s="104"/>
      <c r="E129" s="176"/>
      <c r="F129" s="177"/>
      <c r="G129" s="132" t="str">
        <f>VLOOKUP($F129,'Lijst Stageklassen'!$A$5:$CV$12,3+20*(VALUE(LEFT($C129,1)-1)),TRUE)</f>
        <v/>
      </c>
      <c r="H129" s="133" t="str">
        <f>IF(F129&gt;0,VLOOKUP($F129,'Lijst Stageklassen'!$A$5:$CV$12,3+20*(VALUE(LEFT($C129,1)-1))+VALUE(LEFT($D$9,1)),TRUE),J129)</f>
        <v/>
      </c>
      <c r="J129" s="112" t="str">
        <f>IF(OR(RIGHT(C129,3)="MUT",RIGHT(C129,3)="ZUT"),RIGHT(C129,3),(VLOOKUP($F129,'Lijst Stageklassen'!$A$5:$CV$12,9+20*(VALUE(LEFT($C129,1)-1))+VALUE(LEFT($D$9,1)),TRUE)))</f>
        <v/>
      </c>
      <c r="K129" s="106" t="str">
        <f>VLOOKUP($J129,'Emissie U-methode'!$B$3:$E$11,3,TRUE)</f>
        <v/>
      </c>
      <c r="L129" s="106" t="str">
        <f>VLOOKUP($J129,'Emissie U-methode'!$B$3:$E$11,4,TRUE)</f>
        <v/>
      </c>
      <c r="M129" s="141" t="str">
        <f t="shared" si="30"/>
        <v/>
      </c>
      <c r="N129" s="286" t="str">
        <f t="shared" si="31"/>
        <v/>
      </c>
      <c r="P129" s="117" t="s">
        <v>123</v>
      </c>
      <c r="Q129" s="108" t="str">
        <f>IF(OR(RIGHT(C129,3)="MUT",RIGHT(C129,3)="ZUT"),RIGHT(C129,3),VLOOKUP($F129,'Lijst Stageklassen'!$A$5:$CV$12,9+20*(VALUE(LEFT($C129,1)-1))+VALUE(LEFT($D$9,1))+6*VALUE(LEFT(P129,1)),TRUE))</f>
        <v/>
      </c>
      <c r="R129" s="109">
        <v>0</v>
      </c>
      <c r="S129" s="106" t="str">
        <f>VLOOKUP($Q129,'Emissie U-methode'!$B$3:$E$11,3,TRUE)</f>
        <v/>
      </c>
      <c r="T129" s="106" t="str">
        <f>VLOOKUP($Q129,'Emissie U-methode'!$B$3:$E$11,4,TRUE)</f>
        <v/>
      </c>
      <c r="U129" s="57" t="str">
        <f t="shared" si="27"/>
        <v/>
      </c>
      <c r="V129" s="57" t="str">
        <f t="shared" si="28"/>
        <v/>
      </c>
      <c r="W129" s="57" t="str">
        <f t="shared" si="29"/>
        <v/>
      </c>
      <c r="X129" s="57" t="str">
        <f t="shared" si="32"/>
        <v/>
      </c>
      <c r="Y129" s="141" t="str">
        <f t="shared" si="33"/>
        <v/>
      </c>
      <c r="Z129" s="286" t="str">
        <f t="shared" si="34"/>
        <v/>
      </c>
      <c r="AB129" s="261"/>
      <c r="AC129" s="262"/>
      <c r="AD129" s="262"/>
      <c r="AE129" s="263"/>
    </row>
    <row r="130" spans="2:31" ht="15.6" x14ac:dyDescent="0.3">
      <c r="B130" s="123">
        <v>106</v>
      </c>
      <c r="C130" s="122" t="s">
        <v>160</v>
      </c>
      <c r="D130" s="104"/>
      <c r="E130" s="176"/>
      <c r="F130" s="177"/>
      <c r="G130" s="132" t="str">
        <f>VLOOKUP($F130,'Lijst Stageklassen'!$A$5:$CV$12,3+20*(VALUE(LEFT($C130,1)-1)),TRUE)</f>
        <v/>
      </c>
      <c r="H130" s="133" t="str">
        <f>IF(F130&gt;0,VLOOKUP($F130,'Lijst Stageklassen'!$A$5:$CV$12,3+20*(VALUE(LEFT($C130,1)-1))+VALUE(LEFT($D$9,1)),TRUE),J130)</f>
        <v/>
      </c>
      <c r="J130" s="112" t="str">
        <f>IF(OR(RIGHT(C130,3)="MUT",RIGHT(C130,3)="ZUT"),RIGHT(C130,3),(VLOOKUP($F130,'Lijst Stageklassen'!$A$5:$CV$12,9+20*(VALUE(LEFT($C130,1)-1))+VALUE(LEFT($D$9,1)),TRUE)))</f>
        <v/>
      </c>
      <c r="K130" s="106" t="str">
        <f>VLOOKUP($J130,'Emissie U-methode'!$B$3:$E$11,3,TRUE)</f>
        <v/>
      </c>
      <c r="L130" s="106" t="str">
        <f>VLOOKUP($J130,'Emissie U-methode'!$B$3:$E$11,4,TRUE)</f>
        <v/>
      </c>
      <c r="M130" s="141" t="str">
        <f t="shared" si="30"/>
        <v/>
      </c>
      <c r="N130" s="286" t="str">
        <f t="shared" si="31"/>
        <v/>
      </c>
      <c r="P130" s="117" t="s">
        <v>123</v>
      </c>
      <c r="Q130" s="108" t="str">
        <f>IF(OR(RIGHT(C130,3)="MUT",RIGHT(C130,3)="ZUT"),RIGHT(C130,3),VLOOKUP($F130,'Lijst Stageklassen'!$A$5:$CV$12,9+20*(VALUE(LEFT($C130,1)-1))+VALUE(LEFT($D$9,1))+6*VALUE(LEFT(P130,1)),TRUE))</f>
        <v/>
      </c>
      <c r="R130" s="109">
        <v>0</v>
      </c>
      <c r="S130" s="106" t="str">
        <f>VLOOKUP($Q130,'Emissie U-methode'!$B$3:$E$11,3,TRUE)</f>
        <v/>
      </c>
      <c r="T130" s="106" t="str">
        <f>VLOOKUP($Q130,'Emissie U-methode'!$B$3:$E$11,4,TRUE)</f>
        <v/>
      </c>
      <c r="U130" s="57" t="str">
        <f t="shared" si="27"/>
        <v/>
      </c>
      <c r="V130" s="57" t="str">
        <f t="shared" si="28"/>
        <v/>
      </c>
      <c r="W130" s="57" t="str">
        <f t="shared" si="29"/>
        <v/>
      </c>
      <c r="X130" s="57" t="str">
        <f t="shared" si="32"/>
        <v/>
      </c>
      <c r="Y130" s="141" t="str">
        <f t="shared" si="33"/>
        <v/>
      </c>
      <c r="Z130" s="286" t="str">
        <f t="shared" si="34"/>
        <v/>
      </c>
      <c r="AB130" s="261"/>
      <c r="AC130" s="262"/>
      <c r="AD130" s="262"/>
      <c r="AE130" s="263"/>
    </row>
    <row r="131" spans="2:31" ht="15.6" x14ac:dyDescent="0.3">
      <c r="B131" s="123">
        <v>107</v>
      </c>
      <c r="C131" s="122" t="s">
        <v>160</v>
      </c>
      <c r="D131" s="104"/>
      <c r="E131" s="176"/>
      <c r="F131" s="177"/>
      <c r="G131" s="132" t="str">
        <f>VLOOKUP($F131,'Lijst Stageklassen'!$A$5:$CV$12,3+20*(VALUE(LEFT($C131,1)-1)),TRUE)</f>
        <v/>
      </c>
      <c r="H131" s="133" t="str">
        <f>IF(F131&gt;0,VLOOKUP($F131,'Lijst Stageklassen'!$A$5:$CV$12,3+20*(VALUE(LEFT($C131,1)-1))+VALUE(LEFT($D$9,1)),TRUE),J131)</f>
        <v/>
      </c>
      <c r="J131" s="112" t="str">
        <f>IF(OR(RIGHT(C131,3)="MUT",RIGHT(C131,3)="ZUT"),RIGHT(C131,3),(VLOOKUP($F131,'Lijst Stageklassen'!$A$5:$CV$12,9+20*(VALUE(LEFT($C131,1)-1))+VALUE(LEFT($D$9,1)),TRUE)))</f>
        <v/>
      </c>
      <c r="K131" s="106" t="str">
        <f>VLOOKUP($J131,'Emissie U-methode'!$B$3:$E$11,3,TRUE)</f>
        <v/>
      </c>
      <c r="L131" s="106" t="str">
        <f>VLOOKUP($J131,'Emissie U-methode'!$B$3:$E$11,4,TRUE)</f>
        <v/>
      </c>
      <c r="M131" s="141" t="str">
        <f t="shared" si="30"/>
        <v/>
      </c>
      <c r="N131" s="286" t="str">
        <f t="shared" si="31"/>
        <v/>
      </c>
      <c r="P131" s="117" t="s">
        <v>123</v>
      </c>
      <c r="Q131" s="108" t="str">
        <f>IF(OR(RIGHT(C131,3)="MUT",RIGHT(C131,3)="ZUT"),RIGHT(C131,3),VLOOKUP($F131,'Lijst Stageklassen'!$A$5:$CV$12,9+20*(VALUE(LEFT($C131,1)-1))+VALUE(LEFT($D$9,1))+6*VALUE(LEFT(P131,1)),TRUE))</f>
        <v/>
      </c>
      <c r="R131" s="109">
        <v>0</v>
      </c>
      <c r="S131" s="106" t="str">
        <f>VLOOKUP($Q131,'Emissie U-methode'!$B$3:$E$11,3,TRUE)</f>
        <v/>
      </c>
      <c r="T131" s="106" t="str">
        <f>VLOOKUP($Q131,'Emissie U-methode'!$B$3:$E$11,4,TRUE)</f>
        <v/>
      </c>
      <c r="U131" s="57" t="str">
        <f t="shared" si="27"/>
        <v/>
      </c>
      <c r="V131" s="57" t="str">
        <f t="shared" si="28"/>
        <v/>
      </c>
      <c r="W131" s="57" t="str">
        <f t="shared" si="29"/>
        <v/>
      </c>
      <c r="X131" s="57" t="str">
        <f t="shared" si="32"/>
        <v/>
      </c>
      <c r="Y131" s="141" t="str">
        <f t="shared" si="33"/>
        <v/>
      </c>
      <c r="Z131" s="286" t="str">
        <f t="shared" si="34"/>
        <v/>
      </c>
      <c r="AB131" s="261"/>
      <c r="AC131" s="262"/>
      <c r="AD131" s="262"/>
      <c r="AE131" s="263"/>
    </row>
    <row r="132" spans="2:31" ht="15.6" x14ac:dyDescent="0.3">
      <c r="B132" s="123">
        <v>108</v>
      </c>
      <c r="C132" s="122" t="s">
        <v>160</v>
      </c>
      <c r="D132" s="104"/>
      <c r="E132" s="176"/>
      <c r="F132" s="177"/>
      <c r="G132" s="132" t="str">
        <f>VLOOKUP($F132,'Lijst Stageklassen'!$A$5:$CV$12,3+20*(VALUE(LEFT($C132,1)-1)),TRUE)</f>
        <v/>
      </c>
      <c r="H132" s="133" t="str">
        <f>IF(F132&gt;0,VLOOKUP($F132,'Lijst Stageklassen'!$A$5:$CV$12,3+20*(VALUE(LEFT($C132,1)-1))+VALUE(LEFT($D$9,1)),TRUE),J132)</f>
        <v/>
      </c>
      <c r="J132" s="112" t="str">
        <f>IF(OR(RIGHT(C132,3)="MUT",RIGHT(C132,3)="ZUT"),RIGHT(C132,3),(VLOOKUP($F132,'Lijst Stageklassen'!$A$5:$CV$12,9+20*(VALUE(LEFT($C132,1)-1))+VALUE(LEFT($D$9,1)),TRUE)))</f>
        <v/>
      </c>
      <c r="K132" s="106" t="str">
        <f>VLOOKUP($J132,'Emissie U-methode'!$B$3:$E$11,3,TRUE)</f>
        <v/>
      </c>
      <c r="L132" s="106" t="str">
        <f>VLOOKUP($J132,'Emissie U-methode'!$B$3:$E$11,4,TRUE)</f>
        <v/>
      </c>
      <c r="M132" s="141" t="str">
        <f t="shared" si="30"/>
        <v/>
      </c>
      <c r="N132" s="286" t="str">
        <f t="shared" si="31"/>
        <v/>
      </c>
      <c r="P132" s="117" t="s">
        <v>123</v>
      </c>
      <c r="Q132" s="108" t="str">
        <f>IF(OR(RIGHT(C132,3)="MUT",RIGHT(C132,3)="ZUT"),RIGHT(C132,3),VLOOKUP($F132,'Lijst Stageklassen'!$A$5:$CV$12,9+20*(VALUE(LEFT($C132,1)-1))+VALUE(LEFT($D$9,1))+6*VALUE(LEFT(P132,1)),TRUE))</f>
        <v/>
      </c>
      <c r="R132" s="109">
        <v>0</v>
      </c>
      <c r="S132" s="106" t="str">
        <f>VLOOKUP($Q132,'Emissie U-methode'!$B$3:$E$11,3,TRUE)</f>
        <v/>
      </c>
      <c r="T132" s="106" t="str">
        <f>VLOOKUP($Q132,'Emissie U-methode'!$B$3:$E$11,4,TRUE)</f>
        <v/>
      </c>
      <c r="U132" s="57" t="str">
        <f t="shared" si="27"/>
        <v/>
      </c>
      <c r="V132" s="57" t="str">
        <f t="shared" si="28"/>
        <v/>
      </c>
      <c r="W132" s="57" t="str">
        <f t="shared" si="29"/>
        <v/>
      </c>
      <c r="X132" s="57" t="str">
        <f t="shared" si="32"/>
        <v/>
      </c>
      <c r="Y132" s="141" t="str">
        <f t="shared" si="33"/>
        <v/>
      </c>
      <c r="Z132" s="286" t="str">
        <f t="shared" si="34"/>
        <v/>
      </c>
      <c r="AB132" s="261"/>
      <c r="AC132" s="262"/>
      <c r="AD132" s="262"/>
      <c r="AE132" s="263"/>
    </row>
    <row r="133" spans="2:31" ht="15.6" x14ac:dyDescent="0.3">
      <c r="B133" s="123">
        <v>109</v>
      </c>
      <c r="C133" s="122" t="s">
        <v>160</v>
      </c>
      <c r="D133" s="104"/>
      <c r="E133" s="176"/>
      <c r="F133" s="177"/>
      <c r="G133" s="132" t="str">
        <f>VLOOKUP($F133,'Lijst Stageklassen'!$A$5:$CV$12,3+20*(VALUE(LEFT($C133,1)-1)),TRUE)</f>
        <v/>
      </c>
      <c r="H133" s="133" t="str">
        <f>IF(F133&gt;0,VLOOKUP($F133,'Lijst Stageklassen'!$A$5:$CV$12,3+20*(VALUE(LEFT($C133,1)-1))+VALUE(LEFT($D$9,1)),TRUE),J133)</f>
        <v/>
      </c>
      <c r="J133" s="112" t="str">
        <f>IF(OR(RIGHT(C133,3)="MUT",RIGHT(C133,3)="ZUT"),RIGHT(C133,3),(VLOOKUP($F133,'Lijst Stageklassen'!$A$5:$CV$12,9+20*(VALUE(LEFT($C133,1)-1))+VALUE(LEFT($D$9,1)),TRUE)))</f>
        <v/>
      </c>
      <c r="K133" s="106" t="str">
        <f>VLOOKUP($J133,'Emissie U-methode'!$B$3:$E$11,3,TRUE)</f>
        <v/>
      </c>
      <c r="L133" s="106" t="str">
        <f>VLOOKUP($J133,'Emissie U-methode'!$B$3:$E$11,4,TRUE)</f>
        <v/>
      </c>
      <c r="M133" s="141" t="str">
        <f t="shared" si="30"/>
        <v/>
      </c>
      <c r="N133" s="286" t="str">
        <f t="shared" si="31"/>
        <v/>
      </c>
      <c r="P133" s="117" t="s">
        <v>123</v>
      </c>
      <c r="Q133" s="108" t="str">
        <f>IF(OR(RIGHT(C133,3)="MUT",RIGHT(C133,3)="ZUT"),RIGHT(C133,3),VLOOKUP($F133,'Lijst Stageklassen'!$A$5:$CV$12,9+20*(VALUE(LEFT($C133,1)-1))+VALUE(LEFT($D$9,1))+6*VALUE(LEFT(P133,1)),TRUE))</f>
        <v/>
      </c>
      <c r="R133" s="109">
        <v>0</v>
      </c>
      <c r="S133" s="106" t="str">
        <f>VLOOKUP($Q133,'Emissie U-methode'!$B$3:$E$11,3,TRUE)</f>
        <v/>
      </c>
      <c r="T133" s="106" t="str">
        <f>VLOOKUP($Q133,'Emissie U-methode'!$B$3:$E$11,4,TRUE)</f>
        <v/>
      </c>
      <c r="U133" s="57" t="str">
        <f t="shared" si="27"/>
        <v/>
      </c>
      <c r="V133" s="57" t="str">
        <f t="shared" si="28"/>
        <v/>
      </c>
      <c r="W133" s="57" t="str">
        <f t="shared" si="29"/>
        <v/>
      </c>
      <c r="X133" s="57" t="str">
        <f t="shared" si="32"/>
        <v/>
      </c>
      <c r="Y133" s="141" t="str">
        <f t="shared" si="33"/>
        <v/>
      </c>
      <c r="Z133" s="286" t="str">
        <f t="shared" si="34"/>
        <v/>
      </c>
      <c r="AB133" s="261"/>
      <c r="AC133" s="262"/>
      <c r="AD133" s="262"/>
      <c r="AE133" s="263"/>
    </row>
    <row r="134" spans="2:31" ht="15.6" x14ac:dyDescent="0.3">
      <c r="B134" s="123">
        <v>110</v>
      </c>
      <c r="C134" s="122" t="s">
        <v>160</v>
      </c>
      <c r="D134" s="104"/>
      <c r="E134" s="176"/>
      <c r="F134" s="177"/>
      <c r="G134" s="132" t="str">
        <f>VLOOKUP($F134,'Lijst Stageklassen'!$A$5:$CV$12,3+20*(VALUE(LEFT($C134,1)-1)),TRUE)</f>
        <v/>
      </c>
      <c r="H134" s="133" t="str">
        <f>IF(F134&gt;0,VLOOKUP($F134,'Lijst Stageklassen'!$A$5:$CV$12,3+20*(VALUE(LEFT($C134,1)-1))+VALUE(LEFT($D$9,1)),TRUE),J134)</f>
        <v/>
      </c>
      <c r="J134" s="112" t="str">
        <f>IF(OR(RIGHT(C134,3)="MUT",RIGHT(C134,3)="ZUT"),RIGHT(C134,3),(VLOOKUP($F134,'Lijst Stageklassen'!$A$5:$CV$12,9+20*(VALUE(LEFT($C134,1)-1))+VALUE(LEFT($D$9,1)),TRUE)))</f>
        <v/>
      </c>
      <c r="K134" s="106" t="str">
        <f>VLOOKUP($J134,'Emissie U-methode'!$B$3:$E$11,3,TRUE)</f>
        <v/>
      </c>
      <c r="L134" s="106" t="str">
        <f>VLOOKUP($J134,'Emissie U-methode'!$B$3:$E$11,4,TRUE)</f>
        <v/>
      </c>
      <c r="M134" s="141" t="str">
        <f t="shared" si="30"/>
        <v/>
      </c>
      <c r="N134" s="286" t="str">
        <f t="shared" si="31"/>
        <v/>
      </c>
      <c r="P134" s="117" t="s">
        <v>123</v>
      </c>
      <c r="Q134" s="108" t="str">
        <f>IF(OR(RIGHT(C134,3)="MUT",RIGHT(C134,3)="ZUT"),RIGHT(C134,3),VLOOKUP($F134,'Lijst Stageklassen'!$A$5:$CV$12,9+20*(VALUE(LEFT($C134,1)-1))+VALUE(LEFT($D$9,1))+6*VALUE(LEFT(P134,1)),TRUE))</f>
        <v/>
      </c>
      <c r="R134" s="109">
        <v>0</v>
      </c>
      <c r="S134" s="106" t="str">
        <f>VLOOKUP($Q134,'Emissie U-methode'!$B$3:$E$11,3,TRUE)</f>
        <v/>
      </c>
      <c r="T134" s="106" t="str">
        <f>VLOOKUP($Q134,'Emissie U-methode'!$B$3:$E$11,4,TRUE)</f>
        <v/>
      </c>
      <c r="U134" s="57" t="str">
        <f t="shared" si="27"/>
        <v/>
      </c>
      <c r="V134" s="57" t="str">
        <f t="shared" si="28"/>
        <v/>
      </c>
      <c r="W134" s="57" t="str">
        <f t="shared" si="29"/>
        <v/>
      </c>
      <c r="X134" s="57" t="str">
        <f t="shared" si="32"/>
        <v/>
      </c>
      <c r="Y134" s="141" t="str">
        <f t="shared" si="33"/>
        <v/>
      </c>
      <c r="Z134" s="286" t="str">
        <f t="shared" si="34"/>
        <v/>
      </c>
      <c r="AB134" s="261"/>
      <c r="AC134" s="262"/>
      <c r="AD134" s="262"/>
      <c r="AE134" s="263"/>
    </row>
    <row r="135" spans="2:31" ht="15.6" x14ac:dyDescent="0.3">
      <c r="B135" s="123">
        <v>111</v>
      </c>
      <c r="C135" s="122" t="s">
        <v>160</v>
      </c>
      <c r="D135" s="104"/>
      <c r="E135" s="176"/>
      <c r="F135" s="177"/>
      <c r="G135" s="132" t="str">
        <f>VLOOKUP($F135,'Lijst Stageklassen'!$A$5:$CV$12,3+20*(VALUE(LEFT($C135,1)-1)),TRUE)</f>
        <v/>
      </c>
      <c r="H135" s="133" t="str">
        <f>IF(F135&gt;0,VLOOKUP($F135,'Lijst Stageklassen'!$A$5:$CV$12,3+20*(VALUE(LEFT($C135,1)-1))+VALUE(LEFT($D$9,1)),TRUE),J135)</f>
        <v/>
      </c>
      <c r="J135" s="112" t="str">
        <f>IF(OR(RIGHT(C135,3)="MUT",RIGHT(C135,3)="ZUT"),RIGHT(C135,3),(VLOOKUP($F135,'Lijst Stageklassen'!$A$5:$CV$12,9+20*(VALUE(LEFT($C135,1)-1))+VALUE(LEFT($D$9,1)),TRUE)))</f>
        <v/>
      </c>
      <c r="K135" s="106" t="str">
        <f>VLOOKUP($J135,'Emissie U-methode'!$B$3:$E$11,3,TRUE)</f>
        <v/>
      </c>
      <c r="L135" s="106" t="str">
        <f>VLOOKUP($J135,'Emissie U-methode'!$B$3:$E$11,4,TRUE)</f>
        <v/>
      </c>
      <c r="M135" s="141" t="str">
        <f t="shared" si="30"/>
        <v/>
      </c>
      <c r="N135" s="286" t="str">
        <f t="shared" si="31"/>
        <v/>
      </c>
      <c r="P135" s="117" t="s">
        <v>123</v>
      </c>
      <c r="Q135" s="108" t="str">
        <f>IF(OR(RIGHT(C135,3)="MUT",RIGHT(C135,3)="ZUT"),RIGHT(C135,3),VLOOKUP($F135,'Lijst Stageklassen'!$A$5:$CV$12,9+20*(VALUE(LEFT($C135,1)-1))+VALUE(LEFT($D$9,1))+6*VALUE(LEFT(P135,1)),TRUE))</f>
        <v/>
      </c>
      <c r="R135" s="109">
        <v>0</v>
      </c>
      <c r="S135" s="106" t="str">
        <f>VLOOKUP($Q135,'Emissie U-methode'!$B$3:$E$11,3,TRUE)</f>
        <v/>
      </c>
      <c r="T135" s="106" t="str">
        <f>VLOOKUP($Q135,'Emissie U-methode'!$B$3:$E$11,4,TRUE)</f>
        <v/>
      </c>
      <c r="U135" s="57" t="str">
        <f t="shared" si="27"/>
        <v/>
      </c>
      <c r="V135" s="57" t="str">
        <f t="shared" si="28"/>
        <v/>
      </c>
      <c r="W135" s="57" t="str">
        <f t="shared" si="29"/>
        <v/>
      </c>
      <c r="X135" s="57" t="str">
        <f t="shared" si="32"/>
        <v/>
      </c>
      <c r="Y135" s="141" t="str">
        <f t="shared" si="33"/>
        <v/>
      </c>
      <c r="Z135" s="286" t="str">
        <f t="shared" si="34"/>
        <v/>
      </c>
      <c r="AB135" s="261"/>
      <c r="AC135" s="262"/>
      <c r="AD135" s="262"/>
      <c r="AE135" s="263"/>
    </row>
    <row r="136" spans="2:31" ht="15.6" x14ac:dyDescent="0.3">
      <c r="B136" s="123">
        <v>112</v>
      </c>
      <c r="C136" s="122" t="s">
        <v>160</v>
      </c>
      <c r="D136" s="104"/>
      <c r="E136" s="176"/>
      <c r="F136" s="177"/>
      <c r="G136" s="132" t="str">
        <f>VLOOKUP($F136,'Lijst Stageklassen'!$A$5:$CV$12,3+20*(VALUE(LEFT($C136,1)-1)),TRUE)</f>
        <v/>
      </c>
      <c r="H136" s="133" t="str">
        <f>IF(F136&gt;0,VLOOKUP($F136,'Lijst Stageklassen'!$A$5:$CV$12,3+20*(VALUE(LEFT($C136,1)-1))+VALUE(LEFT($D$9,1)),TRUE),J136)</f>
        <v/>
      </c>
      <c r="J136" s="112" t="str">
        <f>IF(OR(RIGHT(C136,3)="MUT",RIGHT(C136,3)="ZUT"),RIGHT(C136,3),(VLOOKUP($F136,'Lijst Stageklassen'!$A$5:$CV$12,9+20*(VALUE(LEFT($C136,1)-1))+VALUE(LEFT($D$9,1)),TRUE)))</f>
        <v/>
      </c>
      <c r="K136" s="106" t="str">
        <f>VLOOKUP($J136,'Emissie U-methode'!$B$3:$E$11,3,TRUE)</f>
        <v/>
      </c>
      <c r="L136" s="106" t="str">
        <f>VLOOKUP($J136,'Emissie U-methode'!$B$3:$E$11,4,TRUE)</f>
        <v/>
      </c>
      <c r="M136" s="141" t="str">
        <f t="shared" si="30"/>
        <v/>
      </c>
      <c r="N136" s="286" t="str">
        <f t="shared" si="31"/>
        <v/>
      </c>
      <c r="P136" s="117" t="s">
        <v>123</v>
      </c>
      <c r="Q136" s="108" t="str">
        <f>IF(OR(RIGHT(C136,3)="MUT",RIGHT(C136,3)="ZUT"),RIGHT(C136,3),VLOOKUP($F136,'Lijst Stageklassen'!$A$5:$CV$12,9+20*(VALUE(LEFT($C136,1)-1))+VALUE(LEFT($D$9,1))+6*VALUE(LEFT(P136,1)),TRUE))</f>
        <v/>
      </c>
      <c r="R136" s="109">
        <v>0</v>
      </c>
      <c r="S136" s="106" t="str">
        <f>VLOOKUP($Q136,'Emissie U-methode'!$B$3:$E$11,3,TRUE)</f>
        <v/>
      </c>
      <c r="T136" s="106" t="str">
        <f>VLOOKUP($Q136,'Emissie U-methode'!$B$3:$E$11,4,TRUE)</f>
        <v/>
      </c>
      <c r="U136" s="57" t="str">
        <f t="shared" si="27"/>
        <v/>
      </c>
      <c r="V136" s="57" t="str">
        <f t="shared" si="28"/>
        <v/>
      </c>
      <c r="W136" s="57" t="str">
        <f t="shared" si="29"/>
        <v/>
      </c>
      <c r="X136" s="57" t="str">
        <f t="shared" si="32"/>
        <v/>
      </c>
      <c r="Y136" s="141" t="str">
        <f t="shared" si="33"/>
        <v/>
      </c>
      <c r="Z136" s="286" t="str">
        <f t="shared" si="34"/>
        <v/>
      </c>
      <c r="AB136" s="261"/>
      <c r="AC136" s="262"/>
      <c r="AD136" s="262"/>
      <c r="AE136" s="263"/>
    </row>
    <row r="137" spans="2:31" ht="15.6" x14ac:dyDescent="0.3">
      <c r="B137" s="123">
        <v>113</v>
      </c>
      <c r="C137" s="122" t="s">
        <v>160</v>
      </c>
      <c r="D137" s="104"/>
      <c r="E137" s="176"/>
      <c r="F137" s="177"/>
      <c r="G137" s="132" t="str">
        <f>VLOOKUP($F137,'Lijst Stageklassen'!$A$5:$CV$12,3+20*(VALUE(LEFT($C137,1)-1)),TRUE)</f>
        <v/>
      </c>
      <c r="H137" s="133" t="str">
        <f>IF(F137&gt;0,VLOOKUP($F137,'Lijst Stageklassen'!$A$5:$CV$12,3+20*(VALUE(LEFT($C137,1)-1))+VALUE(LEFT($D$9,1)),TRUE),J137)</f>
        <v/>
      </c>
      <c r="J137" s="112" t="str">
        <f>IF(OR(RIGHT(C137,3)="MUT",RIGHT(C137,3)="ZUT"),RIGHT(C137,3),(VLOOKUP($F137,'Lijst Stageklassen'!$A$5:$CV$12,9+20*(VALUE(LEFT($C137,1)-1))+VALUE(LEFT($D$9,1)),TRUE)))</f>
        <v/>
      </c>
      <c r="K137" s="106" t="str">
        <f>VLOOKUP($J137,'Emissie U-methode'!$B$3:$E$11,3,TRUE)</f>
        <v/>
      </c>
      <c r="L137" s="106" t="str">
        <f>VLOOKUP($J137,'Emissie U-methode'!$B$3:$E$11,4,TRUE)</f>
        <v/>
      </c>
      <c r="M137" s="141" t="str">
        <f t="shared" si="30"/>
        <v/>
      </c>
      <c r="N137" s="286" t="str">
        <f t="shared" si="31"/>
        <v/>
      </c>
      <c r="P137" s="117" t="s">
        <v>123</v>
      </c>
      <c r="Q137" s="108" t="str">
        <f>IF(OR(RIGHT(C137,3)="MUT",RIGHT(C137,3)="ZUT"),RIGHT(C137,3),VLOOKUP($F137,'Lijst Stageklassen'!$A$5:$CV$12,9+20*(VALUE(LEFT($C137,1)-1))+VALUE(LEFT($D$9,1))+6*VALUE(LEFT(P137,1)),TRUE))</f>
        <v/>
      </c>
      <c r="R137" s="109">
        <v>0</v>
      </c>
      <c r="S137" s="106" t="str">
        <f>VLOOKUP($Q137,'Emissie U-methode'!$B$3:$E$11,3,TRUE)</f>
        <v/>
      </c>
      <c r="T137" s="106" t="str">
        <f>VLOOKUP($Q137,'Emissie U-methode'!$B$3:$E$11,4,TRUE)</f>
        <v/>
      </c>
      <c r="U137" s="57" t="str">
        <f t="shared" si="27"/>
        <v/>
      </c>
      <c r="V137" s="57" t="str">
        <f t="shared" si="28"/>
        <v/>
      </c>
      <c r="W137" s="57" t="str">
        <f t="shared" si="29"/>
        <v/>
      </c>
      <c r="X137" s="57" t="str">
        <f t="shared" si="32"/>
        <v/>
      </c>
      <c r="Y137" s="141" t="str">
        <f t="shared" si="33"/>
        <v/>
      </c>
      <c r="Z137" s="286" t="str">
        <f t="shared" si="34"/>
        <v/>
      </c>
      <c r="AB137" s="261"/>
      <c r="AC137" s="262"/>
      <c r="AD137" s="262"/>
      <c r="AE137" s="263"/>
    </row>
    <row r="138" spans="2:31" ht="15.6" x14ac:dyDescent="0.3">
      <c r="B138" s="123">
        <v>114</v>
      </c>
      <c r="C138" s="122" t="s">
        <v>160</v>
      </c>
      <c r="D138" s="104"/>
      <c r="E138" s="176"/>
      <c r="F138" s="177"/>
      <c r="G138" s="132" t="str">
        <f>VLOOKUP($F138,'Lijst Stageklassen'!$A$5:$CV$12,3+20*(VALUE(LEFT($C138,1)-1)),TRUE)</f>
        <v/>
      </c>
      <c r="H138" s="133" t="str">
        <f>IF(F138&gt;0,VLOOKUP($F138,'Lijst Stageklassen'!$A$5:$CV$12,3+20*(VALUE(LEFT($C138,1)-1))+VALUE(LEFT($D$9,1)),TRUE),J138)</f>
        <v/>
      </c>
      <c r="J138" s="112" t="str">
        <f>IF(OR(RIGHT(C138,3)="MUT",RIGHT(C138,3)="ZUT"),RIGHT(C138,3),(VLOOKUP($F138,'Lijst Stageklassen'!$A$5:$CV$12,9+20*(VALUE(LEFT($C138,1)-1))+VALUE(LEFT($D$9,1)),TRUE)))</f>
        <v/>
      </c>
      <c r="K138" s="106" t="str">
        <f>VLOOKUP($J138,'Emissie U-methode'!$B$3:$E$11,3,TRUE)</f>
        <v/>
      </c>
      <c r="L138" s="106" t="str">
        <f>VLOOKUP($J138,'Emissie U-methode'!$B$3:$E$11,4,TRUE)</f>
        <v/>
      </c>
      <c r="M138" s="141" t="str">
        <f t="shared" si="30"/>
        <v/>
      </c>
      <c r="N138" s="286" t="str">
        <f t="shared" si="31"/>
        <v/>
      </c>
      <c r="P138" s="117" t="s">
        <v>123</v>
      </c>
      <c r="Q138" s="108" t="str">
        <f>IF(OR(RIGHT(C138,3)="MUT",RIGHT(C138,3)="ZUT"),RIGHT(C138,3),VLOOKUP($F138,'Lijst Stageklassen'!$A$5:$CV$12,9+20*(VALUE(LEFT($C138,1)-1))+VALUE(LEFT($D$9,1))+6*VALUE(LEFT(P138,1)),TRUE))</f>
        <v/>
      </c>
      <c r="R138" s="109">
        <v>0</v>
      </c>
      <c r="S138" s="106" t="str">
        <f>VLOOKUP($Q138,'Emissie U-methode'!$B$3:$E$11,3,TRUE)</f>
        <v/>
      </c>
      <c r="T138" s="106" t="str">
        <f>VLOOKUP($Q138,'Emissie U-methode'!$B$3:$E$11,4,TRUE)</f>
        <v/>
      </c>
      <c r="U138" s="57" t="str">
        <f t="shared" si="27"/>
        <v/>
      </c>
      <c r="V138" s="57" t="str">
        <f t="shared" si="28"/>
        <v/>
      </c>
      <c r="W138" s="57" t="str">
        <f t="shared" si="29"/>
        <v/>
      </c>
      <c r="X138" s="57" t="str">
        <f t="shared" si="32"/>
        <v/>
      </c>
      <c r="Y138" s="141" t="str">
        <f t="shared" si="33"/>
        <v/>
      </c>
      <c r="Z138" s="286" t="str">
        <f t="shared" si="34"/>
        <v/>
      </c>
      <c r="AB138" s="261"/>
      <c r="AC138" s="262"/>
      <c r="AD138" s="262"/>
      <c r="AE138" s="263"/>
    </row>
    <row r="139" spans="2:31" ht="15.6" x14ac:dyDescent="0.3">
      <c r="B139" s="123">
        <v>115</v>
      </c>
      <c r="C139" s="122" t="s">
        <v>160</v>
      </c>
      <c r="D139" s="104"/>
      <c r="E139" s="176"/>
      <c r="F139" s="177"/>
      <c r="G139" s="132" t="str">
        <f>VLOOKUP($F139,'Lijst Stageklassen'!$A$5:$CV$12,3+20*(VALUE(LEFT($C139,1)-1)),TRUE)</f>
        <v/>
      </c>
      <c r="H139" s="133" t="str">
        <f>IF(F139&gt;0,VLOOKUP($F139,'Lijst Stageklassen'!$A$5:$CV$12,3+20*(VALUE(LEFT($C139,1)-1))+VALUE(LEFT($D$9,1)),TRUE),J139)</f>
        <v/>
      </c>
      <c r="J139" s="112" t="str">
        <f>IF(OR(RIGHT(C139,3)="MUT",RIGHT(C139,3)="ZUT"),RIGHT(C139,3),(VLOOKUP($F139,'Lijst Stageklassen'!$A$5:$CV$12,9+20*(VALUE(LEFT($C139,1)-1))+VALUE(LEFT($D$9,1)),TRUE)))</f>
        <v/>
      </c>
      <c r="K139" s="106" t="str">
        <f>VLOOKUP($J139,'Emissie U-methode'!$B$3:$E$11,3,TRUE)</f>
        <v/>
      </c>
      <c r="L139" s="106" t="str">
        <f>VLOOKUP($J139,'Emissie U-methode'!$B$3:$E$11,4,TRUE)</f>
        <v/>
      </c>
      <c r="M139" s="141" t="str">
        <f t="shared" si="30"/>
        <v/>
      </c>
      <c r="N139" s="286" t="str">
        <f t="shared" si="31"/>
        <v/>
      </c>
      <c r="P139" s="117" t="s">
        <v>123</v>
      </c>
      <c r="Q139" s="108" t="str">
        <f>IF(OR(RIGHT(C139,3)="MUT",RIGHT(C139,3)="ZUT"),RIGHT(C139,3),VLOOKUP($F139,'Lijst Stageklassen'!$A$5:$CV$12,9+20*(VALUE(LEFT($C139,1)-1))+VALUE(LEFT($D$9,1))+6*VALUE(LEFT(P139,1)),TRUE))</f>
        <v/>
      </c>
      <c r="R139" s="109">
        <v>0</v>
      </c>
      <c r="S139" s="106" t="str">
        <f>VLOOKUP($Q139,'Emissie U-methode'!$B$3:$E$11,3,TRUE)</f>
        <v/>
      </c>
      <c r="T139" s="106" t="str">
        <f>VLOOKUP($Q139,'Emissie U-methode'!$B$3:$E$11,4,TRUE)</f>
        <v/>
      </c>
      <c r="U139" s="57" t="str">
        <f t="shared" si="27"/>
        <v/>
      </c>
      <c r="V139" s="57" t="str">
        <f t="shared" si="28"/>
        <v/>
      </c>
      <c r="W139" s="57" t="str">
        <f t="shared" si="29"/>
        <v/>
      </c>
      <c r="X139" s="57" t="str">
        <f t="shared" si="32"/>
        <v/>
      </c>
      <c r="Y139" s="141" t="str">
        <f t="shared" si="33"/>
        <v/>
      </c>
      <c r="Z139" s="286" t="str">
        <f t="shared" si="34"/>
        <v/>
      </c>
      <c r="AB139" s="261"/>
      <c r="AC139" s="262"/>
      <c r="AD139" s="262"/>
      <c r="AE139" s="263"/>
    </row>
    <row r="140" spans="2:31" ht="15.6" x14ac:dyDescent="0.3">
      <c r="B140" s="123">
        <v>116</v>
      </c>
      <c r="C140" s="122" t="s">
        <v>160</v>
      </c>
      <c r="D140" s="104"/>
      <c r="E140" s="176"/>
      <c r="F140" s="177"/>
      <c r="G140" s="132" t="str">
        <f>VLOOKUP($F140,'Lijst Stageklassen'!$A$5:$CV$12,3+20*(VALUE(LEFT($C140,1)-1)),TRUE)</f>
        <v/>
      </c>
      <c r="H140" s="133" t="str">
        <f>IF(F140&gt;0,VLOOKUP($F140,'Lijst Stageklassen'!$A$5:$CV$12,3+20*(VALUE(LEFT($C140,1)-1))+VALUE(LEFT($D$9,1)),TRUE),J140)</f>
        <v/>
      </c>
      <c r="J140" s="112" t="str">
        <f>IF(OR(RIGHT(C140,3)="MUT",RIGHT(C140,3)="ZUT"),RIGHT(C140,3),(VLOOKUP($F140,'Lijst Stageklassen'!$A$5:$CV$12,9+20*(VALUE(LEFT($C140,1)-1))+VALUE(LEFT($D$9,1)),TRUE)))</f>
        <v/>
      </c>
      <c r="K140" s="106" t="str">
        <f>VLOOKUP($J140,'Emissie U-methode'!$B$3:$E$11,3,TRUE)</f>
        <v/>
      </c>
      <c r="L140" s="106" t="str">
        <f>VLOOKUP($J140,'Emissie U-methode'!$B$3:$E$11,4,TRUE)</f>
        <v/>
      </c>
      <c r="M140" s="141" t="str">
        <f t="shared" si="30"/>
        <v/>
      </c>
      <c r="N140" s="286" t="str">
        <f t="shared" si="31"/>
        <v/>
      </c>
      <c r="P140" s="117" t="s">
        <v>123</v>
      </c>
      <c r="Q140" s="108" t="str">
        <f>IF(OR(RIGHT(C140,3)="MUT",RIGHT(C140,3)="ZUT"),RIGHT(C140,3),VLOOKUP($F140,'Lijst Stageklassen'!$A$5:$CV$12,9+20*(VALUE(LEFT($C140,1)-1))+VALUE(LEFT($D$9,1))+6*VALUE(LEFT(P140,1)),TRUE))</f>
        <v/>
      </c>
      <c r="R140" s="109">
        <v>0</v>
      </c>
      <c r="S140" s="106" t="str">
        <f>VLOOKUP($Q140,'Emissie U-methode'!$B$3:$E$11,3,TRUE)</f>
        <v/>
      </c>
      <c r="T140" s="106" t="str">
        <f>VLOOKUP($Q140,'Emissie U-methode'!$B$3:$E$11,4,TRUE)</f>
        <v/>
      </c>
      <c r="U140" s="57" t="str">
        <f t="shared" si="27"/>
        <v/>
      </c>
      <c r="V140" s="57" t="str">
        <f t="shared" si="28"/>
        <v/>
      </c>
      <c r="W140" s="57" t="str">
        <f t="shared" si="29"/>
        <v/>
      </c>
      <c r="X140" s="57" t="str">
        <f t="shared" si="32"/>
        <v/>
      </c>
      <c r="Y140" s="141" t="str">
        <f t="shared" si="33"/>
        <v/>
      </c>
      <c r="Z140" s="286" t="str">
        <f t="shared" si="34"/>
        <v/>
      </c>
      <c r="AB140" s="261"/>
      <c r="AC140" s="262"/>
      <c r="AD140" s="262"/>
      <c r="AE140" s="263"/>
    </row>
    <row r="141" spans="2:31" ht="15.6" x14ac:dyDescent="0.3">
      <c r="B141" s="123">
        <v>117</v>
      </c>
      <c r="C141" s="122" t="s">
        <v>160</v>
      </c>
      <c r="D141" s="104"/>
      <c r="E141" s="176"/>
      <c r="F141" s="177"/>
      <c r="G141" s="132" t="str">
        <f>VLOOKUP($F141,'Lijst Stageklassen'!$A$5:$CV$12,3+20*(VALUE(LEFT($C141,1)-1)),TRUE)</f>
        <v/>
      </c>
      <c r="H141" s="133" t="str">
        <f>IF(F141&gt;0,VLOOKUP($F141,'Lijst Stageklassen'!$A$5:$CV$12,3+20*(VALUE(LEFT($C141,1)-1))+VALUE(LEFT($D$9,1)),TRUE),J141)</f>
        <v/>
      </c>
      <c r="J141" s="112" t="str">
        <f>IF(OR(RIGHT(C141,3)="MUT",RIGHT(C141,3)="ZUT"),RIGHT(C141,3),(VLOOKUP($F141,'Lijst Stageklassen'!$A$5:$CV$12,9+20*(VALUE(LEFT($C141,1)-1))+VALUE(LEFT($D$9,1)),TRUE)))</f>
        <v/>
      </c>
      <c r="K141" s="106" t="str">
        <f>VLOOKUP($J141,'Emissie U-methode'!$B$3:$E$11,3,TRUE)</f>
        <v/>
      </c>
      <c r="L141" s="106" t="str">
        <f>VLOOKUP($J141,'Emissie U-methode'!$B$3:$E$11,4,TRUE)</f>
        <v/>
      </c>
      <c r="M141" s="141" t="str">
        <f t="shared" si="30"/>
        <v/>
      </c>
      <c r="N141" s="286" t="str">
        <f t="shared" si="31"/>
        <v/>
      </c>
      <c r="P141" s="117" t="s">
        <v>123</v>
      </c>
      <c r="Q141" s="108" t="str">
        <f>IF(OR(RIGHT(C141,3)="MUT",RIGHT(C141,3)="ZUT"),RIGHT(C141,3),VLOOKUP($F141,'Lijst Stageklassen'!$A$5:$CV$12,9+20*(VALUE(LEFT($C141,1)-1))+VALUE(LEFT($D$9,1))+6*VALUE(LEFT(P141,1)),TRUE))</f>
        <v/>
      </c>
      <c r="R141" s="109">
        <v>0</v>
      </c>
      <c r="S141" s="106" t="str">
        <f>VLOOKUP($Q141,'Emissie U-methode'!$B$3:$E$11,3,TRUE)</f>
        <v/>
      </c>
      <c r="T141" s="106" t="str">
        <f>VLOOKUP($Q141,'Emissie U-methode'!$B$3:$E$11,4,TRUE)</f>
        <v/>
      </c>
      <c r="U141" s="57" t="str">
        <f t="shared" si="27"/>
        <v/>
      </c>
      <c r="V141" s="57" t="str">
        <f t="shared" si="28"/>
        <v/>
      </c>
      <c r="W141" s="57" t="str">
        <f t="shared" si="29"/>
        <v/>
      </c>
      <c r="X141" s="57" t="str">
        <f t="shared" si="32"/>
        <v/>
      </c>
      <c r="Y141" s="141" t="str">
        <f t="shared" si="33"/>
        <v/>
      </c>
      <c r="Z141" s="286" t="str">
        <f t="shared" si="34"/>
        <v/>
      </c>
      <c r="AB141" s="261"/>
      <c r="AC141" s="262"/>
      <c r="AD141" s="262"/>
      <c r="AE141" s="263"/>
    </row>
    <row r="142" spans="2:31" ht="15.6" x14ac:dyDescent="0.3">
      <c r="B142" s="123">
        <v>118</v>
      </c>
      <c r="C142" s="122" t="s">
        <v>160</v>
      </c>
      <c r="D142" s="104"/>
      <c r="E142" s="176"/>
      <c r="F142" s="177"/>
      <c r="G142" s="132" t="str">
        <f>VLOOKUP($F142,'Lijst Stageklassen'!$A$5:$CV$12,3+20*(VALUE(LEFT($C142,1)-1)),TRUE)</f>
        <v/>
      </c>
      <c r="H142" s="133" t="str">
        <f>IF(F142&gt;0,VLOOKUP($F142,'Lijst Stageklassen'!$A$5:$CV$12,3+20*(VALUE(LEFT($C142,1)-1))+VALUE(LEFT($D$9,1)),TRUE),J142)</f>
        <v/>
      </c>
      <c r="J142" s="112" t="str">
        <f>IF(OR(RIGHT(C142,3)="MUT",RIGHT(C142,3)="ZUT"),RIGHT(C142,3),(VLOOKUP($F142,'Lijst Stageklassen'!$A$5:$CV$12,9+20*(VALUE(LEFT($C142,1)-1))+VALUE(LEFT($D$9,1)),TRUE)))</f>
        <v/>
      </c>
      <c r="K142" s="106" t="str">
        <f>VLOOKUP($J142,'Emissie U-methode'!$B$3:$E$11,3,TRUE)</f>
        <v/>
      </c>
      <c r="L142" s="106" t="str">
        <f>VLOOKUP($J142,'Emissie U-methode'!$B$3:$E$11,4,TRUE)</f>
        <v/>
      </c>
      <c r="M142" s="141" t="str">
        <f t="shared" si="30"/>
        <v/>
      </c>
      <c r="N142" s="286" t="str">
        <f t="shared" si="31"/>
        <v/>
      </c>
      <c r="P142" s="117" t="s">
        <v>123</v>
      </c>
      <c r="Q142" s="108" t="str">
        <f>IF(OR(RIGHT(C142,3)="MUT",RIGHT(C142,3)="ZUT"),RIGHT(C142,3),VLOOKUP($F142,'Lijst Stageklassen'!$A$5:$CV$12,9+20*(VALUE(LEFT($C142,1)-1))+VALUE(LEFT($D$9,1))+6*VALUE(LEFT(P142,1)),TRUE))</f>
        <v/>
      </c>
      <c r="R142" s="109">
        <v>0</v>
      </c>
      <c r="S142" s="106" t="str">
        <f>VLOOKUP($Q142,'Emissie U-methode'!$B$3:$E$11,3,TRUE)</f>
        <v/>
      </c>
      <c r="T142" s="106" t="str">
        <f>VLOOKUP($Q142,'Emissie U-methode'!$B$3:$E$11,4,TRUE)</f>
        <v/>
      </c>
      <c r="U142" s="57" t="str">
        <f t="shared" si="27"/>
        <v/>
      </c>
      <c r="V142" s="57" t="str">
        <f t="shared" si="28"/>
        <v/>
      </c>
      <c r="W142" s="57" t="str">
        <f t="shared" si="29"/>
        <v/>
      </c>
      <c r="X142" s="57" t="str">
        <f t="shared" si="32"/>
        <v/>
      </c>
      <c r="Y142" s="141" t="str">
        <f t="shared" si="33"/>
        <v/>
      </c>
      <c r="Z142" s="286" t="str">
        <f t="shared" si="34"/>
        <v/>
      </c>
      <c r="AB142" s="261"/>
      <c r="AC142" s="262"/>
      <c r="AD142" s="262"/>
      <c r="AE142" s="263"/>
    </row>
    <row r="143" spans="2:31" ht="15.6" x14ac:dyDescent="0.3">
      <c r="B143" s="123">
        <v>119</v>
      </c>
      <c r="C143" s="122" t="s">
        <v>160</v>
      </c>
      <c r="D143" s="104"/>
      <c r="E143" s="176"/>
      <c r="F143" s="177"/>
      <c r="G143" s="132" t="str">
        <f>VLOOKUP($F143,'Lijst Stageklassen'!$A$5:$CV$12,3+20*(VALUE(LEFT($C143,1)-1)),TRUE)</f>
        <v/>
      </c>
      <c r="H143" s="133" t="str">
        <f>IF(F143&gt;0,VLOOKUP($F143,'Lijst Stageklassen'!$A$5:$CV$12,3+20*(VALUE(LEFT($C143,1)-1))+VALUE(LEFT($D$9,1)),TRUE),J143)</f>
        <v/>
      </c>
      <c r="J143" s="112" t="str">
        <f>IF(OR(RIGHT(C143,3)="MUT",RIGHT(C143,3)="ZUT"),RIGHT(C143,3),(VLOOKUP($F143,'Lijst Stageklassen'!$A$5:$CV$12,9+20*(VALUE(LEFT($C143,1)-1))+VALUE(LEFT($D$9,1)),TRUE)))</f>
        <v/>
      </c>
      <c r="K143" s="106" t="str">
        <f>VLOOKUP($J143,'Emissie U-methode'!$B$3:$E$11,3,TRUE)</f>
        <v/>
      </c>
      <c r="L143" s="106" t="str">
        <f>VLOOKUP($J143,'Emissie U-methode'!$B$3:$E$11,4,TRUE)</f>
        <v/>
      </c>
      <c r="M143" s="141" t="str">
        <f t="shared" si="30"/>
        <v/>
      </c>
      <c r="N143" s="286" t="str">
        <f t="shared" si="31"/>
        <v/>
      </c>
      <c r="P143" s="117" t="s">
        <v>123</v>
      </c>
      <c r="Q143" s="108" t="str">
        <f>IF(OR(RIGHT(C143,3)="MUT",RIGHT(C143,3)="ZUT"),RIGHT(C143,3),VLOOKUP($F143,'Lijst Stageklassen'!$A$5:$CV$12,9+20*(VALUE(LEFT($C143,1)-1))+VALUE(LEFT($D$9,1))+6*VALUE(LEFT(P143,1)),TRUE))</f>
        <v/>
      </c>
      <c r="R143" s="109">
        <v>0</v>
      </c>
      <c r="S143" s="106" t="str">
        <f>VLOOKUP($Q143,'Emissie U-methode'!$B$3:$E$11,3,TRUE)</f>
        <v/>
      </c>
      <c r="T143" s="106" t="str">
        <f>VLOOKUP($Q143,'Emissie U-methode'!$B$3:$E$11,4,TRUE)</f>
        <v/>
      </c>
      <c r="U143" s="57" t="str">
        <f t="shared" si="27"/>
        <v/>
      </c>
      <c r="V143" s="57" t="str">
        <f t="shared" si="28"/>
        <v/>
      </c>
      <c r="W143" s="57" t="str">
        <f t="shared" si="29"/>
        <v/>
      </c>
      <c r="X143" s="57" t="str">
        <f t="shared" si="32"/>
        <v/>
      </c>
      <c r="Y143" s="141" t="str">
        <f t="shared" si="33"/>
        <v/>
      </c>
      <c r="Z143" s="286" t="str">
        <f t="shared" si="34"/>
        <v/>
      </c>
      <c r="AB143" s="261"/>
      <c r="AC143" s="262"/>
      <c r="AD143" s="262"/>
      <c r="AE143" s="263"/>
    </row>
    <row r="144" spans="2:31" ht="15.6" x14ac:dyDescent="0.3">
      <c r="B144" s="123">
        <v>120</v>
      </c>
      <c r="C144" s="122" t="s">
        <v>160</v>
      </c>
      <c r="D144" s="104"/>
      <c r="E144" s="176"/>
      <c r="F144" s="177"/>
      <c r="G144" s="132" t="str">
        <f>VLOOKUP($F144,'Lijst Stageklassen'!$A$5:$CV$12,3+20*(VALUE(LEFT($C144,1)-1)),TRUE)</f>
        <v/>
      </c>
      <c r="H144" s="133" t="str">
        <f>IF(F144&gt;0,VLOOKUP($F144,'Lijst Stageklassen'!$A$5:$CV$12,3+20*(VALUE(LEFT($C144,1)-1))+VALUE(LEFT($D$9,1)),TRUE),J144)</f>
        <v/>
      </c>
      <c r="J144" s="112" t="str">
        <f>IF(OR(RIGHT(C144,3)="MUT",RIGHT(C144,3)="ZUT"),RIGHT(C144,3),(VLOOKUP($F144,'Lijst Stageklassen'!$A$5:$CV$12,9+20*(VALUE(LEFT($C144,1)-1))+VALUE(LEFT($D$9,1)),TRUE)))</f>
        <v/>
      </c>
      <c r="K144" s="106" t="str">
        <f>VLOOKUP($J144,'Emissie U-methode'!$B$3:$E$11,3,TRUE)</f>
        <v/>
      </c>
      <c r="L144" s="106" t="str">
        <f>VLOOKUP($J144,'Emissie U-methode'!$B$3:$E$11,4,TRUE)</f>
        <v/>
      </c>
      <c r="M144" s="141" t="str">
        <f t="shared" si="30"/>
        <v/>
      </c>
      <c r="N144" s="286" t="str">
        <f t="shared" si="31"/>
        <v/>
      </c>
      <c r="P144" s="117" t="s">
        <v>123</v>
      </c>
      <c r="Q144" s="108" t="str">
        <f>IF(OR(RIGHT(C144,3)="MUT",RIGHT(C144,3)="ZUT"),RIGHT(C144,3),VLOOKUP($F144,'Lijst Stageklassen'!$A$5:$CV$12,9+20*(VALUE(LEFT($C144,1)-1))+VALUE(LEFT($D$9,1))+6*VALUE(LEFT(P144,1)),TRUE))</f>
        <v/>
      </c>
      <c r="R144" s="109">
        <v>0</v>
      </c>
      <c r="S144" s="106" t="str">
        <f>VLOOKUP($Q144,'Emissie U-methode'!$B$3:$E$11,3,TRUE)</f>
        <v/>
      </c>
      <c r="T144" s="106" t="str">
        <f>VLOOKUP($Q144,'Emissie U-methode'!$B$3:$E$11,4,TRUE)</f>
        <v/>
      </c>
      <c r="U144" s="57" t="str">
        <f t="shared" si="27"/>
        <v/>
      </c>
      <c r="V144" s="57" t="str">
        <f t="shared" si="28"/>
        <v/>
      </c>
      <c r="W144" s="57" t="str">
        <f t="shared" si="29"/>
        <v/>
      </c>
      <c r="X144" s="57" t="str">
        <f t="shared" si="32"/>
        <v/>
      </c>
      <c r="Y144" s="141" t="str">
        <f t="shared" si="33"/>
        <v/>
      </c>
      <c r="Z144" s="286" t="str">
        <f t="shared" si="34"/>
        <v/>
      </c>
      <c r="AB144" s="261"/>
      <c r="AC144" s="262"/>
      <c r="AD144" s="262"/>
      <c r="AE144" s="263"/>
    </row>
    <row r="145" spans="2:31" ht="15.6" x14ac:dyDescent="0.3">
      <c r="B145" s="123">
        <v>121</v>
      </c>
      <c r="C145" s="122" t="s">
        <v>160</v>
      </c>
      <c r="D145" s="104"/>
      <c r="E145" s="176"/>
      <c r="F145" s="177"/>
      <c r="G145" s="132" t="str">
        <f>VLOOKUP($F145,'Lijst Stageklassen'!$A$5:$CV$12,3+20*(VALUE(LEFT($C145,1)-1)),TRUE)</f>
        <v/>
      </c>
      <c r="H145" s="133" t="str">
        <f>IF(F145&gt;0,VLOOKUP($F145,'Lijst Stageklassen'!$A$5:$CV$12,3+20*(VALUE(LEFT($C145,1)-1))+VALUE(LEFT($D$9,1)),TRUE),J145)</f>
        <v/>
      </c>
      <c r="J145" s="112" t="str">
        <f>IF(OR(RIGHT(C145,3)="MUT",RIGHT(C145,3)="ZUT"),RIGHT(C145,3),(VLOOKUP($F145,'Lijst Stageklassen'!$A$5:$CV$12,9+20*(VALUE(LEFT($C145,1)-1))+VALUE(LEFT($D$9,1)),TRUE)))</f>
        <v/>
      </c>
      <c r="K145" s="106" t="str">
        <f>VLOOKUP($J145,'Emissie U-methode'!$B$3:$E$11,3,TRUE)</f>
        <v/>
      </c>
      <c r="L145" s="106" t="str">
        <f>VLOOKUP($J145,'Emissie U-methode'!$B$3:$E$11,4,TRUE)</f>
        <v/>
      </c>
      <c r="M145" s="141" t="str">
        <f t="shared" si="30"/>
        <v/>
      </c>
      <c r="N145" s="286" t="str">
        <f t="shared" si="31"/>
        <v/>
      </c>
      <c r="P145" s="117" t="s">
        <v>123</v>
      </c>
      <c r="Q145" s="108" t="str">
        <f>IF(OR(RIGHT(C145,3)="MUT",RIGHT(C145,3)="ZUT"),RIGHT(C145,3),VLOOKUP($F145,'Lijst Stageklassen'!$A$5:$CV$12,9+20*(VALUE(LEFT($C145,1)-1))+VALUE(LEFT($D$9,1))+6*VALUE(LEFT(P145,1)),TRUE))</f>
        <v/>
      </c>
      <c r="R145" s="109">
        <v>0</v>
      </c>
      <c r="S145" s="106" t="str">
        <f>VLOOKUP($Q145,'Emissie U-methode'!$B$3:$E$11,3,TRUE)</f>
        <v/>
      </c>
      <c r="T145" s="106" t="str">
        <f>VLOOKUP($Q145,'Emissie U-methode'!$B$3:$E$11,4,TRUE)</f>
        <v/>
      </c>
      <c r="U145" s="57" t="str">
        <f t="shared" si="27"/>
        <v/>
      </c>
      <c r="V145" s="57" t="str">
        <f t="shared" si="28"/>
        <v/>
      </c>
      <c r="W145" s="57" t="str">
        <f t="shared" si="29"/>
        <v/>
      </c>
      <c r="X145" s="57" t="str">
        <f t="shared" si="32"/>
        <v/>
      </c>
      <c r="Y145" s="141" t="str">
        <f t="shared" si="33"/>
        <v/>
      </c>
      <c r="Z145" s="286" t="str">
        <f t="shared" si="34"/>
        <v/>
      </c>
      <c r="AB145" s="261"/>
      <c r="AC145" s="262"/>
      <c r="AD145" s="262"/>
      <c r="AE145" s="263"/>
    </row>
    <row r="146" spans="2:31" ht="15.6" x14ac:dyDescent="0.3">
      <c r="B146" s="123">
        <v>122</v>
      </c>
      <c r="C146" s="122" t="s">
        <v>160</v>
      </c>
      <c r="D146" s="104"/>
      <c r="E146" s="176"/>
      <c r="F146" s="177"/>
      <c r="G146" s="132" t="str">
        <f>VLOOKUP($F146,'Lijst Stageklassen'!$A$5:$CV$12,3+20*(VALUE(LEFT($C146,1)-1)),TRUE)</f>
        <v/>
      </c>
      <c r="H146" s="133" t="str">
        <f>IF(F146&gt;0,VLOOKUP($F146,'Lijst Stageklassen'!$A$5:$CV$12,3+20*(VALUE(LEFT($C146,1)-1))+VALUE(LEFT($D$9,1)),TRUE),J146)</f>
        <v/>
      </c>
      <c r="J146" s="112" t="str">
        <f>IF(OR(RIGHT(C146,3)="MUT",RIGHT(C146,3)="ZUT"),RIGHT(C146,3),(VLOOKUP($F146,'Lijst Stageklassen'!$A$5:$CV$12,9+20*(VALUE(LEFT($C146,1)-1))+VALUE(LEFT($D$9,1)),TRUE)))</f>
        <v/>
      </c>
      <c r="K146" s="106" t="str">
        <f>VLOOKUP($J146,'Emissie U-methode'!$B$3:$E$11,3,TRUE)</f>
        <v/>
      </c>
      <c r="L146" s="106" t="str">
        <f>VLOOKUP($J146,'Emissie U-methode'!$B$3:$E$11,4,TRUE)</f>
        <v/>
      </c>
      <c r="M146" s="141" t="str">
        <f t="shared" si="30"/>
        <v/>
      </c>
      <c r="N146" s="286" t="str">
        <f t="shared" si="31"/>
        <v/>
      </c>
      <c r="P146" s="117" t="s">
        <v>123</v>
      </c>
      <c r="Q146" s="108" t="str">
        <f>IF(OR(RIGHT(C146,3)="MUT",RIGHT(C146,3)="ZUT"),RIGHT(C146,3),VLOOKUP($F146,'Lijst Stageklassen'!$A$5:$CV$12,9+20*(VALUE(LEFT($C146,1)-1))+VALUE(LEFT($D$9,1))+6*VALUE(LEFT(P146,1)),TRUE))</f>
        <v/>
      </c>
      <c r="R146" s="109">
        <v>0</v>
      </c>
      <c r="S146" s="106" t="str">
        <f>VLOOKUP($Q146,'Emissie U-methode'!$B$3:$E$11,3,TRUE)</f>
        <v/>
      </c>
      <c r="T146" s="106" t="str">
        <f>VLOOKUP($Q146,'Emissie U-methode'!$B$3:$E$11,4,TRUE)</f>
        <v/>
      </c>
      <c r="U146" s="57" t="str">
        <f t="shared" si="27"/>
        <v/>
      </c>
      <c r="V146" s="57" t="str">
        <f t="shared" si="28"/>
        <v/>
      </c>
      <c r="W146" s="57" t="str">
        <f t="shared" si="29"/>
        <v/>
      </c>
      <c r="X146" s="57" t="str">
        <f t="shared" si="32"/>
        <v/>
      </c>
      <c r="Y146" s="141" t="str">
        <f t="shared" si="33"/>
        <v/>
      </c>
      <c r="Z146" s="286" t="str">
        <f t="shared" si="34"/>
        <v/>
      </c>
      <c r="AB146" s="261"/>
      <c r="AC146" s="262"/>
      <c r="AD146" s="262"/>
      <c r="AE146" s="263"/>
    </row>
    <row r="147" spans="2:31" ht="15.6" x14ac:dyDescent="0.3">
      <c r="B147" s="123">
        <v>123</v>
      </c>
      <c r="C147" s="122" t="s">
        <v>160</v>
      </c>
      <c r="D147" s="104"/>
      <c r="E147" s="176"/>
      <c r="F147" s="177"/>
      <c r="G147" s="132" t="str">
        <f>VLOOKUP($F147,'Lijst Stageklassen'!$A$5:$CV$12,3+20*(VALUE(LEFT($C147,1)-1)),TRUE)</f>
        <v/>
      </c>
      <c r="H147" s="133" t="str">
        <f>IF(F147&gt;0,VLOOKUP($F147,'Lijst Stageklassen'!$A$5:$CV$12,3+20*(VALUE(LEFT($C147,1)-1))+VALUE(LEFT($D$9,1)),TRUE),J147)</f>
        <v/>
      </c>
      <c r="J147" s="112" t="str">
        <f>IF(OR(RIGHT(C147,3)="MUT",RIGHT(C147,3)="ZUT"),RIGHT(C147,3),(VLOOKUP($F147,'Lijst Stageklassen'!$A$5:$CV$12,9+20*(VALUE(LEFT($C147,1)-1))+VALUE(LEFT($D$9,1)),TRUE)))</f>
        <v/>
      </c>
      <c r="K147" s="106" t="str">
        <f>VLOOKUP($J147,'Emissie U-methode'!$B$3:$E$11,3,TRUE)</f>
        <v/>
      </c>
      <c r="L147" s="106" t="str">
        <f>VLOOKUP($J147,'Emissie U-methode'!$B$3:$E$11,4,TRUE)</f>
        <v/>
      </c>
      <c r="M147" s="141" t="str">
        <f t="shared" si="30"/>
        <v/>
      </c>
      <c r="N147" s="286" t="str">
        <f t="shared" si="31"/>
        <v/>
      </c>
      <c r="P147" s="117" t="s">
        <v>123</v>
      </c>
      <c r="Q147" s="108" t="str">
        <f>IF(OR(RIGHT(C147,3)="MUT",RIGHT(C147,3)="ZUT"),RIGHT(C147,3),VLOOKUP($F147,'Lijst Stageklassen'!$A$5:$CV$12,9+20*(VALUE(LEFT($C147,1)-1))+VALUE(LEFT($D$9,1))+6*VALUE(LEFT(P147,1)),TRUE))</f>
        <v/>
      </c>
      <c r="R147" s="109">
        <v>0</v>
      </c>
      <c r="S147" s="106" t="str">
        <f>VLOOKUP($Q147,'Emissie U-methode'!$B$3:$E$11,3,TRUE)</f>
        <v/>
      </c>
      <c r="T147" s="106" t="str">
        <f>VLOOKUP($Q147,'Emissie U-methode'!$B$3:$E$11,4,TRUE)</f>
        <v/>
      </c>
      <c r="U147" s="57" t="str">
        <f t="shared" si="27"/>
        <v/>
      </c>
      <c r="V147" s="57" t="str">
        <f t="shared" si="28"/>
        <v/>
      </c>
      <c r="W147" s="57" t="str">
        <f t="shared" si="29"/>
        <v/>
      </c>
      <c r="X147" s="57" t="str">
        <f t="shared" si="32"/>
        <v/>
      </c>
      <c r="Y147" s="141" t="str">
        <f t="shared" si="33"/>
        <v/>
      </c>
      <c r="Z147" s="286" t="str">
        <f t="shared" si="34"/>
        <v/>
      </c>
      <c r="AB147" s="261"/>
      <c r="AC147" s="262"/>
      <c r="AD147" s="262"/>
      <c r="AE147" s="263"/>
    </row>
    <row r="148" spans="2:31" ht="15.6" x14ac:dyDescent="0.3">
      <c r="B148" s="123">
        <v>124</v>
      </c>
      <c r="C148" s="122" t="s">
        <v>160</v>
      </c>
      <c r="D148" s="104"/>
      <c r="E148" s="176"/>
      <c r="F148" s="177"/>
      <c r="G148" s="132" t="str">
        <f>VLOOKUP($F148,'Lijst Stageklassen'!$A$5:$CV$12,3+20*(VALUE(LEFT($C148,1)-1)),TRUE)</f>
        <v/>
      </c>
      <c r="H148" s="133" t="str">
        <f>IF(F148&gt;0,VLOOKUP($F148,'Lijst Stageklassen'!$A$5:$CV$12,3+20*(VALUE(LEFT($C148,1)-1))+VALUE(LEFT($D$9,1)),TRUE),J148)</f>
        <v/>
      </c>
      <c r="J148" s="112" t="str">
        <f>IF(OR(RIGHT(C148,3)="MUT",RIGHT(C148,3)="ZUT"),RIGHT(C148,3),(VLOOKUP($F148,'Lijst Stageklassen'!$A$5:$CV$12,9+20*(VALUE(LEFT($C148,1)-1))+VALUE(LEFT($D$9,1)),TRUE)))</f>
        <v/>
      </c>
      <c r="K148" s="106" t="str">
        <f>VLOOKUP($J148,'Emissie U-methode'!$B$3:$E$11,3,TRUE)</f>
        <v/>
      </c>
      <c r="L148" s="106" t="str">
        <f>VLOOKUP($J148,'Emissie U-methode'!$B$3:$E$11,4,TRUE)</f>
        <v/>
      </c>
      <c r="M148" s="141" t="str">
        <f t="shared" si="30"/>
        <v/>
      </c>
      <c r="N148" s="286" t="str">
        <f t="shared" si="31"/>
        <v/>
      </c>
      <c r="P148" s="117" t="s">
        <v>123</v>
      </c>
      <c r="Q148" s="108" t="str">
        <f>IF(OR(RIGHT(C148,3)="MUT",RIGHT(C148,3)="ZUT"),RIGHT(C148,3),VLOOKUP($F148,'Lijst Stageklassen'!$A$5:$CV$12,9+20*(VALUE(LEFT($C148,1)-1))+VALUE(LEFT($D$9,1))+6*VALUE(LEFT(P148,1)),TRUE))</f>
        <v/>
      </c>
      <c r="R148" s="109">
        <v>0</v>
      </c>
      <c r="S148" s="106" t="str">
        <f>VLOOKUP($Q148,'Emissie U-methode'!$B$3:$E$11,3,TRUE)</f>
        <v/>
      </c>
      <c r="T148" s="106" t="str">
        <f>VLOOKUP($Q148,'Emissie U-methode'!$B$3:$E$11,4,TRUE)</f>
        <v/>
      </c>
      <c r="U148" s="57" t="str">
        <f t="shared" si="27"/>
        <v/>
      </c>
      <c r="V148" s="57" t="str">
        <f t="shared" si="28"/>
        <v/>
      </c>
      <c r="W148" s="57" t="str">
        <f t="shared" si="29"/>
        <v/>
      </c>
      <c r="X148" s="57" t="str">
        <f t="shared" si="32"/>
        <v/>
      </c>
      <c r="Y148" s="141" t="str">
        <f t="shared" si="33"/>
        <v/>
      </c>
      <c r="Z148" s="286" t="str">
        <f t="shared" si="34"/>
        <v/>
      </c>
      <c r="AB148" s="261"/>
      <c r="AC148" s="262"/>
      <c r="AD148" s="262"/>
      <c r="AE148" s="263"/>
    </row>
    <row r="149" spans="2:31" ht="15.6" x14ac:dyDescent="0.3">
      <c r="B149" s="123">
        <v>125</v>
      </c>
      <c r="C149" s="122" t="s">
        <v>160</v>
      </c>
      <c r="D149" s="104"/>
      <c r="E149" s="176"/>
      <c r="F149" s="177"/>
      <c r="G149" s="132" t="str">
        <f>VLOOKUP($F149,'Lijst Stageklassen'!$A$5:$CV$12,3+20*(VALUE(LEFT($C149,1)-1)),TRUE)</f>
        <v/>
      </c>
      <c r="H149" s="133" t="str">
        <f>IF(F149&gt;0,VLOOKUP($F149,'Lijst Stageklassen'!$A$5:$CV$12,3+20*(VALUE(LEFT($C149,1)-1))+VALUE(LEFT($D$9,1)),TRUE),J149)</f>
        <v/>
      </c>
      <c r="J149" s="112" t="str">
        <f>IF(OR(RIGHT(C149,3)="MUT",RIGHT(C149,3)="ZUT"),RIGHT(C149,3),(VLOOKUP($F149,'Lijst Stageklassen'!$A$5:$CV$12,9+20*(VALUE(LEFT($C149,1)-1))+VALUE(LEFT($D$9,1)),TRUE)))</f>
        <v/>
      </c>
      <c r="K149" s="106" t="str">
        <f>VLOOKUP($J149,'Emissie U-methode'!$B$3:$E$11,3,TRUE)</f>
        <v/>
      </c>
      <c r="L149" s="106" t="str">
        <f>VLOOKUP($J149,'Emissie U-methode'!$B$3:$E$11,4,TRUE)</f>
        <v/>
      </c>
      <c r="M149" s="141" t="str">
        <f t="shared" si="30"/>
        <v/>
      </c>
      <c r="N149" s="286" t="str">
        <f t="shared" si="31"/>
        <v/>
      </c>
      <c r="P149" s="117" t="s">
        <v>123</v>
      </c>
      <c r="Q149" s="108" t="str">
        <f>IF(OR(RIGHT(C149,3)="MUT",RIGHT(C149,3)="ZUT"),RIGHT(C149,3),VLOOKUP($F149,'Lijst Stageklassen'!$A$5:$CV$12,9+20*(VALUE(LEFT($C149,1)-1))+VALUE(LEFT($D$9,1))+6*VALUE(LEFT(P149,1)),TRUE))</f>
        <v/>
      </c>
      <c r="R149" s="109">
        <v>0</v>
      </c>
      <c r="S149" s="106" t="str">
        <f>VLOOKUP($Q149,'Emissie U-methode'!$B$3:$E$11,3,TRUE)</f>
        <v/>
      </c>
      <c r="T149" s="106" t="str">
        <f>VLOOKUP($Q149,'Emissie U-methode'!$B$3:$E$11,4,TRUE)</f>
        <v/>
      </c>
      <c r="U149" s="57" t="str">
        <f t="shared" si="27"/>
        <v/>
      </c>
      <c r="V149" s="57" t="str">
        <f t="shared" si="28"/>
        <v/>
      </c>
      <c r="W149" s="57" t="str">
        <f t="shared" si="29"/>
        <v/>
      </c>
      <c r="X149" s="57" t="str">
        <f t="shared" si="32"/>
        <v/>
      </c>
      <c r="Y149" s="141" t="str">
        <f t="shared" si="33"/>
        <v/>
      </c>
      <c r="Z149" s="286" t="str">
        <f t="shared" si="34"/>
        <v/>
      </c>
      <c r="AB149" s="261"/>
      <c r="AC149" s="262"/>
      <c r="AD149" s="262"/>
      <c r="AE149" s="263"/>
    </row>
    <row r="150" spans="2:31" ht="15.6" x14ac:dyDescent="0.3">
      <c r="B150" s="123">
        <v>126</v>
      </c>
      <c r="C150" s="122" t="s">
        <v>160</v>
      </c>
      <c r="D150" s="104"/>
      <c r="E150" s="176"/>
      <c r="F150" s="177"/>
      <c r="G150" s="132" t="str">
        <f>VLOOKUP($F150,'Lijst Stageklassen'!$A$5:$CV$12,3+20*(VALUE(LEFT($C150,1)-1)),TRUE)</f>
        <v/>
      </c>
      <c r="H150" s="133" t="str">
        <f>IF(F150&gt;0,VLOOKUP($F150,'Lijst Stageklassen'!$A$5:$CV$12,3+20*(VALUE(LEFT($C150,1)-1))+VALUE(LEFT($D$9,1)),TRUE),J150)</f>
        <v/>
      </c>
      <c r="J150" s="112" t="str">
        <f>IF(OR(RIGHT(C150,3)="MUT",RIGHT(C150,3)="ZUT"),RIGHT(C150,3),(VLOOKUP($F150,'Lijst Stageklassen'!$A$5:$CV$12,9+20*(VALUE(LEFT($C150,1)-1))+VALUE(LEFT($D$9,1)),TRUE)))</f>
        <v/>
      </c>
      <c r="K150" s="106" t="str">
        <f>VLOOKUP($J150,'Emissie U-methode'!$B$3:$E$11,3,TRUE)</f>
        <v/>
      </c>
      <c r="L150" s="106" t="str">
        <f>VLOOKUP($J150,'Emissie U-methode'!$B$3:$E$11,4,TRUE)</f>
        <v/>
      </c>
      <c r="M150" s="141" t="str">
        <f t="shared" si="30"/>
        <v/>
      </c>
      <c r="N150" s="286" t="str">
        <f t="shared" si="31"/>
        <v/>
      </c>
      <c r="P150" s="117" t="s">
        <v>123</v>
      </c>
      <c r="Q150" s="108" t="str">
        <f>IF(OR(RIGHT(C150,3)="MUT",RIGHT(C150,3)="ZUT"),RIGHT(C150,3),VLOOKUP($F150,'Lijst Stageklassen'!$A$5:$CV$12,9+20*(VALUE(LEFT($C150,1)-1))+VALUE(LEFT($D$9,1))+6*VALUE(LEFT(P150,1)),TRUE))</f>
        <v/>
      </c>
      <c r="R150" s="109">
        <v>0</v>
      </c>
      <c r="S150" s="106" t="str">
        <f>VLOOKUP($Q150,'Emissie U-methode'!$B$3:$E$11,3,TRUE)</f>
        <v/>
      </c>
      <c r="T150" s="106" t="str">
        <f>VLOOKUP($Q150,'Emissie U-methode'!$B$3:$E$11,4,TRUE)</f>
        <v/>
      </c>
      <c r="U150" s="57" t="str">
        <f t="shared" si="27"/>
        <v/>
      </c>
      <c r="V150" s="57" t="str">
        <f t="shared" si="28"/>
        <v/>
      </c>
      <c r="W150" s="57" t="str">
        <f t="shared" si="29"/>
        <v/>
      </c>
      <c r="X150" s="57" t="str">
        <f t="shared" si="32"/>
        <v/>
      </c>
      <c r="Y150" s="141" t="str">
        <f t="shared" si="33"/>
        <v/>
      </c>
      <c r="Z150" s="286" t="str">
        <f t="shared" si="34"/>
        <v/>
      </c>
      <c r="AB150" s="261"/>
      <c r="AC150" s="262"/>
      <c r="AD150" s="262"/>
      <c r="AE150" s="263"/>
    </row>
    <row r="151" spans="2:31" ht="15.6" x14ac:dyDescent="0.3">
      <c r="B151" s="123">
        <v>127</v>
      </c>
      <c r="C151" s="122" t="s">
        <v>160</v>
      </c>
      <c r="D151" s="104"/>
      <c r="E151" s="176"/>
      <c r="F151" s="177"/>
      <c r="G151" s="132" t="str">
        <f>VLOOKUP($F151,'Lijst Stageklassen'!$A$5:$CV$12,3+20*(VALUE(LEFT($C151,1)-1)),TRUE)</f>
        <v/>
      </c>
      <c r="H151" s="133" t="str">
        <f>IF(F151&gt;0,VLOOKUP($F151,'Lijst Stageklassen'!$A$5:$CV$12,3+20*(VALUE(LEFT($C151,1)-1))+VALUE(LEFT($D$9,1)),TRUE),J151)</f>
        <v/>
      </c>
      <c r="J151" s="112" t="str">
        <f>IF(OR(RIGHT(C151,3)="MUT",RIGHT(C151,3)="ZUT"),RIGHT(C151,3),(VLOOKUP($F151,'Lijst Stageklassen'!$A$5:$CV$12,9+20*(VALUE(LEFT($C151,1)-1))+VALUE(LEFT($D$9,1)),TRUE)))</f>
        <v/>
      </c>
      <c r="K151" s="106" t="str">
        <f>VLOOKUP($J151,'Emissie U-methode'!$B$3:$E$11,3,TRUE)</f>
        <v/>
      </c>
      <c r="L151" s="106" t="str">
        <f>VLOOKUP($J151,'Emissie U-methode'!$B$3:$E$11,4,TRUE)</f>
        <v/>
      </c>
      <c r="M151" s="141" t="str">
        <f t="shared" si="30"/>
        <v/>
      </c>
      <c r="N151" s="286" t="str">
        <f t="shared" si="31"/>
        <v/>
      </c>
      <c r="P151" s="117" t="s">
        <v>123</v>
      </c>
      <c r="Q151" s="108" t="str">
        <f>IF(OR(RIGHT(C151,3)="MUT",RIGHT(C151,3)="ZUT"),RIGHT(C151,3),VLOOKUP($F151,'Lijst Stageklassen'!$A$5:$CV$12,9+20*(VALUE(LEFT($C151,1)-1))+VALUE(LEFT($D$9,1))+6*VALUE(LEFT(P151,1)),TRUE))</f>
        <v/>
      </c>
      <c r="R151" s="109">
        <v>0</v>
      </c>
      <c r="S151" s="106" t="str">
        <f>VLOOKUP($Q151,'Emissie U-methode'!$B$3:$E$11,3,TRUE)</f>
        <v/>
      </c>
      <c r="T151" s="106" t="str">
        <f>VLOOKUP($Q151,'Emissie U-methode'!$B$3:$E$11,4,TRUE)</f>
        <v/>
      </c>
      <c r="U151" s="57" t="str">
        <f t="shared" si="27"/>
        <v/>
      </c>
      <c r="V151" s="57" t="str">
        <f t="shared" si="28"/>
        <v/>
      </c>
      <c r="W151" s="57" t="str">
        <f t="shared" si="29"/>
        <v/>
      </c>
      <c r="X151" s="57" t="str">
        <f t="shared" si="32"/>
        <v/>
      </c>
      <c r="Y151" s="141" t="str">
        <f t="shared" si="33"/>
        <v/>
      </c>
      <c r="Z151" s="286" t="str">
        <f t="shared" si="34"/>
        <v/>
      </c>
      <c r="AB151" s="261"/>
      <c r="AC151" s="262"/>
      <c r="AD151" s="262"/>
      <c r="AE151" s="263"/>
    </row>
    <row r="152" spans="2:31" ht="15.6" x14ac:dyDescent="0.3">
      <c r="B152" s="123">
        <v>128</v>
      </c>
      <c r="C152" s="122" t="s">
        <v>160</v>
      </c>
      <c r="D152" s="104"/>
      <c r="E152" s="176"/>
      <c r="F152" s="177"/>
      <c r="G152" s="132" t="str">
        <f>VLOOKUP($F152,'Lijst Stageklassen'!$A$5:$CV$12,3+20*(VALUE(LEFT($C152,1)-1)),TRUE)</f>
        <v/>
      </c>
      <c r="H152" s="133" t="str">
        <f>IF(F152&gt;0,VLOOKUP($F152,'Lijst Stageklassen'!$A$5:$CV$12,3+20*(VALUE(LEFT($C152,1)-1))+VALUE(LEFT($D$9,1)),TRUE),J152)</f>
        <v/>
      </c>
      <c r="J152" s="112" t="str">
        <f>IF(OR(RIGHT(C152,3)="MUT",RIGHT(C152,3)="ZUT"),RIGHT(C152,3),(VLOOKUP($F152,'Lijst Stageklassen'!$A$5:$CV$12,9+20*(VALUE(LEFT($C152,1)-1))+VALUE(LEFT($D$9,1)),TRUE)))</f>
        <v/>
      </c>
      <c r="K152" s="106" t="str">
        <f>VLOOKUP($J152,'Emissie U-methode'!$B$3:$E$11,3,TRUE)</f>
        <v/>
      </c>
      <c r="L152" s="106" t="str">
        <f>VLOOKUP($J152,'Emissie U-methode'!$B$3:$E$11,4,TRUE)</f>
        <v/>
      </c>
      <c r="M152" s="141" t="str">
        <f t="shared" si="30"/>
        <v/>
      </c>
      <c r="N152" s="286" t="str">
        <f t="shared" si="31"/>
        <v/>
      </c>
      <c r="P152" s="117" t="s">
        <v>123</v>
      </c>
      <c r="Q152" s="108" t="str">
        <f>IF(OR(RIGHT(C152,3)="MUT",RIGHT(C152,3)="ZUT"),RIGHT(C152,3),VLOOKUP($F152,'Lijst Stageklassen'!$A$5:$CV$12,9+20*(VALUE(LEFT($C152,1)-1))+VALUE(LEFT($D$9,1))+6*VALUE(LEFT(P152,1)),TRUE))</f>
        <v/>
      </c>
      <c r="R152" s="109">
        <v>0</v>
      </c>
      <c r="S152" s="106" t="str">
        <f>VLOOKUP($Q152,'Emissie U-methode'!$B$3:$E$11,3,TRUE)</f>
        <v/>
      </c>
      <c r="T152" s="106" t="str">
        <f>VLOOKUP($Q152,'Emissie U-methode'!$B$3:$E$11,4,TRUE)</f>
        <v/>
      </c>
      <c r="U152" s="57" t="str">
        <f t="shared" si="27"/>
        <v/>
      </c>
      <c r="V152" s="57" t="str">
        <f t="shared" si="28"/>
        <v/>
      </c>
      <c r="W152" s="57" t="str">
        <f t="shared" si="29"/>
        <v/>
      </c>
      <c r="X152" s="57" t="str">
        <f t="shared" si="32"/>
        <v/>
      </c>
      <c r="Y152" s="141" t="str">
        <f t="shared" si="33"/>
        <v/>
      </c>
      <c r="Z152" s="286" t="str">
        <f t="shared" si="34"/>
        <v/>
      </c>
      <c r="AB152" s="261"/>
      <c r="AC152" s="262"/>
      <c r="AD152" s="262"/>
      <c r="AE152" s="263"/>
    </row>
    <row r="153" spans="2:31" ht="15.6" x14ac:dyDescent="0.3">
      <c r="B153" s="123">
        <v>129</v>
      </c>
      <c r="C153" s="122" t="s">
        <v>160</v>
      </c>
      <c r="D153" s="104"/>
      <c r="E153" s="176"/>
      <c r="F153" s="177"/>
      <c r="G153" s="132" t="str">
        <f>VLOOKUP($F153,'Lijst Stageklassen'!$A$5:$CV$12,3+20*(VALUE(LEFT($C153,1)-1)),TRUE)</f>
        <v/>
      </c>
      <c r="H153" s="133" t="str">
        <f>IF(F153&gt;0,VLOOKUP($F153,'Lijst Stageklassen'!$A$5:$CV$12,3+20*(VALUE(LEFT($C153,1)-1))+VALUE(LEFT($D$9,1)),TRUE),J153)</f>
        <v/>
      </c>
      <c r="J153" s="112" t="str">
        <f>IF(OR(RIGHT(C153,3)="MUT",RIGHT(C153,3)="ZUT"),RIGHT(C153,3),(VLOOKUP($F153,'Lijst Stageklassen'!$A$5:$CV$12,9+20*(VALUE(LEFT($C153,1)-1))+VALUE(LEFT($D$9,1)),TRUE)))</f>
        <v/>
      </c>
      <c r="K153" s="106" t="str">
        <f>VLOOKUP($J153,'Emissie U-methode'!$B$3:$E$11,3,TRUE)</f>
        <v/>
      </c>
      <c r="L153" s="106" t="str">
        <f>VLOOKUP($J153,'Emissie U-methode'!$B$3:$E$11,4,TRUE)</f>
        <v/>
      </c>
      <c r="M153" s="141" t="str">
        <f t="shared" ref="M153:M184" si="35">IF(ISNUMBER(K153),(IF(OR(J153="MUT",J153="ZUT"),$E153*K153,$E153*$F153*K153/1000)),"")</f>
        <v/>
      </c>
      <c r="N153" s="286" t="str">
        <f t="shared" ref="N153:N184" si="36">IF(ISNUMBER(L153),(IF(OR(J153="MUT",J153="ZUT"),$E153*L153,$E153*$F153*L153/1000)),"")</f>
        <v/>
      </c>
      <c r="P153" s="117" t="s">
        <v>123</v>
      </c>
      <c r="Q153" s="108" t="str">
        <f>IF(OR(RIGHT(C153,3)="MUT",RIGHT(C153,3)="ZUT"),RIGHT(C153,3),VLOOKUP($F153,'Lijst Stageklassen'!$A$5:$CV$12,9+20*(VALUE(LEFT($C153,1)-1))+VALUE(LEFT($D$9,1))+6*VALUE(LEFT(P153,1)),TRUE))</f>
        <v/>
      </c>
      <c r="R153" s="109">
        <v>0</v>
      </c>
      <c r="S153" s="106" t="str">
        <f>VLOOKUP($Q153,'Emissie U-methode'!$B$3:$E$11,3,TRUE)</f>
        <v/>
      </c>
      <c r="T153" s="106" t="str">
        <f>VLOOKUP($Q153,'Emissie U-methode'!$B$3:$E$11,4,TRUE)</f>
        <v/>
      </c>
      <c r="U153" s="57" t="str">
        <f t="shared" si="27"/>
        <v/>
      </c>
      <c r="V153" s="57" t="str">
        <f t="shared" si="28"/>
        <v/>
      </c>
      <c r="W153" s="57" t="str">
        <f t="shared" si="29"/>
        <v/>
      </c>
      <c r="X153" s="57" t="str">
        <f t="shared" ref="X153:X184" si="37">IF(ISNUMBER(E153),W153*F153/1000,"")</f>
        <v/>
      </c>
      <c r="Y153" s="141" t="str">
        <f t="shared" ref="Y153:Y184" si="38">IF(ISNUMBER(S153),(IF(OR(Q153="MUT",Q153="ZUT"),$U153*S153,$U153*$F153*S153/1000)),"")</f>
        <v/>
      </c>
      <c r="Z153" s="286" t="str">
        <f t="shared" ref="Z153:Z184" si="39">IF(ISNUMBER(T153),(IF(OR(Q153="MUT",Q153="ZUT"),$U153*T153,$U153*$F153*T153/1000)),"")</f>
        <v/>
      </c>
      <c r="AB153" s="261"/>
      <c r="AC153" s="262"/>
      <c r="AD153" s="262"/>
      <c r="AE153" s="263"/>
    </row>
    <row r="154" spans="2:31" ht="15.6" x14ac:dyDescent="0.3">
      <c r="B154" s="123">
        <v>130</v>
      </c>
      <c r="C154" s="122" t="s">
        <v>160</v>
      </c>
      <c r="D154" s="104"/>
      <c r="E154" s="176"/>
      <c r="F154" s="177"/>
      <c r="G154" s="132" t="str">
        <f>VLOOKUP($F154,'Lijst Stageklassen'!$A$5:$CV$12,3+20*(VALUE(LEFT($C154,1)-1)),TRUE)</f>
        <v/>
      </c>
      <c r="H154" s="133" t="str">
        <f>IF(F154&gt;0,VLOOKUP($F154,'Lijst Stageklassen'!$A$5:$CV$12,3+20*(VALUE(LEFT($C154,1)-1))+VALUE(LEFT($D$9,1)),TRUE),J154)</f>
        <v/>
      </c>
      <c r="J154" s="112" t="str">
        <f>IF(OR(RIGHT(C154,3)="MUT",RIGHT(C154,3)="ZUT"),RIGHT(C154,3),(VLOOKUP($F154,'Lijst Stageklassen'!$A$5:$CV$12,9+20*(VALUE(LEFT($C154,1)-1))+VALUE(LEFT($D$9,1)),TRUE)))</f>
        <v/>
      </c>
      <c r="K154" s="106" t="str">
        <f>VLOOKUP($J154,'Emissie U-methode'!$B$3:$E$11,3,TRUE)</f>
        <v/>
      </c>
      <c r="L154" s="106" t="str">
        <f>VLOOKUP($J154,'Emissie U-methode'!$B$3:$E$11,4,TRUE)</f>
        <v/>
      </c>
      <c r="M154" s="141" t="str">
        <f t="shared" si="35"/>
        <v/>
      </c>
      <c r="N154" s="286" t="str">
        <f t="shared" si="36"/>
        <v/>
      </c>
      <c r="P154" s="117" t="s">
        <v>123</v>
      </c>
      <c r="Q154" s="108" t="str">
        <f>IF(OR(RIGHT(C154,3)="MUT",RIGHT(C154,3)="ZUT"),RIGHT(C154,3),VLOOKUP($F154,'Lijst Stageklassen'!$A$5:$CV$12,9+20*(VALUE(LEFT($C154,1)-1))+VALUE(LEFT($D$9,1))+6*VALUE(LEFT(P154,1)),TRUE))</f>
        <v/>
      </c>
      <c r="R154" s="109">
        <v>0</v>
      </c>
      <c r="S154" s="106" t="str">
        <f>VLOOKUP($Q154,'Emissie U-methode'!$B$3:$E$11,3,TRUE)</f>
        <v/>
      </c>
      <c r="T154" s="106" t="str">
        <f>VLOOKUP($Q154,'Emissie U-methode'!$B$3:$E$11,4,TRUE)</f>
        <v/>
      </c>
      <c r="U154" s="57" t="str">
        <f t="shared" ref="U154:U217" si="40">IF(ISNUMBER($E154),IF(OR($J154="MUT", $J154="ZUT"),$E154,IF($Q154&lt;&gt;"ZE",(100%-$R154)*$E154,0)),"")</f>
        <v/>
      </c>
      <c r="V154" s="57" t="str">
        <f t="shared" ref="V154:V217" si="41">IF(ISNUMBER(E154),U154*F154/1000,"")</f>
        <v/>
      </c>
      <c r="W154" s="57" t="str">
        <f t="shared" ref="W154:W217" si="42">IF(ISNUMBER($E154),IF(OR($J154="MUT", $J154="ZUT"),0,IF($Q154&lt;&gt;"ZE",R154*E154, 100%*$E154)),"")</f>
        <v/>
      </c>
      <c r="X154" s="57" t="str">
        <f t="shared" si="37"/>
        <v/>
      </c>
      <c r="Y154" s="141" t="str">
        <f t="shared" si="38"/>
        <v/>
      </c>
      <c r="Z154" s="286" t="str">
        <f t="shared" si="39"/>
        <v/>
      </c>
      <c r="AB154" s="261"/>
      <c r="AC154" s="262"/>
      <c r="AD154" s="262"/>
      <c r="AE154" s="263"/>
    </row>
    <row r="155" spans="2:31" ht="15.6" x14ac:dyDescent="0.3">
      <c r="B155" s="123">
        <v>131</v>
      </c>
      <c r="C155" s="122" t="s">
        <v>160</v>
      </c>
      <c r="D155" s="104"/>
      <c r="E155" s="176"/>
      <c r="F155" s="177"/>
      <c r="G155" s="132" t="str">
        <f>VLOOKUP($F155,'Lijst Stageklassen'!$A$5:$CV$12,3+20*(VALUE(LEFT($C155,1)-1)),TRUE)</f>
        <v/>
      </c>
      <c r="H155" s="133" t="str">
        <f>IF(F155&gt;0,VLOOKUP($F155,'Lijst Stageklassen'!$A$5:$CV$12,3+20*(VALUE(LEFT($C155,1)-1))+VALUE(LEFT($D$9,1)),TRUE),J155)</f>
        <v/>
      </c>
      <c r="J155" s="112" t="str">
        <f>IF(OR(RIGHT(C155,3)="MUT",RIGHT(C155,3)="ZUT"),RIGHT(C155,3),(VLOOKUP($F155,'Lijst Stageklassen'!$A$5:$CV$12,9+20*(VALUE(LEFT($C155,1)-1))+VALUE(LEFT($D$9,1)),TRUE)))</f>
        <v/>
      </c>
      <c r="K155" s="106" t="str">
        <f>VLOOKUP($J155,'Emissie U-methode'!$B$3:$E$11,3,TRUE)</f>
        <v/>
      </c>
      <c r="L155" s="106" t="str">
        <f>VLOOKUP($J155,'Emissie U-methode'!$B$3:$E$11,4,TRUE)</f>
        <v/>
      </c>
      <c r="M155" s="141" t="str">
        <f t="shared" si="35"/>
        <v/>
      </c>
      <c r="N155" s="286" t="str">
        <f t="shared" si="36"/>
        <v/>
      </c>
      <c r="P155" s="117" t="s">
        <v>123</v>
      </c>
      <c r="Q155" s="108" t="str">
        <f>IF(OR(RIGHT(C155,3)="MUT",RIGHT(C155,3)="ZUT"),RIGHT(C155,3),VLOOKUP($F155,'Lijst Stageklassen'!$A$5:$CV$12,9+20*(VALUE(LEFT($C155,1)-1))+VALUE(LEFT($D$9,1))+6*VALUE(LEFT(P155,1)),TRUE))</f>
        <v/>
      </c>
      <c r="R155" s="109">
        <v>0</v>
      </c>
      <c r="S155" s="106" t="str">
        <f>VLOOKUP($Q155,'Emissie U-methode'!$B$3:$E$11,3,TRUE)</f>
        <v/>
      </c>
      <c r="T155" s="106" t="str">
        <f>VLOOKUP($Q155,'Emissie U-methode'!$B$3:$E$11,4,TRUE)</f>
        <v/>
      </c>
      <c r="U155" s="57" t="str">
        <f t="shared" si="40"/>
        <v/>
      </c>
      <c r="V155" s="57" t="str">
        <f t="shared" si="41"/>
        <v/>
      </c>
      <c r="W155" s="57" t="str">
        <f t="shared" si="42"/>
        <v/>
      </c>
      <c r="X155" s="57" t="str">
        <f t="shared" si="37"/>
        <v/>
      </c>
      <c r="Y155" s="141" t="str">
        <f t="shared" si="38"/>
        <v/>
      </c>
      <c r="Z155" s="286" t="str">
        <f t="shared" si="39"/>
        <v/>
      </c>
      <c r="AB155" s="261"/>
      <c r="AC155" s="262"/>
      <c r="AD155" s="262"/>
      <c r="AE155" s="263"/>
    </row>
    <row r="156" spans="2:31" ht="15.6" x14ac:dyDescent="0.3">
      <c r="B156" s="123">
        <v>132</v>
      </c>
      <c r="C156" s="122" t="s">
        <v>160</v>
      </c>
      <c r="D156" s="104"/>
      <c r="E156" s="176"/>
      <c r="F156" s="177"/>
      <c r="G156" s="132" t="str">
        <f>VLOOKUP($F156,'Lijst Stageklassen'!$A$5:$CV$12,3+20*(VALUE(LEFT($C156,1)-1)),TRUE)</f>
        <v/>
      </c>
      <c r="H156" s="133" t="str">
        <f>IF(F156&gt;0,VLOOKUP($F156,'Lijst Stageklassen'!$A$5:$CV$12,3+20*(VALUE(LEFT($C156,1)-1))+VALUE(LEFT($D$9,1)),TRUE),J156)</f>
        <v/>
      </c>
      <c r="J156" s="112" t="str">
        <f>IF(OR(RIGHT(C156,3)="MUT",RIGHT(C156,3)="ZUT"),RIGHT(C156,3),(VLOOKUP($F156,'Lijst Stageklassen'!$A$5:$CV$12,9+20*(VALUE(LEFT($C156,1)-1))+VALUE(LEFT($D$9,1)),TRUE)))</f>
        <v/>
      </c>
      <c r="K156" s="106" t="str">
        <f>VLOOKUP($J156,'Emissie U-methode'!$B$3:$E$11,3,TRUE)</f>
        <v/>
      </c>
      <c r="L156" s="106" t="str">
        <f>VLOOKUP($J156,'Emissie U-methode'!$B$3:$E$11,4,TRUE)</f>
        <v/>
      </c>
      <c r="M156" s="141" t="str">
        <f t="shared" si="35"/>
        <v/>
      </c>
      <c r="N156" s="286" t="str">
        <f t="shared" si="36"/>
        <v/>
      </c>
      <c r="P156" s="117" t="s">
        <v>123</v>
      </c>
      <c r="Q156" s="108" t="str">
        <f>IF(OR(RIGHT(C156,3)="MUT",RIGHT(C156,3)="ZUT"),RIGHT(C156,3),VLOOKUP($F156,'Lijst Stageklassen'!$A$5:$CV$12,9+20*(VALUE(LEFT($C156,1)-1))+VALUE(LEFT($D$9,1))+6*VALUE(LEFT(P156,1)),TRUE))</f>
        <v/>
      </c>
      <c r="R156" s="109">
        <v>0</v>
      </c>
      <c r="S156" s="106" t="str">
        <f>VLOOKUP($Q156,'Emissie U-methode'!$B$3:$E$11,3,TRUE)</f>
        <v/>
      </c>
      <c r="T156" s="106" t="str">
        <f>VLOOKUP($Q156,'Emissie U-methode'!$B$3:$E$11,4,TRUE)</f>
        <v/>
      </c>
      <c r="U156" s="57" t="str">
        <f t="shared" si="40"/>
        <v/>
      </c>
      <c r="V156" s="57" t="str">
        <f t="shared" si="41"/>
        <v/>
      </c>
      <c r="W156" s="57" t="str">
        <f t="shared" si="42"/>
        <v/>
      </c>
      <c r="X156" s="57" t="str">
        <f t="shared" si="37"/>
        <v/>
      </c>
      <c r="Y156" s="141" t="str">
        <f t="shared" si="38"/>
        <v/>
      </c>
      <c r="Z156" s="286" t="str">
        <f t="shared" si="39"/>
        <v/>
      </c>
      <c r="AB156" s="261"/>
      <c r="AC156" s="262"/>
      <c r="AD156" s="262"/>
      <c r="AE156" s="263"/>
    </row>
    <row r="157" spans="2:31" ht="15.6" x14ac:dyDescent="0.3">
      <c r="B157" s="123">
        <v>133</v>
      </c>
      <c r="C157" s="122" t="s">
        <v>160</v>
      </c>
      <c r="D157" s="104"/>
      <c r="E157" s="176"/>
      <c r="F157" s="177"/>
      <c r="G157" s="132" t="str">
        <f>VLOOKUP($F157,'Lijst Stageklassen'!$A$5:$CV$12,3+20*(VALUE(LEFT($C157,1)-1)),TRUE)</f>
        <v/>
      </c>
      <c r="H157" s="133" t="str">
        <f>IF(F157&gt;0,VLOOKUP($F157,'Lijst Stageklassen'!$A$5:$CV$12,3+20*(VALUE(LEFT($C157,1)-1))+VALUE(LEFT($D$9,1)),TRUE),J157)</f>
        <v/>
      </c>
      <c r="J157" s="112" t="str">
        <f>IF(OR(RIGHT(C157,3)="MUT",RIGHT(C157,3)="ZUT"),RIGHT(C157,3),(VLOOKUP($F157,'Lijst Stageklassen'!$A$5:$CV$12,9+20*(VALUE(LEFT($C157,1)-1))+VALUE(LEFT($D$9,1)),TRUE)))</f>
        <v/>
      </c>
      <c r="K157" s="106" t="str">
        <f>VLOOKUP($J157,'Emissie U-methode'!$B$3:$E$11,3,TRUE)</f>
        <v/>
      </c>
      <c r="L157" s="106" t="str">
        <f>VLOOKUP($J157,'Emissie U-methode'!$B$3:$E$11,4,TRUE)</f>
        <v/>
      </c>
      <c r="M157" s="141" t="str">
        <f t="shared" si="35"/>
        <v/>
      </c>
      <c r="N157" s="286" t="str">
        <f t="shared" si="36"/>
        <v/>
      </c>
      <c r="P157" s="117" t="s">
        <v>123</v>
      </c>
      <c r="Q157" s="108" t="str">
        <f>IF(OR(RIGHT(C157,3)="MUT",RIGHT(C157,3)="ZUT"),RIGHT(C157,3),VLOOKUP($F157,'Lijst Stageklassen'!$A$5:$CV$12,9+20*(VALUE(LEFT($C157,1)-1))+VALUE(LEFT($D$9,1))+6*VALUE(LEFT(P157,1)),TRUE))</f>
        <v/>
      </c>
      <c r="R157" s="109">
        <v>0</v>
      </c>
      <c r="S157" s="106" t="str">
        <f>VLOOKUP($Q157,'Emissie U-methode'!$B$3:$E$11,3,TRUE)</f>
        <v/>
      </c>
      <c r="T157" s="106" t="str">
        <f>VLOOKUP($Q157,'Emissie U-methode'!$B$3:$E$11,4,TRUE)</f>
        <v/>
      </c>
      <c r="U157" s="57" t="str">
        <f t="shared" si="40"/>
        <v/>
      </c>
      <c r="V157" s="57" t="str">
        <f t="shared" si="41"/>
        <v/>
      </c>
      <c r="W157" s="57" t="str">
        <f t="shared" si="42"/>
        <v/>
      </c>
      <c r="X157" s="57" t="str">
        <f t="shared" si="37"/>
        <v/>
      </c>
      <c r="Y157" s="141" t="str">
        <f t="shared" si="38"/>
        <v/>
      </c>
      <c r="Z157" s="286" t="str">
        <f t="shared" si="39"/>
        <v/>
      </c>
      <c r="AB157" s="261"/>
      <c r="AC157" s="262"/>
      <c r="AD157" s="262"/>
      <c r="AE157" s="263"/>
    </row>
    <row r="158" spans="2:31" ht="15.6" x14ac:dyDescent="0.3">
      <c r="B158" s="123">
        <v>134</v>
      </c>
      <c r="C158" s="122" t="s">
        <v>160</v>
      </c>
      <c r="D158" s="104"/>
      <c r="E158" s="176"/>
      <c r="F158" s="177"/>
      <c r="G158" s="132" t="str">
        <f>VLOOKUP($F158,'Lijst Stageklassen'!$A$5:$CV$12,3+20*(VALUE(LEFT($C158,1)-1)),TRUE)</f>
        <v/>
      </c>
      <c r="H158" s="133" t="str">
        <f>IF(F158&gt;0,VLOOKUP($F158,'Lijst Stageklassen'!$A$5:$CV$12,3+20*(VALUE(LEFT($C158,1)-1))+VALUE(LEFT($D$9,1)),TRUE),J158)</f>
        <v/>
      </c>
      <c r="J158" s="112" t="str">
        <f>IF(OR(RIGHT(C158,3)="MUT",RIGHT(C158,3)="ZUT"),RIGHT(C158,3),(VLOOKUP($F158,'Lijst Stageklassen'!$A$5:$CV$12,9+20*(VALUE(LEFT($C158,1)-1))+VALUE(LEFT($D$9,1)),TRUE)))</f>
        <v/>
      </c>
      <c r="K158" s="106" t="str">
        <f>VLOOKUP($J158,'Emissie U-methode'!$B$3:$E$11,3,TRUE)</f>
        <v/>
      </c>
      <c r="L158" s="106" t="str">
        <f>VLOOKUP($J158,'Emissie U-methode'!$B$3:$E$11,4,TRUE)</f>
        <v/>
      </c>
      <c r="M158" s="141" t="str">
        <f t="shared" si="35"/>
        <v/>
      </c>
      <c r="N158" s="286" t="str">
        <f t="shared" si="36"/>
        <v/>
      </c>
      <c r="P158" s="117" t="s">
        <v>123</v>
      </c>
      <c r="Q158" s="108" t="str">
        <f>IF(OR(RIGHT(C158,3)="MUT",RIGHT(C158,3)="ZUT"),RIGHT(C158,3),VLOOKUP($F158,'Lijst Stageklassen'!$A$5:$CV$12,9+20*(VALUE(LEFT($C158,1)-1))+VALUE(LEFT($D$9,1))+6*VALUE(LEFT(P158,1)),TRUE))</f>
        <v/>
      </c>
      <c r="R158" s="109">
        <v>0</v>
      </c>
      <c r="S158" s="106" t="str">
        <f>VLOOKUP($Q158,'Emissie U-methode'!$B$3:$E$11,3,TRUE)</f>
        <v/>
      </c>
      <c r="T158" s="106" t="str">
        <f>VLOOKUP($Q158,'Emissie U-methode'!$B$3:$E$11,4,TRUE)</f>
        <v/>
      </c>
      <c r="U158" s="57" t="str">
        <f t="shared" si="40"/>
        <v/>
      </c>
      <c r="V158" s="57" t="str">
        <f t="shared" si="41"/>
        <v/>
      </c>
      <c r="W158" s="57" t="str">
        <f t="shared" si="42"/>
        <v/>
      </c>
      <c r="X158" s="57" t="str">
        <f t="shared" si="37"/>
        <v/>
      </c>
      <c r="Y158" s="141" t="str">
        <f t="shared" si="38"/>
        <v/>
      </c>
      <c r="Z158" s="286" t="str">
        <f t="shared" si="39"/>
        <v/>
      </c>
      <c r="AB158" s="261"/>
      <c r="AC158" s="262"/>
      <c r="AD158" s="262"/>
      <c r="AE158" s="263"/>
    </row>
    <row r="159" spans="2:31" ht="15.6" x14ac:dyDescent="0.3">
      <c r="B159" s="123">
        <v>135</v>
      </c>
      <c r="C159" s="122" t="s">
        <v>160</v>
      </c>
      <c r="D159" s="104"/>
      <c r="E159" s="176"/>
      <c r="F159" s="177"/>
      <c r="G159" s="132" t="str">
        <f>VLOOKUP($F159,'Lijst Stageklassen'!$A$5:$CV$12,3+20*(VALUE(LEFT($C159,1)-1)),TRUE)</f>
        <v/>
      </c>
      <c r="H159" s="133" t="str">
        <f>IF(F159&gt;0,VLOOKUP($F159,'Lijst Stageklassen'!$A$5:$CV$12,3+20*(VALUE(LEFT($C159,1)-1))+VALUE(LEFT($D$9,1)),TRUE),J159)</f>
        <v/>
      </c>
      <c r="J159" s="112" t="str">
        <f>IF(OR(RIGHT(C159,3)="MUT",RIGHT(C159,3)="ZUT"),RIGHT(C159,3),(VLOOKUP($F159,'Lijst Stageklassen'!$A$5:$CV$12,9+20*(VALUE(LEFT($C159,1)-1))+VALUE(LEFT($D$9,1)),TRUE)))</f>
        <v/>
      </c>
      <c r="K159" s="106" t="str">
        <f>VLOOKUP($J159,'Emissie U-methode'!$B$3:$E$11,3,TRUE)</f>
        <v/>
      </c>
      <c r="L159" s="106" t="str">
        <f>VLOOKUP($J159,'Emissie U-methode'!$B$3:$E$11,4,TRUE)</f>
        <v/>
      </c>
      <c r="M159" s="141" t="str">
        <f t="shared" si="35"/>
        <v/>
      </c>
      <c r="N159" s="286" t="str">
        <f t="shared" si="36"/>
        <v/>
      </c>
      <c r="P159" s="117" t="s">
        <v>123</v>
      </c>
      <c r="Q159" s="108" t="str">
        <f>IF(OR(RIGHT(C159,3)="MUT",RIGHT(C159,3)="ZUT"),RIGHT(C159,3),VLOOKUP($F159,'Lijst Stageklassen'!$A$5:$CV$12,9+20*(VALUE(LEFT($C159,1)-1))+VALUE(LEFT($D$9,1))+6*VALUE(LEFT(P159,1)),TRUE))</f>
        <v/>
      </c>
      <c r="R159" s="109">
        <v>0</v>
      </c>
      <c r="S159" s="106" t="str">
        <f>VLOOKUP($Q159,'Emissie U-methode'!$B$3:$E$11,3,TRUE)</f>
        <v/>
      </c>
      <c r="T159" s="106" t="str">
        <f>VLOOKUP($Q159,'Emissie U-methode'!$B$3:$E$11,4,TRUE)</f>
        <v/>
      </c>
      <c r="U159" s="57" t="str">
        <f t="shared" si="40"/>
        <v/>
      </c>
      <c r="V159" s="57" t="str">
        <f t="shared" si="41"/>
        <v/>
      </c>
      <c r="W159" s="57" t="str">
        <f t="shared" si="42"/>
        <v/>
      </c>
      <c r="X159" s="57" t="str">
        <f t="shared" si="37"/>
        <v/>
      </c>
      <c r="Y159" s="141" t="str">
        <f t="shared" si="38"/>
        <v/>
      </c>
      <c r="Z159" s="286" t="str">
        <f t="shared" si="39"/>
        <v/>
      </c>
      <c r="AB159" s="261"/>
      <c r="AC159" s="262"/>
      <c r="AD159" s="262"/>
      <c r="AE159" s="263"/>
    </row>
    <row r="160" spans="2:31" ht="15.6" x14ac:dyDescent="0.3">
      <c r="B160" s="123">
        <v>136</v>
      </c>
      <c r="C160" s="122" t="s">
        <v>160</v>
      </c>
      <c r="D160" s="104"/>
      <c r="E160" s="176"/>
      <c r="F160" s="177"/>
      <c r="G160" s="132" t="str">
        <f>VLOOKUP($F160,'Lijst Stageklassen'!$A$5:$CV$12,3+20*(VALUE(LEFT($C160,1)-1)),TRUE)</f>
        <v/>
      </c>
      <c r="H160" s="133" t="str">
        <f>IF(F160&gt;0,VLOOKUP($F160,'Lijst Stageklassen'!$A$5:$CV$12,3+20*(VALUE(LEFT($C160,1)-1))+VALUE(LEFT($D$9,1)),TRUE),J160)</f>
        <v/>
      </c>
      <c r="J160" s="112" t="str">
        <f>IF(OR(RIGHT(C160,3)="MUT",RIGHT(C160,3)="ZUT"),RIGHT(C160,3),(VLOOKUP($F160,'Lijst Stageklassen'!$A$5:$CV$12,9+20*(VALUE(LEFT($C160,1)-1))+VALUE(LEFT($D$9,1)),TRUE)))</f>
        <v/>
      </c>
      <c r="K160" s="106" t="str">
        <f>VLOOKUP($J160,'Emissie U-methode'!$B$3:$E$11,3,TRUE)</f>
        <v/>
      </c>
      <c r="L160" s="106" t="str">
        <f>VLOOKUP($J160,'Emissie U-methode'!$B$3:$E$11,4,TRUE)</f>
        <v/>
      </c>
      <c r="M160" s="141" t="str">
        <f t="shared" si="35"/>
        <v/>
      </c>
      <c r="N160" s="286" t="str">
        <f t="shared" si="36"/>
        <v/>
      </c>
      <c r="P160" s="117" t="s">
        <v>123</v>
      </c>
      <c r="Q160" s="108" t="str">
        <f>IF(OR(RIGHT(C160,3)="MUT",RIGHT(C160,3)="ZUT"),RIGHT(C160,3),VLOOKUP($F160,'Lijst Stageklassen'!$A$5:$CV$12,9+20*(VALUE(LEFT($C160,1)-1))+VALUE(LEFT($D$9,1))+6*VALUE(LEFT(P160,1)),TRUE))</f>
        <v/>
      </c>
      <c r="R160" s="109">
        <v>0</v>
      </c>
      <c r="S160" s="106" t="str">
        <f>VLOOKUP($Q160,'Emissie U-methode'!$B$3:$E$11,3,TRUE)</f>
        <v/>
      </c>
      <c r="T160" s="106" t="str">
        <f>VLOOKUP($Q160,'Emissie U-methode'!$B$3:$E$11,4,TRUE)</f>
        <v/>
      </c>
      <c r="U160" s="57" t="str">
        <f t="shared" si="40"/>
        <v/>
      </c>
      <c r="V160" s="57" t="str">
        <f t="shared" si="41"/>
        <v/>
      </c>
      <c r="W160" s="57" t="str">
        <f t="shared" si="42"/>
        <v/>
      </c>
      <c r="X160" s="57" t="str">
        <f t="shared" si="37"/>
        <v/>
      </c>
      <c r="Y160" s="141" t="str">
        <f t="shared" si="38"/>
        <v/>
      </c>
      <c r="Z160" s="286" t="str">
        <f t="shared" si="39"/>
        <v/>
      </c>
      <c r="AB160" s="261"/>
      <c r="AC160" s="262"/>
      <c r="AD160" s="262"/>
      <c r="AE160" s="263"/>
    </row>
    <row r="161" spans="2:31" ht="15.6" x14ac:dyDescent="0.3">
      <c r="B161" s="123">
        <v>137</v>
      </c>
      <c r="C161" s="122" t="s">
        <v>160</v>
      </c>
      <c r="D161" s="104"/>
      <c r="E161" s="176"/>
      <c r="F161" s="177"/>
      <c r="G161" s="132" t="str">
        <f>VLOOKUP($F161,'Lijst Stageklassen'!$A$5:$CV$12,3+20*(VALUE(LEFT($C161,1)-1)),TRUE)</f>
        <v/>
      </c>
      <c r="H161" s="133" t="str">
        <f>IF(F161&gt;0,VLOOKUP($F161,'Lijst Stageklassen'!$A$5:$CV$12,3+20*(VALUE(LEFT($C161,1)-1))+VALUE(LEFT($D$9,1)),TRUE),J161)</f>
        <v/>
      </c>
      <c r="J161" s="112" t="str">
        <f>IF(OR(RIGHT(C161,3)="MUT",RIGHT(C161,3)="ZUT"),RIGHT(C161,3),(VLOOKUP($F161,'Lijst Stageklassen'!$A$5:$CV$12,9+20*(VALUE(LEFT($C161,1)-1))+VALUE(LEFT($D$9,1)),TRUE)))</f>
        <v/>
      </c>
      <c r="K161" s="106" t="str">
        <f>VLOOKUP($J161,'Emissie U-methode'!$B$3:$E$11,3,TRUE)</f>
        <v/>
      </c>
      <c r="L161" s="106" t="str">
        <f>VLOOKUP($J161,'Emissie U-methode'!$B$3:$E$11,4,TRUE)</f>
        <v/>
      </c>
      <c r="M161" s="141" t="str">
        <f t="shared" si="35"/>
        <v/>
      </c>
      <c r="N161" s="286" t="str">
        <f t="shared" si="36"/>
        <v/>
      </c>
      <c r="P161" s="117" t="s">
        <v>123</v>
      </c>
      <c r="Q161" s="108" t="str">
        <f>IF(OR(RIGHT(C161,3)="MUT",RIGHT(C161,3)="ZUT"),RIGHT(C161,3),VLOOKUP($F161,'Lijst Stageklassen'!$A$5:$CV$12,9+20*(VALUE(LEFT($C161,1)-1))+VALUE(LEFT($D$9,1))+6*VALUE(LEFT(P161,1)),TRUE))</f>
        <v/>
      </c>
      <c r="R161" s="109">
        <v>0</v>
      </c>
      <c r="S161" s="106" t="str">
        <f>VLOOKUP($Q161,'Emissie U-methode'!$B$3:$E$11,3,TRUE)</f>
        <v/>
      </c>
      <c r="T161" s="106" t="str">
        <f>VLOOKUP($Q161,'Emissie U-methode'!$B$3:$E$11,4,TRUE)</f>
        <v/>
      </c>
      <c r="U161" s="57" t="str">
        <f t="shared" si="40"/>
        <v/>
      </c>
      <c r="V161" s="57" t="str">
        <f t="shared" si="41"/>
        <v/>
      </c>
      <c r="W161" s="57" t="str">
        <f t="shared" si="42"/>
        <v/>
      </c>
      <c r="X161" s="57" t="str">
        <f t="shared" si="37"/>
        <v/>
      </c>
      <c r="Y161" s="141" t="str">
        <f t="shared" si="38"/>
        <v/>
      </c>
      <c r="Z161" s="286" t="str">
        <f t="shared" si="39"/>
        <v/>
      </c>
      <c r="AB161" s="261"/>
      <c r="AC161" s="262"/>
      <c r="AD161" s="262"/>
      <c r="AE161" s="263"/>
    </row>
    <row r="162" spans="2:31" ht="15.6" x14ac:dyDescent="0.3">
      <c r="B162" s="123">
        <v>138</v>
      </c>
      <c r="C162" s="122" t="s">
        <v>160</v>
      </c>
      <c r="D162" s="104"/>
      <c r="E162" s="176"/>
      <c r="F162" s="177"/>
      <c r="G162" s="132" t="str">
        <f>VLOOKUP($F162,'Lijst Stageklassen'!$A$5:$CV$12,3+20*(VALUE(LEFT($C162,1)-1)),TRUE)</f>
        <v/>
      </c>
      <c r="H162" s="133" t="str">
        <f>IF(F162&gt;0,VLOOKUP($F162,'Lijst Stageklassen'!$A$5:$CV$12,3+20*(VALUE(LEFT($C162,1)-1))+VALUE(LEFT($D$9,1)),TRUE),J162)</f>
        <v/>
      </c>
      <c r="J162" s="112" t="str">
        <f>IF(OR(RIGHT(C162,3)="MUT",RIGHT(C162,3)="ZUT"),RIGHT(C162,3),(VLOOKUP($F162,'Lijst Stageklassen'!$A$5:$CV$12,9+20*(VALUE(LEFT($C162,1)-1))+VALUE(LEFT($D$9,1)),TRUE)))</f>
        <v/>
      </c>
      <c r="K162" s="106" t="str">
        <f>VLOOKUP($J162,'Emissie U-methode'!$B$3:$E$11,3,TRUE)</f>
        <v/>
      </c>
      <c r="L162" s="106" t="str">
        <f>VLOOKUP($J162,'Emissie U-methode'!$B$3:$E$11,4,TRUE)</f>
        <v/>
      </c>
      <c r="M162" s="141" t="str">
        <f t="shared" si="35"/>
        <v/>
      </c>
      <c r="N162" s="286" t="str">
        <f t="shared" si="36"/>
        <v/>
      </c>
      <c r="P162" s="117" t="s">
        <v>123</v>
      </c>
      <c r="Q162" s="108" t="str">
        <f>IF(OR(RIGHT(C162,3)="MUT",RIGHT(C162,3)="ZUT"),RIGHT(C162,3),VLOOKUP($F162,'Lijst Stageklassen'!$A$5:$CV$12,9+20*(VALUE(LEFT($C162,1)-1))+VALUE(LEFT($D$9,1))+6*VALUE(LEFT(P162,1)),TRUE))</f>
        <v/>
      </c>
      <c r="R162" s="109">
        <v>0</v>
      </c>
      <c r="S162" s="106" t="str">
        <f>VLOOKUP($Q162,'Emissie U-methode'!$B$3:$E$11,3,TRUE)</f>
        <v/>
      </c>
      <c r="T162" s="106" t="str">
        <f>VLOOKUP($Q162,'Emissie U-methode'!$B$3:$E$11,4,TRUE)</f>
        <v/>
      </c>
      <c r="U162" s="57" t="str">
        <f t="shared" si="40"/>
        <v/>
      </c>
      <c r="V162" s="57" t="str">
        <f t="shared" si="41"/>
        <v/>
      </c>
      <c r="W162" s="57" t="str">
        <f t="shared" si="42"/>
        <v/>
      </c>
      <c r="X162" s="57" t="str">
        <f t="shared" si="37"/>
        <v/>
      </c>
      <c r="Y162" s="141" t="str">
        <f t="shared" si="38"/>
        <v/>
      </c>
      <c r="Z162" s="286" t="str">
        <f t="shared" si="39"/>
        <v/>
      </c>
      <c r="AB162" s="261"/>
      <c r="AC162" s="262"/>
      <c r="AD162" s="262"/>
      <c r="AE162" s="263"/>
    </row>
    <row r="163" spans="2:31" ht="15.6" x14ac:dyDescent="0.3">
      <c r="B163" s="123">
        <v>139</v>
      </c>
      <c r="C163" s="122" t="s">
        <v>160</v>
      </c>
      <c r="D163" s="104"/>
      <c r="E163" s="176"/>
      <c r="F163" s="177"/>
      <c r="G163" s="132" t="str">
        <f>VLOOKUP($F163,'Lijst Stageklassen'!$A$5:$CV$12,3+20*(VALUE(LEFT($C163,1)-1)),TRUE)</f>
        <v/>
      </c>
      <c r="H163" s="133" t="str">
        <f>IF(F163&gt;0,VLOOKUP($F163,'Lijst Stageklassen'!$A$5:$CV$12,3+20*(VALUE(LEFT($C163,1)-1))+VALUE(LEFT($D$9,1)),TRUE),J163)</f>
        <v/>
      </c>
      <c r="J163" s="112" t="str">
        <f>IF(OR(RIGHT(C163,3)="MUT",RIGHT(C163,3)="ZUT"),RIGHT(C163,3),(VLOOKUP($F163,'Lijst Stageklassen'!$A$5:$CV$12,9+20*(VALUE(LEFT($C163,1)-1))+VALUE(LEFT($D$9,1)),TRUE)))</f>
        <v/>
      </c>
      <c r="K163" s="106" t="str">
        <f>VLOOKUP($J163,'Emissie U-methode'!$B$3:$E$11,3,TRUE)</f>
        <v/>
      </c>
      <c r="L163" s="106" t="str">
        <f>VLOOKUP($J163,'Emissie U-methode'!$B$3:$E$11,4,TRUE)</f>
        <v/>
      </c>
      <c r="M163" s="141" t="str">
        <f t="shared" si="35"/>
        <v/>
      </c>
      <c r="N163" s="286" t="str">
        <f t="shared" si="36"/>
        <v/>
      </c>
      <c r="P163" s="117" t="s">
        <v>123</v>
      </c>
      <c r="Q163" s="108" t="str">
        <f>IF(OR(RIGHT(C163,3)="MUT",RIGHT(C163,3)="ZUT"),RIGHT(C163,3),VLOOKUP($F163,'Lijst Stageklassen'!$A$5:$CV$12,9+20*(VALUE(LEFT($C163,1)-1))+VALUE(LEFT($D$9,1))+6*VALUE(LEFT(P163,1)),TRUE))</f>
        <v/>
      </c>
      <c r="R163" s="109">
        <v>0</v>
      </c>
      <c r="S163" s="106" t="str">
        <f>VLOOKUP($Q163,'Emissie U-methode'!$B$3:$E$11,3,TRUE)</f>
        <v/>
      </c>
      <c r="T163" s="106" t="str">
        <f>VLOOKUP($Q163,'Emissie U-methode'!$B$3:$E$11,4,TRUE)</f>
        <v/>
      </c>
      <c r="U163" s="57" t="str">
        <f t="shared" si="40"/>
        <v/>
      </c>
      <c r="V163" s="57" t="str">
        <f t="shared" si="41"/>
        <v/>
      </c>
      <c r="W163" s="57" t="str">
        <f t="shared" si="42"/>
        <v/>
      </c>
      <c r="X163" s="57" t="str">
        <f t="shared" si="37"/>
        <v/>
      </c>
      <c r="Y163" s="141" t="str">
        <f t="shared" si="38"/>
        <v/>
      </c>
      <c r="Z163" s="286" t="str">
        <f t="shared" si="39"/>
        <v/>
      </c>
      <c r="AB163" s="261"/>
      <c r="AC163" s="262"/>
      <c r="AD163" s="262"/>
      <c r="AE163" s="263"/>
    </row>
    <row r="164" spans="2:31" ht="15.6" x14ac:dyDescent="0.3">
      <c r="B164" s="123">
        <v>140</v>
      </c>
      <c r="C164" s="122" t="s">
        <v>160</v>
      </c>
      <c r="D164" s="104"/>
      <c r="E164" s="176"/>
      <c r="F164" s="177"/>
      <c r="G164" s="132" t="str">
        <f>VLOOKUP($F164,'Lijst Stageklassen'!$A$5:$CV$12,3+20*(VALUE(LEFT($C164,1)-1)),TRUE)</f>
        <v/>
      </c>
      <c r="H164" s="133" t="str">
        <f>IF(F164&gt;0,VLOOKUP($F164,'Lijst Stageklassen'!$A$5:$CV$12,3+20*(VALUE(LEFT($C164,1)-1))+VALUE(LEFT($D$9,1)),TRUE),J164)</f>
        <v/>
      </c>
      <c r="J164" s="112" t="str">
        <f>IF(OR(RIGHT(C164,3)="MUT",RIGHT(C164,3)="ZUT"),RIGHT(C164,3),(VLOOKUP($F164,'Lijst Stageklassen'!$A$5:$CV$12,9+20*(VALUE(LEFT($C164,1)-1))+VALUE(LEFT($D$9,1)),TRUE)))</f>
        <v/>
      </c>
      <c r="K164" s="106" t="str">
        <f>VLOOKUP($J164,'Emissie U-methode'!$B$3:$E$11,3,TRUE)</f>
        <v/>
      </c>
      <c r="L164" s="106" t="str">
        <f>VLOOKUP($J164,'Emissie U-methode'!$B$3:$E$11,4,TRUE)</f>
        <v/>
      </c>
      <c r="M164" s="141" t="str">
        <f t="shared" si="35"/>
        <v/>
      </c>
      <c r="N164" s="286" t="str">
        <f t="shared" si="36"/>
        <v/>
      </c>
      <c r="P164" s="117" t="s">
        <v>123</v>
      </c>
      <c r="Q164" s="108" t="str">
        <f>IF(OR(RIGHT(C164,3)="MUT",RIGHT(C164,3)="ZUT"),RIGHT(C164,3),VLOOKUP($F164,'Lijst Stageklassen'!$A$5:$CV$12,9+20*(VALUE(LEFT($C164,1)-1))+VALUE(LEFT($D$9,1))+6*VALUE(LEFT(P164,1)),TRUE))</f>
        <v/>
      </c>
      <c r="R164" s="109">
        <v>0</v>
      </c>
      <c r="S164" s="106" t="str">
        <f>VLOOKUP($Q164,'Emissie U-methode'!$B$3:$E$11,3,TRUE)</f>
        <v/>
      </c>
      <c r="T164" s="106" t="str">
        <f>VLOOKUP($Q164,'Emissie U-methode'!$B$3:$E$11,4,TRUE)</f>
        <v/>
      </c>
      <c r="U164" s="57" t="str">
        <f t="shared" si="40"/>
        <v/>
      </c>
      <c r="V164" s="57" t="str">
        <f t="shared" si="41"/>
        <v/>
      </c>
      <c r="W164" s="57" t="str">
        <f t="shared" si="42"/>
        <v/>
      </c>
      <c r="X164" s="57" t="str">
        <f t="shared" si="37"/>
        <v/>
      </c>
      <c r="Y164" s="141" t="str">
        <f t="shared" si="38"/>
        <v/>
      </c>
      <c r="Z164" s="286" t="str">
        <f t="shared" si="39"/>
        <v/>
      </c>
      <c r="AB164" s="261"/>
      <c r="AC164" s="262"/>
      <c r="AD164" s="262"/>
      <c r="AE164" s="263"/>
    </row>
    <row r="165" spans="2:31" ht="15.6" x14ac:dyDescent="0.3">
      <c r="B165" s="123">
        <v>141</v>
      </c>
      <c r="C165" s="122" t="s">
        <v>160</v>
      </c>
      <c r="D165" s="104"/>
      <c r="E165" s="176"/>
      <c r="F165" s="177"/>
      <c r="G165" s="132" t="str">
        <f>VLOOKUP($F165,'Lijst Stageklassen'!$A$5:$CV$12,3+20*(VALUE(LEFT($C165,1)-1)),TRUE)</f>
        <v/>
      </c>
      <c r="H165" s="133" t="str">
        <f>IF(F165&gt;0,VLOOKUP($F165,'Lijst Stageklassen'!$A$5:$CV$12,3+20*(VALUE(LEFT($C165,1)-1))+VALUE(LEFT($D$9,1)),TRUE),J165)</f>
        <v/>
      </c>
      <c r="J165" s="112" t="str">
        <f>IF(OR(RIGHT(C165,3)="MUT",RIGHT(C165,3)="ZUT"),RIGHT(C165,3),(VLOOKUP($F165,'Lijst Stageklassen'!$A$5:$CV$12,9+20*(VALUE(LEFT($C165,1)-1))+VALUE(LEFT($D$9,1)),TRUE)))</f>
        <v/>
      </c>
      <c r="K165" s="106" t="str">
        <f>VLOOKUP($J165,'Emissie U-methode'!$B$3:$E$11,3,TRUE)</f>
        <v/>
      </c>
      <c r="L165" s="106" t="str">
        <f>VLOOKUP($J165,'Emissie U-methode'!$B$3:$E$11,4,TRUE)</f>
        <v/>
      </c>
      <c r="M165" s="141" t="str">
        <f t="shared" si="35"/>
        <v/>
      </c>
      <c r="N165" s="286" t="str">
        <f t="shared" si="36"/>
        <v/>
      </c>
      <c r="P165" s="117" t="s">
        <v>123</v>
      </c>
      <c r="Q165" s="108" t="str">
        <f>IF(OR(RIGHT(C165,3)="MUT",RIGHT(C165,3)="ZUT"),RIGHT(C165,3),VLOOKUP($F165,'Lijst Stageklassen'!$A$5:$CV$12,9+20*(VALUE(LEFT($C165,1)-1))+VALUE(LEFT($D$9,1))+6*VALUE(LEFT(P165,1)),TRUE))</f>
        <v/>
      </c>
      <c r="R165" s="109">
        <v>0</v>
      </c>
      <c r="S165" s="106" t="str">
        <f>VLOOKUP($Q165,'Emissie U-methode'!$B$3:$E$11,3,TRUE)</f>
        <v/>
      </c>
      <c r="T165" s="106" t="str">
        <f>VLOOKUP($Q165,'Emissie U-methode'!$B$3:$E$11,4,TRUE)</f>
        <v/>
      </c>
      <c r="U165" s="57" t="str">
        <f t="shared" si="40"/>
        <v/>
      </c>
      <c r="V165" s="57" t="str">
        <f t="shared" si="41"/>
        <v/>
      </c>
      <c r="W165" s="57" t="str">
        <f t="shared" si="42"/>
        <v/>
      </c>
      <c r="X165" s="57" t="str">
        <f t="shared" si="37"/>
        <v/>
      </c>
      <c r="Y165" s="141" t="str">
        <f t="shared" si="38"/>
        <v/>
      </c>
      <c r="Z165" s="286" t="str">
        <f t="shared" si="39"/>
        <v/>
      </c>
      <c r="AB165" s="261"/>
      <c r="AC165" s="262"/>
      <c r="AD165" s="262"/>
      <c r="AE165" s="263"/>
    </row>
    <row r="166" spans="2:31" ht="15.6" x14ac:dyDescent="0.3">
      <c r="B166" s="123">
        <v>142</v>
      </c>
      <c r="C166" s="122" t="s">
        <v>160</v>
      </c>
      <c r="D166" s="104"/>
      <c r="E166" s="176"/>
      <c r="F166" s="177"/>
      <c r="G166" s="132" t="str">
        <f>VLOOKUP($F166,'Lijst Stageklassen'!$A$5:$CV$12,3+20*(VALUE(LEFT($C166,1)-1)),TRUE)</f>
        <v/>
      </c>
      <c r="H166" s="133" t="str">
        <f>IF(F166&gt;0,VLOOKUP($F166,'Lijst Stageklassen'!$A$5:$CV$12,3+20*(VALUE(LEFT($C166,1)-1))+VALUE(LEFT($D$9,1)),TRUE),J166)</f>
        <v/>
      </c>
      <c r="J166" s="112" t="str">
        <f>IF(OR(RIGHT(C166,3)="MUT",RIGHT(C166,3)="ZUT"),RIGHT(C166,3),(VLOOKUP($F166,'Lijst Stageklassen'!$A$5:$CV$12,9+20*(VALUE(LEFT($C166,1)-1))+VALUE(LEFT($D$9,1)),TRUE)))</f>
        <v/>
      </c>
      <c r="K166" s="106" t="str">
        <f>VLOOKUP($J166,'Emissie U-methode'!$B$3:$E$11,3,TRUE)</f>
        <v/>
      </c>
      <c r="L166" s="106" t="str">
        <f>VLOOKUP($J166,'Emissie U-methode'!$B$3:$E$11,4,TRUE)</f>
        <v/>
      </c>
      <c r="M166" s="141" t="str">
        <f t="shared" si="35"/>
        <v/>
      </c>
      <c r="N166" s="286" t="str">
        <f t="shared" si="36"/>
        <v/>
      </c>
      <c r="P166" s="117" t="s">
        <v>123</v>
      </c>
      <c r="Q166" s="108" t="str">
        <f>IF(OR(RIGHT(C166,3)="MUT",RIGHT(C166,3)="ZUT"),RIGHT(C166,3),VLOOKUP($F166,'Lijst Stageklassen'!$A$5:$CV$12,9+20*(VALUE(LEFT($C166,1)-1))+VALUE(LEFT($D$9,1))+6*VALUE(LEFT(P166,1)),TRUE))</f>
        <v/>
      </c>
      <c r="R166" s="109">
        <v>0</v>
      </c>
      <c r="S166" s="106" t="str">
        <f>VLOOKUP($Q166,'Emissie U-methode'!$B$3:$E$11,3,TRUE)</f>
        <v/>
      </c>
      <c r="T166" s="106" t="str">
        <f>VLOOKUP($Q166,'Emissie U-methode'!$B$3:$E$11,4,TRUE)</f>
        <v/>
      </c>
      <c r="U166" s="57" t="str">
        <f t="shared" si="40"/>
        <v/>
      </c>
      <c r="V166" s="57" t="str">
        <f t="shared" si="41"/>
        <v/>
      </c>
      <c r="W166" s="57" t="str">
        <f t="shared" si="42"/>
        <v/>
      </c>
      <c r="X166" s="57" t="str">
        <f t="shared" si="37"/>
        <v/>
      </c>
      <c r="Y166" s="141" t="str">
        <f t="shared" si="38"/>
        <v/>
      </c>
      <c r="Z166" s="286" t="str">
        <f t="shared" si="39"/>
        <v/>
      </c>
      <c r="AB166" s="261"/>
      <c r="AC166" s="262"/>
      <c r="AD166" s="262"/>
      <c r="AE166" s="263"/>
    </row>
    <row r="167" spans="2:31" ht="15.6" x14ac:dyDescent="0.3">
      <c r="B167" s="123">
        <v>143</v>
      </c>
      <c r="C167" s="122" t="s">
        <v>160</v>
      </c>
      <c r="D167" s="104"/>
      <c r="E167" s="176"/>
      <c r="F167" s="177"/>
      <c r="G167" s="132" t="str">
        <f>VLOOKUP($F167,'Lijst Stageklassen'!$A$5:$CV$12,3+20*(VALUE(LEFT($C167,1)-1)),TRUE)</f>
        <v/>
      </c>
      <c r="H167" s="133" t="str">
        <f>IF(F167&gt;0,VLOOKUP($F167,'Lijst Stageklassen'!$A$5:$CV$12,3+20*(VALUE(LEFT($C167,1)-1))+VALUE(LEFT($D$9,1)),TRUE),J167)</f>
        <v/>
      </c>
      <c r="J167" s="112" t="str">
        <f>IF(OR(RIGHT(C167,3)="MUT",RIGHT(C167,3)="ZUT"),RIGHT(C167,3),(VLOOKUP($F167,'Lijst Stageklassen'!$A$5:$CV$12,9+20*(VALUE(LEFT($C167,1)-1))+VALUE(LEFT($D$9,1)),TRUE)))</f>
        <v/>
      </c>
      <c r="K167" s="106" t="str">
        <f>VLOOKUP($J167,'Emissie U-methode'!$B$3:$E$11,3,TRUE)</f>
        <v/>
      </c>
      <c r="L167" s="106" t="str">
        <f>VLOOKUP($J167,'Emissie U-methode'!$B$3:$E$11,4,TRUE)</f>
        <v/>
      </c>
      <c r="M167" s="141" t="str">
        <f t="shared" si="35"/>
        <v/>
      </c>
      <c r="N167" s="286" t="str">
        <f t="shared" si="36"/>
        <v/>
      </c>
      <c r="P167" s="117" t="s">
        <v>123</v>
      </c>
      <c r="Q167" s="108" t="str">
        <f>IF(OR(RIGHT(C167,3)="MUT",RIGHT(C167,3)="ZUT"),RIGHT(C167,3),VLOOKUP($F167,'Lijst Stageklassen'!$A$5:$CV$12,9+20*(VALUE(LEFT($C167,1)-1))+VALUE(LEFT($D$9,1))+6*VALUE(LEFT(P167,1)),TRUE))</f>
        <v/>
      </c>
      <c r="R167" s="109">
        <v>0</v>
      </c>
      <c r="S167" s="106" t="str">
        <f>VLOOKUP($Q167,'Emissie U-methode'!$B$3:$E$11,3,TRUE)</f>
        <v/>
      </c>
      <c r="T167" s="106" t="str">
        <f>VLOOKUP($Q167,'Emissie U-methode'!$B$3:$E$11,4,TRUE)</f>
        <v/>
      </c>
      <c r="U167" s="57" t="str">
        <f t="shared" si="40"/>
        <v/>
      </c>
      <c r="V167" s="57" t="str">
        <f t="shared" si="41"/>
        <v/>
      </c>
      <c r="W167" s="57" t="str">
        <f t="shared" si="42"/>
        <v/>
      </c>
      <c r="X167" s="57" t="str">
        <f t="shared" si="37"/>
        <v/>
      </c>
      <c r="Y167" s="141" t="str">
        <f t="shared" si="38"/>
        <v/>
      </c>
      <c r="Z167" s="286" t="str">
        <f t="shared" si="39"/>
        <v/>
      </c>
      <c r="AB167" s="261"/>
      <c r="AC167" s="262"/>
      <c r="AD167" s="262"/>
      <c r="AE167" s="263"/>
    </row>
    <row r="168" spans="2:31" ht="15.6" x14ac:dyDescent="0.3">
      <c r="B168" s="123">
        <v>144</v>
      </c>
      <c r="C168" s="122" t="s">
        <v>160</v>
      </c>
      <c r="D168" s="104"/>
      <c r="E168" s="176"/>
      <c r="F168" s="177"/>
      <c r="G168" s="132" t="str">
        <f>VLOOKUP($F168,'Lijst Stageklassen'!$A$5:$CV$12,3+20*(VALUE(LEFT($C168,1)-1)),TRUE)</f>
        <v/>
      </c>
      <c r="H168" s="133" t="str">
        <f>IF(F168&gt;0,VLOOKUP($F168,'Lijst Stageklassen'!$A$5:$CV$12,3+20*(VALUE(LEFT($C168,1)-1))+VALUE(LEFT($D$9,1)),TRUE),J168)</f>
        <v/>
      </c>
      <c r="J168" s="112" t="str">
        <f>IF(OR(RIGHT(C168,3)="MUT",RIGHT(C168,3)="ZUT"),RIGHT(C168,3),(VLOOKUP($F168,'Lijst Stageklassen'!$A$5:$CV$12,9+20*(VALUE(LEFT($C168,1)-1))+VALUE(LEFT($D$9,1)),TRUE)))</f>
        <v/>
      </c>
      <c r="K168" s="106" t="str">
        <f>VLOOKUP($J168,'Emissie U-methode'!$B$3:$E$11,3,TRUE)</f>
        <v/>
      </c>
      <c r="L168" s="106" t="str">
        <f>VLOOKUP($J168,'Emissie U-methode'!$B$3:$E$11,4,TRUE)</f>
        <v/>
      </c>
      <c r="M168" s="141" t="str">
        <f t="shared" si="35"/>
        <v/>
      </c>
      <c r="N168" s="286" t="str">
        <f t="shared" si="36"/>
        <v/>
      </c>
      <c r="P168" s="117" t="s">
        <v>123</v>
      </c>
      <c r="Q168" s="108" t="str">
        <f>IF(OR(RIGHT(C168,3)="MUT",RIGHT(C168,3)="ZUT"),RIGHT(C168,3),VLOOKUP($F168,'Lijst Stageklassen'!$A$5:$CV$12,9+20*(VALUE(LEFT($C168,1)-1))+VALUE(LEFT($D$9,1))+6*VALUE(LEFT(P168,1)),TRUE))</f>
        <v/>
      </c>
      <c r="R168" s="109">
        <v>0</v>
      </c>
      <c r="S168" s="106" t="str">
        <f>VLOOKUP($Q168,'Emissie U-methode'!$B$3:$E$11,3,TRUE)</f>
        <v/>
      </c>
      <c r="T168" s="106" t="str">
        <f>VLOOKUP($Q168,'Emissie U-methode'!$B$3:$E$11,4,TRUE)</f>
        <v/>
      </c>
      <c r="U168" s="57" t="str">
        <f t="shared" si="40"/>
        <v/>
      </c>
      <c r="V168" s="57" t="str">
        <f t="shared" si="41"/>
        <v/>
      </c>
      <c r="W168" s="57" t="str">
        <f t="shared" si="42"/>
        <v/>
      </c>
      <c r="X168" s="57" t="str">
        <f t="shared" si="37"/>
        <v/>
      </c>
      <c r="Y168" s="141" t="str">
        <f t="shared" si="38"/>
        <v/>
      </c>
      <c r="Z168" s="286" t="str">
        <f t="shared" si="39"/>
        <v/>
      </c>
      <c r="AB168" s="261"/>
      <c r="AC168" s="262"/>
      <c r="AD168" s="262"/>
      <c r="AE168" s="263"/>
    </row>
    <row r="169" spans="2:31" ht="15.6" x14ac:dyDescent="0.3">
      <c r="B169" s="123">
        <v>145</v>
      </c>
      <c r="C169" s="122" t="s">
        <v>160</v>
      </c>
      <c r="D169" s="104"/>
      <c r="E169" s="176"/>
      <c r="F169" s="177"/>
      <c r="G169" s="132" t="str">
        <f>VLOOKUP($F169,'Lijst Stageklassen'!$A$5:$CV$12,3+20*(VALUE(LEFT($C169,1)-1)),TRUE)</f>
        <v/>
      </c>
      <c r="H169" s="133" t="str">
        <f>IF(F169&gt;0,VLOOKUP($F169,'Lijst Stageklassen'!$A$5:$CV$12,3+20*(VALUE(LEFT($C169,1)-1))+VALUE(LEFT($D$9,1)),TRUE),J169)</f>
        <v/>
      </c>
      <c r="J169" s="112" t="str">
        <f>IF(OR(RIGHT(C169,3)="MUT",RIGHT(C169,3)="ZUT"),RIGHT(C169,3),(VLOOKUP($F169,'Lijst Stageklassen'!$A$5:$CV$12,9+20*(VALUE(LEFT($C169,1)-1))+VALUE(LEFT($D$9,1)),TRUE)))</f>
        <v/>
      </c>
      <c r="K169" s="106" t="str">
        <f>VLOOKUP($J169,'Emissie U-methode'!$B$3:$E$11,3,TRUE)</f>
        <v/>
      </c>
      <c r="L169" s="106" t="str">
        <f>VLOOKUP($J169,'Emissie U-methode'!$B$3:$E$11,4,TRUE)</f>
        <v/>
      </c>
      <c r="M169" s="141" t="str">
        <f t="shared" si="35"/>
        <v/>
      </c>
      <c r="N169" s="286" t="str">
        <f t="shared" si="36"/>
        <v/>
      </c>
      <c r="P169" s="117" t="s">
        <v>123</v>
      </c>
      <c r="Q169" s="108" t="str">
        <f>IF(OR(RIGHT(C169,3)="MUT",RIGHT(C169,3)="ZUT"),RIGHT(C169,3),VLOOKUP($F169,'Lijst Stageklassen'!$A$5:$CV$12,9+20*(VALUE(LEFT($C169,1)-1))+VALUE(LEFT($D$9,1))+6*VALUE(LEFT(P169,1)),TRUE))</f>
        <v/>
      </c>
      <c r="R169" s="109">
        <v>0</v>
      </c>
      <c r="S169" s="106" t="str">
        <f>VLOOKUP($Q169,'Emissie U-methode'!$B$3:$E$11,3,TRUE)</f>
        <v/>
      </c>
      <c r="T169" s="106" t="str">
        <f>VLOOKUP($Q169,'Emissie U-methode'!$B$3:$E$11,4,TRUE)</f>
        <v/>
      </c>
      <c r="U169" s="57" t="str">
        <f t="shared" si="40"/>
        <v/>
      </c>
      <c r="V169" s="57" t="str">
        <f t="shared" si="41"/>
        <v/>
      </c>
      <c r="W169" s="57" t="str">
        <f t="shared" si="42"/>
        <v/>
      </c>
      <c r="X169" s="57" t="str">
        <f t="shared" si="37"/>
        <v/>
      </c>
      <c r="Y169" s="141" t="str">
        <f t="shared" si="38"/>
        <v/>
      </c>
      <c r="Z169" s="286" t="str">
        <f t="shared" si="39"/>
        <v/>
      </c>
      <c r="AB169" s="261"/>
      <c r="AC169" s="262"/>
      <c r="AD169" s="262"/>
      <c r="AE169" s="263"/>
    </row>
    <row r="170" spans="2:31" ht="15.6" x14ac:dyDescent="0.3">
      <c r="B170" s="123">
        <v>146</v>
      </c>
      <c r="C170" s="122" t="s">
        <v>160</v>
      </c>
      <c r="D170" s="104"/>
      <c r="E170" s="176"/>
      <c r="F170" s="177"/>
      <c r="G170" s="132" t="str">
        <f>VLOOKUP($F170,'Lijst Stageklassen'!$A$5:$CV$12,3+20*(VALUE(LEFT($C170,1)-1)),TRUE)</f>
        <v/>
      </c>
      <c r="H170" s="133" t="str">
        <f>IF(F170&gt;0,VLOOKUP($F170,'Lijst Stageklassen'!$A$5:$CV$12,3+20*(VALUE(LEFT($C170,1)-1))+VALUE(LEFT($D$9,1)),TRUE),J170)</f>
        <v/>
      </c>
      <c r="J170" s="112" t="str">
        <f>IF(OR(RIGHT(C170,3)="MUT",RIGHT(C170,3)="ZUT"),RIGHT(C170,3),(VLOOKUP($F170,'Lijst Stageklassen'!$A$5:$CV$12,9+20*(VALUE(LEFT($C170,1)-1))+VALUE(LEFT($D$9,1)),TRUE)))</f>
        <v/>
      </c>
      <c r="K170" s="106" t="str">
        <f>VLOOKUP($J170,'Emissie U-methode'!$B$3:$E$11,3,TRUE)</f>
        <v/>
      </c>
      <c r="L170" s="106" t="str">
        <f>VLOOKUP($J170,'Emissie U-methode'!$B$3:$E$11,4,TRUE)</f>
        <v/>
      </c>
      <c r="M170" s="141" t="str">
        <f t="shared" si="35"/>
        <v/>
      </c>
      <c r="N170" s="286" t="str">
        <f t="shared" si="36"/>
        <v/>
      </c>
      <c r="P170" s="117" t="s">
        <v>123</v>
      </c>
      <c r="Q170" s="108" t="str">
        <f>IF(OR(RIGHT(C170,3)="MUT",RIGHT(C170,3)="ZUT"),RIGHT(C170,3),VLOOKUP($F170,'Lijst Stageklassen'!$A$5:$CV$12,9+20*(VALUE(LEFT($C170,1)-1))+VALUE(LEFT($D$9,1))+6*VALUE(LEFT(P170,1)),TRUE))</f>
        <v/>
      </c>
      <c r="R170" s="109">
        <v>0</v>
      </c>
      <c r="S170" s="106" t="str">
        <f>VLOOKUP($Q170,'Emissie U-methode'!$B$3:$E$11,3,TRUE)</f>
        <v/>
      </c>
      <c r="T170" s="106" t="str">
        <f>VLOOKUP($Q170,'Emissie U-methode'!$B$3:$E$11,4,TRUE)</f>
        <v/>
      </c>
      <c r="U170" s="57" t="str">
        <f t="shared" si="40"/>
        <v/>
      </c>
      <c r="V170" s="57" t="str">
        <f t="shared" si="41"/>
        <v/>
      </c>
      <c r="W170" s="57" t="str">
        <f t="shared" si="42"/>
        <v/>
      </c>
      <c r="X170" s="57" t="str">
        <f t="shared" si="37"/>
        <v/>
      </c>
      <c r="Y170" s="141" t="str">
        <f t="shared" si="38"/>
        <v/>
      </c>
      <c r="Z170" s="286" t="str">
        <f t="shared" si="39"/>
        <v/>
      </c>
      <c r="AB170" s="261"/>
      <c r="AC170" s="262"/>
      <c r="AD170" s="262"/>
      <c r="AE170" s="263"/>
    </row>
    <row r="171" spans="2:31" ht="15.6" x14ac:dyDescent="0.3">
      <c r="B171" s="123">
        <v>147</v>
      </c>
      <c r="C171" s="122" t="s">
        <v>160</v>
      </c>
      <c r="D171" s="104"/>
      <c r="E171" s="176"/>
      <c r="F171" s="177"/>
      <c r="G171" s="132" t="str">
        <f>VLOOKUP($F171,'Lijst Stageklassen'!$A$5:$CV$12,3+20*(VALUE(LEFT($C171,1)-1)),TRUE)</f>
        <v/>
      </c>
      <c r="H171" s="133" t="str">
        <f>IF(F171&gt;0,VLOOKUP($F171,'Lijst Stageklassen'!$A$5:$CV$12,3+20*(VALUE(LEFT($C171,1)-1))+VALUE(LEFT($D$9,1)),TRUE),J171)</f>
        <v/>
      </c>
      <c r="J171" s="112" t="str">
        <f>IF(OR(RIGHT(C171,3)="MUT",RIGHT(C171,3)="ZUT"),RIGHT(C171,3),(VLOOKUP($F171,'Lijst Stageklassen'!$A$5:$CV$12,9+20*(VALUE(LEFT($C171,1)-1))+VALUE(LEFT($D$9,1)),TRUE)))</f>
        <v/>
      </c>
      <c r="K171" s="106" t="str">
        <f>VLOOKUP($J171,'Emissie U-methode'!$B$3:$E$11,3,TRUE)</f>
        <v/>
      </c>
      <c r="L171" s="106" t="str">
        <f>VLOOKUP($J171,'Emissie U-methode'!$B$3:$E$11,4,TRUE)</f>
        <v/>
      </c>
      <c r="M171" s="141" t="str">
        <f t="shared" si="35"/>
        <v/>
      </c>
      <c r="N171" s="286" t="str">
        <f t="shared" si="36"/>
        <v/>
      </c>
      <c r="P171" s="117" t="s">
        <v>123</v>
      </c>
      <c r="Q171" s="108" t="str">
        <f>IF(OR(RIGHT(C171,3)="MUT",RIGHT(C171,3)="ZUT"),RIGHT(C171,3),VLOOKUP($F171,'Lijst Stageklassen'!$A$5:$CV$12,9+20*(VALUE(LEFT($C171,1)-1))+VALUE(LEFT($D$9,1))+6*VALUE(LEFT(P171,1)),TRUE))</f>
        <v/>
      </c>
      <c r="R171" s="109">
        <v>0</v>
      </c>
      <c r="S171" s="106" t="str">
        <f>VLOOKUP($Q171,'Emissie U-methode'!$B$3:$E$11,3,TRUE)</f>
        <v/>
      </c>
      <c r="T171" s="106" t="str">
        <f>VLOOKUP($Q171,'Emissie U-methode'!$B$3:$E$11,4,TRUE)</f>
        <v/>
      </c>
      <c r="U171" s="57" t="str">
        <f t="shared" si="40"/>
        <v/>
      </c>
      <c r="V171" s="57" t="str">
        <f t="shared" si="41"/>
        <v/>
      </c>
      <c r="W171" s="57" t="str">
        <f t="shared" si="42"/>
        <v/>
      </c>
      <c r="X171" s="57" t="str">
        <f t="shared" si="37"/>
        <v/>
      </c>
      <c r="Y171" s="141" t="str">
        <f t="shared" si="38"/>
        <v/>
      </c>
      <c r="Z171" s="286" t="str">
        <f t="shared" si="39"/>
        <v/>
      </c>
      <c r="AB171" s="261"/>
      <c r="AC171" s="262"/>
      <c r="AD171" s="262"/>
      <c r="AE171" s="263"/>
    </row>
    <row r="172" spans="2:31" ht="15.6" x14ac:dyDescent="0.3">
      <c r="B172" s="123">
        <v>148</v>
      </c>
      <c r="C172" s="122" t="s">
        <v>160</v>
      </c>
      <c r="D172" s="104"/>
      <c r="E172" s="176"/>
      <c r="F172" s="177"/>
      <c r="G172" s="132" t="str">
        <f>VLOOKUP($F172,'Lijst Stageklassen'!$A$5:$CV$12,3+20*(VALUE(LEFT($C172,1)-1)),TRUE)</f>
        <v/>
      </c>
      <c r="H172" s="133" t="str">
        <f>IF(F172&gt;0,VLOOKUP($F172,'Lijst Stageklassen'!$A$5:$CV$12,3+20*(VALUE(LEFT($C172,1)-1))+VALUE(LEFT($D$9,1)),TRUE),J172)</f>
        <v/>
      </c>
      <c r="J172" s="112" t="str">
        <f>IF(OR(RIGHT(C172,3)="MUT",RIGHT(C172,3)="ZUT"),RIGHT(C172,3),(VLOOKUP($F172,'Lijst Stageklassen'!$A$5:$CV$12,9+20*(VALUE(LEFT($C172,1)-1))+VALUE(LEFT($D$9,1)),TRUE)))</f>
        <v/>
      </c>
      <c r="K172" s="106" t="str">
        <f>VLOOKUP($J172,'Emissie U-methode'!$B$3:$E$11,3,TRUE)</f>
        <v/>
      </c>
      <c r="L172" s="106" t="str">
        <f>VLOOKUP($J172,'Emissie U-methode'!$B$3:$E$11,4,TRUE)</f>
        <v/>
      </c>
      <c r="M172" s="141" t="str">
        <f t="shared" si="35"/>
        <v/>
      </c>
      <c r="N172" s="286" t="str">
        <f t="shared" si="36"/>
        <v/>
      </c>
      <c r="P172" s="117" t="s">
        <v>123</v>
      </c>
      <c r="Q172" s="108" t="str">
        <f>IF(OR(RIGHT(C172,3)="MUT",RIGHT(C172,3)="ZUT"),RIGHT(C172,3),VLOOKUP($F172,'Lijst Stageklassen'!$A$5:$CV$12,9+20*(VALUE(LEFT($C172,1)-1))+VALUE(LEFT($D$9,1))+6*VALUE(LEFT(P172,1)),TRUE))</f>
        <v/>
      </c>
      <c r="R172" s="109">
        <v>0</v>
      </c>
      <c r="S172" s="106" t="str">
        <f>VLOOKUP($Q172,'Emissie U-methode'!$B$3:$E$11,3,TRUE)</f>
        <v/>
      </c>
      <c r="T172" s="106" t="str">
        <f>VLOOKUP($Q172,'Emissie U-methode'!$B$3:$E$11,4,TRUE)</f>
        <v/>
      </c>
      <c r="U172" s="57" t="str">
        <f t="shared" si="40"/>
        <v/>
      </c>
      <c r="V172" s="57" t="str">
        <f t="shared" si="41"/>
        <v/>
      </c>
      <c r="W172" s="57" t="str">
        <f t="shared" si="42"/>
        <v/>
      </c>
      <c r="X172" s="57" t="str">
        <f t="shared" si="37"/>
        <v/>
      </c>
      <c r="Y172" s="141" t="str">
        <f t="shared" si="38"/>
        <v/>
      </c>
      <c r="Z172" s="286" t="str">
        <f t="shared" si="39"/>
        <v/>
      </c>
      <c r="AB172" s="261"/>
      <c r="AC172" s="262"/>
      <c r="AD172" s="262"/>
      <c r="AE172" s="263"/>
    </row>
    <row r="173" spans="2:31" ht="15.6" x14ac:dyDescent="0.3">
      <c r="B173" s="123">
        <v>149</v>
      </c>
      <c r="C173" s="122" t="s">
        <v>160</v>
      </c>
      <c r="D173" s="104"/>
      <c r="E173" s="176"/>
      <c r="F173" s="177"/>
      <c r="G173" s="132" t="str">
        <f>VLOOKUP($F173,'Lijst Stageklassen'!$A$5:$CV$12,3+20*(VALUE(LEFT($C173,1)-1)),TRUE)</f>
        <v/>
      </c>
      <c r="H173" s="133" t="str">
        <f>IF(F173&gt;0,VLOOKUP($F173,'Lijst Stageklassen'!$A$5:$CV$12,3+20*(VALUE(LEFT($C173,1)-1))+VALUE(LEFT($D$9,1)),TRUE),J173)</f>
        <v/>
      </c>
      <c r="J173" s="112" t="str">
        <f>IF(OR(RIGHT(C173,3)="MUT",RIGHT(C173,3)="ZUT"),RIGHT(C173,3),(VLOOKUP($F173,'Lijst Stageklassen'!$A$5:$CV$12,9+20*(VALUE(LEFT($C173,1)-1))+VALUE(LEFT($D$9,1)),TRUE)))</f>
        <v/>
      </c>
      <c r="K173" s="106" t="str">
        <f>VLOOKUP($J173,'Emissie U-methode'!$B$3:$E$11,3,TRUE)</f>
        <v/>
      </c>
      <c r="L173" s="106" t="str">
        <f>VLOOKUP($J173,'Emissie U-methode'!$B$3:$E$11,4,TRUE)</f>
        <v/>
      </c>
      <c r="M173" s="141" t="str">
        <f t="shared" si="35"/>
        <v/>
      </c>
      <c r="N173" s="286" t="str">
        <f t="shared" si="36"/>
        <v/>
      </c>
      <c r="P173" s="117" t="s">
        <v>123</v>
      </c>
      <c r="Q173" s="108" t="str">
        <f>IF(OR(RIGHT(C173,3)="MUT",RIGHT(C173,3)="ZUT"),RIGHT(C173,3),VLOOKUP($F173,'Lijst Stageklassen'!$A$5:$CV$12,9+20*(VALUE(LEFT($C173,1)-1))+VALUE(LEFT($D$9,1))+6*VALUE(LEFT(P173,1)),TRUE))</f>
        <v/>
      </c>
      <c r="R173" s="109">
        <v>0</v>
      </c>
      <c r="S173" s="106" t="str">
        <f>VLOOKUP($Q173,'Emissie U-methode'!$B$3:$E$11,3,TRUE)</f>
        <v/>
      </c>
      <c r="T173" s="106" t="str">
        <f>VLOOKUP($Q173,'Emissie U-methode'!$B$3:$E$11,4,TRUE)</f>
        <v/>
      </c>
      <c r="U173" s="57" t="str">
        <f t="shared" si="40"/>
        <v/>
      </c>
      <c r="V173" s="57" t="str">
        <f t="shared" si="41"/>
        <v/>
      </c>
      <c r="W173" s="57" t="str">
        <f t="shared" si="42"/>
        <v/>
      </c>
      <c r="X173" s="57" t="str">
        <f t="shared" si="37"/>
        <v/>
      </c>
      <c r="Y173" s="141" t="str">
        <f t="shared" si="38"/>
        <v/>
      </c>
      <c r="Z173" s="286" t="str">
        <f t="shared" si="39"/>
        <v/>
      </c>
      <c r="AB173" s="261"/>
      <c r="AC173" s="262"/>
      <c r="AD173" s="262"/>
      <c r="AE173" s="263"/>
    </row>
    <row r="174" spans="2:31" ht="15.6" x14ac:dyDescent="0.3">
      <c r="B174" s="123">
        <v>150</v>
      </c>
      <c r="C174" s="122" t="s">
        <v>160</v>
      </c>
      <c r="D174" s="104"/>
      <c r="E174" s="176"/>
      <c r="F174" s="177"/>
      <c r="G174" s="132" t="str">
        <f>VLOOKUP($F174,'Lijst Stageklassen'!$A$5:$CV$12,3+20*(VALUE(LEFT($C174,1)-1)),TRUE)</f>
        <v/>
      </c>
      <c r="H174" s="133" t="str">
        <f>IF(F174&gt;0,VLOOKUP($F174,'Lijst Stageklassen'!$A$5:$CV$12,3+20*(VALUE(LEFT($C174,1)-1))+VALUE(LEFT($D$9,1)),TRUE),J174)</f>
        <v/>
      </c>
      <c r="J174" s="112" t="str">
        <f>IF(OR(RIGHT(C174,3)="MUT",RIGHT(C174,3)="ZUT"),RIGHT(C174,3),(VLOOKUP($F174,'Lijst Stageklassen'!$A$5:$CV$12,9+20*(VALUE(LEFT($C174,1)-1))+VALUE(LEFT($D$9,1)),TRUE)))</f>
        <v/>
      </c>
      <c r="K174" s="106" t="str">
        <f>VLOOKUP($J174,'Emissie U-methode'!$B$3:$E$11,3,TRUE)</f>
        <v/>
      </c>
      <c r="L174" s="106" t="str">
        <f>VLOOKUP($J174,'Emissie U-methode'!$B$3:$E$11,4,TRUE)</f>
        <v/>
      </c>
      <c r="M174" s="141" t="str">
        <f t="shared" si="35"/>
        <v/>
      </c>
      <c r="N174" s="286" t="str">
        <f t="shared" si="36"/>
        <v/>
      </c>
      <c r="P174" s="117" t="s">
        <v>123</v>
      </c>
      <c r="Q174" s="108" t="str">
        <f>IF(OR(RIGHT(C174,3)="MUT",RIGHT(C174,3)="ZUT"),RIGHT(C174,3),VLOOKUP($F174,'Lijst Stageklassen'!$A$5:$CV$12,9+20*(VALUE(LEFT($C174,1)-1))+VALUE(LEFT($D$9,1))+6*VALUE(LEFT(P174,1)),TRUE))</f>
        <v/>
      </c>
      <c r="R174" s="109">
        <v>0</v>
      </c>
      <c r="S174" s="106" t="str">
        <f>VLOOKUP($Q174,'Emissie U-methode'!$B$3:$E$11,3,TRUE)</f>
        <v/>
      </c>
      <c r="T174" s="106" t="str">
        <f>VLOOKUP($Q174,'Emissie U-methode'!$B$3:$E$11,4,TRUE)</f>
        <v/>
      </c>
      <c r="U174" s="57" t="str">
        <f t="shared" si="40"/>
        <v/>
      </c>
      <c r="V174" s="57" t="str">
        <f t="shared" si="41"/>
        <v/>
      </c>
      <c r="W174" s="57" t="str">
        <f t="shared" si="42"/>
        <v/>
      </c>
      <c r="X174" s="57" t="str">
        <f t="shared" si="37"/>
        <v/>
      </c>
      <c r="Y174" s="141" t="str">
        <f t="shared" si="38"/>
        <v/>
      </c>
      <c r="Z174" s="286" t="str">
        <f t="shared" si="39"/>
        <v/>
      </c>
      <c r="AB174" s="261"/>
      <c r="AC174" s="262"/>
      <c r="AD174" s="262"/>
      <c r="AE174" s="263"/>
    </row>
    <row r="175" spans="2:31" ht="15.6" x14ac:dyDescent="0.3">
      <c r="B175" s="123">
        <v>151</v>
      </c>
      <c r="C175" s="122" t="s">
        <v>160</v>
      </c>
      <c r="D175" s="104"/>
      <c r="E175" s="176"/>
      <c r="F175" s="177"/>
      <c r="G175" s="132" t="str">
        <f>VLOOKUP($F175,'Lijst Stageklassen'!$A$5:$CV$12,3+20*(VALUE(LEFT($C175,1)-1)),TRUE)</f>
        <v/>
      </c>
      <c r="H175" s="133" t="str">
        <f>IF(F175&gt;0,VLOOKUP($F175,'Lijst Stageklassen'!$A$5:$CV$12,3+20*(VALUE(LEFT($C175,1)-1))+VALUE(LEFT($D$9,1)),TRUE),J175)</f>
        <v/>
      </c>
      <c r="J175" s="112" t="str">
        <f>IF(OR(RIGHT(C175,3)="MUT",RIGHT(C175,3)="ZUT"),RIGHT(C175,3),(VLOOKUP($F175,'Lijst Stageklassen'!$A$5:$CV$12,9+20*(VALUE(LEFT($C175,1)-1))+VALUE(LEFT($D$9,1)),TRUE)))</f>
        <v/>
      </c>
      <c r="K175" s="106" t="str">
        <f>VLOOKUP($J175,'Emissie U-methode'!$B$3:$E$11,3,TRUE)</f>
        <v/>
      </c>
      <c r="L175" s="106" t="str">
        <f>VLOOKUP($J175,'Emissie U-methode'!$B$3:$E$11,4,TRUE)</f>
        <v/>
      </c>
      <c r="M175" s="141" t="str">
        <f t="shared" si="35"/>
        <v/>
      </c>
      <c r="N175" s="286" t="str">
        <f t="shared" si="36"/>
        <v/>
      </c>
      <c r="P175" s="117" t="s">
        <v>123</v>
      </c>
      <c r="Q175" s="108" t="str">
        <f>IF(OR(RIGHT(C175,3)="MUT",RIGHT(C175,3)="ZUT"),RIGHT(C175,3),VLOOKUP($F175,'Lijst Stageklassen'!$A$5:$CV$12,9+20*(VALUE(LEFT($C175,1)-1))+VALUE(LEFT($D$9,1))+6*VALUE(LEFT(P175,1)),TRUE))</f>
        <v/>
      </c>
      <c r="R175" s="109">
        <v>0</v>
      </c>
      <c r="S175" s="106" t="str">
        <f>VLOOKUP($Q175,'Emissie U-methode'!$B$3:$E$11,3,TRUE)</f>
        <v/>
      </c>
      <c r="T175" s="106" t="str">
        <f>VLOOKUP($Q175,'Emissie U-methode'!$B$3:$E$11,4,TRUE)</f>
        <v/>
      </c>
      <c r="U175" s="57" t="str">
        <f t="shared" si="40"/>
        <v/>
      </c>
      <c r="V175" s="57" t="str">
        <f t="shared" si="41"/>
        <v/>
      </c>
      <c r="W175" s="57" t="str">
        <f t="shared" si="42"/>
        <v/>
      </c>
      <c r="X175" s="57" t="str">
        <f t="shared" si="37"/>
        <v/>
      </c>
      <c r="Y175" s="141" t="str">
        <f t="shared" si="38"/>
        <v/>
      </c>
      <c r="Z175" s="286" t="str">
        <f t="shared" si="39"/>
        <v/>
      </c>
      <c r="AB175" s="261"/>
      <c r="AC175" s="262"/>
      <c r="AD175" s="262"/>
      <c r="AE175" s="263"/>
    </row>
    <row r="176" spans="2:31" ht="15.6" x14ac:dyDescent="0.3">
      <c r="B176" s="123">
        <v>152</v>
      </c>
      <c r="C176" s="122" t="s">
        <v>160</v>
      </c>
      <c r="D176" s="104"/>
      <c r="E176" s="176"/>
      <c r="F176" s="177"/>
      <c r="G176" s="132" t="str">
        <f>VLOOKUP($F176,'Lijst Stageklassen'!$A$5:$CV$12,3+20*(VALUE(LEFT($C176,1)-1)),TRUE)</f>
        <v/>
      </c>
      <c r="H176" s="133" t="str">
        <f>IF(F176&gt;0,VLOOKUP($F176,'Lijst Stageklassen'!$A$5:$CV$12,3+20*(VALUE(LEFT($C176,1)-1))+VALUE(LEFT($D$9,1)),TRUE),J176)</f>
        <v/>
      </c>
      <c r="J176" s="112" t="str">
        <f>IF(OR(RIGHT(C176,3)="MUT",RIGHT(C176,3)="ZUT"),RIGHT(C176,3),(VLOOKUP($F176,'Lijst Stageklassen'!$A$5:$CV$12,9+20*(VALUE(LEFT($C176,1)-1))+VALUE(LEFT($D$9,1)),TRUE)))</f>
        <v/>
      </c>
      <c r="K176" s="106" t="str">
        <f>VLOOKUP($J176,'Emissie U-methode'!$B$3:$E$11,3,TRUE)</f>
        <v/>
      </c>
      <c r="L176" s="106" t="str">
        <f>VLOOKUP($J176,'Emissie U-methode'!$B$3:$E$11,4,TRUE)</f>
        <v/>
      </c>
      <c r="M176" s="141" t="str">
        <f t="shared" si="35"/>
        <v/>
      </c>
      <c r="N176" s="286" t="str">
        <f t="shared" si="36"/>
        <v/>
      </c>
      <c r="P176" s="117" t="s">
        <v>123</v>
      </c>
      <c r="Q176" s="108" t="str">
        <f>IF(OR(RIGHT(C176,3)="MUT",RIGHT(C176,3)="ZUT"),RIGHT(C176,3),VLOOKUP($F176,'Lijst Stageklassen'!$A$5:$CV$12,9+20*(VALUE(LEFT($C176,1)-1))+VALUE(LEFT($D$9,1))+6*VALUE(LEFT(P176,1)),TRUE))</f>
        <v/>
      </c>
      <c r="R176" s="109">
        <v>0</v>
      </c>
      <c r="S176" s="106" t="str">
        <f>VLOOKUP($Q176,'Emissie U-methode'!$B$3:$E$11,3,TRUE)</f>
        <v/>
      </c>
      <c r="T176" s="106" t="str">
        <f>VLOOKUP($Q176,'Emissie U-methode'!$B$3:$E$11,4,TRUE)</f>
        <v/>
      </c>
      <c r="U176" s="57" t="str">
        <f t="shared" si="40"/>
        <v/>
      </c>
      <c r="V176" s="57" t="str">
        <f t="shared" si="41"/>
        <v/>
      </c>
      <c r="W176" s="57" t="str">
        <f t="shared" si="42"/>
        <v/>
      </c>
      <c r="X176" s="57" t="str">
        <f t="shared" si="37"/>
        <v/>
      </c>
      <c r="Y176" s="141" t="str">
        <f t="shared" si="38"/>
        <v/>
      </c>
      <c r="Z176" s="286" t="str">
        <f t="shared" si="39"/>
        <v/>
      </c>
      <c r="AB176" s="261"/>
      <c r="AC176" s="262"/>
      <c r="AD176" s="262"/>
      <c r="AE176" s="263"/>
    </row>
    <row r="177" spans="2:31" ht="15.6" x14ac:dyDescent="0.3">
      <c r="B177" s="123">
        <v>153</v>
      </c>
      <c r="C177" s="122" t="s">
        <v>160</v>
      </c>
      <c r="D177" s="104"/>
      <c r="E177" s="176"/>
      <c r="F177" s="177"/>
      <c r="G177" s="132" t="str">
        <f>VLOOKUP($F177,'Lijst Stageklassen'!$A$5:$CV$12,3+20*(VALUE(LEFT($C177,1)-1)),TRUE)</f>
        <v/>
      </c>
      <c r="H177" s="133" t="str">
        <f>IF(F177&gt;0,VLOOKUP($F177,'Lijst Stageklassen'!$A$5:$CV$12,3+20*(VALUE(LEFT($C177,1)-1))+VALUE(LEFT($D$9,1)),TRUE),J177)</f>
        <v/>
      </c>
      <c r="J177" s="112" t="str">
        <f>IF(OR(RIGHT(C177,3)="MUT",RIGHT(C177,3)="ZUT"),RIGHT(C177,3),(VLOOKUP($F177,'Lijst Stageklassen'!$A$5:$CV$12,9+20*(VALUE(LEFT($C177,1)-1))+VALUE(LEFT($D$9,1)),TRUE)))</f>
        <v/>
      </c>
      <c r="K177" s="106" t="str">
        <f>VLOOKUP($J177,'Emissie U-methode'!$B$3:$E$11,3,TRUE)</f>
        <v/>
      </c>
      <c r="L177" s="106" t="str">
        <f>VLOOKUP($J177,'Emissie U-methode'!$B$3:$E$11,4,TRUE)</f>
        <v/>
      </c>
      <c r="M177" s="141" t="str">
        <f t="shared" si="35"/>
        <v/>
      </c>
      <c r="N177" s="286" t="str">
        <f t="shared" si="36"/>
        <v/>
      </c>
      <c r="P177" s="117" t="s">
        <v>123</v>
      </c>
      <c r="Q177" s="108" t="str">
        <f>IF(OR(RIGHT(C177,3)="MUT",RIGHT(C177,3)="ZUT"),RIGHT(C177,3),VLOOKUP($F177,'Lijst Stageklassen'!$A$5:$CV$12,9+20*(VALUE(LEFT($C177,1)-1))+VALUE(LEFT($D$9,1))+6*VALUE(LEFT(P177,1)),TRUE))</f>
        <v/>
      </c>
      <c r="R177" s="109">
        <v>0</v>
      </c>
      <c r="S177" s="106" t="str">
        <f>VLOOKUP($Q177,'Emissie U-methode'!$B$3:$E$11,3,TRUE)</f>
        <v/>
      </c>
      <c r="T177" s="106" t="str">
        <f>VLOOKUP($Q177,'Emissie U-methode'!$B$3:$E$11,4,TRUE)</f>
        <v/>
      </c>
      <c r="U177" s="57" t="str">
        <f t="shared" si="40"/>
        <v/>
      </c>
      <c r="V177" s="57" t="str">
        <f t="shared" si="41"/>
        <v/>
      </c>
      <c r="W177" s="57" t="str">
        <f t="shared" si="42"/>
        <v/>
      </c>
      <c r="X177" s="57" t="str">
        <f t="shared" si="37"/>
        <v/>
      </c>
      <c r="Y177" s="141" t="str">
        <f t="shared" si="38"/>
        <v/>
      </c>
      <c r="Z177" s="286" t="str">
        <f t="shared" si="39"/>
        <v/>
      </c>
      <c r="AB177" s="261"/>
      <c r="AC177" s="262"/>
      <c r="AD177" s="262"/>
      <c r="AE177" s="263"/>
    </row>
    <row r="178" spans="2:31" ht="15.6" x14ac:dyDescent="0.3">
      <c r="B178" s="123">
        <v>154</v>
      </c>
      <c r="C178" s="122" t="s">
        <v>160</v>
      </c>
      <c r="D178" s="104"/>
      <c r="E178" s="176"/>
      <c r="F178" s="177"/>
      <c r="G178" s="132" t="str">
        <f>VLOOKUP($F178,'Lijst Stageklassen'!$A$5:$CV$12,3+20*(VALUE(LEFT($C178,1)-1)),TRUE)</f>
        <v/>
      </c>
      <c r="H178" s="133" t="str">
        <f>IF(F178&gt;0,VLOOKUP($F178,'Lijst Stageklassen'!$A$5:$CV$12,3+20*(VALUE(LEFT($C178,1)-1))+VALUE(LEFT($D$9,1)),TRUE),J178)</f>
        <v/>
      </c>
      <c r="J178" s="112" t="str">
        <f>IF(OR(RIGHT(C178,3)="MUT",RIGHT(C178,3)="ZUT"),RIGHT(C178,3),(VLOOKUP($F178,'Lijst Stageklassen'!$A$5:$CV$12,9+20*(VALUE(LEFT($C178,1)-1))+VALUE(LEFT($D$9,1)),TRUE)))</f>
        <v/>
      </c>
      <c r="K178" s="106" t="str">
        <f>VLOOKUP($J178,'Emissie U-methode'!$B$3:$E$11,3,TRUE)</f>
        <v/>
      </c>
      <c r="L178" s="106" t="str">
        <f>VLOOKUP($J178,'Emissie U-methode'!$B$3:$E$11,4,TRUE)</f>
        <v/>
      </c>
      <c r="M178" s="141" t="str">
        <f t="shared" si="35"/>
        <v/>
      </c>
      <c r="N178" s="286" t="str">
        <f t="shared" si="36"/>
        <v/>
      </c>
      <c r="P178" s="117" t="s">
        <v>123</v>
      </c>
      <c r="Q178" s="108" t="str">
        <f>IF(OR(RIGHT(C178,3)="MUT",RIGHT(C178,3)="ZUT"),RIGHT(C178,3),VLOOKUP($F178,'Lijst Stageklassen'!$A$5:$CV$12,9+20*(VALUE(LEFT($C178,1)-1))+VALUE(LEFT($D$9,1))+6*VALUE(LEFT(P178,1)),TRUE))</f>
        <v/>
      </c>
      <c r="R178" s="109">
        <v>0</v>
      </c>
      <c r="S178" s="106" t="str">
        <f>VLOOKUP($Q178,'Emissie U-methode'!$B$3:$E$11,3,TRUE)</f>
        <v/>
      </c>
      <c r="T178" s="106" t="str">
        <f>VLOOKUP($Q178,'Emissie U-methode'!$B$3:$E$11,4,TRUE)</f>
        <v/>
      </c>
      <c r="U178" s="57" t="str">
        <f t="shared" si="40"/>
        <v/>
      </c>
      <c r="V178" s="57" t="str">
        <f t="shared" si="41"/>
        <v/>
      </c>
      <c r="W178" s="57" t="str">
        <f t="shared" si="42"/>
        <v/>
      </c>
      <c r="X178" s="57" t="str">
        <f t="shared" si="37"/>
        <v/>
      </c>
      <c r="Y178" s="141" t="str">
        <f t="shared" si="38"/>
        <v/>
      </c>
      <c r="Z178" s="286" t="str">
        <f t="shared" si="39"/>
        <v/>
      </c>
      <c r="AB178" s="261"/>
      <c r="AC178" s="262"/>
      <c r="AD178" s="262"/>
      <c r="AE178" s="263"/>
    </row>
    <row r="179" spans="2:31" ht="15.6" x14ac:dyDescent="0.3">
      <c r="B179" s="123">
        <v>155</v>
      </c>
      <c r="C179" s="122" t="s">
        <v>160</v>
      </c>
      <c r="D179" s="104"/>
      <c r="E179" s="176"/>
      <c r="F179" s="177"/>
      <c r="G179" s="132" t="str">
        <f>VLOOKUP($F179,'Lijst Stageklassen'!$A$5:$CV$12,3+20*(VALUE(LEFT($C179,1)-1)),TRUE)</f>
        <v/>
      </c>
      <c r="H179" s="133" t="str">
        <f>IF(F179&gt;0,VLOOKUP($F179,'Lijst Stageklassen'!$A$5:$CV$12,3+20*(VALUE(LEFT($C179,1)-1))+VALUE(LEFT($D$9,1)),TRUE),J179)</f>
        <v/>
      </c>
      <c r="J179" s="112" t="str">
        <f>IF(OR(RIGHT(C179,3)="MUT",RIGHT(C179,3)="ZUT"),RIGHT(C179,3),(VLOOKUP($F179,'Lijst Stageklassen'!$A$5:$CV$12,9+20*(VALUE(LEFT($C179,1)-1))+VALUE(LEFT($D$9,1)),TRUE)))</f>
        <v/>
      </c>
      <c r="K179" s="106" t="str">
        <f>VLOOKUP($J179,'Emissie U-methode'!$B$3:$E$11,3,TRUE)</f>
        <v/>
      </c>
      <c r="L179" s="106" t="str">
        <f>VLOOKUP($J179,'Emissie U-methode'!$B$3:$E$11,4,TRUE)</f>
        <v/>
      </c>
      <c r="M179" s="141" t="str">
        <f t="shared" si="35"/>
        <v/>
      </c>
      <c r="N179" s="286" t="str">
        <f t="shared" si="36"/>
        <v/>
      </c>
      <c r="P179" s="117" t="s">
        <v>123</v>
      </c>
      <c r="Q179" s="108" t="str">
        <f>IF(OR(RIGHT(C179,3)="MUT",RIGHT(C179,3)="ZUT"),RIGHT(C179,3),VLOOKUP($F179,'Lijst Stageklassen'!$A$5:$CV$12,9+20*(VALUE(LEFT($C179,1)-1))+VALUE(LEFT($D$9,1))+6*VALUE(LEFT(P179,1)),TRUE))</f>
        <v/>
      </c>
      <c r="R179" s="109">
        <v>0</v>
      </c>
      <c r="S179" s="106" t="str">
        <f>VLOOKUP($Q179,'Emissie U-methode'!$B$3:$E$11,3,TRUE)</f>
        <v/>
      </c>
      <c r="T179" s="106" t="str">
        <f>VLOOKUP($Q179,'Emissie U-methode'!$B$3:$E$11,4,TRUE)</f>
        <v/>
      </c>
      <c r="U179" s="57" t="str">
        <f t="shared" si="40"/>
        <v/>
      </c>
      <c r="V179" s="57" t="str">
        <f t="shared" si="41"/>
        <v/>
      </c>
      <c r="W179" s="57" t="str">
        <f t="shared" si="42"/>
        <v/>
      </c>
      <c r="X179" s="57" t="str">
        <f t="shared" si="37"/>
        <v/>
      </c>
      <c r="Y179" s="141" t="str">
        <f t="shared" si="38"/>
        <v/>
      </c>
      <c r="Z179" s="286" t="str">
        <f t="shared" si="39"/>
        <v/>
      </c>
      <c r="AB179" s="261"/>
      <c r="AC179" s="262"/>
      <c r="AD179" s="262"/>
      <c r="AE179" s="263"/>
    </row>
    <row r="180" spans="2:31" ht="15.6" x14ac:dyDescent="0.3">
      <c r="B180" s="123">
        <v>156</v>
      </c>
      <c r="C180" s="122" t="s">
        <v>160</v>
      </c>
      <c r="D180" s="104"/>
      <c r="E180" s="176"/>
      <c r="F180" s="177"/>
      <c r="G180" s="132" t="str">
        <f>VLOOKUP($F180,'Lijst Stageklassen'!$A$5:$CV$12,3+20*(VALUE(LEFT($C180,1)-1)),TRUE)</f>
        <v/>
      </c>
      <c r="H180" s="133" t="str">
        <f>IF(F180&gt;0,VLOOKUP($F180,'Lijst Stageklassen'!$A$5:$CV$12,3+20*(VALUE(LEFT($C180,1)-1))+VALUE(LEFT($D$9,1)),TRUE),J180)</f>
        <v/>
      </c>
      <c r="J180" s="112" t="str">
        <f>IF(OR(RIGHT(C180,3)="MUT",RIGHT(C180,3)="ZUT"),RIGHT(C180,3),(VLOOKUP($F180,'Lijst Stageklassen'!$A$5:$CV$12,9+20*(VALUE(LEFT($C180,1)-1))+VALUE(LEFT($D$9,1)),TRUE)))</f>
        <v/>
      </c>
      <c r="K180" s="106" t="str">
        <f>VLOOKUP($J180,'Emissie U-methode'!$B$3:$E$11,3,TRUE)</f>
        <v/>
      </c>
      <c r="L180" s="106" t="str">
        <f>VLOOKUP($J180,'Emissie U-methode'!$B$3:$E$11,4,TRUE)</f>
        <v/>
      </c>
      <c r="M180" s="141" t="str">
        <f t="shared" si="35"/>
        <v/>
      </c>
      <c r="N180" s="286" t="str">
        <f t="shared" si="36"/>
        <v/>
      </c>
      <c r="P180" s="117" t="s">
        <v>123</v>
      </c>
      <c r="Q180" s="108" t="str">
        <f>IF(OR(RIGHT(C180,3)="MUT",RIGHT(C180,3)="ZUT"),RIGHT(C180,3),VLOOKUP($F180,'Lijst Stageklassen'!$A$5:$CV$12,9+20*(VALUE(LEFT($C180,1)-1))+VALUE(LEFT($D$9,1))+6*VALUE(LEFT(P180,1)),TRUE))</f>
        <v/>
      </c>
      <c r="R180" s="109">
        <v>0</v>
      </c>
      <c r="S180" s="106" t="str">
        <f>VLOOKUP($Q180,'Emissie U-methode'!$B$3:$E$11,3,TRUE)</f>
        <v/>
      </c>
      <c r="T180" s="106" t="str">
        <f>VLOOKUP($Q180,'Emissie U-methode'!$B$3:$E$11,4,TRUE)</f>
        <v/>
      </c>
      <c r="U180" s="57" t="str">
        <f t="shared" si="40"/>
        <v/>
      </c>
      <c r="V180" s="57" t="str">
        <f t="shared" si="41"/>
        <v/>
      </c>
      <c r="W180" s="57" t="str">
        <f t="shared" si="42"/>
        <v/>
      </c>
      <c r="X180" s="57" t="str">
        <f t="shared" si="37"/>
        <v/>
      </c>
      <c r="Y180" s="141" t="str">
        <f t="shared" si="38"/>
        <v/>
      </c>
      <c r="Z180" s="286" t="str">
        <f t="shared" si="39"/>
        <v/>
      </c>
      <c r="AB180" s="261"/>
      <c r="AC180" s="262"/>
      <c r="AD180" s="262"/>
      <c r="AE180" s="263"/>
    </row>
    <row r="181" spans="2:31" ht="15.6" x14ac:dyDescent="0.3">
      <c r="B181" s="123">
        <v>157</v>
      </c>
      <c r="C181" s="122" t="s">
        <v>160</v>
      </c>
      <c r="D181" s="104"/>
      <c r="E181" s="176"/>
      <c r="F181" s="177"/>
      <c r="G181" s="132" t="str">
        <f>VLOOKUP($F181,'Lijst Stageklassen'!$A$5:$CV$12,3+20*(VALUE(LEFT($C181,1)-1)),TRUE)</f>
        <v/>
      </c>
      <c r="H181" s="133" t="str">
        <f>IF(F181&gt;0,VLOOKUP($F181,'Lijst Stageklassen'!$A$5:$CV$12,3+20*(VALUE(LEFT($C181,1)-1))+VALUE(LEFT($D$9,1)),TRUE),J181)</f>
        <v/>
      </c>
      <c r="J181" s="112" t="str">
        <f>IF(OR(RIGHT(C181,3)="MUT",RIGHT(C181,3)="ZUT"),RIGHT(C181,3),(VLOOKUP($F181,'Lijst Stageklassen'!$A$5:$CV$12,9+20*(VALUE(LEFT($C181,1)-1))+VALUE(LEFT($D$9,1)),TRUE)))</f>
        <v/>
      </c>
      <c r="K181" s="106" t="str">
        <f>VLOOKUP($J181,'Emissie U-methode'!$B$3:$E$11,3,TRUE)</f>
        <v/>
      </c>
      <c r="L181" s="106" t="str">
        <f>VLOOKUP($J181,'Emissie U-methode'!$B$3:$E$11,4,TRUE)</f>
        <v/>
      </c>
      <c r="M181" s="141" t="str">
        <f t="shared" si="35"/>
        <v/>
      </c>
      <c r="N181" s="286" t="str">
        <f t="shared" si="36"/>
        <v/>
      </c>
      <c r="P181" s="117" t="s">
        <v>123</v>
      </c>
      <c r="Q181" s="108" t="str">
        <f>IF(OR(RIGHT(C181,3)="MUT",RIGHT(C181,3)="ZUT"),RIGHT(C181,3),VLOOKUP($F181,'Lijst Stageklassen'!$A$5:$CV$12,9+20*(VALUE(LEFT($C181,1)-1))+VALUE(LEFT($D$9,1))+6*VALUE(LEFT(P181,1)),TRUE))</f>
        <v/>
      </c>
      <c r="R181" s="109">
        <v>0</v>
      </c>
      <c r="S181" s="106" t="str">
        <f>VLOOKUP($Q181,'Emissie U-methode'!$B$3:$E$11,3,TRUE)</f>
        <v/>
      </c>
      <c r="T181" s="106" t="str">
        <f>VLOOKUP($Q181,'Emissie U-methode'!$B$3:$E$11,4,TRUE)</f>
        <v/>
      </c>
      <c r="U181" s="57" t="str">
        <f t="shared" si="40"/>
        <v/>
      </c>
      <c r="V181" s="57" t="str">
        <f t="shared" si="41"/>
        <v/>
      </c>
      <c r="W181" s="57" t="str">
        <f t="shared" si="42"/>
        <v/>
      </c>
      <c r="X181" s="57" t="str">
        <f t="shared" si="37"/>
        <v/>
      </c>
      <c r="Y181" s="141" t="str">
        <f t="shared" si="38"/>
        <v/>
      </c>
      <c r="Z181" s="286" t="str">
        <f t="shared" si="39"/>
        <v/>
      </c>
      <c r="AB181" s="261"/>
      <c r="AC181" s="262"/>
      <c r="AD181" s="262"/>
      <c r="AE181" s="263"/>
    </row>
    <row r="182" spans="2:31" ht="15.6" x14ac:dyDescent="0.3">
      <c r="B182" s="123">
        <v>158</v>
      </c>
      <c r="C182" s="122" t="s">
        <v>160</v>
      </c>
      <c r="D182" s="104"/>
      <c r="E182" s="176"/>
      <c r="F182" s="177"/>
      <c r="G182" s="132" t="str">
        <f>VLOOKUP($F182,'Lijst Stageklassen'!$A$5:$CV$12,3+20*(VALUE(LEFT($C182,1)-1)),TRUE)</f>
        <v/>
      </c>
      <c r="H182" s="133" t="str">
        <f>IF(F182&gt;0,VLOOKUP($F182,'Lijst Stageklassen'!$A$5:$CV$12,3+20*(VALUE(LEFT($C182,1)-1))+VALUE(LEFT($D$9,1)),TRUE),J182)</f>
        <v/>
      </c>
      <c r="J182" s="112" t="str">
        <f>IF(OR(RIGHT(C182,3)="MUT",RIGHT(C182,3)="ZUT"),RIGHT(C182,3),(VLOOKUP($F182,'Lijst Stageklassen'!$A$5:$CV$12,9+20*(VALUE(LEFT($C182,1)-1))+VALUE(LEFT($D$9,1)),TRUE)))</f>
        <v/>
      </c>
      <c r="K182" s="106" t="str">
        <f>VLOOKUP($J182,'Emissie U-methode'!$B$3:$E$11,3,TRUE)</f>
        <v/>
      </c>
      <c r="L182" s="106" t="str">
        <f>VLOOKUP($J182,'Emissie U-methode'!$B$3:$E$11,4,TRUE)</f>
        <v/>
      </c>
      <c r="M182" s="141" t="str">
        <f t="shared" si="35"/>
        <v/>
      </c>
      <c r="N182" s="286" t="str">
        <f t="shared" si="36"/>
        <v/>
      </c>
      <c r="P182" s="117" t="s">
        <v>123</v>
      </c>
      <c r="Q182" s="108" t="str">
        <f>IF(OR(RIGHT(C182,3)="MUT",RIGHT(C182,3)="ZUT"),RIGHT(C182,3),VLOOKUP($F182,'Lijst Stageklassen'!$A$5:$CV$12,9+20*(VALUE(LEFT($C182,1)-1))+VALUE(LEFT($D$9,1))+6*VALUE(LEFT(P182,1)),TRUE))</f>
        <v/>
      </c>
      <c r="R182" s="109">
        <v>0</v>
      </c>
      <c r="S182" s="106" t="str">
        <f>VLOOKUP($Q182,'Emissie U-methode'!$B$3:$E$11,3,TRUE)</f>
        <v/>
      </c>
      <c r="T182" s="106" t="str">
        <f>VLOOKUP($Q182,'Emissie U-methode'!$B$3:$E$11,4,TRUE)</f>
        <v/>
      </c>
      <c r="U182" s="57" t="str">
        <f t="shared" si="40"/>
        <v/>
      </c>
      <c r="V182" s="57" t="str">
        <f t="shared" si="41"/>
        <v/>
      </c>
      <c r="W182" s="57" t="str">
        <f t="shared" si="42"/>
        <v/>
      </c>
      <c r="X182" s="57" t="str">
        <f t="shared" si="37"/>
        <v/>
      </c>
      <c r="Y182" s="141" t="str">
        <f t="shared" si="38"/>
        <v/>
      </c>
      <c r="Z182" s="286" t="str">
        <f t="shared" si="39"/>
        <v/>
      </c>
      <c r="AB182" s="261"/>
      <c r="AC182" s="262"/>
      <c r="AD182" s="262"/>
      <c r="AE182" s="263"/>
    </row>
    <row r="183" spans="2:31" ht="15.6" x14ac:dyDescent="0.3">
      <c r="B183" s="123">
        <v>159</v>
      </c>
      <c r="C183" s="122" t="s">
        <v>160</v>
      </c>
      <c r="D183" s="104"/>
      <c r="E183" s="176"/>
      <c r="F183" s="177"/>
      <c r="G183" s="132" t="str">
        <f>VLOOKUP($F183,'Lijst Stageklassen'!$A$5:$CV$12,3+20*(VALUE(LEFT($C183,1)-1)),TRUE)</f>
        <v/>
      </c>
      <c r="H183" s="133" t="str">
        <f>IF(F183&gt;0,VLOOKUP($F183,'Lijst Stageklassen'!$A$5:$CV$12,3+20*(VALUE(LEFT($C183,1)-1))+VALUE(LEFT($D$9,1)),TRUE),J183)</f>
        <v/>
      </c>
      <c r="J183" s="112" t="str">
        <f>IF(OR(RIGHT(C183,3)="MUT",RIGHT(C183,3)="ZUT"),RIGHT(C183,3),(VLOOKUP($F183,'Lijst Stageklassen'!$A$5:$CV$12,9+20*(VALUE(LEFT($C183,1)-1))+VALUE(LEFT($D$9,1)),TRUE)))</f>
        <v/>
      </c>
      <c r="K183" s="106" t="str">
        <f>VLOOKUP($J183,'Emissie U-methode'!$B$3:$E$11,3,TRUE)</f>
        <v/>
      </c>
      <c r="L183" s="106" t="str">
        <f>VLOOKUP($J183,'Emissie U-methode'!$B$3:$E$11,4,TRUE)</f>
        <v/>
      </c>
      <c r="M183" s="141" t="str">
        <f t="shared" si="35"/>
        <v/>
      </c>
      <c r="N183" s="286" t="str">
        <f t="shared" si="36"/>
        <v/>
      </c>
      <c r="P183" s="117" t="s">
        <v>123</v>
      </c>
      <c r="Q183" s="108" t="str">
        <f>IF(OR(RIGHT(C183,3)="MUT",RIGHT(C183,3)="ZUT"),RIGHT(C183,3),VLOOKUP($F183,'Lijst Stageklassen'!$A$5:$CV$12,9+20*(VALUE(LEFT($C183,1)-1))+VALUE(LEFT($D$9,1))+6*VALUE(LEFT(P183,1)),TRUE))</f>
        <v/>
      </c>
      <c r="R183" s="109">
        <v>0</v>
      </c>
      <c r="S183" s="106" t="str">
        <f>VLOOKUP($Q183,'Emissie U-methode'!$B$3:$E$11,3,TRUE)</f>
        <v/>
      </c>
      <c r="T183" s="106" t="str">
        <f>VLOOKUP($Q183,'Emissie U-methode'!$B$3:$E$11,4,TRUE)</f>
        <v/>
      </c>
      <c r="U183" s="57" t="str">
        <f t="shared" si="40"/>
        <v/>
      </c>
      <c r="V183" s="57" t="str">
        <f t="shared" si="41"/>
        <v/>
      </c>
      <c r="W183" s="57" t="str">
        <f t="shared" si="42"/>
        <v/>
      </c>
      <c r="X183" s="57" t="str">
        <f t="shared" si="37"/>
        <v/>
      </c>
      <c r="Y183" s="141" t="str">
        <f t="shared" si="38"/>
        <v/>
      </c>
      <c r="Z183" s="286" t="str">
        <f t="shared" si="39"/>
        <v/>
      </c>
      <c r="AB183" s="261"/>
      <c r="AC183" s="262"/>
      <c r="AD183" s="262"/>
      <c r="AE183" s="263"/>
    </row>
    <row r="184" spans="2:31" ht="15.6" x14ac:dyDescent="0.3">
      <c r="B184" s="123">
        <v>160</v>
      </c>
      <c r="C184" s="122" t="s">
        <v>160</v>
      </c>
      <c r="D184" s="104"/>
      <c r="E184" s="176"/>
      <c r="F184" s="177"/>
      <c r="G184" s="132" t="str">
        <f>VLOOKUP($F184,'Lijst Stageklassen'!$A$5:$CV$12,3+20*(VALUE(LEFT($C184,1)-1)),TRUE)</f>
        <v/>
      </c>
      <c r="H184" s="133" t="str">
        <f>IF(F184&gt;0,VLOOKUP($F184,'Lijst Stageklassen'!$A$5:$CV$12,3+20*(VALUE(LEFT($C184,1)-1))+VALUE(LEFT($D$9,1)),TRUE),J184)</f>
        <v/>
      </c>
      <c r="J184" s="112" t="str">
        <f>IF(OR(RIGHT(C184,3)="MUT",RIGHT(C184,3)="ZUT"),RIGHT(C184,3),(VLOOKUP($F184,'Lijst Stageklassen'!$A$5:$CV$12,9+20*(VALUE(LEFT($C184,1)-1))+VALUE(LEFT($D$9,1)),TRUE)))</f>
        <v/>
      </c>
      <c r="K184" s="106" t="str">
        <f>VLOOKUP($J184,'Emissie U-methode'!$B$3:$E$11,3,TRUE)</f>
        <v/>
      </c>
      <c r="L184" s="106" t="str">
        <f>VLOOKUP($J184,'Emissie U-methode'!$B$3:$E$11,4,TRUE)</f>
        <v/>
      </c>
      <c r="M184" s="141" t="str">
        <f t="shared" si="35"/>
        <v/>
      </c>
      <c r="N184" s="286" t="str">
        <f t="shared" si="36"/>
        <v/>
      </c>
      <c r="P184" s="117" t="s">
        <v>123</v>
      </c>
      <c r="Q184" s="108" t="str">
        <f>IF(OR(RIGHT(C184,3)="MUT",RIGHT(C184,3)="ZUT"),RIGHT(C184,3),VLOOKUP($F184,'Lijst Stageklassen'!$A$5:$CV$12,9+20*(VALUE(LEFT($C184,1)-1))+VALUE(LEFT($D$9,1))+6*VALUE(LEFT(P184,1)),TRUE))</f>
        <v/>
      </c>
      <c r="R184" s="109">
        <v>0</v>
      </c>
      <c r="S184" s="106" t="str">
        <f>VLOOKUP($Q184,'Emissie U-methode'!$B$3:$E$11,3,TRUE)</f>
        <v/>
      </c>
      <c r="T184" s="106" t="str">
        <f>VLOOKUP($Q184,'Emissie U-methode'!$B$3:$E$11,4,TRUE)</f>
        <v/>
      </c>
      <c r="U184" s="57" t="str">
        <f t="shared" si="40"/>
        <v/>
      </c>
      <c r="V184" s="57" t="str">
        <f t="shared" si="41"/>
        <v/>
      </c>
      <c r="W184" s="57" t="str">
        <f t="shared" si="42"/>
        <v/>
      </c>
      <c r="X184" s="57" t="str">
        <f t="shared" si="37"/>
        <v/>
      </c>
      <c r="Y184" s="141" t="str">
        <f t="shared" si="38"/>
        <v/>
      </c>
      <c r="Z184" s="286" t="str">
        <f t="shared" si="39"/>
        <v/>
      </c>
      <c r="AB184" s="261"/>
      <c r="AC184" s="262"/>
      <c r="AD184" s="262"/>
      <c r="AE184" s="263"/>
    </row>
    <row r="185" spans="2:31" ht="15.6" x14ac:dyDescent="0.3">
      <c r="B185" s="123">
        <v>161</v>
      </c>
      <c r="C185" s="122" t="s">
        <v>160</v>
      </c>
      <c r="D185" s="104"/>
      <c r="E185" s="176"/>
      <c r="F185" s="177"/>
      <c r="G185" s="132" t="str">
        <f>VLOOKUP($F185,'Lijst Stageklassen'!$A$5:$CV$12,3+20*(VALUE(LEFT($C185,1)-1)),TRUE)</f>
        <v/>
      </c>
      <c r="H185" s="133" t="str">
        <f>IF(F185&gt;0,VLOOKUP($F185,'Lijst Stageklassen'!$A$5:$CV$12,3+20*(VALUE(LEFT($C185,1)-1))+VALUE(LEFT($D$9,1)),TRUE),J185)</f>
        <v/>
      </c>
      <c r="J185" s="112" t="str">
        <f>IF(OR(RIGHT(C185,3)="MUT",RIGHT(C185,3)="ZUT"),RIGHT(C185,3),(VLOOKUP($F185,'Lijst Stageklassen'!$A$5:$CV$12,9+20*(VALUE(LEFT($C185,1)-1))+VALUE(LEFT($D$9,1)),TRUE)))</f>
        <v/>
      </c>
      <c r="K185" s="106" t="str">
        <f>VLOOKUP($J185,'Emissie U-methode'!$B$3:$E$11,3,TRUE)</f>
        <v/>
      </c>
      <c r="L185" s="106" t="str">
        <f>VLOOKUP($J185,'Emissie U-methode'!$B$3:$E$11,4,TRUE)</f>
        <v/>
      </c>
      <c r="M185" s="141" t="str">
        <f t="shared" ref="M185:M216" si="43">IF(ISNUMBER(K185),(IF(OR(J185="MUT",J185="ZUT"),$E185*K185,$E185*$F185*K185/1000)),"")</f>
        <v/>
      </c>
      <c r="N185" s="286" t="str">
        <f t="shared" ref="N185:N216" si="44">IF(ISNUMBER(L185),(IF(OR(J185="MUT",J185="ZUT"),$E185*L185,$E185*$F185*L185/1000)),"")</f>
        <v/>
      </c>
      <c r="P185" s="117" t="s">
        <v>123</v>
      </c>
      <c r="Q185" s="108" t="str">
        <f>IF(OR(RIGHT(C185,3)="MUT",RIGHT(C185,3)="ZUT"),RIGHT(C185,3),VLOOKUP($F185,'Lijst Stageklassen'!$A$5:$CV$12,9+20*(VALUE(LEFT($C185,1)-1))+VALUE(LEFT($D$9,1))+6*VALUE(LEFT(P185,1)),TRUE))</f>
        <v/>
      </c>
      <c r="R185" s="109">
        <v>0</v>
      </c>
      <c r="S185" s="106" t="str">
        <f>VLOOKUP($Q185,'Emissie U-methode'!$B$3:$E$11,3,TRUE)</f>
        <v/>
      </c>
      <c r="T185" s="106" t="str">
        <f>VLOOKUP($Q185,'Emissie U-methode'!$B$3:$E$11,4,TRUE)</f>
        <v/>
      </c>
      <c r="U185" s="57" t="str">
        <f t="shared" si="40"/>
        <v/>
      </c>
      <c r="V185" s="57" t="str">
        <f t="shared" si="41"/>
        <v/>
      </c>
      <c r="W185" s="57" t="str">
        <f t="shared" si="42"/>
        <v/>
      </c>
      <c r="X185" s="57" t="str">
        <f t="shared" ref="X185:X216" si="45">IF(ISNUMBER(E185),W185*F185/1000,"")</f>
        <v/>
      </c>
      <c r="Y185" s="141" t="str">
        <f t="shared" ref="Y185:Y216" si="46">IF(ISNUMBER(S185),(IF(OR(Q185="MUT",Q185="ZUT"),$U185*S185,$U185*$F185*S185/1000)),"")</f>
        <v/>
      </c>
      <c r="Z185" s="286" t="str">
        <f t="shared" ref="Z185:Z216" si="47">IF(ISNUMBER(T185),(IF(OR(Q185="MUT",Q185="ZUT"),$U185*T185,$U185*$F185*T185/1000)),"")</f>
        <v/>
      </c>
      <c r="AB185" s="261"/>
      <c r="AC185" s="262"/>
      <c r="AD185" s="262"/>
      <c r="AE185" s="263"/>
    </row>
    <row r="186" spans="2:31" ht="15.6" x14ac:dyDescent="0.3">
      <c r="B186" s="123">
        <v>162</v>
      </c>
      <c r="C186" s="122" t="s">
        <v>160</v>
      </c>
      <c r="D186" s="104"/>
      <c r="E186" s="176"/>
      <c r="F186" s="177"/>
      <c r="G186" s="132" t="str">
        <f>VLOOKUP($F186,'Lijst Stageklassen'!$A$5:$CV$12,3+20*(VALUE(LEFT($C186,1)-1)),TRUE)</f>
        <v/>
      </c>
      <c r="H186" s="133" t="str">
        <f>IF(F186&gt;0,VLOOKUP($F186,'Lijst Stageklassen'!$A$5:$CV$12,3+20*(VALUE(LEFT($C186,1)-1))+VALUE(LEFT($D$9,1)),TRUE),J186)</f>
        <v/>
      </c>
      <c r="J186" s="112" t="str">
        <f>IF(OR(RIGHT(C186,3)="MUT",RIGHT(C186,3)="ZUT"),RIGHT(C186,3),(VLOOKUP($F186,'Lijst Stageklassen'!$A$5:$CV$12,9+20*(VALUE(LEFT($C186,1)-1))+VALUE(LEFT($D$9,1)),TRUE)))</f>
        <v/>
      </c>
      <c r="K186" s="106" t="str">
        <f>VLOOKUP($J186,'Emissie U-methode'!$B$3:$E$11,3,TRUE)</f>
        <v/>
      </c>
      <c r="L186" s="106" t="str">
        <f>VLOOKUP($J186,'Emissie U-methode'!$B$3:$E$11,4,TRUE)</f>
        <v/>
      </c>
      <c r="M186" s="141" t="str">
        <f t="shared" si="43"/>
        <v/>
      </c>
      <c r="N186" s="286" t="str">
        <f t="shared" si="44"/>
        <v/>
      </c>
      <c r="P186" s="117" t="s">
        <v>123</v>
      </c>
      <c r="Q186" s="108" t="str">
        <f>IF(OR(RIGHT(C186,3)="MUT",RIGHT(C186,3)="ZUT"),RIGHT(C186,3),VLOOKUP($F186,'Lijst Stageklassen'!$A$5:$CV$12,9+20*(VALUE(LEFT($C186,1)-1))+VALUE(LEFT($D$9,1))+6*VALUE(LEFT(P186,1)),TRUE))</f>
        <v/>
      </c>
      <c r="R186" s="109">
        <v>0</v>
      </c>
      <c r="S186" s="106" t="str">
        <f>VLOOKUP($Q186,'Emissie U-methode'!$B$3:$E$11,3,TRUE)</f>
        <v/>
      </c>
      <c r="T186" s="106" t="str">
        <f>VLOOKUP($Q186,'Emissie U-methode'!$B$3:$E$11,4,TRUE)</f>
        <v/>
      </c>
      <c r="U186" s="57" t="str">
        <f t="shared" si="40"/>
        <v/>
      </c>
      <c r="V186" s="57" t="str">
        <f t="shared" si="41"/>
        <v/>
      </c>
      <c r="W186" s="57" t="str">
        <f t="shared" si="42"/>
        <v/>
      </c>
      <c r="X186" s="57" t="str">
        <f t="shared" si="45"/>
        <v/>
      </c>
      <c r="Y186" s="141" t="str">
        <f t="shared" si="46"/>
        <v/>
      </c>
      <c r="Z186" s="286" t="str">
        <f t="shared" si="47"/>
        <v/>
      </c>
      <c r="AB186" s="261"/>
      <c r="AC186" s="262"/>
      <c r="AD186" s="262"/>
      <c r="AE186" s="263"/>
    </row>
    <row r="187" spans="2:31" ht="15.6" x14ac:dyDescent="0.3">
      <c r="B187" s="123">
        <v>163</v>
      </c>
      <c r="C187" s="122" t="s">
        <v>160</v>
      </c>
      <c r="D187" s="104"/>
      <c r="E187" s="176"/>
      <c r="F187" s="177"/>
      <c r="G187" s="132" t="str">
        <f>VLOOKUP($F187,'Lijst Stageklassen'!$A$5:$CV$12,3+20*(VALUE(LEFT($C187,1)-1)),TRUE)</f>
        <v/>
      </c>
      <c r="H187" s="133" t="str">
        <f>IF(F187&gt;0,VLOOKUP($F187,'Lijst Stageklassen'!$A$5:$CV$12,3+20*(VALUE(LEFT($C187,1)-1))+VALUE(LEFT($D$9,1)),TRUE),J187)</f>
        <v/>
      </c>
      <c r="J187" s="112" t="str">
        <f>IF(OR(RIGHT(C187,3)="MUT",RIGHT(C187,3)="ZUT"),RIGHT(C187,3),(VLOOKUP($F187,'Lijst Stageklassen'!$A$5:$CV$12,9+20*(VALUE(LEFT($C187,1)-1))+VALUE(LEFT($D$9,1)),TRUE)))</f>
        <v/>
      </c>
      <c r="K187" s="106" t="str">
        <f>VLOOKUP($J187,'Emissie U-methode'!$B$3:$E$11,3,TRUE)</f>
        <v/>
      </c>
      <c r="L187" s="106" t="str">
        <f>VLOOKUP($J187,'Emissie U-methode'!$B$3:$E$11,4,TRUE)</f>
        <v/>
      </c>
      <c r="M187" s="141" t="str">
        <f t="shared" si="43"/>
        <v/>
      </c>
      <c r="N187" s="286" t="str">
        <f t="shared" si="44"/>
        <v/>
      </c>
      <c r="P187" s="117" t="s">
        <v>123</v>
      </c>
      <c r="Q187" s="108" t="str">
        <f>IF(OR(RIGHT(C187,3)="MUT",RIGHT(C187,3)="ZUT"),RIGHT(C187,3),VLOOKUP($F187,'Lijst Stageklassen'!$A$5:$CV$12,9+20*(VALUE(LEFT($C187,1)-1))+VALUE(LEFT($D$9,1))+6*VALUE(LEFT(P187,1)),TRUE))</f>
        <v/>
      </c>
      <c r="R187" s="109">
        <v>0</v>
      </c>
      <c r="S187" s="106" t="str">
        <f>VLOOKUP($Q187,'Emissie U-methode'!$B$3:$E$11,3,TRUE)</f>
        <v/>
      </c>
      <c r="T187" s="106" t="str">
        <f>VLOOKUP($Q187,'Emissie U-methode'!$B$3:$E$11,4,TRUE)</f>
        <v/>
      </c>
      <c r="U187" s="57" t="str">
        <f t="shared" si="40"/>
        <v/>
      </c>
      <c r="V187" s="57" t="str">
        <f t="shared" si="41"/>
        <v/>
      </c>
      <c r="W187" s="57" t="str">
        <f t="shared" si="42"/>
        <v/>
      </c>
      <c r="X187" s="57" t="str">
        <f t="shared" si="45"/>
        <v/>
      </c>
      <c r="Y187" s="141" t="str">
        <f t="shared" si="46"/>
        <v/>
      </c>
      <c r="Z187" s="286" t="str">
        <f t="shared" si="47"/>
        <v/>
      </c>
      <c r="AB187" s="261"/>
      <c r="AC187" s="262"/>
      <c r="AD187" s="262"/>
      <c r="AE187" s="263"/>
    </row>
    <row r="188" spans="2:31" ht="15.6" x14ac:dyDescent="0.3">
      <c r="B188" s="123">
        <v>164</v>
      </c>
      <c r="C188" s="122" t="s">
        <v>160</v>
      </c>
      <c r="D188" s="104"/>
      <c r="E188" s="176"/>
      <c r="F188" s="177"/>
      <c r="G188" s="132" t="str">
        <f>VLOOKUP($F188,'Lijst Stageklassen'!$A$5:$CV$12,3+20*(VALUE(LEFT($C188,1)-1)),TRUE)</f>
        <v/>
      </c>
      <c r="H188" s="133" t="str">
        <f>IF(F188&gt;0,VLOOKUP($F188,'Lijst Stageklassen'!$A$5:$CV$12,3+20*(VALUE(LEFT($C188,1)-1))+VALUE(LEFT($D$9,1)),TRUE),J188)</f>
        <v/>
      </c>
      <c r="J188" s="112" t="str">
        <f>IF(OR(RIGHT(C188,3)="MUT",RIGHT(C188,3)="ZUT"),RIGHT(C188,3),(VLOOKUP($F188,'Lijst Stageklassen'!$A$5:$CV$12,9+20*(VALUE(LEFT($C188,1)-1))+VALUE(LEFT($D$9,1)),TRUE)))</f>
        <v/>
      </c>
      <c r="K188" s="106" t="str">
        <f>VLOOKUP($J188,'Emissie U-methode'!$B$3:$E$11,3,TRUE)</f>
        <v/>
      </c>
      <c r="L188" s="106" t="str">
        <f>VLOOKUP($J188,'Emissie U-methode'!$B$3:$E$11,4,TRUE)</f>
        <v/>
      </c>
      <c r="M188" s="141" t="str">
        <f t="shared" si="43"/>
        <v/>
      </c>
      <c r="N188" s="286" t="str">
        <f t="shared" si="44"/>
        <v/>
      </c>
      <c r="P188" s="117" t="s">
        <v>123</v>
      </c>
      <c r="Q188" s="108" t="str">
        <f>IF(OR(RIGHT(C188,3)="MUT",RIGHT(C188,3)="ZUT"),RIGHT(C188,3),VLOOKUP($F188,'Lijst Stageklassen'!$A$5:$CV$12,9+20*(VALUE(LEFT($C188,1)-1))+VALUE(LEFT($D$9,1))+6*VALUE(LEFT(P188,1)),TRUE))</f>
        <v/>
      </c>
      <c r="R188" s="109">
        <v>0</v>
      </c>
      <c r="S188" s="106" t="str">
        <f>VLOOKUP($Q188,'Emissie U-methode'!$B$3:$E$11,3,TRUE)</f>
        <v/>
      </c>
      <c r="T188" s="106" t="str">
        <f>VLOOKUP($Q188,'Emissie U-methode'!$B$3:$E$11,4,TRUE)</f>
        <v/>
      </c>
      <c r="U188" s="57" t="str">
        <f t="shared" si="40"/>
        <v/>
      </c>
      <c r="V188" s="57" t="str">
        <f t="shared" si="41"/>
        <v/>
      </c>
      <c r="W188" s="57" t="str">
        <f t="shared" si="42"/>
        <v/>
      </c>
      <c r="X188" s="57" t="str">
        <f t="shared" si="45"/>
        <v/>
      </c>
      <c r="Y188" s="141" t="str">
        <f t="shared" si="46"/>
        <v/>
      </c>
      <c r="Z188" s="286" t="str">
        <f t="shared" si="47"/>
        <v/>
      </c>
      <c r="AB188" s="261"/>
      <c r="AC188" s="262"/>
      <c r="AD188" s="262"/>
      <c r="AE188" s="263"/>
    </row>
    <row r="189" spans="2:31" ht="15.6" x14ac:dyDescent="0.3">
      <c r="B189" s="123">
        <v>165</v>
      </c>
      <c r="C189" s="122" t="s">
        <v>160</v>
      </c>
      <c r="D189" s="104"/>
      <c r="E189" s="176"/>
      <c r="F189" s="177"/>
      <c r="G189" s="132" t="str">
        <f>VLOOKUP($F189,'Lijst Stageklassen'!$A$5:$CV$12,3+20*(VALUE(LEFT($C189,1)-1)),TRUE)</f>
        <v/>
      </c>
      <c r="H189" s="133" t="str">
        <f>IF(F189&gt;0,VLOOKUP($F189,'Lijst Stageklassen'!$A$5:$CV$12,3+20*(VALUE(LEFT($C189,1)-1))+VALUE(LEFT($D$9,1)),TRUE),J189)</f>
        <v/>
      </c>
      <c r="J189" s="112" t="str">
        <f>IF(OR(RIGHT(C189,3)="MUT",RIGHT(C189,3)="ZUT"),RIGHT(C189,3),(VLOOKUP($F189,'Lijst Stageklassen'!$A$5:$CV$12,9+20*(VALUE(LEFT($C189,1)-1))+VALUE(LEFT($D$9,1)),TRUE)))</f>
        <v/>
      </c>
      <c r="K189" s="106" t="str">
        <f>VLOOKUP($J189,'Emissie U-methode'!$B$3:$E$11,3,TRUE)</f>
        <v/>
      </c>
      <c r="L189" s="106" t="str">
        <f>VLOOKUP($J189,'Emissie U-methode'!$B$3:$E$11,4,TRUE)</f>
        <v/>
      </c>
      <c r="M189" s="141" t="str">
        <f t="shared" si="43"/>
        <v/>
      </c>
      <c r="N189" s="286" t="str">
        <f t="shared" si="44"/>
        <v/>
      </c>
      <c r="P189" s="117" t="s">
        <v>123</v>
      </c>
      <c r="Q189" s="108" t="str">
        <f>IF(OR(RIGHT(C189,3)="MUT",RIGHT(C189,3)="ZUT"),RIGHT(C189,3),VLOOKUP($F189,'Lijst Stageklassen'!$A$5:$CV$12,9+20*(VALUE(LEFT($C189,1)-1))+VALUE(LEFT($D$9,1))+6*VALUE(LEFT(P189,1)),TRUE))</f>
        <v/>
      </c>
      <c r="R189" s="109">
        <v>0</v>
      </c>
      <c r="S189" s="106" t="str">
        <f>VLOOKUP($Q189,'Emissie U-methode'!$B$3:$E$11,3,TRUE)</f>
        <v/>
      </c>
      <c r="T189" s="106" t="str">
        <f>VLOOKUP($Q189,'Emissie U-methode'!$B$3:$E$11,4,TRUE)</f>
        <v/>
      </c>
      <c r="U189" s="57" t="str">
        <f t="shared" si="40"/>
        <v/>
      </c>
      <c r="V189" s="57" t="str">
        <f t="shared" si="41"/>
        <v/>
      </c>
      <c r="W189" s="57" t="str">
        <f t="shared" si="42"/>
        <v/>
      </c>
      <c r="X189" s="57" t="str">
        <f t="shared" si="45"/>
        <v/>
      </c>
      <c r="Y189" s="141" t="str">
        <f t="shared" si="46"/>
        <v/>
      </c>
      <c r="Z189" s="286" t="str">
        <f t="shared" si="47"/>
        <v/>
      </c>
      <c r="AB189" s="261"/>
      <c r="AC189" s="262"/>
      <c r="AD189" s="262"/>
      <c r="AE189" s="263"/>
    </row>
    <row r="190" spans="2:31" ht="15.6" x14ac:dyDescent="0.3">
      <c r="B190" s="123">
        <v>166</v>
      </c>
      <c r="C190" s="122" t="s">
        <v>160</v>
      </c>
      <c r="D190" s="104"/>
      <c r="E190" s="176"/>
      <c r="F190" s="177"/>
      <c r="G190" s="132" t="str">
        <f>VLOOKUP($F190,'Lijst Stageklassen'!$A$5:$CV$12,3+20*(VALUE(LEFT($C190,1)-1)),TRUE)</f>
        <v/>
      </c>
      <c r="H190" s="133" t="str">
        <f>IF(F190&gt;0,VLOOKUP($F190,'Lijst Stageklassen'!$A$5:$CV$12,3+20*(VALUE(LEFT($C190,1)-1))+VALUE(LEFT($D$9,1)),TRUE),J190)</f>
        <v/>
      </c>
      <c r="J190" s="112" t="str">
        <f>IF(OR(RIGHT(C190,3)="MUT",RIGHT(C190,3)="ZUT"),RIGHT(C190,3),(VLOOKUP($F190,'Lijst Stageklassen'!$A$5:$CV$12,9+20*(VALUE(LEFT($C190,1)-1))+VALUE(LEFT($D$9,1)),TRUE)))</f>
        <v/>
      </c>
      <c r="K190" s="106" t="str">
        <f>VLOOKUP($J190,'Emissie U-methode'!$B$3:$E$11,3,TRUE)</f>
        <v/>
      </c>
      <c r="L190" s="106" t="str">
        <f>VLOOKUP($J190,'Emissie U-methode'!$B$3:$E$11,4,TRUE)</f>
        <v/>
      </c>
      <c r="M190" s="141" t="str">
        <f t="shared" si="43"/>
        <v/>
      </c>
      <c r="N190" s="286" t="str">
        <f t="shared" si="44"/>
        <v/>
      </c>
      <c r="P190" s="117" t="s">
        <v>123</v>
      </c>
      <c r="Q190" s="108" t="str">
        <f>IF(OR(RIGHT(C190,3)="MUT",RIGHT(C190,3)="ZUT"),RIGHT(C190,3),VLOOKUP($F190,'Lijst Stageklassen'!$A$5:$CV$12,9+20*(VALUE(LEFT($C190,1)-1))+VALUE(LEFT($D$9,1))+6*VALUE(LEFT(P190,1)),TRUE))</f>
        <v/>
      </c>
      <c r="R190" s="109">
        <v>0</v>
      </c>
      <c r="S190" s="106" t="str">
        <f>VLOOKUP($Q190,'Emissie U-methode'!$B$3:$E$11,3,TRUE)</f>
        <v/>
      </c>
      <c r="T190" s="106" t="str">
        <f>VLOOKUP($Q190,'Emissie U-methode'!$B$3:$E$11,4,TRUE)</f>
        <v/>
      </c>
      <c r="U190" s="57" t="str">
        <f t="shared" si="40"/>
        <v/>
      </c>
      <c r="V190" s="57" t="str">
        <f t="shared" si="41"/>
        <v/>
      </c>
      <c r="W190" s="57" t="str">
        <f t="shared" si="42"/>
        <v/>
      </c>
      <c r="X190" s="57" t="str">
        <f t="shared" si="45"/>
        <v/>
      </c>
      <c r="Y190" s="141" t="str">
        <f t="shared" si="46"/>
        <v/>
      </c>
      <c r="Z190" s="286" t="str">
        <f t="shared" si="47"/>
        <v/>
      </c>
      <c r="AB190" s="261"/>
      <c r="AC190" s="262"/>
      <c r="AD190" s="262"/>
      <c r="AE190" s="263"/>
    </row>
    <row r="191" spans="2:31" ht="15.6" x14ac:dyDescent="0.3">
      <c r="B191" s="123">
        <v>167</v>
      </c>
      <c r="C191" s="122" t="s">
        <v>160</v>
      </c>
      <c r="D191" s="104"/>
      <c r="E191" s="176"/>
      <c r="F191" s="177"/>
      <c r="G191" s="132" t="str">
        <f>VLOOKUP($F191,'Lijst Stageklassen'!$A$5:$CV$12,3+20*(VALUE(LEFT($C191,1)-1)),TRUE)</f>
        <v/>
      </c>
      <c r="H191" s="133" t="str">
        <f>IF(F191&gt;0,VLOOKUP($F191,'Lijst Stageklassen'!$A$5:$CV$12,3+20*(VALUE(LEFT($C191,1)-1))+VALUE(LEFT($D$9,1)),TRUE),J191)</f>
        <v/>
      </c>
      <c r="J191" s="112" t="str">
        <f>IF(OR(RIGHT(C191,3)="MUT",RIGHT(C191,3)="ZUT"),RIGHT(C191,3),(VLOOKUP($F191,'Lijst Stageklassen'!$A$5:$CV$12,9+20*(VALUE(LEFT($C191,1)-1))+VALUE(LEFT($D$9,1)),TRUE)))</f>
        <v/>
      </c>
      <c r="K191" s="106" t="str">
        <f>VLOOKUP($J191,'Emissie U-methode'!$B$3:$E$11,3,TRUE)</f>
        <v/>
      </c>
      <c r="L191" s="106" t="str">
        <f>VLOOKUP($J191,'Emissie U-methode'!$B$3:$E$11,4,TRUE)</f>
        <v/>
      </c>
      <c r="M191" s="141" t="str">
        <f t="shared" si="43"/>
        <v/>
      </c>
      <c r="N191" s="286" t="str">
        <f t="shared" si="44"/>
        <v/>
      </c>
      <c r="P191" s="117" t="s">
        <v>123</v>
      </c>
      <c r="Q191" s="108" t="str">
        <f>IF(OR(RIGHT(C191,3)="MUT",RIGHT(C191,3)="ZUT"),RIGHT(C191,3),VLOOKUP($F191,'Lijst Stageklassen'!$A$5:$CV$12,9+20*(VALUE(LEFT($C191,1)-1))+VALUE(LEFT($D$9,1))+6*VALUE(LEFT(P191,1)),TRUE))</f>
        <v/>
      </c>
      <c r="R191" s="109">
        <v>0</v>
      </c>
      <c r="S191" s="106" t="str">
        <f>VLOOKUP($Q191,'Emissie U-methode'!$B$3:$E$11,3,TRUE)</f>
        <v/>
      </c>
      <c r="T191" s="106" t="str">
        <f>VLOOKUP($Q191,'Emissie U-methode'!$B$3:$E$11,4,TRUE)</f>
        <v/>
      </c>
      <c r="U191" s="57" t="str">
        <f t="shared" si="40"/>
        <v/>
      </c>
      <c r="V191" s="57" t="str">
        <f t="shared" si="41"/>
        <v/>
      </c>
      <c r="W191" s="57" t="str">
        <f t="shared" si="42"/>
        <v/>
      </c>
      <c r="X191" s="57" t="str">
        <f t="shared" si="45"/>
        <v/>
      </c>
      <c r="Y191" s="141" t="str">
        <f t="shared" si="46"/>
        <v/>
      </c>
      <c r="Z191" s="286" t="str">
        <f t="shared" si="47"/>
        <v/>
      </c>
      <c r="AB191" s="261"/>
      <c r="AC191" s="262"/>
      <c r="AD191" s="262"/>
      <c r="AE191" s="263"/>
    </row>
    <row r="192" spans="2:31" ht="15.6" x14ac:dyDescent="0.3">
      <c r="B192" s="123">
        <v>168</v>
      </c>
      <c r="C192" s="122" t="s">
        <v>160</v>
      </c>
      <c r="D192" s="104"/>
      <c r="E192" s="176"/>
      <c r="F192" s="177"/>
      <c r="G192" s="132" t="str">
        <f>VLOOKUP($F192,'Lijst Stageklassen'!$A$5:$CV$12,3+20*(VALUE(LEFT($C192,1)-1)),TRUE)</f>
        <v/>
      </c>
      <c r="H192" s="133" t="str">
        <f>IF(F192&gt;0,VLOOKUP($F192,'Lijst Stageklassen'!$A$5:$CV$12,3+20*(VALUE(LEFT($C192,1)-1))+VALUE(LEFT($D$9,1)),TRUE),J192)</f>
        <v/>
      </c>
      <c r="J192" s="112" t="str">
        <f>IF(OR(RIGHT(C192,3)="MUT",RIGHT(C192,3)="ZUT"),RIGHT(C192,3),(VLOOKUP($F192,'Lijst Stageklassen'!$A$5:$CV$12,9+20*(VALUE(LEFT($C192,1)-1))+VALUE(LEFT($D$9,1)),TRUE)))</f>
        <v/>
      </c>
      <c r="K192" s="106" t="str">
        <f>VLOOKUP($J192,'Emissie U-methode'!$B$3:$E$11,3,TRUE)</f>
        <v/>
      </c>
      <c r="L192" s="106" t="str">
        <f>VLOOKUP($J192,'Emissie U-methode'!$B$3:$E$11,4,TRUE)</f>
        <v/>
      </c>
      <c r="M192" s="141" t="str">
        <f t="shared" si="43"/>
        <v/>
      </c>
      <c r="N192" s="286" t="str">
        <f t="shared" si="44"/>
        <v/>
      </c>
      <c r="P192" s="117" t="s">
        <v>123</v>
      </c>
      <c r="Q192" s="108" t="str">
        <f>IF(OR(RIGHT(C192,3)="MUT",RIGHT(C192,3)="ZUT"),RIGHT(C192,3),VLOOKUP($F192,'Lijst Stageklassen'!$A$5:$CV$12,9+20*(VALUE(LEFT($C192,1)-1))+VALUE(LEFT($D$9,1))+6*VALUE(LEFT(P192,1)),TRUE))</f>
        <v/>
      </c>
      <c r="R192" s="109">
        <v>0</v>
      </c>
      <c r="S192" s="106" t="str">
        <f>VLOOKUP($Q192,'Emissie U-methode'!$B$3:$E$11,3,TRUE)</f>
        <v/>
      </c>
      <c r="T192" s="106" t="str">
        <f>VLOOKUP($Q192,'Emissie U-methode'!$B$3:$E$11,4,TRUE)</f>
        <v/>
      </c>
      <c r="U192" s="57" t="str">
        <f t="shared" si="40"/>
        <v/>
      </c>
      <c r="V192" s="57" t="str">
        <f t="shared" si="41"/>
        <v/>
      </c>
      <c r="W192" s="57" t="str">
        <f t="shared" si="42"/>
        <v/>
      </c>
      <c r="X192" s="57" t="str">
        <f t="shared" si="45"/>
        <v/>
      </c>
      <c r="Y192" s="141" t="str">
        <f t="shared" si="46"/>
        <v/>
      </c>
      <c r="Z192" s="286" t="str">
        <f t="shared" si="47"/>
        <v/>
      </c>
      <c r="AB192" s="261"/>
      <c r="AC192" s="262"/>
      <c r="AD192" s="262"/>
      <c r="AE192" s="263"/>
    </row>
    <row r="193" spans="2:31" ht="15.6" x14ac:dyDescent="0.3">
      <c r="B193" s="123">
        <v>169</v>
      </c>
      <c r="C193" s="122" t="s">
        <v>160</v>
      </c>
      <c r="D193" s="104"/>
      <c r="E193" s="176"/>
      <c r="F193" s="177"/>
      <c r="G193" s="132" t="str">
        <f>VLOOKUP($F193,'Lijst Stageklassen'!$A$5:$CV$12,3+20*(VALUE(LEFT($C193,1)-1)),TRUE)</f>
        <v/>
      </c>
      <c r="H193" s="133" t="str">
        <f>IF(F193&gt;0,VLOOKUP($F193,'Lijst Stageklassen'!$A$5:$CV$12,3+20*(VALUE(LEFT($C193,1)-1))+VALUE(LEFT($D$9,1)),TRUE),J193)</f>
        <v/>
      </c>
      <c r="J193" s="112" t="str">
        <f>IF(OR(RIGHT(C193,3)="MUT",RIGHT(C193,3)="ZUT"),RIGHT(C193,3),(VLOOKUP($F193,'Lijst Stageklassen'!$A$5:$CV$12,9+20*(VALUE(LEFT($C193,1)-1))+VALUE(LEFT($D$9,1)),TRUE)))</f>
        <v/>
      </c>
      <c r="K193" s="106" t="str">
        <f>VLOOKUP($J193,'Emissie U-methode'!$B$3:$E$11,3,TRUE)</f>
        <v/>
      </c>
      <c r="L193" s="106" t="str">
        <f>VLOOKUP($J193,'Emissie U-methode'!$B$3:$E$11,4,TRUE)</f>
        <v/>
      </c>
      <c r="M193" s="141" t="str">
        <f t="shared" si="43"/>
        <v/>
      </c>
      <c r="N193" s="286" t="str">
        <f t="shared" si="44"/>
        <v/>
      </c>
      <c r="P193" s="117" t="s">
        <v>123</v>
      </c>
      <c r="Q193" s="108" t="str">
        <f>IF(OR(RIGHT(C193,3)="MUT",RIGHT(C193,3)="ZUT"),RIGHT(C193,3),VLOOKUP($F193,'Lijst Stageklassen'!$A$5:$CV$12,9+20*(VALUE(LEFT($C193,1)-1))+VALUE(LEFT($D$9,1))+6*VALUE(LEFT(P193,1)),TRUE))</f>
        <v/>
      </c>
      <c r="R193" s="109">
        <v>0</v>
      </c>
      <c r="S193" s="106" t="str">
        <f>VLOOKUP($Q193,'Emissie U-methode'!$B$3:$E$11,3,TRUE)</f>
        <v/>
      </c>
      <c r="T193" s="106" t="str">
        <f>VLOOKUP($Q193,'Emissie U-methode'!$B$3:$E$11,4,TRUE)</f>
        <v/>
      </c>
      <c r="U193" s="57" t="str">
        <f t="shared" si="40"/>
        <v/>
      </c>
      <c r="V193" s="57" t="str">
        <f t="shared" si="41"/>
        <v/>
      </c>
      <c r="W193" s="57" t="str">
        <f t="shared" si="42"/>
        <v/>
      </c>
      <c r="X193" s="57" t="str">
        <f t="shared" si="45"/>
        <v/>
      </c>
      <c r="Y193" s="141" t="str">
        <f t="shared" si="46"/>
        <v/>
      </c>
      <c r="Z193" s="286" t="str">
        <f t="shared" si="47"/>
        <v/>
      </c>
      <c r="AB193" s="261"/>
      <c r="AC193" s="262"/>
      <c r="AD193" s="262"/>
      <c r="AE193" s="263"/>
    </row>
    <row r="194" spans="2:31" ht="15.6" x14ac:dyDescent="0.3">
      <c r="B194" s="123">
        <v>170</v>
      </c>
      <c r="C194" s="122" t="s">
        <v>160</v>
      </c>
      <c r="D194" s="104"/>
      <c r="E194" s="176"/>
      <c r="F194" s="177"/>
      <c r="G194" s="132" t="str">
        <f>VLOOKUP($F194,'Lijst Stageklassen'!$A$5:$CV$12,3+20*(VALUE(LEFT($C194,1)-1)),TRUE)</f>
        <v/>
      </c>
      <c r="H194" s="133" t="str">
        <f>IF(F194&gt;0,VLOOKUP($F194,'Lijst Stageklassen'!$A$5:$CV$12,3+20*(VALUE(LEFT($C194,1)-1))+VALUE(LEFT($D$9,1)),TRUE),J194)</f>
        <v/>
      </c>
      <c r="J194" s="112" t="str">
        <f>IF(OR(RIGHT(C194,3)="MUT",RIGHT(C194,3)="ZUT"),RIGHT(C194,3),(VLOOKUP($F194,'Lijst Stageklassen'!$A$5:$CV$12,9+20*(VALUE(LEFT($C194,1)-1))+VALUE(LEFT($D$9,1)),TRUE)))</f>
        <v/>
      </c>
      <c r="K194" s="106" t="str">
        <f>VLOOKUP($J194,'Emissie U-methode'!$B$3:$E$11,3,TRUE)</f>
        <v/>
      </c>
      <c r="L194" s="106" t="str">
        <f>VLOOKUP($J194,'Emissie U-methode'!$B$3:$E$11,4,TRUE)</f>
        <v/>
      </c>
      <c r="M194" s="141" t="str">
        <f t="shared" si="43"/>
        <v/>
      </c>
      <c r="N194" s="286" t="str">
        <f t="shared" si="44"/>
        <v/>
      </c>
      <c r="P194" s="117" t="s">
        <v>123</v>
      </c>
      <c r="Q194" s="108" t="str">
        <f>IF(OR(RIGHT(C194,3)="MUT",RIGHT(C194,3)="ZUT"),RIGHT(C194,3),VLOOKUP($F194,'Lijst Stageklassen'!$A$5:$CV$12,9+20*(VALUE(LEFT($C194,1)-1))+VALUE(LEFT($D$9,1))+6*VALUE(LEFT(P194,1)),TRUE))</f>
        <v/>
      </c>
      <c r="R194" s="109">
        <v>0</v>
      </c>
      <c r="S194" s="106" t="str">
        <f>VLOOKUP($Q194,'Emissie U-methode'!$B$3:$E$11,3,TRUE)</f>
        <v/>
      </c>
      <c r="T194" s="106" t="str">
        <f>VLOOKUP($Q194,'Emissie U-methode'!$B$3:$E$11,4,TRUE)</f>
        <v/>
      </c>
      <c r="U194" s="57" t="str">
        <f t="shared" si="40"/>
        <v/>
      </c>
      <c r="V194" s="57" t="str">
        <f t="shared" si="41"/>
        <v/>
      </c>
      <c r="W194" s="57" t="str">
        <f t="shared" si="42"/>
        <v/>
      </c>
      <c r="X194" s="57" t="str">
        <f t="shared" si="45"/>
        <v/>
      </c>
      <c r="Y194" s="141" t="str">
        <f t="shared" si="46"/>
        <v/>
      </c>
      <c r="Z194" s="286" t="str">
        <f t="shared" si="47"/>
        <v/>
      </c>
      <c r="AB194" s="261"/>
      <c r="AC194" s="262"/>
      <c r="AD194" s="262"/>
      <c r="AE194" s="263"/>
    </row>
    <row r="195" spans="2:31" ht="15.6" x14ac:dyDescent="0.3">
      <c r="B195" s="123">
        <v>171</v>
      </c>
      <c r="C195" s="122" t="s">
        <v>160</v>
      </c>
      <c r="D195" s="104"/>
      <c r="E195" s="176"/>
      <c r="F195" s="177"/>
      <c r="G195" s="132" t="str">
        <f>VLOOKUP($F195,'Lijst Stageklassen'!$A$5:$CV$12,3+20*(VALUE(LEFT($C195,1)-1)),TRUE)</f>
        <v/>
      </c>
      <c r="H195" s="133" t="str">
        <f>IF(F195&gt;0,VLOOKUP($F195,'Lijst Stageklassen'!$A$5:$CV$12,3+20*(VALUE(LEFT($C195,1)-1))+VALUE(LEFT($D$9,1)),TRUE),J195)</f>
        <v/>
      </c>
      <c r="J195" s="112" t="str">
        <f>IF(OR(RIGHT(C195,3)="MUT",RIGHT(C195,3)="ZUT"),RIGHT(C195,3),(VLOOKUP($F195,'Lijst Stageklassen'!$A$5:$CV$12,9+20*(VALUE(LEFT($C195,1)-1))+VALUE(LEFT($D$9,1)),TRUE)))</f>
        <v/>
      </c>
      <c r="K195" s="106" t="str">
        <f>VLOOKUP($J195,'Emissie U-methode'!$B$3:$E$11,3,TRUE)</f>
        <v/>
      </c>
      <c r="L195" s="106" t="str">
        <f>VLOOKUP($J195,'Emissie U-methode'!$B$3:$E$11,4,TRUE)</f>
        <v/>
      </c>
      <c r="M195" s="141" t="str">
        <f t="shared" si="43"/>
        <v/>
      </c>
      <c r="N195" s="286" t="str">
        <f t="shared" si="44"/>
        <v/>
      </c>
      <c r="P195" s="117" t="s">
        <v>123</v>
      </c>
      <c r="Q195" s="108" t="str">
        <f>IF(OR(RIGHT(C195,3)="MUT",RIGHT(C195,3)="ZUT"),RIGHT(C195,3),VLOOKUP($F195,'Lijst Stageklassen'!$A$5:$CV$12,9+20*(VALUE(LEFT($C195,1)-1))+VALUE(LEFT($D$9,1))+6*VALUE(LEFT(P195,1)),TRUE))</f>
        <v/>
      </c>
      <c r="R195" s="109">
        <v>0</v>
      </c>
      <c r="S195" s="106" t="str">
        <f>VLOOKUP($Q195,'Emissie U-methode'!$B$3:$E$11,3,TRUE)</f>
        <v/>
      </c>
      <c r="T195" s="106" t="str">
        <f>VLOOKUP($Q195,'Emissie U-methode'!$B$3:$E$11,4,TRUE)</f>
        <v/>
      </c>
      <c r="U195" s="57" t="str">
        <f t="shared" si="40"/>
        <v/>
      </c>
      <c r="V195" s="57" t="str">
        <f t="shared" si="41"/>
        <v/>
      </c>
      <c r="W195" s="57" t="str">
        <f t="shared" si="42"/>
        <v/>
      </c>
      <c r="X195" s="57" t="str">
        <f t="shared" si="45"/>
        <v/>
      </c>
      <c r="Y195" s="141" t="str">
        <f t="shared" si="46"/>
        <v/>
      </c>
      <c r="Z195" s="286" t="str">
        <f t="shared" si="47"/>
        <v/>
      </c>
      <c r="AB195" s="261"/>
      <c r="AC195" s="262"/>
      <c r="AD195" s="262"/>
      <c r="AE195" s="263"/>
    </row>
    <row r="196" spans="2:31" ht="15.6" x14ac:dyDescent="0.3">
      <c r="B196" s="123">
        <v>172</v>
      </c>
      <c r="C196" s="122" t="s">
        <v>160</v>
      </c>
      <c r="D196" s="104"/>
      <c r="E196" s="176"/>
      <c r="F196" s="177"/>
      <c r="G196" s="132" t="str">
        <f>VLOOKUP($F196,'Lijst Stageklassen'!$A$5:$CV$12,3+20*(VALUE(LEFT($C196,1)-1)),TRUE)</f>
        <v/>
      </c>
      <c r="H196" s="133" t="str">
        <f>IF(F196&gt;0,VLOOKUP($F196,'Lijst Stageklassen'!$A$5:$CV$12,3+20*(VALUE(LEFT($C196,1)-1))+VALUE(LEFT($D$9,1)),TRUE),J196)</f>
        <v/>
      </c>
      <c r="J196" s="112" t="str">
        <f>IF(OR(RIGHT(C196,3)="MUT",RIGHT(C196,3)="ZUT"),RIGHT(C196,3),(VLOOKUP($F196,'Lijst Stageklassen'!$A$5:$CV$12,9+20*(VALUE(LEFT($C196,1)-1))+VALUE(LEFT($D$9,1)),TRUE)))</f>
        <v/>
      </c>
      <c r="K196" s="106" t="str">
        <f>VLOOKUP($J196,'Emissie U-methode'!$B$3:$E$11,3,TRUE)</f>
        <v/>
      </c>
      <c r="L196" s="106" t="str">
        <f>VLOOKUP($J196,'Emissie U-methode'!$B$3:$E$11,4,TRUE)</f>
        <v/>
      </c>
      <c r="M196" s="141" t="str">
        <f t="shared" si="43"/>
        <v/>
      </c>
      <c r="N196" s="286" t="str">
        <f t="shared" si="44"/>
        <v/>
      </c>
      <c r="P196" s="117" t="s">
        <v>123</v>
      </c>
      <c r="Q196" s="108" t="str">
        <f>IF(OR(RIGHT(C196,3)="MUT",RIGHT(C196,3)="ZUT"),RIGHT(C196,3),VLOOKUP($F196,'Lijst Stageklassen'!$A$5:$CV$12,9+20*(VALUE(LEFT($C196,1)-1))+VALUE(LEFT($D$9,1))+6*VALUE(LEFT(P196,1)),TRUE))</f>
        <v/>
      </c>
      <c r="R196" s="109">
        <v>0</v>
      </c>
      <c r="S196" s="106" t="str">
        <f>VLOOKUP($Q196,'Emissie U-methode'!$B$3:$E$11,3,TRUE)</f>
        <v/>
      </c>
      <c r="T196" s="106" t="str">
        <f>VLOOKUP($Q196,'Emissie U-methode'!$B$3:$E$11,4,TRUE)</f>
        <v/>
      </c>
      <c r="U196" s="57" t="str">
        <f t="shared" si="40"/>
        <v/>
      </c>
      <c r="V196" s="57" t="str">
        <f t="shared" si="41"/>
        <v/>
      </c>
      <c r="W196" s="57" t="str">
        <f t="shared" si="42"/>
        <v/>
      </c>
      <c r="X196" s="57" t="str">
        <f t="shared" si="45"/>
        <v/>
      </c>
      <c r="Y196" s="141" t="str">
        <f t="shared" si="46"/>
        <v/>
      </c>
      <c r="Z196" s="286" t="str">
        <f t="shared" si="47"/>
        <v/>
      </c>
      <c r="AB196" s="261"/>
      <c r="AC196" s="262"/>
      <c r="AD196" s="262"/>
      <c r="AE196" s="263"/>
    </row>
    <row r="197" spans="2:31" ht="15.6" x14ac:dyDescent="0.3">
      <c r="B197" s="123">
        <v>173</v>
      </c>
      <c r="C197" s="122" t="s">
        <v>160</v>
      </c>
      <c r="D197" s="104"/>
      <c r="E197" s="176"/>
      <c r="F197" s="177"/>
      <c r="G197" s="132" t="str">
        <f>VLOOKUP($F197,'Lijst Stageklassen'!$A$5:$CV$12,3+20*(VALUE(LEFT($C197,1)-1)),TRUE)</f>
        <v/>
      </c>
      <c r="H197" s="133" t="str">
        <f>IF(F197&gt;0,VLOOKUP($F197,'Lijst Stageklassen'!$A$5:$CV$12,3+20*(VALUE(LEFT($C197,1)-1))+VALUE(LEFT($D$9,1)),TRUE),J197)</f>
        <v/>
      </c>
      <c r="J197" s="112" t="str">
        <f>IF(OR(RIGHT(C197,3)="MUT",RIGHT(C197,3)="ZUT"),RIGHT(C197,3),(VLOOKUP($F197,'Lijst Stageklassen'!$A$5:$CV$12,9+20*(VALUE(LEFT($C197,1)-1))+VALUE(LEFT($D$9,1)),TRUE)))</f>
        <v/>
      </c>
      <c r="K197" s="106" t="str">
        <f>VLOOKUP($J197,'Emissie U-methode'!$B$3:$E$11,3,TRUE)</f>
        <v/>
      </c>
      <c r="L197" s="106" t="str">
        <f>VLOOKUP($J197,'Emissie U-methode'!$B$3:$E$11,4,TRUE)</f>
        <v/>
      </c>
      <c r="M197" s="141" t="str">
        <f t="shared" si="43"/>
        <v/>
      </c>
      <c r="N197" s="286" t="str">
        <f t="shared" si="44"/>
        <v/>
      </c>
      <c r="P197" s="117" t="s">
        <v>123</v>
      </c>
      <c r="Q197" s="108" t="str">
        <f>IF(OR(RIGHT(C197,3)="MUT",RIGHT(C197,3)="ZUT"),RIGHT(C197,3),VLOOKUP($F197,'Lijst Stageklassen'!$A$5:$CV$12,9+20*(VALUE(LEFT($C197,1)-1))+VALUE(LEFT($D$9,1))+6*VALUE(LEFT(P197,1)),TRUE))</f>
        <v/>
      </c>
      <c r="R197" s="109">
        <v>0</v>
      </c>
      <c r="S197" s="106" t="str">
        <f>VLOOKUP($Q197,'Emissie U-methode'!$B$3:$E$11,3,TRUE)</f>
        <v/>
      </c>
      <c r="T197" s="106" t="str">
        <f>VLOOKUP($Q197,'Emissie U-methode'!$B$3:$E$11,4,TRUE)</f>
        <v/>
      </c>
      <c r="U197" s="57" t="str">
        <f t="shared" si="40"/>
        <v/>
      </c>
      <c r="V197" s="57" t="str">
        <f t="shared" si="41"/>
        <v/>
      </c>
      <c r="W197" s="57" t="str">
        <f t="shared" si="42"/>
        <v/>
      </c>
      <c r="X197" s="57" t="str">
        <f t="shared" si="45"/>
        <v/>
      </c>
      <c r="Y197" s="141" t="str">
        <f t="shared" si="46"/>
        <v/>
      </c>
      <c r="Z197" s="286" t="str">
        <f t="shared" si="47"/>
        <v/>
      </c>
      <c r="AB197" s="261"/>
      <c r="AC197" s="262"/>
      <c r="AD197" s="262"/>
      <c r="AE197" s="263"/>
    </row>
    <row r="198" spans="2:31" ht="15.6" x14ac:dyDescent="0.3">
      <c r="B198" s="123">
        <v>174</v>
      </c>
      <c r="C198" s="122" t="s">
        <v>160</v>
      </c>
      <c r="D198" s="104"/>
      <c r="E198" s="176"/>
      <c r="F198" s="177"/>
      <c r="G198" s="132" t="str">
        <f>VLOOKUP($F198,'Lijst Stageklassen'!$A$5:$CV$12,3+20*(VALUE(LEFT($C198,1)-1)),TRUE)</f>
        <v/>
      </c>
      <c r="H198" s="133" t="str">
        <f>IF(F198&gt;0,VLOOKUP($F198,'Lijst Stageklassen'!$A$5:$CV$12,3+20*(VALUE(LEFT($C198,1)-1))+VALUE(LEFT($D$9,1)),TRUE),J198)</f>
        <v/>
      </c>
      <c r="J198" s="112" t="str">
        <f>IF(OR(RIGHT(C198,3)="MUT",RIGHT(C198,3)="ZUT"),RIGHT(C198,3),(VLOOKUP($F198,'Lijst Stageklassen'!$A$5:$CV$12,9+20*(VALUE(LEFT($C198,1)-1))+VALUE(LEFT($D$9,1)),TRUE)))</f>
        <v/>
      </c>
      <c r="K198" s="106" t="str">
        <f>VLOOKUP($J198,'Emissie U-methode'!$B$3:$E$11,3,TRUE)</f>
        <v/>
      </c>
      <c r="L198" s="106" t="str">
        <f>VLOOKUP($J198,'Emissie U-methode'!$B$3:$E$11,4,TRUE)</f>
        <v/>
      </c>
      <c r="M198" s="141" t="str">
        <f t="shared" si="43"/>
        <v/>
      </c>
      <c r="N198" s="286" t="str">
        <f t="shared" si="44"/>
        <v/>
      </c>
      <c r="P198" s="117" t="s">
        <v>123</v>
      </c>
      <c r="Q198" s="108" t="str">
        <f>IF(OR(RIGHT(C198,3)="MUT",RIGHT(C198,3)="ZUT"),RIGHT(C198,3),VLOOKUP($F198,'Lijst Stageklassen'!$A$5:$CV$12,9+20*(VALUE(LEFT($C198,1)-1))+VALUE(LEFT($D$9,1))+6*VALUE(LEFT(P198,1)),TRUE))</f>
        <v/>
      </c>
      <c r="R198" s="109">
        <v>0</v>
      </c>
      <c r="S198" s="106" t="str">
        <f>VLOOKUP($Q198,'Emissie U-methode'!$B$3:$E$11,3,TRUE)</f>
        <v/>
      </c>
      <c r="T198" s="106" t="str">
        <f>VLOOKUP($Q198,'Emissie U-methode'!$B$3:$E$11,4,TRUE)</f>
        <v/>
      </c>
      <c r="U198" s="57" t="str">
        <f t="shared" si="40"/>
        <v/>
      </c>
      <c r="V198" s="57" t="str">
        <f t="shared" si="41"/>
        <v/>
      </c>
      <c r="W198" s="57" t="str">
        <f t="shared" si="42"/>
        <v/>
      </c>
      <c r="X198" s="57" t="str">
        <f t="shared" si="45"/>
        <v/>
      </c>
      <c r="Y198" s="141" t="str">
        <f t="shared" si="46"/>
        <v/>
      </c>
      <c r="Z198" s="286" t="str">
        <f t="shared" si="47"/>
        <v/>
      </c>
      <c r="AB198" s="261"/>
      <c r="AC198" s="262"/>
      <c r="AD198" s="262"/>
      <c r="AE198" s="263"/>
    </row>
    <row r="199" spans="2:31" ht="15.6" x14ac:dyDescent="0.3">
      <c r="B199" s="123">
        <v>175</v>
      </c>
      <c r="C199" s="122" t="s">
        <v>160</v>
      </c>
      <c r="D199" s="104"/>
      <c r="E199" s="176"/>
      <c r="F199" s="177"/>
      <c r="G199" s="132" t="str">
        <f>VLOOKUP($F199,'Lijst Stageklassen'!$A$5:$CV$12,3+20*(VALUE(LEFT($C199,1)-1)),TRUE)</f>
        <v/>
      </c>
      <c r="H199" s="133" t="str">
        <f>IF(F199&gt;0,VLOOKUP($F199,'Lijst Stageklassen'!$A$5:$CV$12,3+20*(VALUE(LEFT($C199,1)-1))+VALUE(LEFT($D$9,1)),TRUE),J199)</f>
        <v/>
      </c>
      <c r="J199" s="112" t="str">
        <f>IF(OR(RIGHT(C199,3)="MUT",RIGHT(C199,3)="ZUT"),RIGHT(C199,3),(VLOOKUP($F199,'Lijst Stageklassen'!$A$5:$CV$12,9+20*(VALUE(LEFT($C199,1)-1))+VALUE(LEFT($D$9,1)),TRUE)))</f>
        <v/>
      </c>
      <c r="K199" s="106" t="str">
        <f>VLOOKUP($J199,'Emissie U-methode'!$B$3:$E$11,3,TRUE)</f>
        <v/>
      </c>
      <c r="L199" s="106" t="str">
        <f>VLOOKUP($J199,'Emissie U-methode'!$B$3:$E$11,4,TRUE)</f>
        <v/>
      </c>
      <c r="M199" s="141" t="str">
        <f t="shared" si="43"/>
        <v/>
      </c>
      <c r="N199" s="286" t="str">
        <f t="shared" si="44"/>
        <v/>
      </c>
      <c r="P199" s="117" t="s">
        <v>123</v>
      </c>
      <c r="Q199" s="108" t="str">
        <f>IF(OR(RIGHT(C199,3)="MUT",RIGHT(C199,3)="ZUT"),RIGHT(C199,3),VLOOKUP($F199,'Lijst Stageklassen'!$A$5:$CV$12,9+20*(VALUE(LEFT($C199,1)-1))+VALUE(LEFT($D$9,1))+6*VALUE(LEFT(P199,1)),TRUE))</f>
        <v/>
      </c>
      <c r="R199" s="109">
        <v>0</v>
      </c>
      <c r="S199" s="106" t="str">
        <f>VLOOKUP($Q199,'Emissie U-methode'!$B$3:$E$11,3,TRUE)</f>
        <v/>
      </c>
      <c r="T199" s="106" t="str">
        <f>VLOOKUP($Q199,'Emissie U-methode'!$B$3:$E$11,4,TRUE)</f>
        <v/>
      </c>
      <c r="U199" s="57" t="str">
        <f t="shared" si="40"/>
        <v/>
      </c>
      <c r="V199" s="57" t="str">
        <f t="shared" si="41"/>
        <v/>
      </c>
      <c r="W199" s="57" t="str">
        <f t="shared" si="42"/>
        <v/>
      </c>
      <c r="X199" s="57" t="str">
        <f t="shared" si="45"/>
        <v/>
      </c>
      <c r="Y199" s="141" t="str">
        <f t="shared" si="46"/>
        <v/>
      </c>
      <c r="Z199" s="286" t="str">
        <f t="shared" si="47"/>
        <v/>
      </c>
      <c r="AB199" s="261"/>
      <c r="AC199" s="262"/>
      <c r="AD199" s="262"/>
      <c r="AE199" s="263"/>
    </row>
    <row r="200" spans="2:31" ht="15.6" x14ac:dyDescent="0.3">
      <c r="B200" s="123">
        <v>176</v>
      </c>
      <c r="C200" s="122" t="s">
        <v>160</v>
      </c>
      <c r="D200" s="104"/>
      <c r="E200" s="176"/>
      <c r="F200" s="177"/>
      <c r="G200" s="132" t="str">
        <f>VLOOKUP($F200,'Lijst Stageklassen'!$A$5:$CV$12,3+20*(VALUE(LEFT($C200,1)-1)),TRUE)</f>
        <v/>
      </c>
      <c r="H200" s="133" t="str">
        <f>IF(F200&gt;0,VLOOKUP($F200,'Lijst Stageklassen'!$A$5:$CV$12,3+20*(VALUE(LEFT($C200,1)-1))+VALUE(LEFT($D$9,1)),TRUE),J200)</f>
        <v/>
      </c>
      <c r="J200" s="112" t="str">
        <f>IF(OR(RIGHT(C200,3)="MUT",RIGHT(C200,3)="ZUT"),RIGHT(C200,3),(VLOOKUP($F200,'Lijst Stageklassen'!$A$5:$CV$12,9+20*(VALUE(LEFT($C200,1)-1))+VALUE(LEFT($D$9,1)),TRUE)))</f>
        <v/>
      </c>
      <c r="K200" s="106" t="str">
        <f>VLOOKUP($J200,'Emissie U-methode'!$B$3:$E$11,3,TRUE)</f>
        <v/>
      </c>
      <c r="L200" s="106" t="str">
        <f>VLOOKUP($J200,'Emissie U-methode'!$B$3:$E$11,4,TRUE)</f>
        <v/>
      </c>
      <c r="M200" s="141" t="str">
        <f t="shared" si="43"/>
        <v/>
      </c>
      <c r="N200" s="286" t="str">
        <f t="shared" si="44"/>
        <v/>
      </c>
      <c r="P200" s="117" t="s">
        <v>123</v>
      </c>
      <c r="Q200" s="108" t="str">
        <f>IF(OR(RIGHT(C200,3)="MUT",RIGHT(C200,3)="ZUT"),RIGHT(C200,3),VLOOKUP($F200,'Lijst Stageklassen'!$A$5:$CV$12,9+20*(VALUE(LEFT($C200,1)-1))+VALUE(LEFT($D$9,1))+6*VALUE(LEFT(P200,1)),TRUE))</f>
        <v/>
      </c>
      <c r="R200" s="109">
        <v>0</v>
      </c>
      <c r="S200" s="106" t="str">
        <f>VLOOKUP($Q200,'Emissie U-methode'!$B$3:$E$11,3,TRUE)</f>
        <v/>
      </c>
      <c r="T200" s="106" t="str">
        <f>VLOOKUP($Q200,'Emissie U-methode'!$B$3:$E$11,4,TRUE)</f>
        <v/>
      </c>
      <c r="U200" s="57" t="str">
        <f t="shared" si="40"/>
        <v/>
      </c>
      <c r="V200" s="57" t="str">
        <f t="shared" si="41"/>
        <v/>
      </c>
      <c r="W200" s="57" t="str">
        <f t="shared" si="42"/>
        <v/>
      </c>
      <c r="X200" s="57" t="str">
        <f t="shared" si="45"/>
        <v/>
      </c>
      <c r="Y200" s="141" t="str">
        <f t="shared" si="46"/>
        <v/>
      </c>
      <c r="Z200" s="286" t="str">
        <f t="shared" si="47"/>
        <v/>
      </c>
      <c r="AB200" s="261"/>
      <c r="AC200" s="262"/>
      <c r="AD200" s="262"/>
      <c r="AE200" s="263"/>
    </row>
    <row r="201" spans="2:31" ht="15.6" x14ac:dyDescent="0.3">
      <c r="B201" s="123">
        <v>177</v>
      </c>
      <c r="C201" s="122" t="s">
        <v>160</v>
      </c>
      <c r="D201" s="104"/>
      <c r="E201" s="176"/>
      <c r="F201" s="177"/>
      <c r="G201" s="132" t="str">
        <f>VLOOKUP($F201,'Lijst Stageklassen'!$A$5:$CV$12,3+20*(VALUE(LEFT($C201,1)-1)),TRUE)</f>
        <v/>
      </c>
      <c r="H201" s="133" t="str">
        <f>IF(F201&gt;0,VLOOKUP($F201,'Lijst Stageklassen'!$A$5:$CV$12,3+20*(VALUE(LEFT($C201,1)-1))+VALUE(LEFT($D$9,1)),TRUE),J201)</f>
        <v/>
      </c>
      <c r="J201" s="112" t="str">
        <f>IF(OR(RIGHT(C201,3)="MUT",RIGHT(C201,3)="ZUT"),RIGHT(C201,3),(VLOOKUP($F201,'Lijst Stageklassen'!$A$5:$CV$12,9+20*(VALUE(LEFT($C201,1)-1))+VALUE(LEFT($D$9,1)),TRUE)))</f>
        <v/>
      </c>
      <c r="K201" s="106" t="str">
        <f>VLOOKUP($J201,'Emissie U-methode'!$B$3:$E$11,3,TRUE)</f>
        <v/>
      </c>
      <c r="L201" s="106" t="str">
        <f>VLOOKUP($J201,'Emissie U-methode'!$B$3:$E$11,4,TRUE)</f>
        <v/>
      </c>
      <c r="M201" s="141" t="str">
        <f t="shared" si="43"/>
        <v/>
      </c>
      <c r="N201" s="286" t="str">
        <f t="shared" si="44"/>
        <v/>
      </c>
      <c r="P201" s="117" t="s">
        <v>123</v>
      </c>
      <c r="Q201" s="108" t="str">
        <f>IF(OR(RIGHT(C201,3)="MUT",RIGHT(C201,3)="ZUT"),RIGHT(C201,3),VLOOKUP($F201,'Lijst Stageklassen'!$A$5:$CV$12,9+20*(VALUE(LEFT($C201,1)-1))+VALUE(LEFT($D$9,1))+6*VALUE(LEFT(P201,1)),TRUE))</f>
        <v/>
      </c>
      <c r="R201" s="109">
        <v>0</v>
      </c>
      <c r="S201" s="106" t="str">
        <f>VLOOKUP($Q201,'Emissie U-methode'!$B$3:$E$11,3,TRUE)</f>
        <v/>
      </c>
      <c r="T201" s="106" t="str">
        <f>VLOOKUP($Q201,'Emissie U-methode'!$B$3:$E$11,4,TRUE)</f>
        <v/>
      </c>
      <c r="U201" s="57" t="str">
        <f t="shared" si="40"/>
        <v/>
      </c>
      <c r="V201" s="57" t="str">
        <f t="shared" si="41"/>
        <v/>
      </c>
      <c r="W201" s="57" t="str">
        <f t="shared" si="42"/>
        <v/>
      </c>
      <c r="X201" s="57" t="str">
        <f t="shared" si="45"/>
        <v/>
      </c>
      <c r="Y201" s="141" t="str">
        <f t="shared" si="46"/>
        <v/>
      </c>
      <c r="Z201" s="286" t="str">
        <f t="shared" si="47"/>
        <v/>
      </c>
      <c r="AB201" s="261"/>
      <c r="AC201" s="262"/>
      <c r="AD201" s="262"/>
      <c r="AE201" s="263"/>
    </row>
    <row r="202" spans="2:31" ht="15.6" x14ac:dyDescent="0.3">
      <c r="B202" s="123">
        <v>178</v>
      </c>
      <c r="C202" s="122" t="s">
        <v>160</v>
      </c>
      <c r="D202" s="104"/>
      <c r="E202" s="176"/>
      <c r="F202" s="177"/>
      <c r="G202" s="132" t="str">
        <f>VLOOKUP($F202,'Lijst Stageklassen'!$A$5:$CV$12,3+20*(VALUE(LEFT($C202,1)-1)),TRUE)</f>
        <v/>
      </c>
      <c r="H202" s="133" t="str">
        <f>IF(F202&gt;0,VLOOKUP($F202,'Lijst Stageklassen'!$A$5:$CV$12,3+20*(VALUE(LEFT($C202,1)-1))+VALUE(LEFT($D$9,1)),TRUE),J202)</f>
        <v/>
      </c>
      <c r="J202" s="112" t="str">
        <f>IF(OR(RIGHT(C202,3)="MUT",RIGHT(C202,3)="ZUT"),RIGHT(C202,3),(VLOOKUP($F202,'Lijst Stageklassen'!$A$5:$CV$12,9+20*(VALUE(LEFT($C202,1)-1))+VALUE(LEFT($D$9,1)),TRUE)))</f>
        <v/>
      </c>
      <c r="K202" s="106" t="str">
        <f>VLOOKUP($J202,'Emissie U-methode'!$B$3:$E$11,3,TRUE)</f>
        <v/>
      </c>
      <c r="L202" s="106" t="str">
        <f>VLOOKUP($J202,'Emissie U-methode'!$B$3:$E$11,4,TRUE)</f>
        <v/>
      </c>
      <c r="M202" s="141" t="str">
        <f t="shared" si="43"/>
        <v/>
      </c>
      <c r="N202" s="286" t="str">
        <f t="shared" si="44"/>
        <v/>
      </c>
      <c r="P202" s="117" t="s">
        <v>123</v>
      </c>
      <c r="Q202" s="108" t="str">
        <f>IF(OR(RIGHT(C202,3)="MUT",RIGHT(C202,3)="ZUT"),RIGHT(C202,3),VLOOKUP($F202,'Lijst Stageklassen'!$A$5:$CV$12,9+20*(VALUE(LEFT($C202,1)-1))+VALUE(LEFT($D$9,1))+6*VALUE(LEFT(P202,1)),TRUE))</f>
        <v/>
      </c>
      <c r="R202" s="109">
        <v>0</v>
      </c>
      <c r="S202" s="106" t="str">
        <f>VLOOKUP($Q202,'Emissie U-methode'!$B$3:$E$11,3,TRUE)</f>
        <v/>
      </c>
      <c r="T202" s="106" t="str">
        <f>VLOOKUP($Q202,'Emissie U-methode'!$B$3:$E$11,4,TRUE)</f>
        <v/>
      </c>
      <c r="U202" s="57" t="str">
        <f t="shared" si="40"/>
        <v/>
      </c>
      <c r="V202" s="57" t="str">
        <f t="shared" si="41"/>
        <v/>
      </c>
      <c r="W202" s="57" t="str">
        <f t="shared" si="42"/>
        <v/>
      </c>
      <c r="X202" s="57" t="str">
        <f t="shared" si="45"/>
        <v/>
      </c>
      <c r="Y202" s="141" t="str">
        <f t="shared" si="46"/>
        <v/>
      </c>
      <c r="Z202" s="286" t="str">
        <f t="shared" si="47"/>
        <v/>
      </c>
      <c r="AB202" s="261"/>
      <c r="AC202" s="262"/>
      <c r="AD202" s="262"/>
      <c r="AE202" s="263"/>
    </row>
    <row r="203" spans="2:31" ht="15.6" x14ac:dyDescent="0.3">
      <c r="B203" s="123">
        <v>179</v>
      </c>
      <c r="C203" s="122" t="s">
        <v>160</v>
      </c>
      <c r="D203" s="104"/>
      <c r="E203" s="176"/>
      <c r="F203" s="177"/>
      <c r="G203" s="132" t="str">
        <f>VLOOKUP($F203,'Lijst Stageklassen'!$A$5:$CV$12,3+20*(VALUE(LEFT($C203,1)-1)),TRUE)</f>
        <v/>
      </c>
      <c r="H203" s="133" t="str">
        <f>IF(F203&gt;0,VLOOKUP($F203,'Lijst Stageklassen'!$A$5:$CV$12,3+20*(VALUE(LEFT($C203,1)-1))+VALUE(LEFT($D$9,1)),TRUE),J203)</f>
        <v/>
      </c>
      <c r="J203" s="112" t="str">
        <f>IF(OR(RIGHT(C203,3)="MUT",RIGHT(C203,3)="ZUT"),RIGHT(C203,3),(VLOOKUP($F203,'Lijst Stageklassen'!$A$5:$CV$12,9+20*(VALUE(LEFT($C203,1)-1))+VALUE(LEFT($D$9,1)),TRUE)))</f>
        <v/>
      </c>
      <c r="K203" s="106" t="str">
        <f>VLOOKUP($J203,'Emissie U-methode'!$B$3:$E$11,3,TRUE)</f>
        <v/>
      </c>
      <c r="L203" s="106" t="str">
        <f>VLOOKUP($J203,'Emissie U-methode'!$B$3:$E$11,4,TRUE)</f>
        <v/>
      </c>
      <c r="M203" s="141" t="str">
        <f t="shared" si="43"/>
        <v/>
      </c>
      <c r="N203" s="286" t="str">
        <f t="shared" si="44"/>
        <v/>
      </c>
      <c r="P203" s="117" t="s">
        <v>123</v>
      </c>
      <c r="Q203" s="108" t="str">
        <f>IF(OR(RIGHT(C203,3)="MUT",RIGHT(C203,3)="ZUT"),RIGHT(C203,3),VLOOKUP($F203,'Lijst Stageklassen'!$A$5:$CV$12,9+20*(VALUE(LEFT($C203,1)-1))+VALUE(LEFT($D$9,1))+6*VALUE(LEFT(P203,1)),TRUE))</f>
        <v/>
      </c>
      <c r="R203" s="109">
        <v>0</v>
      </c>
      <c r="S203" s="106" t="str">
        <f>VLOOKUP($Q203,'Emissie U-methode'!$B$3:$E$11,3,TRUE)</f>
        <v/>
      </c>
      <c r="T203" s="106" t="str">
        <f>VLOOKUP($Q203,'Emissie U-methode'!$B$3:$E$11,4,TRUE)</f>
        <v/>
      </c>
      <c r="U203" s="57" t="str">
        <f t="shared" si="40"/>
        <v/>
      </c>
      <c r="V203" s="57" t="str">
        <f t="shared" si="41"/>
        <v/>
      </c>
      <c r="W203" s="57" t="str">
        <f t="shared" si="42"/>
        <v/>
      </c>
      <c r="X203" s="57" t="str">
        <f t="shared" si="45"/>
        <v/>
      </c>
      <c r="Y203" s="141" t="str">
        <f t="shared" si="46"/>
        <v/>
      </c>
      <c r="Z203" s="286" t="str">
        <f t="shared" si="47"/>
        <v/>
      </c>
      <c r="AB203" s="261"/>
      <c r="AC203" s="262"/>
      <c r="AD203" s="262"/>
      <c r="AE203" s="263"/>
    </row>
    <row r="204" spans="2:31" ht="15.6" x14ac:dyDescent="0.3">
      <c r="B204" s="123">
        <v>180</v>
      </c>
      <c r="C204" s="122" t="s">
        <v>160</v>
      </c>
      <c r="D204" s="104"/>
      <c r="E204" s="176"/>
      <c r="F204" s="177"/>
      <c r="G204" s="132" t="str">
        <f>VLOOKUP($F204,'Lijst Stageklassen'!$A$5:$CV$12,3+20*(VALUE(LEFT($C204,1)-1)),TRUE)</f>
        <v/>
      </c>
      <c r="H204" s="133" t="str">
        <f>IF(F204&gt;0,VLOOKUP($F204,'Lijst Stageklassen'!$A$5:$CV$12,3+20*(VALUE(LEFT($C204,1)-1))+VALUE(LEFT($D$9,1)),TRUE),J204)</f>
        <v/>
      </c>
      <c r="J204" s="112" t="str">
        <f>IF(OR(RIGHT(C204,3)="MUT",RIGHT(C204,3)="ZUT"),RIGHT(C204,3),(VLOOKUP($F204,'Lijst Stageklassen'!$A$5:$CV$12,9+20*(VALUE(LEFT($C204,1)-1))+VALUE(LEFT($D$9,1)),TRUE)))</f>
        <v/>
      </c>
      <c r="K204" s="106" t="str">
        <f>VLOOKUP($J204,'Emissie U-methode'!$B$3:$E$11,3,TRUE)</f>
        <v/>
      </c>
      <c r="L204" s="106" t="str">
        <f>VLOOKUP($J204,'Emissie U-methode'!$B$3:$E$11,4,TRUE)</f>
        <v/>
      </c>
      <c r="M204" s="141" t="str">
        <f t="shared" si="43"/>
        <v/>
      </c>
      <c r="N204" s="286" t="str">
        <f t="shared" si="44"/>
        <v/>
      </c>
      <c r="P204" s="117" t="s">
        <v>123</v>
      </c>
      <c r="Q204" s="108" t="str">
        <f>IF(OR(RIGHT(C204,3)="MUT",RIGHT(C204,3)="ZUT"),RIGHT(C204,3),VLOOKUP($F204,'Lijst Stageklassen'!$A$5:$CV$12,9+20*(VALUE(LEFT($C204,1)-1))+VALUE(LEFT($D$9,1))+6*VALUE(LEFT(P204,1)),TRUE))</f>
        <v/>
      </c>
      <c r="R204" s="109">
        <v>0</v>
      </c>
      <c r="S204" s="106" t="str">
        <f>VLOOKUP($Q204,'Emissie U-methode'!$B$3:$E$11,3,TRUE)</f>
        <v/>
      </c>
      <c r="T204" s="106" t="str">
        <f>VLOOKUP($Q204,'Emissie U-methode'!$B$3:$E$11,4,TRUE)</f>
        <v/>
      </c>
      <c r="U204" s="57" t="str">
        <f t="shared" si="40"/>
        <v/>
      </c>
      <c r="V204" s="57" t="str">
        <f t="shared" si="41"/>
        <v/>
      </c>
      <c r="W204" s="57" t="str">
        <f t="shared" si="42"/>
        <v/>
      </c>
      <c r="X204" s="57" t="str">
        <f t="shared" si="45"/>
        <v/>
      </c>
      <c r="Y204" s="141" t="str">
        <f t="shared" si="46"/>
        <v/>
      </c>
      <c r="Z204" s="286" t="str">
        <f t="shared" si="47"/>
        <v/>
      </c>
      <c r="AB204" s="261"/>
      <c r="AC204" s="262"/>
      <c r="AD204" s="262"/>
      <c r="AE204" s="263"/>
    </row>
    <row r="205" spans="2:31" ht="15.6" x14ac:dyDescent="0.3">
      <c r="B205" s="123">
        <v>181</v>
      </c>
      <c r="C205" s="122" t="s">
        <v>160</v>
      </c>
      <c r="D205" s="104"/>
      <c r="E205" s="176"/>
      <c r="F205" s="177"/>
      <c r="G205" s="132" t="str">
        <f>VLOOKUP($F205,'Lijst Stageklassen'!$A$5:$CV$12,3+20*(VALUE(LEFT($C205,1)-1)),TRUE)</f>
        <v/>
      </c>
      <c r="H205" s="133" t="str">
        <f>IF(F205&gt;0,VLOOKUP($F205,'Lijst Stageklassen'!$A$5:$CV$12,3+20*(VALUE(LEFT($C205,1)-1))+VALUE(LEFT($D$9,1)),TRUE),J205)</f>
        <v/>
      </c>
      <c r="J205" s="112" t="str">
        <f>IF(OR(RIGHT(C205,3)="MUT",RIGHT(C205,3)="ZUT"),RIGHT(C205,3),(VLOOKUP($F205,'Lijst Stageklassen'!$A$5:$CV$12,9+20*(VALUE(LEFT($C205,1)-1))+VALUE(LEFT($D$9,1)),TRUE)))</f>
        <v/>
      </c>
      <c r="K205" s="106" t="str">
        <f>VLOOKUP($J205,'Emissie U-methode'!$B$3:$E$11,3,TRUE)</f>
        <v/>
      </c>
      <c r="L205" s="106" t="str">
        <f>VLOOKUP($J205,'Emissie U-methode'!$B$3:$E$11,4,TRUE)</f>
        <v/>
      </c>
      <c r="M205" s="141" t="str">
        <f t="shared" si="43"/>
        <v/>
      </c>
      <c r="N205" s="286" t="str">
        <f t="shared" si="44"/>
        <v/>
      </c>
      <c r="P205" s="117" t="s">
        <v>123</v>
      </c>
      <c r="Q205" s="108" t="str">
        <f>IF(OR(RIGHT(C205,3)="MUT",RIGHT(C205,3)="ZUT"),RIGHT(C205,3),VLOOKUP($F205,'Lijst Stageklassen'!$A$5:$CV$12,9+20*(VALUE(LEFT($C205,1)-1))+VALUE(LEFT($D$9,1))+6*VALUE(LEFT(P205,1)),TRUE))</f>
        <v/>
      </c>
      <c r="R205" s="109">
        <v>0</v>
      </c>
      <c r="S205" s="106" t="str">
        <f>VLOOKUP($Q205,'Emissie U-methode'!$B$3:$E$11,3,TRUE)</f>
        <v/>
      </c>
      <c r="T205" s="106" t="str">
        <f>VLOOKUP($Q205,'Emissie U-methode'!$B$3:$E$11,4,TRUE)</f>
        <v/>
      </c>
      <c r="U205" s="57" t="str">
        <f t="shared" si="40"/>
        <v/>
      </c>
      <c r="V205" s="57" t="str">
        <f t="shared" si="41"/>
        <v/>
      </c>
      <c r="W205" s="57" t="str">
        <f t="shared" si="42"/>
        <v/>
      </c>
      <c r="X205" s="57" t="str">
        <f t="shared" si="45"/>
        <v/>
      </c>
      <c r="Y205" s="141" t="str">
        <f t="shared" si="46"/>
        <v/>
      </c>
      <c r="Z205" s="286" t="str">
        <f t="shared" si="47"/>
        <v/>
      </c>
      <c r="AB205" s="261"/>
      <c r="AC205" s="262"/>
      <c r="AD205" s="262"/>
      <c r="AE205" s="263"/>
    </row>
    <row r="206" spans="2:31" ht="15.6" x14ac:dyDescent="0.3">
      <c r="B206" s="123">
        <v>182</v>
      </c>
      <c r="C206" s="122" t="s">
        <v>160</v>
      </c>
      <c r="D206" s="104"/>
      <c r="E206" s="176"/>
      <c r="F206" s="177"/>
      <c r="G206" s="132" t="str">
        <f>VLOOKUP($F206,'Lijst Stageklassen'!$A$5:$CV$12,3+20*(VALUE(LEFT($C206,1)-1)),TRUE)</f>
        <v/>
      </c>
      <c r="H206" s="133" t="str">
        <f>IF(F206&gt;0,VLOOKUP($F206,'Lijst Stageklassen'!$A$5:$CV$12,3+20*(VALUE(LEFT($C206,1)-1))+VALUE(LEFT($D$9,1)),TRUE),J206)</f>
        <v/>
      </c>
      <c r="J206" s="112" t="str">
        <f>IF(OR(RIGHT(C206,3)="MUT",RIGHT(C206,3)="ZUT"),RIGHT(C206,3),(VLOOKUP($F206,'Lijst Stageklassen'!$A$5:$CV$12,9+20*(VALUE(LEFT($C206,1)-1))+VALUE(LEFT($D$9,1)),TRUE)))</f>
        <v/>
      </c>
      <c r="K206" s="106" t="str">
        <f>VLOOKUP($J206,'Emissie U-methode'!$B$3:$E$11,3,TRUE)</f>
        <v/>
      </c>
      <c r="L206" s="106" t="str">
        <f>VLOOKUP($J206,'Emissie U-methode'!$B$3:$E$11,4,TRUE)</f>
        <v/>
      </c>
      <c r="M206" s="141" t="str">
        <f t="shared" si="43"/>
        <v/>
      </c>
      <c r="N206" s="286" t="str">
        <f t="shared" si="44"/>
        <v/>
      </c>
      <c r="P206" s="117" t="s">
        <v>123</v>
      </c>
      <c r="Q206" s="108" t="str">
        <f>IF(OR(RIGHT(C206,3)="MUT",RIGHT(C206,3)="ZUT"),RIGHT(C206,3),VLOOKUP($F206,'Lijst Stageklassen'!$A$5:$CV$12,9+20*(VALUE(LEFT($C206,1)-1))+VALUE(LEFT($D$9,1))+6*VALUE(LEFT(P206,1)),TRUE))</f>
        <v/>
      </c>
      <c r="R206" s="109">
        <v>0</v>
      </c>
      <c r="S206" s="106" t="str">
        <f>VLOOKUP($Q206,'Emissie U-methode'!$B$3:$E$11,3,TRUE)</f>
        <v/>
      </c>
      <c r="T206" s="106" t="str">
        <f>VLOOKUP($Q206,'Emissie U-methode'!$B$3:$E$11,4,TRUE)</f>
        <v/>
      </c>
      <c r="U206" s="57" t="str">
        <f t="shared" si="40"/>
        <v/>
      </c>
      <c r="V206" s="57" t="str">
        <f t="shared" si="41"/>
        <v/>
      </c>
      <c r="W206" s="57" t="str">
        <f t="shared" si="42"/>
        <v/>
      </c>
      <c r="X206" s="57" t="str">
        <f t="shared" si="45"/>
        <v/>
      </c>
      <c r="Y206" s="141" t="str">
        <f t="shared" si="46"/>
        <v/>
      </c>
      <c r="Z206" s="286" t="str">
        <f t="shared" si="47"/>
        <v/>
      </c>
      <c r="AB206" s="261"/>
      <c r="AC206" s="262"/>
      <c r="AD206" s="262"/>
      <c r="AE206" s="263"/>
    </row>
    <row r="207" spans="2:31" ht="15.6" x14ac:dyDescent="0.3">
      <c r="B207" s="123">
        <v>183</v>
      </c>
      <c r="C207" s="122" t="s">
        <v>160</v>
      </c>
      <c r="D207" s="104"/>
      <c r="E207" s="176"/>
      <c r="F207" s="177"/>
      <c r="G207" s="132" t="str">
        <f>VLOOKUP($F207,'Lijst Stageklassen'!$A$5:$CV$12,3+20*(VALUE(LEFT($C207,1)-1)),TRUE)</f>
        <v/>
      </c>
      <c r="H207" s="133" t="str">
        <f>IF(F207&gt;0,VLOOKUP($F207,'Lijst Stageklassen'!$A$5:$CV$12,3+20*(VALUE(LEFT($C207,1)-1))+VALUE(LEFT($D$9,1)),TRUE),J207)</f>
        <v/>
      </c>
      <c r="J207" s="112" t="str">
        <f>IF(OR(RIGHT(C207,3)="MUT",RIGHT(C207,3)="ZUT"),RIGHT(C207,3),(VLOOKUP($F207,'Lijst Stageklassen'!$A$5:$CV$12,9+20*(VALUE(LEFT($C207,1)-1))+VALUE(LEFT($D$9,1)),TRUE)))</f>
        <v/>
      </c>
      <c r="K207" s="106" t="str">
        <f>VLOOKUP($J207,'Emissie U-methode'!$B$3:$E$11,3,TRUE)</f>
        <v/>
      </c>
      <c r="L207" s="106" t="str">
        <f>VLOOKUP($J207,'Emissie U-methode'!$B$3:$E$11,4,TRUE)</f>
        <v/>
      </c>
      <c r="M207" s="141" t="str">
        <f t="shared" si="43"/>
        <v/>
      </c>
      <c r="N207" s="286" t="str">
        <f t="shared" si="44"/>
        <v/>
      </c>
      <c r="P207" s="117" t="s">
        <v>123</v>
      </c>
      <c r="Q207" s="108" t="str">
        <f>IF(OR(RIGHT(C207,3)="MUT",RIGHT(C207,3)="ZUT"),RIGHT(C207,3),VLOOKUP($F207,'Lijst Stageklassen'!$A$5:$CV$12,9+20*(VALUE(LEFT($C207,1)-1))+VALUE(LEFT($D$9,1))+6*VALUE(LEFT(P207,1)),TRUE))</f>
        <v/>
      </c>
      <c r="R207" s="109">
        <v>0</v>
      </c>
      <c r="S207" s="106" t="str">
        <f>VLOOKUP($Q207,'Emissie U-methode'!$B$3:$E$11,3,TRUE)</f>
        <v/>
      </c>
      <c r="T207" s="106" t="str">
        <f>VLOOKUP($Q207,'Emissie U-methode'!$B$3:$E$11,4,TRUE)</f>
        <v/>
      </c>
      <c r="U207" s="57" t="str">
        <f t="shared" si="40"/>
        <v/>
      </c>
      <c r="V207" s="57" t="str">
        <f t="shared" si="41"/>
        <v/>
      </c>
      <c r="W207" s="57" t="str">
        <f t="shared" si="42"/>
        <v/>
      </c>
      <c r="X207" s="57" t="str">
        <f t="shared" si="45"/>
        <v/>
      </c>
      <c r="Y207" s="141" t="str">
        <f t="shared" si="46"/>
        <v/>
      </c>
      <c r="Z207" s="286" t="str">
        <f t="shared" si="47"/>
        <v/>
      </c>
      <c r="AB207" s="261"/>
      <c r="AC207" s="262"/>
      <c r="AD207" s="262"/>
      <c r="AE207" s="263"/>
    </row>
    <row r="208" spans="2:31" ht="15.6" x14ac:dyDescent="0.3">
      <c r="B208" s="123">
        <v>184</v>
      </c>
      <c r="C208" s="122" t="s">
        <v>160</v>
      </c>
      <c r="D208" s="104"/>
      <c r="E208" s="176"/>
      <c r="F208" s="177"/>
      <c r="G208" s="132" t="str">
        <f>VLOOKUP($F208,'Lijst Stageklassen'!$A$5:$CV$12,3+20*(VALUE(LEFT($C208,1)-1)),TRUE)</f>
        <v/>
      </c>
      <c r="H208" s="133" t="str">
        <f>IF(F208&gt;0,VLOOKUP($F208,'Lijst Stageklassen'!$A$5:$CV$12,3+20*(VALUE(LEFT($C208,1)-1))+VALUE(LEFT($D$9,1)),TRUE),J208)</f>
        <v/>
      </c>
      <c r="J208" s="112" t="str">
        <f>IF(OR(RIGHT(C208,3)="MUT",RIGHT(C208,3)="ZUT"),RIGHT(C208,3),(VLOOKUP($F208,'Lijst Stageklassen'!$A$5:$CV$12,9+20*(VALUE(LEFT($C208,1)-1))+VALUE(LEFT($D$9,1)),TRUE)))</f>
        <v/>
      </c>
      <c r="K208" s="106" t="str">
        <f>VLOOKUP($J208,'Emissie U-methode'!$B$3:$E$11,3,TRUE)</f>
        <v/>
      </c>
      <c r="L208" s="106" t="str">
        <f>VLOOKUP($J208,'Emissie U-methode'!$B$3:$E$11,4,TRUE)</f>
        <v/>
      </c>
      <c r="M208" s="141" t="str">
        <f t="shared" si="43"/>
        <v/>
      </c>
      <c r="N208" s="286" t="str">
        <f t="shared" si="44"/>
        <v/>
      </c>
      <c r="P208" s="117" t="s">
        <v>123</v>
      </c>
      <c r="Q208" s="108" t="str">
        <f>IF(OR(RIGHT(C208,3)="MUT",RIGHT(C208,3)="ZUT"),RIGHT(C208,3),VLOOKUP($F208,'Lijst Stageklassen'!$A$5:$CV$12,9+20*(VALUE(LEFT($C208,1)-1))+VALUE(LEFT($D$9,1))+6*VALUE(LEFT(P208,1)),TRUE))</f>
        <v/>
      </c>
      <c r="R208" s="109">
        <v>0</v>
      </c>
      <c r="S208" s="106" t="str">
        <f>VLOOKUP($Q208,'Emissie U-methode'!$B$3:$E$11,3,TRUE)</f>
        <v/>
      </c>
      <c r="T208" s="106" t="str">
        <f>VLOOKUP($Q208,'Emissie U-methode'!$B$3:$E$11,4,TRUE)</f>
        <v/>
      </c>
      <c r="U208" s="57" t="str">
        <f t="shared" si="40"/>
        <v/>
      </c>
      <c r="V208" s="57" t="str">
        <f t="shared" si="41"/>
        <v/>
      </c>
      <c r="W208" s="57" t="str">
        <f t="shared" si="42"/>
        <v/>
      </c>
      <c r="X208" s="57" t="str">
        <f t="shared" si="45"/>
        <v/>
      </c>
      <c r="Y208" s="141" t="str">
        <f t="shared" si="46"/>
        <v/>
      </c>
      <c r="Z208" s="286" t="str">
        <f t="shared" si="47"/>
        <v/>
      </c>
      <c r="AB208" s="261"/>
      <c r="AC208" s="262"/>
      <c r="AD208" s="262"/>
      <c r="AE208" s="263"/>
    </row>
    <row r="209" spans="1:40" ht="15.6" x14ac:dyDescent="0.3">
      <c r="B209" s="123">
        <v>185</v>
      </c>
      <c r="C209" s="122" t="s">
        <v>160</v>
      </c>
      <c r="D209" s="104"/>
      <c r="E209" s="176"/>
      <c r="F209" s="177"/>
      <c r="G209" s="132" t="str">
        <f>VLOOKUP($F209,'Lijst Stageklassen'!$A$5:$CV$12,3+20*(VALUE(LEFT($C209,1)-1)),TRUE)</f>
        <v/>
      </c>
      <c r="H209" s="133" t="str">
        <f>IF(F209&gt;0,VLOOKUP($F209,'Lijst Stageklassen'!$A$5:$CV$12,3+20*(VALUE(LEFT($C209,1)-1))+VALUE(LEFT($D$9,1)),TRUE),J209)</f>
        <v/>
      </c>
      <c r="J209" s="112" t="str">
        <f>IF(OR(RIGHT(C209,3)="MUT",RIGHT(C209,3)="ZUT"),RIGHT(C209,3),(VLOOKUP($F209,'Lijst Stageklassen'!$A$5:$CV$12,9+20*(VALUE(LEFT($C209,1)-1))+VALUE(LEFT($D$9,1)),TRUE)))</f>
        <v/>
      </c>
      <c r="K209" s="106" t="str">
        <f>VLOOKUP($J209,'Emissie U-methode'!$B$3:$E$11,3,TRUE)</f>
        <v/>
      </c>
      <c r="L209" s="106" t="str">
        <f>VLOOKUP($J209,'Emissie U-methode'!$B$3:$E$11,4,TRUE)</f>
        <v/>
      </c>
      <c r="M209" s="141" t="str">
        <f t="shared" si="43"/>
        <v/>
      </c>
      <c r="N209" s="286" t="str">
        <f t="shared" si="44"/>
        <v/>
      </c>
      <c r="P209" s="117" t="s">
        <v>123</v>
      </c>
      <c r="Q209" s="108" t="str">
        <f>IF(OR(RIGHT(C209,3)="MUT",RIGHT(C209,3)="ZUT"),RIGHT(C209,3),VLOOKUP($F209,'Lijst Stageklassen'!$A$5:$CV$12,9+20*(VALUE(LEFT($C209,1)-1))+VALUE(LEFT($D$9,1))+6*VALUE(LEFT(P209,1)),TRUE))</f>
        <v/>
      </c>
      <c r="R209" s="109">
        <v>0</v>
      </c>
      <c r="S209" s="106" t="str">
        <f>VLOOKUP($Q209,'Emissie U-methode'!$B$3:$E$11,3,TRUE)</f>
        <v/>
      </c>
      <c r="T209" s="106" t="str">
        <f>VLOOKUP($Q209,'Emissie U-methode'!$B$3:$E$11,4,TRUE)</f>
        <v/>
      </c>
      <c r="U209" s="57" t="str">
        <f t="shared" si="40"/>
        <v/>
      </c>
      <c r="V209" s="57" t="str">
        <f t="shared" si="41"/>
        <v/>
      </c>
      <c r="W209" s="57" t="str">
        <f t="shared" si="42"/>
        <v/>
      </c>
      <c r="X209" s="57" t="str">
        <f t="shared" si="45"/>
        <v/>
      </c>
      <c r="Y209" s="141" t="str">
        <f t="shared" si="46"/>
        <v/>
      </c>
      <c r="Z209" s="286" t="str">
        <f t="shared" si="47"/>
        <v/>
      </c>
      <c r="AB209" s="261"/>
      <c r="AC209" s="262"/>
      <c r="AD209" s="262"/>
      <c r="AE209" s="263"/>
    </row>
    <row r="210" spans="1:40" ht="15.6" x14ac:dyDescent="0.3">
      <c r="B210" s="123">
        <v>186</v>
      </c>
      <c r="C210" s="122" t="s">
        <v>160</v>
      </c>
      <c r="D210" s="104"/>
      <c r="E210" s="176"/>
      <c r="F210" s="177"/>
      <c r="G210" s="132" t="str">
        <f>VLOOKUP($F210,'Lijst Stageklassen'!$A$5:$CV$12,3+20*(VALUE(LEFT($C210,1)-1)),TRUE)</f>
        <v/>
      </c>
      <c r="H210" s="133" t="str">
        <f>IF(F210&gt;0,VLOOKUP($F210,'Lijst Stageklassen'!$A$5:$CV$12,3+20*(VALUE(LEFT($C210,1)-1))+VALUE(LEFT($D$9,1)),TRUE),J210)</f>
        <v/>
      </c>
      <c r="J210" s="112" t="str">
        <f>IF(OR(RIGHT(C210,3)="MUT",RIGHT(C210,3)="ZUT"),RIGHT(C210,3),(VLOOKUP($F210,'Lijst Stageklassen'!$A$5:$CV$12,9+20*(VALUE(LEFT($C210,1)-1))+VALUE(LEFT($D$9,1)),TRUE)))</f>
        <v/>
      </c>
      <c r="K210" s="106" t="str">
        <f>VLOOKUP($J210,'Emissie U-methode'!$B$3:$E$11,3,TRUE)</f>
        <v/>
      </c>
      <c r="L210" s="106" t="str">
        <f>VLOOKUP($J210,'Emissie U-methode'!$B$3:$E$11,4,TRUE)</f>
        <v/>
      </c>
      <c r="M210" s="141" t="str">
        <f t="shared" si="43"/>
        <v/>
      </c>
      <c r="N210" s="286" t="str">
        <f t="shared" si="44"/>
        <v/>
      </c>
      <c r="P210" s="117" t="s">
        <v>123</v>
      </c>
      <c r="Q210" s="108" t="str">
        <f>IF(OR(RIGHT(C210,3)="MUT",RIGHT(C210,3)="ZUT"),RIGHT(C210,3),VLOOKUP($F210,'Lijst Stageklassen'!$A$5:$CV$12,9+20*(VALUE(LEFT($C210,1)-1))+VALUE(LEFT($D$9,1))+6*VALUE(LEFT(P210,1)),TRUE))</f>
        <v/>
      </c>
      <c r="R210" s="109">
        <v>0</v>
      </c>
      <c r="S210" s="106" t="str">
        <f>VLOOKUP($Q210,'Emissie U-methode'!$B$3:$E$11,3,TRUE)</f>
        <v/>
      </c>
      <c r="T210" s="106" t="str">
        <f>VLOOKUP($Q210,'Emissie U-methode'!$B$3:$E$11,4,TRUE)</f>
        <v/>
      </c>
      <c r="U210" s="57" t="str">
        <f t="shared" si="40"/>
        <v/>
      </c>
      <c r="V210" s="57" t="str">
        <f t="shared" si="41"/>
        <v/>
      </c>
      <c r="W210" s="57" t="str">
        <f t="shared" si="42"/>
        <v/>
      </c>
      <c r="X210" s="57" t="str">
        <f t="shared" si="45"/>
        <v/>
      </c>
      <c r="Y210" s="141" t="str">
        <f t="shared" si="46"/>
        <v/>
      </c>
      <c r="Z210" s="286" t="str">
        <f t="shared" si="47"/>
        <v/>
      </c>
      <c r="AB210" s="261"/>
      <c r="AC210" s="262"/>
      <c r="AD210" s="262"/>
      <c r="AE210" s="263"/>
    </row>
    <row r="211" spans="1:40" ht="15.6" x14ac:dyDescent="0.3">
      <c r="B211" s="123">
        <v>187</v>
      </c>
      <c r="C211" s="122" t="s">
        <v>160</v>
      </c>
      <c r="D211" s="104"/>
      <c r="E211" s="176"/>
      <c r="F211" s="177"/>
      <c r="G211" s="132" t="str">
        <f>VLOOKUP($F211,'Lijst Stageklassen'!$A$5:$CV$12,3+20*(VALUE(LEFT($C211,1)-1)),TRUE)</f>
        <v/>
      </c>
      <c r="H211" s="133" t="str">
        <f>IF(F211&gt;0,VLOOKUP($F211,'Lijst Stageklassen'!$A$5:$CV$12,3+20*(VALUE(LEFT($C211,1)-1))+VALUE(LEFT($D$9,1)),TRUE),J211)</f>
        <v/>
      </c>
      <c r="J211" s="112" t="str">
        <f>IF(OR(RIGHT(C211,3)="MUT",RIGHT(C211,3)="ZUT"),RIGHT(C211,3),(VLOOKUP($F211,'Lijst Stageklassen'!$A$5:$CV$12,9+20*(VALUE(LEFT($C211,1)-1))+VALUE(LEFT($D$9,1)),TRUE)))</f>
        <v/>
      </c>
      <c r="K211" s="106" t="str">
        <f>VLOOKUP($J211,'Emissie U-methode'!$B$3:$E$11,3,TRUE)</f>
        <v/>
      </c>
      <c r="L211" s="106" t="str">
        <f>VLOOKUP($J211,'Emissie U-methode'!$B$3:$E$11,4,TRUE)</f>
        <v/>
      </c>
      <c r="M211" s="141" t="str">
        <f t="shared" si="43"/>
        <v/>
      </c>
      <c r="N211" s="286" t="str">
        <f t="shared" si="44"/>
        <v/>
      </c>
      <c r="P211" s="117" t="s">
        <v>123</v>
      </c>
      <c r="Q211" s="108" t="str">
        <f>IF(OR(RIGHT(C211,3)="MUT",RIGHT(C211,3)="ZUT"),RIGHT(C211,3),VLOOKUP($F211,'Lijst Stageklassen'!$A$5:$CV$12,9+20*(VALUE(LEFT($C211,1)-1))+VALUE(LEFT($D$9,1))+6*VALUE(LEFT(P211,1)),TRUE))</f>
        <v/>
      </c>
      <c r="R211" s="109">
        <v>0</v>
      </c>
      <c r="S211" s="106" t="str">
        <f>VLOOKUP($Q211,'Emissie U-methode'!$B$3:$E$11,3,TRUE)</f>
        <v/>
      </c>
      <c r="T211" s="106" t="str">
        <f>VLOOKUP($Q211,'Emissie U-methode'!$B$3:$E$11,4,TRUE)</f>
        <v/>
      </c>
      <c r="U211" s="57" t="str">
        <f t="shared" si="40"/>
        <v/>
      </c>
      <c r="V211" s="57" t="str">
        <f t="shared" si="41"/>
        <v/>
      </c>
      <c r="W211" s="57" t="str">
        <f t="shared" si="42"/>
        <v/>
      </c>
      <c r="X211" s="57" t="str">
        <f t="shared" si="45"/>
        <v/>
      </c>
      <c r="Y211" s="141" t="str">
        <f t="shared" si="46"/>
        <v/>
      </c>
      <c r="Z211" s="286" t="str">
        <f t="shared" si="47"/>
        <v/>
      </c>
      <c r="AB211" s="261"/>
      <c r="AC211" s="262"/>
      <c r="AD211" s="262"/>
      <c r="AE211" s="263"/>
    </row>
    <row r="212" spans="1:40" ht="15.6" x14ac:dyDescent="0.3">
      <c r="B212" s="123">
        <v>188</v>
      </c>
      <c r="C212" s="122" t="s">
        <v>160</v>
      </c>
      <c r="D212" s="104"/>
      <c r="E212" s="176"/>
      <c r="F212" s="177"/>
      <c r="G212" s="132" t="str">
        <f>VLOOKUP($F212,'Lijst Stageklassen'!$A$5:$CV$12,3+20*(VALUE(LEFT($C212,1)-1)),TRUE)</f>
        <v/>
      </c>
      <c r="H212" s="133" t="str">
        <f>IF(F212&gt;0,VLOOKUP($F212,'Lijst Stageklassen'!$A$5:$CV$12,3+20*(VALUE(LEFT($C212,1)-1))+VALUE(LEFT($D$9,1)),TRUE),J212)</f>
        <v/>
      </c>
      <c r="J212" s="112" t="str">
        <f>IF(OR(RIGHT(C212,3)="MUT",RIGHT(C212,3)="ZUT"),RIGHT(C212,3),(VLOOKUP($F212,'Lijst Stageklassen'!$A$5:$CV$12,9+20*(VALUE(LEFT($C212,1)-1))+VALUE(LEFT($D$9,1)),TRUE)))</f>
        <v/>
      </c>
      <c r="K212" s="106" t="str">
        <f>VLOOKUP($J212,'Emissie U-methode'!$B$3:$E$11,3,TRUE)</f>
        <v/>
      </c>
      <c r="L212" s="106" t="str">
        <f>VLOOKUP($J212,'Emissie U-methode'!$B$3:$E$11,4,TRUE)</f>
        <v/>
      </c>
      <c r="M212" s="141" t="str">
        <f t="shared" si="43"/>
        <v/>
      </c>
      <c r="N212" s="286" t="str">
        <f t="shared" si="44"/>
        <v/>
      </c>
      <c r="P212" s="117" t="s">
        <v>123</v>
      </c>
      <c r="Q212" s="108" t="str">
        <f>IF(OR(RIGHT(C212,3)="MUT",RIGHT(C212,3)="ZUT"),RIGHT(C212,3),VLOOKUP($F212,'Lijst Stageklassen'!$A$5:$CV$12,9+20*(VALUE(LEFT($C212,1)-1))+VALUE(LEFT($D$9,1))+6*VALUE(LEFT(P212,1)),TRUE))</f>
        <v/>
      </c>
      <c r="R212" s="109">
        <v>0</v>
      </c>
      <c r="S212" s="106" t="str">
        <f>VLOOKUP($Q212,'Emissie U-methode'!$B$3:$E$11,3,TRUE)</f>
        <v/>
      </c>
      <c r="T212" s="106" t="str">
        <f>VLOOKUP($Q212,'Emissie U-methode'!$B$3:$E$11,4,TRUE)</f>
        <v/>
      </c>
      <c r="U212" s="57" t="str">
        <f t="shared" si="40"/>
        <v/>
      </c>
      <c r="V212" s="57" t="str">
        <f t="shared" si="41"/>
        <v/>
      </c>
      <c r="W212" s="57" t="str">
        <f t="shared" si="42"/>
        <v/>
      </c>
      <c r="X212" s="57" t="str">
        <f t="shared" si="45"/>
        <v/>
      </c>
      <c r="Y212" s="141" t="str">
        <f t="shared" si="46"/>
        <v/>
      </c>
      <c r="Z212" s="286" t="str">
        <f t="shared" si="47"/>
        <v/>
      </c>
      <c r="AB212" s="261"/>
      <c r="AC212" s="262"/>
      <c r="AD212" s="262"/>
      <c r="AE212" s="263"/>
    </row>
    <row r="213" spans="1:40" ht="15.6" x14ac:dyDescent="0.3">
      <c r="B213" s="123">
        <v>189</v>
      </c>
      <c r="C213" s="122" t="s">
        <v>160</v>
      </c>
      <c r="D213" s="104"/>
      <c r="E213" s="176"/>
      <c r="F213" s="177"/>
      <c r="G213" s="132" t="str">
        <f>VLOOKUP($F213,'Lijst Stageklassen'!$A$5:$CV$12,3+20*(VALUE(LEFT($C213,1)-1)),TRUE)</f>
        <v/>
      </c>
      <c r="H213" s="133" t="str">
        <f>IF(F213&gt;0,VLOOKUP($F213,'Lijst Stageklassen'!$A$5:$CV$12,3+20*(VALUE(LEFT($C213,1)-1))+VALUE(LEFT($D$9,1)),TRUE),J213)</f>
        <v/>
      </c>
      <c r="J213" s="112" t="str">
        <f>IF(OR(RIGHT(C213,3)="MUT",RIGHT(C213,3)="ZUT"),RIGHT(C213,3),(VLOOKUP($F213,'Lijst Stageklassen'!$A$5:$CV$12,9+20*(VALUE(LEFT($C213,1)-1))+VALUE(LEFT($D$9,1)),TRUE)))</f>
        <v/>
      </c>
      <c r="K213" s="106" t="str">
        <f>VLOOKUP($J213,'Emissie U-methode'!$B$3:$E$11,3,TRUE)</f>
        <v/>
      </c>
      <c r="L213" s="106" t="str">
        <f>VLOOKUP($J213,'Emissie U-methode'!$B$3:$E$11,4,TRUE)</f>
        <v/>
      </c>
      <c r="M213" s="141" t="str">
        <f t="shared" si="43"/>
        <v/>
      </c>
      <c r="N213" s="286" t="str">
        <f t="shared" si="44"/>
        <v/>
      </c>
      <c r="P213" s="117" t="s">
        <v>123</v>
      </c>
      <c r="Q213" s="108" t="str">
        <f>IF(OR(RIGHT(C213,3)="MUT",RIGHT(C213,3)="ZUT"),RIGHT(C213,3),VLOOKUP($F213,'Lijst Stageklassen'!$A$5:$CV$12,9+20*(VALUE(LEFT($C213,1)-1))+VALUE(LEFT($D$9,1))+6*VALUE(LEFT(P213,1)),TRUE))</f>
        <v/>
      </c>
      <c r="R213" s="109">
        <v>0</v>
      </c>
      <c r="S213" s="106" t="str">
        <f>VLOOKUP($Q213,'Emissie U-methode'!$B$3:$E$11,3,TRUE)</f>
        <v/>
      </c>
      <c r="T213" s="106" t="str">
        <f>VLOOKUP($Q213,'Emissie U-methode'!$B$3:$E$11,4,TRUE)</f>
        <v/>
      </c>
      <c r="U213" s="57" t="str">
        <f t="shared" si="40"/>
        <v/>
      </c>
      <c r="V213" s="57" t="str">
        <f t="shared" si="41"/>
        <v/>
      </c>
      <c r="W213" s="57" t="str">
        <f t="shared" si="42"/>
        <v/>
      </c>
      <c r="X213" s="57" t="str">
        <f t="shared" si="45"/>
        <v/>
      </c>
      <c r="Y213" s="141" t="str">
        <f t="shared" si="46"/>
        <v/>
      </c>
      <c r="Z213" s="286" t="str">
        <f t="shared" si="47"/>
        <v/>
      </c>
      <c r="AB213" s="261"/>
      <c r="AC213" s="262"/>
      <c r="AD213" s="262"/>
      <c r="AE213" s="263"/>
    </row>
    <row r="214" spans="1:40" ht="15.6" x14ac:dyDescent="0.3">
      <c r="B214" s="123">
        <v>190</v>
      </c>
      <c r="C214" s="122" t="s">
        <v>160</v>
      </c>
      <c r="D214" s="104"/>
      <c r="E214" s="176"/>
      <c r="F214" s="177"/>
      <c r="G214" s="132" t="str">
        <f>VLOOKUP($F214,'Lijst Stageklassen'!$A$5:$CV$12,3+20*(VALUE(LEFT($C214,1)-1)),TRUE)</f>
        <v/>
      </c>
      <c r="H214" s="133" t="str">
        <f>IF(F214&gt;0,VLOOKUP($F214,'Lijst Stageklassen'!$A$5:$CV$12,3+20*(VALUE(LEFT($C214,1)-1))+VALUE(LEFT($D$9,1)),TRUE),J214)</f>
        <v/>
      </c>
      <c r="J214" s="112" t="str">
        <f>IF(OR(RIGHT(C214,3)="MUT",RIGHT(C214,3)="ZUT"),RIGHT(C214,3),(VLOOKUP($F214,'Lijst Stageklassen'!$A$5:$CV$12,9+20*(VALUE(LEFT($C214,1)-1))+VALUE(LEFT($D$9,1)),TRUE)))</f>
        <v/>
      </c>
      <c r="K214" s="106" t="str">
        <f>VLOOKUP($J214,'Emissie U-methode'!$B$3:$E$11,3,TRUE)</f>
        <v/>
      </c>
      <c r="L214" s="106" t="str">
        <f>VLOOKUP($J214,'Emissie U-methode'!$B$3:$E$11,4,TRUE)</f>
        <v/>
      </c>
      <c r="M214" s="141" t="str">
        <f t="shared" si="43"/>
        <v/>
      </c>
      <c r="N214" s="286" t="str">
        <f t="shared" si="44"/>
        <v/>
      </c>
      <c r="P214" s="117" t="s">
        <v>123</v>
      </c>
      <c r="Q214" s="108" t="str">
        <f>IF(OR(RIGHT(C214,3)="MUT",RIGHT(C214,3)="ZUT"),RIGHT(C214,3),VLOOKUP($F214,'Lijst Stageklassen'!$A$5:$CV$12,9+20*(VALUE(LEFT($C214,1)-1))+VALUE(LEFT($D$9,1))+6*VALUE(LEFT(P214,1)),TRUE))</f>
        <v/>
      </c>
      <c r="R214" s="109">
        <v>0</v>
      </c>
      <c r="S214" s="106" t="str">
        <f>VLOOKUP($Q214,'Emissie U-methode'!$B$3:$E$11,3,TRUE)</f>
        <v/>
      </c>
      <c r="T214" s="106" t="str">
        <f>VLOOKUP($Q214,'Emissie U-methode'!$B$3:$E$11,4,TRUE)</f>
        <v/>
      </c>
      <c r="U214" s="57" t="str">
        <f t="shared" si="40"/>
        <v/>
      </c>
      <c r="V214" s="57" t="str">
        <f t="shared" si="41"/>
        <v/>
      </c>
      <c r="W214" s="57" t="str">
        <f t="shared" si="42"/>
        <v/>
      </c>
      <c r="X214" s="57" t="str">
        <f t="shared" si="45"/>
        <v/>
      </c>
      <c r="Y214" s="141" t="str">
        <f t="shared" si="46"/>
        <v/>
      </c>
      <c r="Z214" s="286" t="str">
        <f t="shared" si="47"/>
        <v/>
      </c>
      <c r="AB214" s="261"/>
      <c r="AC214" s="262"/>
      <c r="AD214" s="262"/>
      <c r="AE214" s="263"/>
    </row>
    <row r="215" spans="1:40" ht="15.6" x14ac:dyDescent="0.3">
      <c r="B215" s="123">
        <v>191</v>
      </c>
      <c r="C215" s="122" t="s">
        <v>160</v>
      </c>
      <c r="D215" s="104"/>
      <c r="E215" s="176"/>
      <c r="F215" s="177"/>
      <c r="G215" s="132" t="str">
        <f>VLOOKUP($F215,'Lijst Stageklassen'!$A$5:$CV$12,3+20*(VALUE(LEFT($C215,1)-1)),TRUE)</f>
        <v/>
      </c>
      <c r="H215" s="133" t="str">
        <f>IF(F215&gt;0,VLOOKUP($F215,'Lijst Stageklassen'!$A$5:$CV$12,3+20*(VALUE(LEFT($C215,1)-1))+VALUE(LEFT($D$9,1)),TRUE),J215)</f>
        <v/>
      </c>
      <c r="J215" s="112" t="str">
        <f>IF(OR(RIGHT(C215,3)="MUT",RIGHT(C215,3)="ZUT"),RIGHT(C215,3),(VLOOKUP($F215,'Lijst Stageklassen'!$A$5:$CV$12,9+20*(VALUE(LEFT($C215,1)-1))+VALUE(LEFT($D$9,1)),TRUE)))</f>
        <v/>
      </c>
      <c r="K215" s="106" t="str">
        <f>VLOOKUP($J215,'Emissie U-methode'!$B$3:$E$11,3,TRUE)</f>
        <v/>
      </c>
      <c r="L215" s="106" t="str">
        <f>VLOOKUP($J215,'Emissie U-methode'!$B$3:$E$11,4,TRUE)</f>
        <v/>
      </c>
      <c r="M215" s="141" t="str">
        <f t="shared" si="43"/>
        <v/>
      </c>
      <c r="N215" s="286" t="str">
        <f t="shared" si="44"/>
        <v/>
      </c>
      <c r="P215" s="117" t="s">
        <v>123</v>
      </c>
      <c r="Q215" s="108" t="str">
        <f>IF(OR(RIGHT(C215,3)="MUT",RIGHT(C215,3)="ZUT"),RIGHT(C215,3),VLOOKUP($F215,'Lijst Stageklassen'!$A$5:$CV$12,9+20*(VALUE(LEFT($C215,1)-1))+VALUE(LEFT($D$9,1))+6*VALUE(LEFT(P215,1)),TRUE))</f>
        <v/>
      </c>
      <c r="R215" s="109">
        <v>0</v>
      </c>
      <c r="S215" s="106" t="str">
        <f>VLOOKUP($Q215,'Emissie U-methode'!$B$3:$E$11,3,TRUE)</f>
        <v/>
      </c>
      <c r="T215" s="106" t="str">
        <f>VLOOKUP($Q215,'Emissie U-methode'!$B$3:$E$11,4,TRUE)</f>
        <v/>
      </c>
      <c r="U215" s="57" t="str">
        <f t="shared" si="40"/>
        <v/>
      </c>
      <c r="V215" s="57" t="str">
        <f t="shared" si="41"/>
        <v/>
      </c>
      <c r="W215" s="57" t="str">
        <f t="shared" si="42"/>
        <v/>
      </c>
      <c r="X215" s="57" t="str">
        <f t="shared" si="45"/>
        <v/>
      </c>
      <c r="Y215" s="141" t="str">
        <f t="shared" si="46"/>
        <v/>
      </c>
      <c r="Z215" s="286" t="str">
        <f t="shared" si="47"/>
        <v/>
      </c>
      <c r="AB215" s="261"/>
      <c r="AC215" s="262"/>
      <c r="AD215" s="262"/>
      <c r="AE215" s="263"/>
    </row>
    <row r="216" spans="1:40" ht="15.6" x14ac:dyDescent="0.3">
      <c r="B216" s="123">
        <v>192</v>
      </c>
      <c r="C216" s="122" t="s">
        <v>160</v>
      </c>
      <c r="D216" s="104"/>
      <c r="E216" s="176"/>
      <c r="F216" s="177"/>
      <c r="G216" s="132" t="str">
        <f>VLOOKUP($F216,'Lijst Stageklassen'!$A$5:$CV$12,3+20*(VALUE(LEFT($C216,1)-1)),TRUE)</f>
        <v/>
      </c>
      <c r="H216" s="133" t="str">
        <f>IF(F216&gt;0,VLOOKUP($F216,'Lijst Stageklassen'!$A$5:$CV$12,3+20*(VALUE(LEFT($C216,1)-1))+VALUE(LEFT($D$9,1)),TRUE),J216)</f>
        <v/>
      </c>
      <c r="J216" s="112" t="str">
        <f>IF(OR(RIGHT(C216,3)="MUT",RIGHT(C216,3)="ZUT"),RIGHT(C216,3),(VLOOKUP($F216,'Lijst Stageklassen'!$A$5:$CV$12,9+20*(VALUE(LEFT($C216,1)-1))+VALUE(LEFT($D$9,1)),TRUE)))</f>
        <v/>
      </c>
      <c r="K216" s="106" t="str">
        <f>VLOOKUP($J216,'Emissie U-methode'!$B$3:$E$11,3,TRUE)</f>
        <v/>
      </c>
      <c r="L216" s="106" t="str">
        <f>VLOOKUP($J216,'Emissie U-methode'!$B$3:$E$11,4,TRUE)</f>
        <v/>
      </c>
      <c r="M216" s="141" t="str">
        <f t="shared" si="43"/>
        <v/>
      </c>
      <c r="N216" s="286" t="str">
        <f t="shared" si="44"/>
        <v/>
      </c>
      <c r="P216" s="117" t="s">
        <v>123</v>
      </c>
      <c r="Q216" s="108" t="str">
        <f>IF(OR(RIGHT(C216,3)="MUT",RIGHT(C216,3)="ZUT"),RIGHT(C216,3),VLOOKUP($F216,'Lijst Stageklassen'!$A$5:$CV$12,9+20*(VALUE(LEFT($C216,1)-1))+VALUE(LEFT($D$9,1))+6*VALUE(LEFT(P216,1)),TRUE))</f>
        <v/>
      </c>
      <c r="R216" s="109">
        <v>0</v>
      </c>
      <c r="S216" s="106" t="str">
        <f>VLOOKUP($Q216,'Emissie U-methode'!$B$3:$E$11,3,TRUE)</f>
        <v/>
      </c>
      <c r="T216" s="106" t="str">
        <f>VLOOKUP($Q216,'Emissie U-methode'!$B$3:$E$11,4,TRUE)</f>
        <v/>
      </c>
      <c r="U216" s="57" t="str">
        <f t="shared" si="40"/>
        <v/>
      </c>
      <c r="V216" s="57" t="str">
        <f t="shared" si="41"/>
        <v/>
      </c>
      <c r="W216" s="57" t="str">
        <f t="shared" si="42"/>
        <v/>
      </c>
      <c r="X216" s="57" t="str">
        <f t="shared" si="45"/>
        <v/>
      </c>
      <c r="Y216" s="141" t="str">
        <f t="shared" si="46"/>
        <v/>
      </c>
      <c r="Z216" s="286" t="str">
        <f t="shared" si="47"/>
        <v/>
      </c>
      <c r="AB216" s="261"/>
      <c r="AC216" s="262"/>
      <c r="AD216" s="262"/>
      <c r="AE216" s="263"/>
    </row>
    <row r="217" spans="1:40" ht="15.6" x14ac:dyDescent="0.3">
      <c r="B217" s="123">
        <v>193</v>
      </c>
      <c r="C217" s="122" t="s">
        <v>160</v>
      </c>
      <c r="D217" s="104"/>
      <c r="E217" s="176"/>
      <c r="F217" s="177"/>
      <c r="G217" s="132" t="str">
        <f>VLOOKUP($F217,'Lijst Stageklassen'!$A$5:$CV$12,3+20*(VALUE(LEFT($C217,1)-1)),TRUE)</f>
        <v/>
      </c>
      <c r="H217" s="133" t="str">
        <f>IF(F217&gt;0,VLOOKUP($F217,'Lijst Stageklassen'!$A$5:$CV$12,3+20*(VALUE(LEFT($C217,1)-1))+VALUE(LEFT($D$9,1)),TRUE),J217)</f>
        <v/>
      </c>
      <c r="J217" s="112" t="str">
        <f>IF(OR(RIGHT(C217,3)="MUT",RIGHT(C217,3)="ZUT"),RIGHT(C217,3),(VLOOKUP($F217,'Lijst Stageklassen'!$A$5:$CV$12,9+20*(VALUE(LEFT($C217,1)-1))+VALUE(LEFT($D$9,1)),TRUE)))</f>
        <v/>
      </c>
      <c r="K217" s="106" t="str">
        <f>VLOOKUP($J217,'Emissie U-methode'!$B$3:$E$11,3,TRUE)</f>
        <v/>
      </c>
      <c r="L217" s="106" t="str">
        <f>VLOOKUP($J217,'Emissie U-methode'!$B$3:$E$11,4,TRUE)</f>
        <v/>
      </c>
      <c r="M217" s="141" t="str">
        <f t="shared" ref="M217:M224" si="48">IF(ISNUMBER(K217),(IF(OR(J217="MUT",J217="ZUT"),$E217*K217,$E217*$F217*K217/1000)),"")</f>
        <v/>
      </c>
      <c r="N217" s="286" t="str">
        <f t="shared" ref="N217:N224" si="49">IF(ISNUMBER(L217),(IF(OR(J217="MUT",J217="ZUT"),$E217*L217,$E217*$F217*L217/1000)),"")</f>
        <v/>
      </c>
      <c r="P217" s="117" t="s">
        <v>123</v>
      </c>
      <c r="Q217" s="108" t="str">
        <f>IF(OR(RIGHT(C217,3)="MUT",RIGHT(C217,3)="ZUT"),RIGHT(C217,3),VLOOKUP($F217,'Lijst Stageklassen'!$A$5:$CV$12,9+20*(VALUE(LEFT($C217,1)-1))+VALUE(LEFT($D$9,1))+6*VALUE(LEFT(P217,1)),TRUE))</f>
        <v/>
      </c>
      <c r="R217" s="109">
        <v>0</v>
      </c>
      <c r="S217" s="106" t="str">
        <f>VLOOKUP($Q217,'Emissie U-methode'!$B$3:$E$11,3,TRUE)</f>
        <v/>
      </c>
      <c r="T217" s="106" t="str">
        <f>VLOOKUP($Q217,'Emissie U-methode'!$B$3:$E$11,4,TRUE)</f>
        <v/>
      </c>
      <c r="U217" s="57" t="str">
        <f t="shared" si="40"/>
        <v/>
      </c>
      <c r="V217" s="57" t="str">
        <f t="shared" si="41"/>
        <v/>
      </c>
      <c r="W217" s="57" t="str">
        <f t="shared" si="42"/>
        <v/>
      </c>
      <c r="X217" s="57" t="str">
        <f t="shared" ref="X217:X224" si="50">IF(ISNUMBER(E217),W217*F217/1000,"")</f>
        <v/>
      </c>
      <c r="Y217" s="141" t="str">
        <f t="shared" ref="Y217:Y224" si="51">IF(ISNUMBER(S217),(IF(OR(Q217="MUT",Q217="ZUT"),$U217*S217,$U217*$F217*S217/1000)),"")</f>
        <v/>
      </c>
      <c r="Z217" s="286" t="str">
        <f t="shared" ref="Z217:Z224" si="52">IF(ISNUMBER(T217),(IF(OR(Q217="MUT",Q217="ZUT"),$U217*T217,$U217*$F217*T217/1000)),"")</f>
        <v/>
      </c>
      <c r="AB217" s="261"/>
      <c r="AC217" s="262"/>
      <c r="AD217" s="262"/>
      <c r="AE217" s="263"/>
    </row>
    <row r="218" spans="1:40" ht="15.6" x14ac:dyDescent="0.3">
      <c r="B218" s="123">
        <v>194</v>
      </c>
      <c r="C218" s="122" t="s">
        <v>160</v>
      </c>
      <c r="D218" s="104"/>
      <c r="E218" s="176"/>
      <c r="F218" s="177"/>
      <c r="G218" s="132" t="str">
        <f>VLOOKUP($F218,'Lijst Stageklassen'!$A$5:$CV$12,3+20*(VALUE(LEFT($C218,1)-1)),TRUE)</f>
        <v/>
      </c>
      <c r="H218" s="133" t="str">
        <f>IF(F218&gt;0,VLOOKUP($F218,'Lijst Stageklassen'!$A$5:$CV$12,3+20*(VALUE(LEFT($C218,1)-1))+VALUE(LEFT($D$9,1)),TRUE),J218)</f>
        <v/>
      </c>
      <c r="J218" s="112" t="str">
        <f>IF(OR(RIGHT(C218,3)="MUT",RIGHT(C218,3)="ZUT"),RIGHT(C218,3),(VLOOKUP($F218,'Lijst Stageklassen'!$A$5:$CV$12,9+20*(VALUE(LEFT($C218,1)-1))+VALUE(LEFT($D$9,1)),TRUE)))</f>
        <v/>
      </c>
      <c r="K218" s="106" t="str">
        <f>VLOOKUP($J218,'Emissie U-methode'!$B$3:$E$11,3,TRUE)</f>
        <v/>
      </c>
      <c r="L218" s="106" t="str">
        <f>VLOOKUP($J218,'Emissie U-methode'!$B$3:$E$11,4,TRUE)</f>
        <v/>
      </c>
      <c r="M218" s="141" t="str">
        <f t="shared" si="48"/>
        <v/>
      </c>
      <c r="N218" s="286" t="str">
        <f t="shared" si="49"/>
        <v/>
      </c>
      <c r="P218" s="117" t="s">
        <v>123</v>
      </c>
      <c r="Q218" s="108" t="str">
        <f>IF(OR(RIGHT(C218,3)="MUT",RIGHT(C218,3)="ZUT"),RIGHT(C218,3),VLOOKUP($F218,'Lijst Stageklassen'!$A$5:$CV$12,9+20*(VALUE(LEFT($C218,1)-1))+VALUE(LEFT($D$9,1))+6*VALUE(LEFT(P218,1)),TRUE))</f>
        <v/>
      </c>
      <c r="R218" s="109">
        <v>0</v>
      </c>
      <c r="S218" s="106" t="str">
        <f>VLOOKUP($Q218,'Emissie U-methode'!$B$3:$E$11,3,TRUE)</f>
        <v/>
      </c>
      <c r="T218" s="106" t="str">
        <f>VLOOKUP($Q218,'Emissie U-methode'!$B$3:$E$11,4,TRUE)</f>
        <v/>
      </c>
      <c r="U218" s="57" t="str">
        <f t="shared" ref="U218:U224" si="53">IF(ISNUMBER($E218),IF(OR($J218="MUT", $J218="ZUT"),$E218,IF($Q218&lt;&gt;"ZE",(100%-$R218)*$E218,0)),"")</f>
        <v/>
      </c>
      <c r="V218" s="57" t="str">
        <f t="shared" ref="V218:V224" si="54">IF(ISNUMBER(E218),U218*F218/1000,"")</f>
        <v/>
      </c>
      <c r="W218" s="57" t="str">
        <f t="shared" ref="W218:W224" si="55">IF(ISNUMBER($E218),IF(OR($J218="MUT", $J218="ZUT"),0,IF($Q218&lt;&gt;"ZE",R218*E218, 100%*$E218)),"")</f>
        <v/>
      </c>
      <c r="X218" s="57" t="str">
        <f t="shared" si="50"/>
        <v/>
      </c>
      <c r="Y218" s="141" t="str">
        <f t="shared" si="51"/>
        <v/>
      </c>
      <c r="Z218" s="286" t="str">
        <f t="shared" si="52"/>
        <v/>
      </c>
      <c r="AB218" s="261"/>
      <c r="AC218" s="262"/>
      <c r="AD218" s="262"/>
      <c r="AE218" s="263"/>
    </row>
    <row r="219" spans="1:40" ht="15.6" x14ac:dyDescent="0.3">
      <c r="B219" s="123">
        <v>195</v>
      </c>
      <c r="C219" s="122" t="s">
        <v>160</v>
      </c>
      <c r="D219" s="104"/>
      <c r="E219" s="176"/>
      <c r="F219" s="177"/>
      <c r="G219" s="132" t="str">
        <f>VLOOKUP($F219,'Lijst Stageklassen'!$A$5:$CV$12,3+20*(VALUE(LEFT($C219,1)-1)),TRUE)</f>
        <v/>
      </c>
      <c r="H219" s="133" t="str">
        <f>IF(F219&gt;0,VLOOKUP($F219,'Lijst Stageklassen'!$A$5:$CV$12,3+20*(VALUE(LEFT($C219,1)-1))+VALUE(LEFT($D$9,1)),TRUE),J219)</f>
        <v/>
      </c>
      <c r="J219" s="112" t="str">
        <f>IF(OR(RIGHT(C219,3)="MUT",RIGHT(C219,3)="ZUT"),RIGHT(C219,3),(VLOOKUP($F219,'Lijst Stageklassen'!$A$5:$CV$12,9+20*(VALUE(LEFT($C219,1)-1))+VALUE(LEFT($D$9,1)),TRUE)))</f>
        <v/>
      </c>
      <c r="K219" s="106" t="str">
        <f>VLOOKUP($J219,'Emissie U-methode'!$B$3:$E$11,3,TRUE)</f>
        <v/>
      </c>
      <c r="L219" s="106" t="str">
        <f>VLOOKUP($J219,'Emissie U-methode'!$B$3:$E$11,4,TRUE)</f>
        <v/>
      </c>
      <c r="M219" s="141" t="str">
        <f t="shared" si="48"/>
        <v/>
      </c>
      <c r="N219" s="286" t="str">
        <f t="shared" si="49"/>
        <v/>
      </c>
      <c r="P219" s="117" t="s">
        <v>123</v>
      </c>
      <c r="Q219" s="108" t="str">
        <f>IF(OR(RIGHT(C219,3)="MUT",RIGHT(C219,3)="ZUT"),RIGHT(C219,3),VLOOKUP($F219,'Lijst Stageklassen'!$A$5:$CV$12,9+20*(VALUE(LEFT($C219,1)-1))+VALUE(LEFT($D$9,1))+6*VALUE(LEFT(P219,1)),TRUE))</f>
        <v/>
      </c>
      <c r="R219" s="109">
        <v>0</v>
      </c>
      <c r="S219" s="106" t="str">
        <f>VLOOKUP($Q219,'Emissie U-methode'!$B$3:$E$11,3,TRUE)</f>
        <v/>
      </c>
      <c r="T219" s="106" t="str">
        <f>VLOOKUP($Q219,'Emissie U-methode'!$B$3:$E$11,4,TRUE)</f>
        <v/>
      </c>
      <c r="U219" s="57" t="str">
        <f t="shared" si="53"/>
        <v/>
      </c>
      <c r="V219" s="57" t="str">
        <f t="shared" si="54"/>
        <v/>
      </c>
      <c r="W219" s="57" t="str">
        <f t="shared" si="55"/>
        <v/>
      </c>
      <c r="X219" s="57" t="str">
        <f t="shared" si="50"/>
        <v/>
      </c>
      <c r="Y219" s="141" t="str">
        <f t="shared" si="51"/>
        <v/>
      </c>
      <c r="Z219" s="286" t="str">
        <f t="shared" si="52"/>
        <v/>
      </c>
      <c r="AB219" s="261"/>
      <c r="AC219" s="262"/>
      <c r="AD219" s="262"/>
      <c r="AE219" s="263"/>
    </row>
    <row r="220" spans="1:40" ht="15.6" x14ac:dyDescent="0.3">
      <c r="B220" s="123">
        <v>196</v>
      </c>
      <c r="C220" s="122" t="s">
        <v>160</v>
      </c>
      <c r="D220" s="104"/>
      <c r="E220" s="176"/>
      <c r="F220" s="177"/>
      <c r="G220" s="132" t="str">
        <f>VLOOKUP($F220,'Lijst Stageklassen'!$A$5:$CV$12,3+20*(VALUE(LEFT($C220,1)-1)),TRUE)</f>
        <v/>
      </c>
      <c r="H220" s="133" t="str">
        <f>IF(F220&gt;0,VLOOKUP($F220,'Lijst Stageklassen'!$A$5:$CV$12,3+20*(VALUE(LEFT($C220,1)-1))+VALUE(LEFT($D$9,1)),TRUE),J220)</f>
        <v/>
      </c>
      <c r="J220" s="112" t="str">
        <f>IF(OR(RIGHT(C220,3)="MUT",RIGHT(C220,3)="ZUT"),RIGHT(C220,3),(VLOOKUP($F220,'Lijst Stageklassen'!$A$5:$CV$12,9+20*(VALUE(LEFT($C220,1)-1))+VALUE(LEFT($D$9,1)),TRUE)))</f>
        <v/>
      </c>
      <c r="K220" s="106" t="str">
        <f>VLOOKUP($J220,'Emissie U-methode'!$B$3:$E$11,3,TRUE)</f>
        <v/>
      </c>
      <c r="L220" s="106" t="str">
        <f>VLOOKUP($J220,'Emissie U-methode'!$B$3:$E$11,4,TRUE)</f>
        <v/>
      </c>
      <c r="M220" s="141" t="str">
        <f t="shared" si="48"/>
        <v/>
      </c>
      <c r="N220" s="286" t="str">
        <f t="shared" si="49"/>
        <v/>
      </c>
      <c r="P220" s="117" t="s">
        <v>123</v>
      </c>
      <c r="Q220" s="108" t="str">
        <f>IF(OR(RIGHT(C220,3)="MUT",RIGHT(C220,3)="ZUT"),RIGHT(C220,3),VLOOKUP($F220,'Lijst Stageklassen'!$A$5:$CV$12,9+20*(VALUE(LEFT($C220,1)-1))+VALUE(LEFT($D$9,1))+6*VALUE(LEFT(P220,1)),TRUE))</f>
        <v/>
      </c>
      <c r="R220" s="109">
        <v>0</v>
      </c>
      <c r="S220" s="106" t="str">
        <f>VLOOKUP($Q220,'Emissie U-methode'!$B$3:$E$11,3,TRUE)</f>
        <v/>
      </c>
      <c r="T220" s="106" t="str">
        <f>VLOOKUP($Q220,'Emissie U-methode'!$B$3:$E$11,4,TRUE)</f>
        <v/>
      </c>
      <c r="U220" s="57" t="str">
        <f t="shared" si="53"/>
        <v/>
      </c>
      <c r="V220" s="57" t="str">
        <f t="shared" si="54"/>
        <v/>
      </c>
      <c r="W220" s="57" t="str">
        <f t="shared" si="55"/>
        <v/>
      </c>
      <c r="X220" s="57" t="str">
        <f t="shared" si="50"/>
        <v/>
      </c>
      <c r="Y220" s="141" t="str">
        <f t="shared" si="51"/>
        <v/>
      </c>
      <c r="Z220" s="286" t="str">
        <f t="shared" si="52"/>
        <v/>
      </c>
      <c r="AB220" s="261"/>
      <c r="AC220" s="262"/>
      <c r="AD220" s="262"/>
      <c r="AE220" s="263"/>
    </row>
    <row r="221" spans="1:40" ht="15.6" x14ac:dyDescent="0.3">
      <c r="B221" s="123">
        <v>197</v>
      </c>
      <c r="C221" s="122" t="s">
        <v>160</v>
      </c>
      <c r="D221" s="104"/>
      <c r="E221" s="176"/>
      <c r="F221" s="177"/>
      <c r="G221" s="132" t="str">
        <f>VLOOKUP($F221,'Lijst Stageklassen'!$A$5:$CV$12,3+20*(VALUE(LEFT($C221,1)-1)),TRUE)</f>
        <v/>
      </c>
      <c r="H221" s="133" t="str">
        <f>IF(F221&gt;0,VLOOKUP($F221,'Lijst Stageklassen'!$A$5:$CV$12,3+20*(VALUE(LEFT($C221,1)-1))+VALUE(LEFT($D$9,1)),TRUE),J221)</f>
        <v/>
      </c>
      <c r="J221" s="112" t="str">
        <f>IF(OR(RIGHT(C221,3)="MUT",RIGHT(C221,3)="ZUT"),RIGHT(C221,3),(VLOOKUP($F221,'Lijst Stageklassen'!$A$5:$CV$12,9+20*(VALUE(LEFT($C221,1)-1))+VALUE(LEFT($D$9,1)),TRUE)))</f>
        <v/>
      </c>
      <c r="K221" s="106" t="str">
        <f>VLOOKUP($J221,'Emissie U-methode'!$B$3:$E$11,3,TRUE)</f>
        <v/>
      </c>
      <c r="L221" s="106" t="str">
        <f>VLOOKUP($J221,'Emissie U-methode'!$B$3:$E$11,4,TRUE)</f>
        <v/>
      </c>
      <c r="M221" s="141" t="str">
        <f t="shared" si="48"/>
        <v/>
      </c>
      <c r="N221" s="286" t="str">
        <f t="shared" si="49"/>
        <v/>
      </c>
      <c r="P221" s="117" t="s">
        <v>123</v>
      </c>
      <c r="Q221" s="108" t="str">
        <f>IF(OR(RIGHT(C221,3)="MUT",RIGHT(C221,3)="ZUT"),RIGHT(C221,3),VLOOKUP($F221,'Lijst Stageklassen'!$A$5:$CV$12,9+20*(VALUE(LEFT($C221,1)-1))+VALUE(LEFT($D$9,1))+6*VALUE(LEFT(P221,1)),TRUE))</f>
        <v/>
      </c>
      <c r="R221" s="109">
        <v>0</v>
      </c>
      <c r="S221" s="106" t="str">
        <f>VLOOKUP($Q221,'Emissie U-methode'!$B$3:$E$11,3,TRUE)</f>
        <v/>
      </c>
      <c r="T221" s="106" t="str">
        <f>VLOOKUP($Q221,'Emissie U-methode'!$B$3:$E$11,4,TRUE)</f>
        <v/>
      </c>
      <c r="U221" s="57" t="str">
        <f t="shared" si="53"/>
        <v/>
      </c>
      <c r="V221" s="57" t="str">
        <f t="shared" si="54"/>
        <v/>
      </c>
      <c r="W221" s="57" t="str">
        <f t="shared" si="55"/>
        <v/>
      </c>
      <c r="X221" s="57" t="str">
        <f t="shared" si="50"/>
        <v/>
      </c>
      <c r="Y221" s="141" t="str">
        <f t="shared" si="51"/>
        <v/>
      </c>
      <c r="Z221" s="286" t="str">
        <f t="shared" si="52"/>
        <v/>
      </c>
      <c r="AB221" s="261"/>
      <c r="AC221" s="262"/>
      <c r="AD221" s="262"/>
      <c r="AE221" s="263"/>
    </row>
    <row r="222" spans="1:40" ht="15.6" x14ac:dyDescent="0.3">
      <c r="B222" s="123">
        <v>198</v>
      </c>
      <c r="C222" s="122" t="s">
        <v>160</v>
      </c>
      <c r="D222" s="104"/>
      <c r="E222" s="176"/>
      <c r="F222" s="177"/>
      <c r="G222" s="132" t="str">
        <f>VLOOKUP($F222,'Lijst Stageklassen'!$A$5:$CV$12,3+20*(VALUE(LEFT($C222,1)-1)),TRUE)</f>
        <v/>
      </c>
      <c r="H222" s="133" t="str">
        <f>IF(F222&gt;0,VLOOKUP($F222,'Lijst Stageklassen'!$A$5:$CV$12,3+20*(VALUE(LEFT($C222,1)-1))+VALUE(LEFT($D$9,1)),TRUE),J222)</f>
        <v/>
      </c>
      <c r="J222" s="112" t="str">
        <f>IF(OR(RIGHT(C222,3)="MUT",RIGHT(C222,3)="ZUT"),RIGHT(C222,3),(VLOOKUP($F222,'Lijst Stageklassen'!$A$5:$CV$12,9+20*(VALUE(LEFT($C222,1)-1))+VALUE(LEFT($D$9,1)),TRUE)))</f>
        <v/>
      </c>
      <c r="K222" s="106" t="str">
        <f>VLOOKUP($J222,'Emissie U-methode'!$B$3:$E$11,3,TRUE)</f>
        <v/>
      </c>
      <c r="L222" s="106" t="str">
        <f>VLOOKUP($J222,'Emissie U-methode'!$B$3:$E$11,4,TRUE)</f>
        <v/>
      </c>
      <c r="M222" s="141" t="str">
        <f t="shared" si="48"/>
        <v/>
      </c>
      <c r="N222" s="286" t="str">
        <f t="shared" si="49"/>
        <v/>
      </c>
      <c r="P222" s="117" t="s">
        <v>123</v>
      </c>
      <c r="Q222" s="108" t="str">
        <f>IF(OR(RIGHT(C222,3)="MUT",RIGHT(C222,3)="ZUT"),RIGHT(C222,3),VLOOKUP($F222,'Lijst Stageklassen'!$A$5:$CV$12,9+20*(VALUE(LEFT($C222,1)-1))+VALUE(LEFT($D$9,1))+6*VALUE(LEFT(P222,1)),TRUE))</f>
        <v/>
      </c>
      <c r="R222" s="109">
        <v>0</v>
      </c>
      <c r="S222" s="106" t="str">
        <f>VLOOKUP($Q222,'Emissie U-methode'!$B$3:$E$11,3,TRUE)</f>
        <v/>
      </c>
      <c r="T222" s="106" t="str">
        <f>VLOOKUP($Q222,'Emissie U-methode'!$B$3:$E$11,4,TRUE)</f>
        <v/>
      </c>
      <c r="U222" s="57" t="str">
        <f t="shared" si="53"/>
        <v/>
      </c>
      <c r="V222" s="57" t="str">
        <f t="shared" si="54"/>
        <v/>
      </c>
      <c r="W222" s="57" t="str">
        <f t="shared" si="55"/>
        <v/>
      </c>
      <c r="X222" s="57" t="str">
        <f t="shared" si="50"/>
        <v/>
      </c>
      <c r="Y222" s="141" t="str">
        <f t="shared" si="51"/>
        <v/>
      </c>
      <c r="Z222" s="286" t="str">
        <f t="shared" si="52"/>
        <v/>
      </c>
      <c r="AB222" s="261"/>
      <c r="AC222" s="262"/>
      <c r="AD222" s="262"/>
      <c r="AE222" s="263"/>
    </row>
    <row r="223" spans="1:40" ht="15.6" x14ac:dyDescent="0.3">
      <c r="B223" s="123">
        <v>199</v>
      </c>
      <c r="C223" s="122" t="s">
        <v>160</v>
      </c>
      <c r="D223" s="104"/>
      <c r="E223" s="176"/>
      <c r="F223" s="177"/>
      <c r="G223" s="132" t="str">
        <f>VLOOKUP($F223,'Lijst Stageklassen'!$A$5:$CV$12,3+20*(VALUE(LEFT($C223,1)-1)),TRUE)</f>
        <v/>
      </c>
      <c r="H223" s="133" t="str">
        <f>IF(F223&gt;0,VLOOKUP($F223,'Lijst Stageklassen'!$A$5:$CV$12,3+20*(VALUE(LEFT($C223,1)-1))+VALUE(LEFT($D$9,1)),TRUE),J223)</f>
        <v/>
      </c>
      <c r="J223" s="112" t="str">
        <f>IF(OR(RIGHT(C223,3)="MUT",RIGHT(C223,3)="ZUT"),RIGHT(C223,3),(VLOOKUP($F223,'Lijst Stageklassen'!$A$5:$CV$12,9+20*(VALUE(LEFT($C223,1)-1))+VALUE(LEFT($D$9,1)),TRUE)))</f>
        <v/>
      </c>
      <c r="K223" s="106" t="str">
        <f>VLOOKUP($J223,'Emissie U-methode'!$B$3:$E$11,3,TRUE)</f>
        <v/>
      </c>
      <c r="L223" s="106" t="str">
        <f>VLOOKUP($J223,'Emissie U-methode'!$B$3:$E$11,4,TRUE)</f>
        <v/>
      </c>
      <c r="M223" s="141" t="str">
        <f t="shared" si="48"/>
        <v/>
      </c>
      <c r="N223" s="286" t="str">
        <f t="shared" si="49"/>
        <v/>
      </c>
      <c r="P223" s="117" t="s">
        <v>123</v>
      </c>
      <c r="Q223" s="108" t="str">
        <f>IF(OR(RIGHT(C223,3)="MUT",RIGHT(C223,3)="ZUT"),RIGHT(C223,3),VLOOKUP($F223,'Lijst Stageklassen'!$A$5:$CV$12,9+20*(VALUE(LEFT($C223,1)-1))+VALUE(LEFT($D$9,1))+6*VALUE(LEFT(P223,1)),TRUE))</f>
        <v/>
      </c>
      <c r="R223" s="109">
        <v>0</v>
      </c>
      <c r="S223" s="106" t="str">
        <f>VLOOKUP($Q223,'Emissie U-methode'!$B$3:$E$11,3,TRUE)</f>
        <v/>
      </c>
      <c r="T223" s="106" t="str">
        <f>VLOOKUP($Q223,'Emissie U-methode'!$B$3:$E$11,4,TRUE)</f>
        <v/>
      </c>
      <c r="U223" s="57" t="str">
        <f t="shared" si="53"/>
        <v/>
      </c>
      <c r="V223" s="57" t="str">
        <f t="shared" si="54"/>
        <v/>
      </c>
      <c r="W223" s="57" t="str">
        <f t="shared" si="55"/>
        <v/>
      </c>
      <c r="X223" s="57" t="str">
        <f t="shared" si="50"/>
        <v/>
      </c>
      <c r="Y223" s="141" t="str">
        <f t="shared" si="51"/>
        <v/>
      </c>
      <c r="Z223" s="286" t="str">
        <f t="shared" si="52"/>
        <v/>
      </c>
      <c r="AB223" s="261"/>
      <c r="AC223" s="262"/>
      <c r="AD223" s="262"/>
      <c r="AE223" s="263"/>
    </row>
    <row r="224" spans="1:40" s="128" customFormat="1" ht="16.2" thickBot="1" x14ac:dyDescent="0.35">
      <c r="A224" s="4"/>
      <c r="B224" s="124">
        <v>200</v>
      </c>
      <c r="C224" s="125" t="s">
        <v>160</v>
      </c>
      <c r="D224" s="126"/>
      <c r="E224" s="178"/>
      <c r="F224" s="179"/>
      <c r="G224" s="134" t="str">
        <f>VLOOKUP($F224,'Lijst Stageklassen'!$A$5:$CV$12,3+20*(VALUE(LEFT($C224,1)-1)),TRUE)</f>
        <v/>
      </c>
      <c r="H224" s="135" t="str">
        <f>IF(F224&gt;0,VLOOKUP($F224,'Lijst Stageklassen'!$A$5:$CV$12,3+20*(VALUE(LEFT($C224,1)-1))+VALUE(LEFT($D$9,1)),TRUE),J224)</f>
        <v/>
      </c>
      <c r="I224" s="4"/>
      <c r="J224" s="113" t="str">
        <f>IF(OR(RIGHT(C224,3)="MUT",RIGHT(C224,3)="ZUT"),RIGHT(C224,3),(VLOOKUP($F224,'Lijst Stageklassen'!$A$5:$CV$12,9+20*(VALUE(LEFT($C224,1)-1))+VALUE(LEFT($D$9,1)),TRUE)))</f>
        <v/>
      </c>
      <c r="K224" s="114" t="str">
        <f>VLOOKUP($J224,'Emissie U-methode'!$B$3:$E$11,3,TRUE)</f>
        <v/>
      </c>
      <c r="L224" s="114" t="str">
        <f>VLOOKUP($J224,'Emissie U-methode'!$B$3:$E$11,4,TRUE)</f>
        <v/>
      </c>
      <c r="M224" s="142" t="str">
        <f t="shared" si="48"/>
        <v/>
      </c>
      <c r="N224" s="241" t="str">
        <f t="shared" si="49"/>
        <v/>
      </c>
      <c r="O224" s="4"/>
      <c r="P224" s="242" t="s">
        <v>123</v>
      </c>
      <c r="Q224" s="118" t="str">
        <f>IF(OR(RIGHT(C224,3)="MUT",RIGHT(C224,3)="ZUT"),RIGHT(C224,3),VLOOKUP($F224,'Lijst Stageklassen'!$A$5:$CV$12,9+20*(VALUE(LEFT($C224,1)-1))+VALUE(LEFT($D$9,1))+6*VALUE(LEFT(P224,1)),TRUE))</f>
        <v/>
      </c>
      <c r="R224" s="119">
        <v>0</v>
      </c>
      <c r="S224" s="114" t="str">
        <f>VLOOKUP($Q224,'Emissie U-methode'!$B$3:$E$11,3,TRUE)</f>
        <v/>
      </c>
      <c r="T224" s="114" t="str">
        <f>VLOOKUP($Q224,'Emissie U-methode'!$B$3:$E$11,4,TRUE)</f>
        <v/>
      </c>
      <c r="U224" s="115" t="str">
        <f t="shared" si="53"/>
        <v/>
      </c>
      <c r="V224" s="115" t="str">
        <f t="shared" si="54"/>
        <v/>
      </c>
      <c r="W224" s="115" t="str">
        <f t="shared" si="55"/>
        <v/>
      </c>
      <c r="X224" s="115" t="str">
        <f t="shared" si="50"/>
        <v/>
      </c>
      <c r="Y224" s="142" t="str">
        <f t="shared" si="51"/>
        <v/>
      </c>
      <c r="Z224" s="241" t="str">
        <f t="shared" si="52"/>
        <v/>
      </c>
      <c r="AA224" s="4"/>
      <c r="AB224" s="264"/>
      <c r="AC224" s="265"/>
      <c r="AD224" s="265"/>
      <c r="AE224" s="266"/>
      <c r="AF224" s="4"/>
      <c r="AG224" s="4"/>
      <c r="AH224" s="4"/>
      <c r="AI224" s="401"/>
      <c r="AJ224" s="401"/>
      <c r="AK224" s="401"/>
      <c r="AL224" s="401"/>
      <c r="AM224" s="401"/>
      <c r="AN224" s="401"/>
    </row>
    <row r="225" spans="10:17" s="4" customFormat="1" x14ac:dyDescent="0.3">
      <c r="J225" s="81"/>
      <c r="Q225" s="81"/>
    </row>
  </sheetData>
  <sheetProtection algorithmName="SHA-512" hashValue="8rgjTTbZICkWw88kNgbfRR7Zs6g7Yzo28zw9iPXqFZURFQDpoZtnfboFNzsu5EOnWMIH3oM0386rqsK5DVpliA==" saltValue="oVSO2kWI8829NNMTNclsow==" spinCount="100000" sheet="1" objects="1" scenarios="1" formatColumns="0" formatRows="0"/>
  <mergeCells count="21">
    <mergeCell ref="P2:Z2"/>
    <mergeCell ref="J2:N2"/>
    <mergeCell ref="B9:C9"/>
    <mergeCell ref="J21:N21"/>
    <mergeCell ref="B21:F21"/>
    <mergeCell ref="G21:H21"/>
    <mergeCell ref="B10:C11"/>
    <mergeCell ref="B2:F2"/>
    <mergeCell ref="B8:C8"/>
    <mergeCell ref="E8:F9"/>
    <mergeCell ref="B4:F6"/>
    <mergeCell ref="D10:F11"/>
    <mergeCell ref="AB21:AE21"/>
    <mergeCell ref="P18:Q18"/>
    <mergeCell ref="P21:Z21"/>
    <mergeCell ref="B12:C12"/>
    <mergeCell ref="D12:F12"/>
    <mergeCell ref="B13:C13"/>
    <mergeCell ref="D13:F13"/>
    <mergeCell ref="B14:C14"/>
    <mergeCell ref="D14:F14"/>
  </mergeCells>
  <conditionalFormatting sqref="R11">
    <cfRule type="expression" dxfId="9" priority="37">
      <formula>OR($R$11&lt;$S$19,$R$11&gt;$T$19)</formula>
    </cfRule>
  </conditionalFormatting>
  <dataValidations count="3">
    <dataValidation type="decimal" allowBlank="1" showInputMessage="1" showErrorMessage="1" sqref="R25:R224" xr:uid="{00000000-0002-0000-0100-000000000000}">
      <formula1>0</formula1>
      <formula2>1</formula2>
    </dataValidation>
    <dataValidation type="whole" allowBlank="1" showInputMessage="1" showErrorMessage="1" sqref="E25:E224" xr:uid="{00000000-0002-0000-0100-000001000000}">
      <formula1>0</formula1>
      <formula2>10000000</formula2>
    </dataValidation>
    <dataValidation type="whole" allowBlank="1" showInputMessage="1" showErrorMessage="1" sqref="F25:F224" xr:uid="{00000000-0002-0000-0100-000002000000}">
      <formula1>0</formula1>
      <formula2>1000000000</formula2>
    </dataValidation>
  </dataValidations>
  <pageMargins left="0.7" right="0.7" top="0.75" bottom="0.75" header="0.3" footer="0.3"/>
  <pageSetup paperSize="9" scale="56" fitToHeight="4" orientation="landscape" horizontalDpi="300" verticalDpi="300" r:id="rId1"/>
  <headerFooter>
    <oddHeader>&amp;L&amp;"Calibri,Regular"&amp;K000000Rekensheet stikstof emissies RWS BETA</oddHeader>
    <oddFooter>&amp;L&amp;"Calibri,Regular"&amp;K000000&amp;F&amp;R&amp;"Calibri,Regular"&amp;K000000&amp;P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'Lijsten overig'!$C$3:$C$7</xm:f>
          </x14:formula1>
          <xm:sqref>D9</xm:sqref>
        </x14:dataValidation>
        <x14:dataValidation type="list" allowBlank="1" showInputMessage="1" showErrorMessage="1" xr:uid="{00000000-0002-0000-0100-000004000000}">
          <x14:formula1>
            <xm:f>'Lijsten overig'!$I$3:$I$4</xm:f>
          </x14:formula1>
          <xm:sqref>P25:P224</xm:sqref>
        </x14:dataValidation>
        <x14:dataValidation type="list" allowBlank="1" showInputMessage="1" showErrorMessage="1" xr:uid="{00000000-0002-0000-0100-000005000000}">
          <x14:formula1>
            <xm:f>'Lijsten overig'!$M$3:$M$7</xm:f>
          </x14:formula1>
          <xm:sqref>C25:C224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7"/>
  <sheetViews>
    <sheetView zoomScale="150" workbookViewId="0">
      <selection activeCell="D38" sqref="D38"/>
    </sheetView>
  </sheetViews>
  <sheetFormatPr defaultColWidth="11.44140625" defaultRowHeight="14.4" x14ac:dyDescent="0.3"/>
  <cols>
    <col min="2" max="2" width="30.21875" customWidth="1"/>
    <col min="3" max="3" width="16.21875" customWidth="1"/>
    <col min="5" max="5" width="13" customWidth="1"/>
    <col min="9" max="9" width="13.21875" customWidth="1"/>
    <col min="11" max="11" width="13.21875" customWidth="1"/>
    <col min="12" max="12" width="15.77734375" customWidth="1"/>
    <col min="13" max="13" width="24.21875" style="1" customWidth="1"/>
  </cols>
  <sheetData>
    <row r="1" spans="1:13" ht="15" thickBot="1" x14ac:dyDescent="0.35"/>
    <row r="2" spans="1:13" x14ac:dyDescent="0.3">
      <c r="A2" s="41"/>
      <c r="B2" s="42" t="s">
        <v>57</v>
      </c>
      <c r="C2" s="93"/>
      <c r="E2" s="2" t="s">
        <v>80</v>
      </c>
      <c r="F2" s="47" t="s">
        <v>85</v>
      </c>
      <c r="G2" s="48" t="s">
        <v>86</v>
      </c>
      <c r="I2" s="40" t="s">
        <v>79</v>
      </c>
      <c r="K2" s="95" t="s">
        <v>117</v>
      </c>
      <c r="L2" s="96"/>
      <c r="M2" s="97"/>
    </row>
    <row r="3" spans="1:13" x14ac:dyDescent="0.3">
      <c r="A3" s="43">
        <v>1</v>
      </c>
      <c r="B3" s="14" t="s">
        <v>23</v>
      </c>
      <c r="C3" s="94" t="str">
        <f>A3&amp;". "&amp;B3</f>
        <v>1. 2023-2024</v>
      </c>
      <c r="E3" s="59" t="s">
        <v>81</v>
      </c>
      <c r="F3" s="60">
        <v>0.1</v>
      </c>
      <c r="G3" s="61">
        <v>0.3</v>
      </c>
      <c r="I3" s="58" t="s">
        <v>123</v>
      </c>
      <c r="K3" s="98">
        <v>1</v>
      </c>
      <c r="L3" s="92" t="s">
        <v>158</v>
      </c>
      <c r="M3" s="99" t="str">
        <f t="shared" ref="M3" si="0">K3&amp;". "&amp;L3</f>
        <v>1. Mobiele bron</v>
      </c>
    </row>
    <row r="4" spans="1:13" ht="15" thickBot="1" x14ac:dyDescent="0.35">
      <c r="A4" s="43">
        <v>2</v>
      </c>
      <c r="B4" s="14" t="s">
        <v>25</v>
      </c>
      <c r="C4" s="94" t="str">
        <f t="shared" ref="C4:C7" si="1">A4&amp;". "&amp;B4</f>
        <v>2. 2025-2027</v>
      </c>
      <c r="E4" s="59" t="s">
        <v>82</v>
      </c>
      <c r="F4" s="60">
        <v>0.3</v>
      </c>
      <c r="G4" s="61">
        <v>0.7</v>
      </c>
      <c r="I4" s="10" t="s">
        <v>124</v>
      </c>
      <c r="K4" s="98">
        <v>2</v>
      </c>
      <c r="L4" s="92" t="s">
        <v>157</v>
      </c>
      <c r="M4" s="99" t="str">
        <f>K4&amp;". "&amp;L4</f>
        <v>2. Stationaire bron</v>
      </c>
    </row>
    <row r="5" spans="1:13" x14ac:dyDescent="0.3">
      <c r="A5" s="43">
        <v>3</v>
      </c>
      <c r="B5" s="14" t="s">
        <v>27</v>
      </c>
      <c r="C5" s="94" t="str">
        <f t="shared" si="1"/>
        <v>3. 2028-2029</v>
      </c>
      <c r="E5" s="59" t="s">
        <v>83</v>
      </c>
      <c r="F5" s="60">
        <v>0.7</v>
      </c>
      <c r="G5" s="61">
        <v>0.9</v>
      </c>
      <c r="K5" s="98">
        <v>3</v>
      </c>
      <c r="L5" s="92" t="s">
        <v>159</v>
      </c>
      <c r="M5" s="99" t="str">
        <f>K5&amp;". "&amp;L5</f>
        <v>3. Speciaal materieel</v>
      </c>
    </row>
    <row r="6" spans="1:13" x14ac:dyDescent="0.3">
      <c r="A6" s="43">
        <v>4</v>
      </c>
      <c r="B6" s="14" t="s">
        <v>146</v>
      </c>
      <c r="C6" s="94" t="str">
        <f t="shared" si="1"/>
        <v>4. 2030-2034</v>
      </c>
      <c r="E6" s="59" t="s">
        <v>84</v>
      </c>
      <c r="F6" s="60">
        <v>0.9</v>
      </c>
      <c r="G6" s="61">
        <v>1</v>
      </c>
      <c r="K6" s="98">
        <v>4</v>
      </c>
      <c r="L6" s="92" t="s">
        <v>14</v>
      </c>
      <c r="M6" s="99" t="str">
        <f>K6&amp;". "&amp;L6</f>
        <v>4. MUT</v>
      </c>
    </row>
    <row r="7" spans="1:13" ht="15" thickBot="1" x14ac:dyDescent="0.35">
      <c r="A7" s="44">
        <v>5</v>
      </c>
      <c r="B7" s="45" t="s">
        <v>35</v>
      </c>
      <c r="C7" s="413" t="str">
        <f t="shared" si="1"/>
        <v>5. vanaf 2035</v>
      </c>
      <c r="E7" s="62" t="s">
        <v>87</v>
      </c>
      <c r="F7" s="63">
        <v>1</v>
      </c>
      <c r="G7" s="64">
        <v>9.99</v>
      </c>
      <c r="K7" s="100">
        <v>5</v>
      </c>
      <c r="L7" s="101" t="s">
        <v>15</v>
      </c>
      <c r="M7" s="102" t="str">
        <f>K7&amp;". "&amp;L7</f>
        <v>5. ZUT</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DI15"/>
  <sheetViews>
    <sheetView zoomScaleNormal="100" workbookViewId="0">
      <selection activeCell="A15" sqref="A15"/>
    </sheetView>
  </sheetViews>
  <sheetFormatPr defaultColWidth="11.44140625" defaultRowHeight="14.4" x14ac:dyDescent="0.3"/>
  <cols>
    <col min="3" max="3" width="29.44140625" customWidth="1"/>
    <col min="6" max="6" width="24.44140625" customWidth="1"/>
    <col min="7" max="7" width="24.21875" customWidth="1"/>
    <col min="21" max="22" width="5.44140625" style="66" customWidth="1"/>
    <col min="41" max="42" width="5.77734375" style="66" customWidth="1"/>
    <col min="61" max="62" width="5.21875" style="66" customWidth="1"/>
    <col min="81" max="82" width="6" style="66" customWidth="1"/>
  </cols>
  <sheetData>
    <row r="1" spans="1:113" x14ac:dyDescent="0.3">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s="66">
        <v>99</v>
      </c>
      <c r="CZ1" s="66">
        <v>100</v>
      </c>
      <c r="DA1" s="66">
        <v>101</v>
      </c>
      <c r="DB1" s="66">
        <v>102</v>
      </c>
      <c r="DC1" s="66">
        <v>103</v>
      </c>
      <c r="DD1" s="66">
        <v>104</v>
      </c>
      <c r="DE1" s="66">
        <v>105</v>
      </c>
      <c r="DF1" s="66">
        <v>106</v>
      </c>
      <c r="DG1" s="66">
        <v>107</v>
      </c>
      <c r="DH1" s="66">
        <v>108</v>
      </c>
      <c r="DI1" s="66">
        <v>109</v>
      </c>
    </row>
    <row r="2" spans="1:113" x14ac:dyDescent="0.3">
      <c r="C2" s="1" t="str">
        <f>Vertaaltabel!D4</f>
        <v>Tabel 1. Mobiele werktuigen</v>
      </c>
      <c r="J2" s="1" t="s">
        <v>65</v>
      </c>
      <c r="K2" s="49"/>
      <c r="P2" s="1" t="s">
        <v>66</v>
      </c>
      <c r="W2" s="1" t="str">
        <f>Vertaaltabel!D16</f>
        <v xml:space="preserve">Tabel 2. Stationaire bronnen </v>
      </c>
      <c r="AD2" s="1" t="s">
        <v>65</v>
      </c>
      <c r="AE2" s="49"/>
      <c r="AJ2" s="1" t="s">
        <v>66</v>
      </c>
      <c r="AQ2" s="1" t="str">
        <f>Vertaaltabel!D28</f>
        <v>Tabel 3. Specialistisch materieel (levensduur &gt;15 jaar) [1]</v>
      </c>
      <c r="AX2" s="1" t="s">
        <v>65</v>
      </c>
      <c r="AY2" s="49"/>
      <c r="BD2" s="1" t="s">
        <v>66</v>
      </c>
      <c r="BK2" s="1" t="s">
        <v>121</v>
      </c>
      <c r="BR2" s="1" t="s">
        <v>65</v>
      </c>
      <c r="BS2" s="49"/>
      <c r="BX2" s="1" t="s">
        <v>66</v>
      </c>
      <c r="CE2" s="1" t="s">
        <v>122</v>
      </c>
      <c r="CL2" s="1" t="s">
        <v>65</v>
      </c>
      <c r="CM2" s="49"/>
      <c r="CR2" s="1" t="s">
        <v>66</v>
      </c>
    </row>
    <row r="3" spans="1:113" x14ac:dyDescent="0.3">
      <c r="A3" t="str">
        <f>Vertaaltabel!A5</f>
        <v>Vermogensklasse</v>
      </c>
      <c r="B3">
        <f>Vertaaltabel!B5</f>
        <v>0</v>
      </c>
      <c r="C3" t="str">
        <f>Vertaaltabel!D5</f>
        <v>Materieel</v>
      </c>
      <c r="D3" t="str">
        <f>Vertaaltabel!E5</f>
        <v>Periode 1</v>
      </c>
      <c r="E3" t="str">
        <f>Vertaaltabel!G5</f>
        <v>Periode 2</v>
      </c>
      <c r="F3" t="str">
        <f>Vertaaltabel!I5</f>
        <v>Periode 3</v>
      </c>
      <c r="G3" t="str">
        <f>Vertaaltabel!K5</f>
        <v>Periode 4</v>
      </c>
      <c r="H3" t="str">
        <f>Vertaaltabel!M5</f>
        <v>Periode 5</v>
      </c>
      <c r="J3" t="str">
        <f>Vertaaltabel!E5</f>
        <v>Periode 1</v>
      </c>
      <c r="K3" t="str">
        <f>Vertaaltabel!G5</f>
        <v>Periode 2</v>
      </c>
      <c r="L3" t="str">
        <f>Vertaaltabel!I5</f>
        <v>Periode 3</v>
      </c>
      <c r="M3" t="str">
        <f>Vertaaltabel!K5</f>
        <v>Periode 4</v>
      </c>
      <c r="N3" t="str">
        <f>Vertaaltabel!M5</f>
        <v>Periode 5</v>
      </c>
      <c r="P3" t="str">
        <f>J3</f>
        <v>Periode 1</v>
      </c>
      <c r="Q3" t="str">
        <f t="shared" ref="Q3:Q12" si="0">K3</f>
        <v>Periode 2</v>
      </c>
      <c r="R3" t="str">
        <f t="shared" ref="R3:R11" si="1">L3</f>
        <v>Periode 3</v>
      </c>
      <c r="S3" t="str">
        <f t="shared" ref="S3:S11" si="2">M3</f>
        <v>Periode 4</v>
      </c>
      <c r="T3" t="str">
        <f t="shared" ref="T3:T12" si="3">N3</f>
        <v>Periode 5</v>
      </c>
      <c r="W3" t="str">
        <f>Vertaaltabel!D17</f>
        <v>Materieel</v>
      </c>
      <c r="X3" t="str">
        <f>Vertaaltabel!E17</f>
        <v>Periode 1</v>
      </c>
      <c r="Y3" t="str">
        <f>Vertaaltabel!G17</f>
        <v>Periode 2</v>
      </c>
      <c r="Z3" t="str">
        <f>Vertaaltabel!I17</f>
        <v>Periode 3</v>
      </c>
      <c r="AA3" t="str">
        <f>Vertaaltabel!K17</f>
        <v>Periode 4</v>
      </c>
      <c r="AB3" t="str">
        <f>Vertaaltabel!M17</f>
        <v>Periode 5</v>
      </c>
      <c r="AD3" t="str">
        <f>Vertaaltabel!E17</f>
        <v>Periode 1</v>
      </c>
      <c r="AE3" t="str">
        <f>Vertaaltabel!G17</f>
        <v>Periode 2</v>
      </c>
      <c r="AF3" t="str">
        <f>Vertaaltabel!I17</f>
        <v>Periode 3</v>
      </c>
      <c r="AG3" t="str">
        <f>Vertaaltabel!K17</f>
        <v>Periode 4</v>
      </c>
      <c r="AH3" t="str">
        <f>Vertaaltabel!M17</f>
        <v>Periode 5</v>
      </c>
      <c r="AJ3" t="str">
        <f t="shared" ref="AJ3:AN4" si="4">AD3</f>
        <v>Periode 1</v>
      </c>
      <c r="AK3" t="str">
        <f t="shared" si="4"/>
        <v>Periode 2</v>
      </c>
      <c r="AL3" t="str">
        <f t="shared" si="4"/>
        <v>Periode 3</v>
      </c>
      <c r="AM3" t="str">
        <f t="shared" si="4"/>
        <v>Periode 4</v>
      </c>
      <c r="AN3" t="str">
        <f t="shared" si="4"/>
        <v>Periode 5</v>
      </c>
      <c r="AQ3" t="str">
        <f>Vertaaltabel!D29</f>
        <v>Materieel</v>
      </c>
      <c r="AR3" t="str">
        <f>Vertaaltabel!E29</f>
        <v>Periode 1</v>
      </c>
      <c r="AS3" t="str">
        <f>Vertaaltabel!G29</f>
        <v>Periode 2</v>
      </c>
      <c r="AT3" t="str">
        <f>Vertaaltabel!I29</f>
        <v>Periode 3</v>
      </c>
      <c r="AU3" t="str">
        <f>Vertaaltabel!K29</f>
        <v>Periode 4</v>
      </c>
      <c r="AV3" t="str">
        <f>Vertaaltabel!M29</f>
        <v>Periode 5</v>
      </c>
      <c r="AX3" t="str">
        <f>Vertaaltabel!E29</f>
        <v>Periode 1</v>
      </c>
      <c r="AY3" t="str">
        <f>Vertaaltabel!G29</f>
        <v>Periode 2</v>
      </c>
      <c r="AZ3" t="str">
        <f>Vertaaltabel!I29</f>
        <v>Periode 3</v>
      </c>
      <c r="BA3" t="str">
        <f>Vertaaltabel!K29</f>
        <v>Periode 4</v>
      </c>
      <c r="BB3" t="str">
        <f>Vertaaltabel!M29</f>
        <v>Periode 5</v>
      </c>
      <c r="BK3" t="s">
        <v>21</v>
      </c>
      <c r="BL3" t="s">
        <v>22</v>
      </c>
      <c r="BM3" t="s">
        <v>24</v>
      </c>
      <c r="BN3" t="s">
        <v>26</v>
      </c>
      <c r="BO3" t="s">
        <v>28</v>
      </c>
      <c r="BP3" t="s">
        <v>34</v>
      </c>
      <c r="BR3" t="s">
        <v>22</v>
      </c>
      <c r="BS3" t="s">
        <v>24</v>
      </c>
      <c r="BT3" t="s">
        <v>26</v>
      </c>
      <c r="BU3" t="s">
        <v>28</v>
      </c>
      <c r="BV3" t="s">
        <v>34</v>
      </c>
      <c r="CE3" t="s">
        <v>21</v>
      </c>
      <c r="CF3" t="s">
        <v>22</v>
      </c>
      <c r="CG3" t="s">
        <v>24</v>
      </c>
      <c r="CH3" t="s">
        <v>26</v>
      </c>
      <c r="CI3" t="s">
        <v>28</v>
      </c>
      <c r="CJ3" t="s">
        <v>34</v>
      </c>
      <c r="CL3" t="s">
        <v>22</v>
      </c>
      <c r="CM3" t="s">
        <v>24</v>
      </c>
      <c r="CN3" t="s">
        <v>26</v>
      </c>
      <c r="CO3" t="s">
        <v>28</v>
      </c>
      <c r="CP3" t="s">
        <v>34</v>
      </c>
    </row>
    <row r="4" spans="1:113" x14ac:dyDescent="0.3">
      <c r="A4" t="str">
        <f>Vertaaltabel!A6</f>
        <v>Vanaf [kW]</v>
      </c>
      <c r="B4" t="str">
        <f>Vertaaltabel!B6</f>
        <v>tot [kW]</v>
      </c>
      <c r="D4" t="str">
        <f>Vertaaltabel!E6</f>
        <v>2023-2024</v>
      </c>
      <c r="E4" t="str">
        <f>Vertaaltabel!G6</f>
        <v>2025-2027</v>
      </c>
      <c r="F4" t="str">
        <f>Vertaaltabel!I6</f>
        <v>2028-2029</v>
      </c>
      <c r="G4" t="str">
        <f>Vertaaltabel!K6</f>
        <v>2030 -2034</v>
      </c>
      <c r="H4" t="str">
        <f>Vertaaltabel!M6</f>
        <v>vanaf 2035</v>
      </c>
      <c r="J4" t="str">
        <f>Vertaaltabel!E6</f>
        <v>2023-2024</v>
      </c>
      <c r="K4" t="str">
        <f>Vertaaltabel!G6</f>
        <v>2025-2027</v>
      </c>
      <c r="L4" t="str">
        <f>Vertaaltabel!I6</f>
        <v>2028-2029</v>
      </c>
      <c r="M4" t="str">
        <f>Vertaaltabel!K6</f>
        <v>2030 -2034</v>
      </c>
      <c r="N4" t="str">
        <f>Vertaaltabel!M6</f>
        <v>vanaf 2035</v>
      </c>
      <c r="P4" t="str">
        <f t="shared" ref="P4:P12" si="5">J4</f>
        <v>2023-2024</v>
      </c>
      <c r="Q4" t="str">
        <f t="shared" si="0"/>
        <v>2025-2027</v>
      </c>
      <c r="R4" t="str">
        <f t="shared" si="1"/>
        <v>2028-2029</v>
      </c>
      <c r="S4" t="str">
        <f t="shared" si="2"/>
        <v>2030 -2034</v>
      </c>
      <c r="T4" t="str">
        <f t="shared" si="3"/>
        <v>vanaf 2035</v>
      </c>
      <c r="X4" t="str">
        <f>Vertaaltabel!E18</f>
        <v>2023-2024</v>
      </c>
      <c r="Y4" t="str">
        <f>Vertaaltabel!G18</f>
        <v>2025-2027</v>
      </c>
      <c r="Z4" t="str">
        <f>Vertaaltabel!I18</f>
        <v>2028-2029</v>
      </c>
      <c r="AA4" t="str">
        <f>Vertaaltabel!K18</f>
        <v>2030 -2034</v>
      </c>
      <c r="AB4" t="str">
        <f>Vertaaltabel!M18</f>
        <v>vanaf 2035</v>
      </c>
      <c r="AD4" t="str">
        <f>Vertaaltabel!E18</f>
        <v>2023-2024</v>
      </c>
      <c r="AE4" t="str">
        <f>Vertaaltabel!G18</f>
        <v>2025-2027</v>
      </c>
      <c r="AF4" t="str">
        <f>Vertaaltabel!I18</f>
        <v>2028-2029</v>
      </c>
      <c r="AG4" t="str">
        <f>Vertaaltabel!K18</f>
        <v>2030 -2034</v>
      </c>
      <c r="AH4" t="str">
        <f>Vertaaltabel!M18</f>
        <v>vanaf 2035</v>
      </c>
      <c r="AJ4" t="str">
        <f t="shared" si="4"/>
        <v>2023-2024</v>
      </c>
      <c r="AK4" t="str">
        <f t="shared" si="4"/>
        <v>2025-2027</v>
      </c>
      <c r="AL4" t="str">
        <f t="shared" si="4"/>
        <v>2028-2029</v>
      </c>
      <c r="AM4" t="str">
        <f t="shared" si="4"/>
        <v>2030 -2034</v>
      </c>
      <c r="AN4" t="str">
        <f t="shared" si="4"/>
        <v>vanaf 2035</v>
      </c>
      <c r="AR4" t="str">
        <f>Vertaaltabel!E30</f>
        <v>2023-2024</v>
      </c>
      <c r="AS4" t="str">
        <f>Vertaaltabel!G30</f>
        <v>2025-2027</v>
      </c>
      <c r="AT4" t="str">
        <f>Vertaaltabel!I30</f>
        <v>2028-2029</v>
      </c>
      <c r="AU4" t="str">
        <f>Vertaaltabel!K30</f>
        <v>2030 -2034</v>
      </c>
      <c r="AV4" t="str">
        <f>Vertaaltabel!M30</f>
        <v>vanaf 2035</v>
      </c>
      <c r="AX4" t="str">
        <f>Vertaaltabel!E30</f>
        <v>2023-2024</v>
      </c>
      <c r="AY4" t="str">
        <f>Vertaaltabel!G30</f>
        <v>2025-2027</v>
      </c>
      <c r="AZ4" t="str">
        <f>Vertaaltabel!I30</f>
        <v>2028-2029</v>
      </c>
      <c r="BA4" t="str">
        <f>Vertaaltabel!K30</f>
        <v>2030 -2034</v>
      </c>
      <c r="BB4" t="str">
        <f>Vertaaltabel!M30</f>
        <v>vanaf 2035</v>
      </c>
      <c r="BD4" t="str">
        <f>AX4</f>
        <v>2023-2024</v>
      </c>
      <c r="BE4" t="str">
        <f>AY4</f>
        <v>2025-2027</v>
      </c>
      <c r="BF4" t="str">
        <f>AZ4</f>
        <v>2028-2029</v>
      </c>
      <c r="BG4" t="str">
        <f>BA4</f>
        <v>2030 -2034</v>
      </c>
      <c r="BH4" t="str">
        <f>BB4</f>
        <v>vanaf 2035</v>
      </c>
      <c r="BL4" t="s">
        <v>23</v>
      </c>
      <c r="BM4" t="s">
        <v>25</v>
      </c>
      <c r="BN4" t="s">
        <v>27</v>
      </c>
      <c r="BO4" t="s">
        <v>42</v>
      </c>
      <c r="BP4" t="s">
        <v>35</v>
      </c>
      <c r="BR4" t="s">
        <v>23</v>
      </c>
      <c r="BS4" t="s">
        <v>25</v>
      </c>
      <c r="BT4" t="s">
        <v>27</v>
      </c>
      <c r="BU4" t="s">
        <v>42</v>
      </c>
      <c r="BV4" t="s">
        <v>35</v>
      </c>
      <c r="BX4" t="s">
        <v>23</v>
      </c>
      <c r="BY4" t="s">
        <v>25</v>
      </c>
      <c r="BZ4" t="s">
        <v>27</v>
      </c>
      <c r="CA4" t="s">
        <v>42</v>
      </c>
      <c r="CB4" t="s">
        <v>35</v>
      </c>
      <c r="CF4" t="s">
        <v>23</v>
      </c>
      <c r="CG4" t="s">
        <v>25</v>
      </c>
      <c r="CH4" t="s">
        <v>27</v>
      </c>
      <c r="CI4" t="s">
        <v>42</v>
      </c>
      <c r="CJ4" t="s">
        <v>35</v>
      </c>
      <c r="CL4" t="s">
        <v>23</v>
      </c>
      <c r="CM4" t="s">
        <v>25</v>
      </c>
      <c r="CN4" t="s">
        <v>27</v>
      </c>
      <c r="CO4" t="s">
        <v>42</v>
      </c>
      <c r="CP4" t="s">
        <v>35</v>
      </c>
      <c r="CR4" t="s">
        <v>23</v>
      </c>
      <c r="CS4" t="s">
        <v>25</v>
      </c>
      <c r="CT4" t="s">
        <v>27</v>
      </c>
      <c r="CU4" t="s">
        <v>42</v>
      </c>
      <c r="CV4" t="s">
        <v>35</v>
      </c>
    </row>
    <row r="5" spans="1:113" x14ac:dyDescent="0.3">
      <c r="A5">
        <v>0</v>
      </c>
      <c r="C5" s="67" t="s">
        <v>91</v>
      </c>
      <c r="D5" s="67" t="s">
        <v>91</v>
      </c>
      <c r="E5" s="67" t="s">
        <v>91</v>
      </c>
      <c r="F5" s="67" t="s">
        <v>91</v>
      </c>
      <c r="G5" s="67" t="s">
        <v>91</v>
      </c>
      <c r="H5" s="67" t="s">
        <v>91</v>
      </c>
      <c r="I5" s="67" t="s">
        <v>91</v>
      </c>
      <c r="J5" s="67" t="s">
        <v>91</v>
      </c>
      <c r="K5" s="67" t="s">
        <v>91</v>
      </c>
      <c r="L5" s="67" t="s">
        <v>91</v>
      </c>
      <c r="M5" s="67" t="s">
        <v>91</v>
      </c>
      <c r="N5" s="67" t="s">
        <v>91</v>
      </c>
      <c r="O5" s="67" t="s">
        <v>91</v>
      </c>
      <c r="P5" s="67" t="s">
        <v>91</v>
      </c>
      <c r="Q5" s="67" t="s">
        <v>91</v>
      </c>
      <c r="R5" s="67" t="s">
        <v>91</v>
      </c>
      <c r="S5" s="67" t="s">
        <v>91</v>
      </c>
      <c r="T5" s="67" t="s">
        <v>91</v>
      </c>
      <c r="U5" s="127"/>
      <c r="W5" s="67" t="s">
        <v>91</v>
      </c>
      <c r="X5" s="67" t="s">
        <v>91</v>
      </c>
      <c r="Y5" s="67" t="s">
        <v>91</v>
      </c>
      <c r="Z5" s="67" t="s">
        <v>91</v>
      </c>
      <c r="AA5" s="67" t="s">
        <v>91</v>
      </c>
      <c r="AB5" s="67" t="s">
        <v>91</v>
      </c>
      <c r="AC5" s="67" t="s">
        <v>91</v>
      </c>
      <c r="AD5" s="67" t="s">
        <v>91</v>
      </c>
      <c r="AE5" s="67" t="s">
        <v>91</v>
      </c>
      <c r="AF5" s="67" t="s">
        <v>91</v>
      </c>
      <c r="AG5" s="67" t="s">
        <v>91</v>
      </c>
      <c r="AH5" s="67" t="s">
        <v>91</v>
      </c>
      <c r="AI5" s="67" t="s">
        <v>91</v>
      </c>
      <c r="AJ5" s="67" t="s">
        <v>91</v>
      </c>
      <c r="AK5" s="67" t="s">
        <v>91</v>
      </c>
      <c r="AL5" s="67" t="s">
        <v>91</v>
      </c>
      <c r="AM5" s="67" t="s">
        <v>91</v>
      </c>
      <c r="AN5" s="67" t="s">
        <v>91</v>
      </c>
      <c r="AO5" s="127"/>
      <c r="AQ5" s="67" t="s">
        <v>91</v>
      </c>
      <c r="AR5" s="67" t="s">
        <v>91</v>
      </c>
      <c r="AS5" s="67" t="s">
        <v>91</v>
      </c>
      <c r="AT5" s="67" t="s">
        <v>91</v>
      </c>
      <c r="AU5" s="67" t="s">
        <v>91</v>
      </c>
      <c r="AV5" s="67" t="s">
        <v>91</v>
      </c>
      <c r="AW5" s="67" t="s">
        <v>91</v>
      </c>
      <c r="AX5" s="67" t="s">
        <v>91</v>
      </c>
      <c r="AY5" s="67" t="s">
        <v>91</v>
      </c>
      <c r="AZ5" s="67" t="s">
        <v>91</v>
      </c>
      <c r="BA5" s="67" t="s">
        <v>91</v>
      </c>
      <c r="BB5" s="67" t="s">
        <v>91</v>
      </c>
      <c r="BC5" s="67" t="s">
        <v>91</v>
      </c>
      <c r="BD5" s="67" t="s">
        <v>91</v>
      </c>
      <c r="BE5" s="67" t="s">
        <v>91</v>
      </c>
      <c r="BF5" s="67" t="s">
        <v>91</v>
      </c>
      <c r="BG5" s="67" t="s">
        <v>91</v>
      </c>
      <c r="BH5" s="67" t="s">
        <v>91</v>
      </c>
      <c r="BI5" s="127"/>
      <c r="BK5" t="s">
        <v>148</v>
      </c>
      <c r="BL5" s="67" t="s">
        <v>91</v>
      </c>
      <c r="BM5" s="67" t="s">
        <v>91</v>
      </c>
      <c r="BN5" s="67" t="s">
        <v>91</v>
      </c>
      <c r="BO5" s="67" t="s">
        <v>91</v>
      </c>
      <c r="BP5" s="67" t="s">
        <v>91</v>
      </c>
      <c r="BQ5" s="67" t="s">
        <v>91</v>
      </c>
      <c r="BR5" s="67" t="s">
        <v>91</v>
      </c>
      <c r="BS5" s="67" t="s">
        <v>91</v>
      </c>
      <c r="BT5" s="67" t="s">
        <v>91</v>
      </c>
      <c r="BU5" s="67" t="s">
        <v>91</v>
      </c>
      <c r="BV5" s="67" t="s">
        <v>91</v>
      </c>
      <c r="BW5" s="67" t="s">
        <v>91</v>
      </c>
      <c r="BX5" s="67" t="s">
        <v>91</v>
      </c>
      <c r="BY5" s="67" t="s">
        <v>91</v>
      </c>
      <c r="BZ5" s="67" t="s">
        <v>91</v>
      </c>
      <c r="CA5" s="67" t="s">
        <v>91</v>
      </c>
      <c r="CB5" s="67" t="s">
        <v>91</v>
      </c>
      <c r="CC5" s="127"/>
      <c r="CE5" t="s">
        <v>149</v>
      </c>
      <c r="CF5" s="67" t="s">
        <v>91</v>
      </c>
      <c r="CG5" s="67" t="s">
        <v>91</v>
      </c>
      <c r="CH5" s="67" t="s">
        <v>91</v>
      </c>
      <c r="CI5" s="67" t="s">
        <v>91</v>
      </c>
      <c r="CJ5" s="67" t="s">
        <v>91</v>
      </c>
      <c r="CK5" s="67" t="s">
        <v>91</v>
      </c>
      <c r="CL5" s="67" t="s">
        <v>91</v>
      </c>
      <c r="CM5" s="67" t="s">
        <v>91</v>
      </c>
      <c r="CN5" s="67" t="s">
        <v>91</v>
      </c>
      <c r="CO5" s="67" t="s">
        <v>91</v>
      </c>
      <c r="CP5" s="67" t="s">
        <v>91</v>
      </c>
      <c r="CQ5" s="67" t="s">
        <v>91</v>
      </c>
      <c r="CR5" s="67" t="s">
        <v>91</v>
      </c>
      <c r="CS5" s="67" t="s">
        <v>91</v>
      </c>
      <c r="CT5" s="67" t="s">
        <v>91</v>
      </c>
      <c r="CU5" s="67" t="s">
        <v>91</v>
      </c>
      <c r="CV5" s="67" t="s">
        <v>91</v>
      </c>
    </row>
    <row r="6" spans="1:113" x14ac:dyDescent="0.3">
      <c r="A6">
        <v>1E-3</v>
      </c>
      <c r="B6">
        <f>Vertaaltabel!B8</f>
        <v>19</v>
      </c>
      <c r="C6" t="str">
        <f>Vertaaltabel!D8</f>
        <v>Minimaterieel (&lt;19 kW)</v>
      </c>
      <c r="D6" t="str">
        <f>Vertaaltabel!E8</f>
        <v>Geen minimum eis</v>
      </c>
      <c r="E6" t="str">
        <f>Vertaaltabel!G8</f>
        <v>Geen minimum eis</v>
      </c>
      <c r="F6" t="str">
        <f>Vertaaltabel!I8</f>
        <v>100% ZE</v>
      </c>
      <c r="G6" t="str">
        <f>Vertaaltabel!K8</f>
        <v>100% ZE</v>
      </c>
      <c r="H6" t="str">
        <f>Vertaaltabel!M8</f>
        <v>100% ZE</v>
      </c>
      <c r="J6" t="str">
        <f>Vertaaltabel!F8</f>
        <v>X</v>
      </c>
      <c r="K6" t="str">
        <f>Vertaaltabel!H8</f>
        <v>X</v>
      </c>
      <c r="L6" t="str">
        <f>Vertaaltabel!J8</f>
        <v>ZE</v>
      </c>
      <c r="M6" t="str">
        <f>Vertaaltabel!L8</f>
        <v>ZE</v>
      </c>
      <c r="N6" t="str">
        <f>Vertaaltabel!N8</f>
        <v>ZE</v>
      </c>
      <c r="P6" t="str">
        <f t="shared" si="5"/>
        <v>X</v>
      </c>
      <c r="Q6" t="str">
        <f t="shared" si="0"/>
        <v>X</v>
      </c>
      <c r="R6" t="str">
        <f t="shared" si="1"/>
        <v>ZE</v>
      </c>
      <c r="S6" t="str">
        <f t="shared" si="2"/>
        <v>ZE</v>
      </c>
      <c r="T6" t="str">
        <f t="shared" si="3"/>
        <v>ZE</v>
      </c>
      <c r="W6" t="str">
        <f>Vertaaltabel!D20</f>
        <v>Minimaterieel (&lt;19 kW)</v>
      </c>
      <c r="X6" t="str">
        <f>Vertaaltabel!E20</f>
        <v>Geen minimum eis</v>
      </c>
      <c r="Y6" t="str">
        <f>Vertaaltabel!G20</f>
        <v>Geen minimum eis</v>
      </c>
      <c r="Z6" t="str">
        <f>Vertaaltabel!I20</f>
        <v>100% ZE</v>
      </c>
      <c r="AA6" t="str">
        <f>Vertaaltabel!K20</f>
        <v>100% ZE</v>
      </c>
      <c r="AB6" t="str">
        <f>Vertaaltabel!M20</f>
        <v>100% ZE</v>
      </c>
      <c r="AD6" t="str">
        <f>Vertaaltabel!F20</f>
        <v>X</v>
      </c>
      <c r="AE6" t="str">
        <f>Vertaaltabel!H20</f>
        <v>X</v>
      </c>
      <c r="AF6" t="str">
        <f>Vertaaltabel!J20</f>
        <v>ZE</v>
      </c>
      <c r="AG6" t="str">
        <f>Vertaaltabel!L20</f>
        <v>ZE</v>
      </c>
      <c r="AH6" t="str">
        <f>Vertaaltabel!N20</f>
        <v>ZE</v>
      </c>
      <c r="AJ6" t="str">
        <f t="shared" ref="AJ6:AN9" si="6">AD6</f>
        <v>X</v>
      </c>
      <c r="AK6" t="str">
        <f t="shared" si="6"/>
        <v>X</v>
      </c>
      <c r="AL6" t="str">
        <f t="shared" si="6"/>
        <v>ZE</v>
      </c>
      <c r="AM6" t="str">
        <f t="shared" si="6"/>
        <v>ZE</v>
      </c>
      <c r="AN6" t="str">
        <f t="shared" si="6"/>
        <v>ZE</v>
      </c>
      <c r="AQ6" t="str">
        <f>Vertaaltabel!D32</f>
        <v>Minimaterieel (&lt;19 kW)</v>
      </c>
      <c r="AR6" t="str">
        <f>Vertaaltabel!E32</f>
        <v>Geen minimum eis</v>
      </c>
      <c r="AS6" t="str">
        <f>Vertaaltabel!G32</f>
        <v>Geen minimum eis</v>
      </c>
      <c r="AT6" t="str">
        <f>Vertaaltabel!I32</f>
        <v>Katalysator en roetfilter</v>
      </c>
      <c r="AU6" t="str">
        <f>Vertaaltabel!K32</f>
        <v>Katalysator en roetfilter</v>
      </c>
      <c r="AV6" t="str">
        <f>Vertaaltabel!M32</f>
        <v>100% ZE</v>
      </c>
      <c r="AX6" t="str">
        <f>Vertaaltabel!F32</f>
        <v>X</v>
      </c>
      <c r="AY6" t="str">
        <f>Vertaaltabel!H32</f>
        <v>X</v>
      </c>
      <c r="AZ6" s="394" t="str">
        <f>Vertaaltabel!J32</f>
        <v>A</v>
      </c>
      <c r="BA6" t="str">
        <f>Vertaaltabel!L32</f>
        <v>A</v>
      </c>
      <c r="BB6" t="str">
        <f>Vertaaltabel!N32</f>
        <v>ZE</v>
      </c>
      <c r="BD6" t="str">
        <f t="shared" ref="BD6:BH11" si="7">AX6</f>
        <v>X</v>
      </c>
      <c r="BE6" t="str">
        <f t="shared" si="7"/>
        <v>X</v>
      </c>
      <c r="BF6" t="str">
        <f t="shared" si="7"/>
        <v>A</v>
      </c>
      <c r="BG6" t="str">
        <f t="shared" si="7"/>
        <v>A</v>
      </c>
      <c r="BH6" t="str">
        <f t="shared" si="7"/>
        <v>ZE</v>
      </c>
      <c r="BK6" t="s">
        <v>148</v>
      </c>
      <c r="BL6" t="s">
        <v>14</v>
      </c>
      <c r="BM6" t="s">
        <v>14</v>
      </c>
      <c r="BN6" t="s">
        <v>14</v>
      </c>
      <c r="BO6" t="s">
        <v>14</v>
      </c>
      <c r="BP6" t="s">
        <v>14</v>
      </c>
      <c r="BR6" t="s">
        <v>14</v>
      </c>
      <c r="BS6" t="s">
        <v>14</v>
      </c>
      <c r="BT6" t="s">
        <v>14</v>
      </c>
      <c r="BU6" t="s">
        <v>14</v>
      </c>
      <c r="BV6" t="s">
        <v>14</v>
      </c>
      <c r="BX6" t="s">
        <v>14</v>
      </c>
      <c r="BY6" t="s">
        <v>14</v>
      </c>
      <c r="BZ6" t="s">
        <v>14</v>
      </c>
      <c r="CA6" t="s">
        <v>14</v>
      </c>
      <c r="CB6" t="s">
        <v>14</v>
      </c>
      <c r="CE6" t="s">
        <v>149</v>
      </c>
      <c r="CF6" t="s">
        <v>15</v>
      </c>
      <c r="CG6" t="s">
        <v>15</v>
      </c>
      <c r="CH6" t="s">
        <v>15</v>
      </c>
      <c r="CI6" t="s">
        <v>15</v>
      </c>
      <c r="CJ6" t="s">
        <v>15</v>
      </c>
      <c r="CL6" t="s">
        <v>15</v>
      </c>
      <c r="CM6" t="s">
        <v>15</v>
      </c>
      <c r="CN6" t="s">
        <v>15</v>
      </c>
      <c r="CO6" t="s">
        <v>15</v>
      </c>
      <c r="CP6" t="s">
        <v>15</v>
      </c>
      <c r="CR6" t="s">
        <v>15</v>
      </c>
      <c r="CS6" t="s">
        <v>15</v>
      </c>
      <c r="CT6" t="s">
        <v>15</v>
      </c>
      <c r="CU6" t="s">
        <v>15</v>
      </c>
      <c r="CV6" t="s">
        <v>15</v>
      </c>
    </row>
    <row r="7" spans="1:113" x14ac:dyDescent="0.3">
      <c r="A7">
        <f>Vertaaltabel!A9</f>
        <v>19</v>
      </c>
      <c r="B7">
        <f>Vertaaltabel!B9</f>
        <v>37</v>
      </c>
      <c r="C7" t="str">
        <f>Vertaaltabel!D9</f>
        <v>Zeer licht materieel (19-37 kW)</v>
      </c>
      <c r="D7" t="str">
        <f>Vertaaltabel!E9</f>
        <v xml:space="preserve">Stage IIIa </v>
      </c>
      <c r="E7" t="str">
        <f>Vertaaltabel!G9</f>
        <v xml:space="preserve">Stage IIIa </v>
      </c>
      <c r="F7" t="str">
        <f>Vertaaltabel!I9</f>
        <v>100% ZE</v>
      </c>
      <c r="G7" t="str">
        <f>Vertaaltabel!K9</f>
        <v>100% ZE</v>
      </c>
      <c r="H7" t="str">
        <f>Vertaaltabel!M9</f>
        <v>100% ZE</v>
      </c>
      <c r="J7" t="str">
        <f>Vertaaltabel!F9</f>
        <v>X</v>
      </c>
      <c r="K7" t="str">
        <f>Vertaaltabel!H9</f>
        <v>X</v>
      </c>
      <c r="L7" t="str">
        <f>Vertaaltabel!J9</f>
        <v>ZE</v>
      </c>
      <c r="M7" t="str">
        <f>Vertaaltabel!L9</f>
        <v>ZE</v>
      </c>
      <c r="N7" t="str">
        <f>Vertaaltabel!N9</f>
        <v>ZE</v>
      </c>
      <c r="P7" t="str">
        <f t="shared" si="5"/>
        <v>X</v>
      </c>
      <c r="Q7" t="str">
        <f t="shared" si="0"/>
        <v>X</v>
      </c>
      <c r="R7" t="str">
        <f t="shared" si="1"/>
        <v>ZE</v>
      </c>
      <c r="S7" t="str">
        <f t="shared" si="2"/>
        <v>ZE</v>
      </c>
      <c r="T7" t="str">
        <f t="shared" si="3"/>
        <v>ZE</v>
      </c>
      <c r="W7" t="str">
        <f>Vertaaltabel!D21</f>
        <v>Zeer licht materieel (19-37 kW)</v>
      </c>
      <c r="X7" t="str">
        <f>Vertaaltabel!E21</f>
        <v xml:space="preserve">Stage IIIa </v>
      </c>
      <c r="Y7" t="str">
        <f>Vertaaltabel!G21</f>
        <v xml:space="preserve">Stage IIIa </v>
      </c>
      <c r="Z7" t="str">
        <f>Vertaaltabel!I21</f>
        <v>100% ZE</v>
      </c>
      <c r="AA7" t="str">
        <f>Vertaaltabel!K21</f>
        <v>100% ZE</v>
      </c>
      <c r="AB7" t="str">
        <f>Vertaaltabel!M21</f>
        <v>100% ZE</v>
      </c>
      <c r="AD7" t="str">
        <f>Vertaaltabel!F21</f>
        <v>X</v>
      </c>
      <c r="AE7" t="str">
        <f>Vertaaltabel!H21</f>
        <v>X</v>
      </c>
      <c r="AF7" t="str">
        <f>Vertaaltabel!J21</f>
        <v>ZE</v>
      </c>
      <c r="AG7" t="str">
        <f>Vertaaltabel!L21</f>
        <v>ZE</v>
      </c>
      <c r="AH7" t="str">
        <f>Vertaaltabel!N21</f>
        <v>ZE</v>
      </c>
      <c r="AJ7" t="str">
        <f t="shared" si="6"/>
        <v>X</v>
      </c>
      <c r="AK7" t="str">
        <f t="shared" si="6"/>
        <v>X</v>
      </c>
      <c r="AL7" t="str">
        <f t="shared" si="6"/>
        <v>ZE</v>
      </c>
      <c r="AM7" t="str">
        <f t="shared" si="6"/>
        <v>ZE</v>
      </c>
      <c r="AN7" t="str">
        <f t="shared" si="6"/>
        <v>ZE</v>
      </c>
      <c r="AQ7" t="str">
        <f>Vertaaltabel!D33</f>
        <v>Zeer licht materieel (19-37 kW)</v>
      </c>
      <c r="AR7" t="str">
        <f>Vertaaltabel!E33</f>
        <v>Geen minimum eis</v>
      </c>
      <c r="AS7" t="str">
        <f>Vertaaltabel!G33</f>
        <v>Geen minimum eis</v>
      </c>
      <c r="AT7" t="str">
        <f>Vertaaltabel!I33</f>
        <v>Katalysator en roetfilter</v>
      </c>
      <c r="AU7" t="str">
        <f>Vertaaltabel!K33</f>
        <v>Katalysator en roetfilter</v>
      </c>
      <c r="AV7" t="str">
        <f>Vertaaltabel!M33</f>
        <v>100% ZE</v>
      </c>
      <c r="AX7" t="str">
        <f>Vertaaltabel!F33</f>
        <v>X</v>
      </c>
      <c r="AY7" t="str">
        <f>Vertaaltabel!H33</f>
        <v>X</v>
      </c>
      <c r="AZ7" s="394" t="str">
        <f>Vertaaltabel!J33</f>
        <v>A</v>
      </c>
      <c r="BA7" t="str">
        <f>Vertaaltabel!L33</f>
        <v>A</v>
      </c>
      <c r="BB7" t="str">
        <f>Vertaaltabel!N33</f>
        <v>ZE</v>
      </c>
      <c r="BD7" t="str">
        <f t="shared" si="7"/>
        <v>X</v>
      </c>
      <c r="BE7" t="str">
        <f t="shared" si="7"/>
        <v>X</v>
      </c>
      <c r="BF7" t="str">
        <f t="shared" si="7"/>
        <v>A</v>
      </c>
      <c r="BG7" t="str">
        <f t="shared" si="7"/>
        <v>A</v>
      </c>
      <c r="BH7" t="str">
        <f t="shared" si="7"/>
        <v>ZE</v>
      </c>
      <c r="BK7" t="s">
        <v>148</v>
      </c>
      <c r="BL7" t="s">
        <v>14</v>
      </c>
      <c r="BM7" t="s">
        <v>14</v>
      </c>
      <c r="BN7" t="s">
        <v>14</v>
      </c>
      <c r="BO7" t="s">
        <v>14</v>
      </c>
      <c r="BP7" t="s">
        <v>14</v>
      </c>
      <c r="BR7" t="s">
        <v>14</v>
      </c>
      <c r="BS7" t="s">
        <v>14</v>
      </c>
      <c r="BT7" t="s">
        <v>14</v>
      </c>
      <c r="BU7" t="s">
        <v>14</v>
      </c>
      <c r="BV7" t="s">
        <v>14</v>
      </c>
      <c r="BX7" t="s">
        <v>14</v>
      </c>
      <c r="BY7" t="s">
        <v>14</v>
      </c>
      <c r="BZ7" t="s">
        <v>14</v>
      </c>
      <c r="CA7" t="s">
        <v>14</v>
      </c>
      <c r="CB7" t="s">
        <v>14</v>
      </c>
      <c r="CE7" t="s">
        <v>149</v>
      </c>
      <c r="CF7" t="s">
        <v>15</v>
      </c>
      <c r="CG7" t="s">
        <v>15</v>
      </c>
      <c r="CH7" t="s">
        <v>15</v>
      </c>
      <c r="CI7" t="s">
        <v>15</v>
      </c>
      <c r="CJ7" t="s">
        <v>15</v>
      </c>
      <c r="CL7" t="s">
        <v>15</v>
      </c>
      <c r="CM7" t="s">
        <v>15</v>
      </c>
      <c r="CN7" t="s">
        <v>15</v>
      </c>
      <c r="CO7" t="s">
        <v>15</v>
      </c>
      <c r="CP7" t="s">
        <v>15</v>
      </c>
      <c r="CR7" t="s">
        <v>15</v>
      </c>
      <c r="CS7" t="s">
        <v>15</v>
      </c>
      <c r="CT7" t="s">
        <v>15</v>
      </c>
      <c r="CU7" t="s">
        <v>15</v>
      </c>
      <c r="CV7" t="s">
        <v>15</v>
      </c>
    </row>
    <row r="8" spans="1:113" x14ac:dyDescent="0.3">
      <c r="A8">
        <f>Vertaaltabel!A10</f>
        <v>37</v>
      </c>
      <c r="B8">
        <f>Vertaaltabel!B10</f>
        <v>56</v>
      </c>
      <c r="C8" t="str">
        <f>Vertaaltabel!D10</f>
        <v>Licht materieel (37-56 kW)</v>
      </c>
      <c r="D8" t="str">
        <f>Vertaaltabel!E10</f>
        <v>Stage IIIb</v>
      </c>
      <c r="E8" t="str">
        <f>Vertaaltabel!G10</f>
        <v>Stage IIIb</v>
      </c>
      <c r="F8" t="str">
        <f>Vertaaltabel!I10</f>
        <v>100% ZE</v>
      </c>
      <c r="G8" t="str">
        <f>Vertaaltabel!K10</f>
        <v>100% ZE</v>
      </c>
      <c r="H8" t="str">
        <f>Vertaaltabel!M10</f>
        <v>100% ZE</v>
      </c>
      <c r="J8" t="str">
        <f>Vertaaltabel!F10</f>
        <v>A</v>
      </c>
      <c r="K8" t="str">
        <f>Vertaaltabel!H10</f>
        <v>A</v>
      </c>
      <c r="L8" t="str">
        <f>Vertaaltabel!J10</f>
        <v>ZE</v>
      </c>
      <c r="M8" t="str">
        <f>Vertaaltabel!L10</f>
        <v>ZE</v>
      </c>
      <c r="N8" t="str">
        <f>Vertaaltabel!N10</f>
        <v>ZE</v>
      </c>
      <c r="P8" t="str">
        <f t="shared" si="5"/>
        <v>A</v>
      </c>
      <c r="Q8" t="str">
        <f t="shared" si="0"/>
        <v>A</v>
      </c>
      <c r="R8" t="str">
        <f t="shared" si="1"/>
        <v>ZE</v>
      </c>
      <c r="S8" t="str">
        <f t="shared" si="2"/>
        <v>ZE</v>
      </c>
      <c r="T8" t="str">
        <f t="shared" si="3"/>
        <v>ZE</v>
      </c>
      <c r="W8" t="str">
        <f>Vertaaltabel!D22</f>
        <v>Licht materieel (37-56 kW)</v>
      </c>
      <c r="X8" t="str">
        <f>Vertaaltabel!E22</f>
        <v>Stage IIIb</v>
      </c>
      <c r="Y8" t="str">
        <f>Vertaaltabel!G22</f>
        <v>Stage IIIb</v>
      </c>
      <c r="Z8" t="str">
        <f>Vertaaltabel!I22</f>
        <v>100% ZE</v>
      </c>
      <c r="AA8" t="str">
        <f>Vertaaltabel!K22</f>
        <v>100% ZE</v>
      </c>
      <c r="AB8" t="str">
        <f>Vertaaltabel!M22</f>
        <v>100% ZE</v>
      </c>
      <c r="AD8" t="str">
        <f>Vertaaltabel!F22</f>
        <v>A</v>
      </c>
      <c r="AE8" t="str">
        <f>Vertaaltabel!H22</f>
        <v>A</v>
      </c>
      <c r="AF8" t="str">
        <f>Vertaaltabel!J22</f>
        <v>ZE</v>
      </c>
      <c r="AG8" t="str">
        <f>Vertaaltabel!L22</f>
        <v>ZE</v>
      </c>
      <c r="AH8" t="str">
        <f>Vertaaltabel!N22</f>
        <v>ZE</v>
      </c>
      <c r="AJ8" t="str">
        <f t="shared" si="6"/>
        <v>A</v>
      </c>
      <c r="AK8" t="str">
        <f t="shared" si="6"/>
        <v>A</v>
      </c>
      <c r="AL8" t="str">
        <f t="shared" si="6"/>
        <v>ZE</v>
      </c>
      <c r="AM8" t="str">
        <f t="shared" si="6"/>
        <v>ZE</v>
      </c>
      <c r="AN8" t="str">
        <f t="shared" si="6"/>
        <v>ZE</v>
      </c>
      <c r="AQ8" t="str">
        <f>Vertaaltabel!D34</f>
        <v>Licht materieel (37-56 kW)</v>
      </c>
      <c r="AR8" t="str">
        <f>Vertaaltabel!E34</f>
        <v>Geen minimum eis</v>
      </c>
      <c r="AS8" t="str">
        <f>Vertaaltabel!G34</f>
        <v>Geen minimum eis</v>
      </c>
      <c r="AT8" t="str">
        <f>Vertaaltabel!I34</f>
        <v>Katalysator en roetfilter</v>
      </c>
      <c r="AU8" t="str">
        <f>Vertaaltabel!K34</f>
        <v>Katalysator en roetfilter</v>
      </c>
      <c r="AV8" t="str">
        <f>Vertaaltabel!M34</f>
        <v>100% ZE</v>
      </c>
      <c r="AX8" t="str">
        <f>Vertaaltabel!F34</f>
        <v>X</v>
      </c>
      <c r="AY8" t="str">
        <f>Vertaaltabel!H34</f>
        <v>X</v>
      </c>
      <c r="AZ8" s="394" t="str">
        <f>Vertaaltabel!J34</f>
        <v>A</v>
      </c>
      <c r="BA8" t="str">
        <f>Vertaaltabel!L34</f>
        <v>A</v>
      </c>
      <c r="BB8" t="str">
        <f>Vertaaltabel!N34</f>
        <v>ZE</v>
      </c>
      <c r="BD8" t="str">
        <f t="shared" si="7"/>
        <v>X</v>
      </c>
      <c r="BE8" t="str">
        <f t="shared" si="7"/>
        <v>X</v>
      </c>
      <c r="BF8" t="str">
        <f t="shared" si="7"/>
        <v>A</v>
      </c>
      <c r="BG8" t="str">
        <f t="shared" si="7"/>
        <v>A</v>
      </c>
      <c r="BH8" t="str">
        <f t="shared" si="7"/>
        <v>ZE</v>
      </c>
      <c r="BK8" t="s">
        <v>148</v>
      </c>
      <c r="BL8" t="s">
        <v>14</v>
      </c>
      <c r="BM8" t="s">
        <v>14</v>
      </c>
      <c r="BN8" t="s">
        <v>14</v>
      </c>
      <c r="BO8" t="s">
        <v>14</v>
      </c>
      <c r="BP8" t="s">
        <v>14</v>
      </c>
      <c r="BR8" t="s">
        <v>14</v>
      </c>
      <c r="BS8" t="s">
        <v>14</v>
      </c>
      <c r="BT8" t="s">
        <v>14</v>
      </c>
      <c r="BU8" t="s">
        <v>14</v>
      </c>
      <c r="BV8" t="s">
        <v>14</v>
      </c>
      <c r="BX8" t="s">
        <v>14</v>
      </c>
      <c r="BY8" t="s">
        <v>14</v>
      </c>
      <c r="BZ8" t="s">
        <v>14</v>
      </c>
      <c r="CA8" t="s">
        <v>14</v>
      </c>
      <c r="CB8" t="s">
        <v>14</v>
      </c>
      <c r="CE8" t="s">
        <v>149</v>
      </c>
      <c r="CF8" t="s">
        <v>15</v>
      </c>
      <c r="CG8" t="s">
        <v>15</v>
      </c>
      <c r="CH8" t="s">
        <v>15</v>
      </c>
      <c r="CI8" t="s">
        <v>15</v>
      </c>
      <c r="CJ8" t="s">
        <v>15</v>
      </c>
      <c r="CL8" t="s">
        <v>15</v>
      </c>
      <c r="CM8" t="s">
        <v>15</v>
      </c>
      <c r="CN8" t="s">
        <v>15</v>
      </c>
      <c r="CO8" t="s">
        <v>15</v>
      </c>
      <c r="CP8" t="s">
        <v>15</v>
      </c>
      <c r="CR8" t="s">
        <v>15</v>
      </c>
      <c r="CS8" t="s">
        <v>15</v>
      </c>
      <c r="CT8" t="s">
        <v>15</v>
      </c>
      <c r="CU8" t="s">
        <v>15</v>
      </c>
      <c r="CV8" t="s">
        <v>15</v>
      </c>
    </row>
    <row r="9" spans="1:113" x14ac:dyDescent="0.3">
      <c r="A9">
        <f>Vertaaltabel!A11</f>
        <v>56</v>
      </c>
      <c r="B9">
        <f>Vertaaltabel!B11</f>
        <v>75</v>
      </c>
      <c r="C9" t="str">
        <f>Vertaaltabel!D11</f>
        <v xml:space="preserve">Middelzwaar materieel (56-75 kW) </v>
      </c>
      <c r="D9" t="str">
        <f>Vertaaltabel!E11</f>
        <v>Stage IIIb</v>
      </c>
      <c r="E9" t="str">
        <f>Vertaaltabel!G11</f>
        <v>Stage IV met roetfilter</v>
      </c>
      <c r="F9" t="str">
        <f>Vertaaltabel!I11</f>
        <v>Stage IV met roetfilter</v>
      </c>
      <c r="G9" t="str">
        <f>Vertaaltabel!K11</f>
        <v>Stage IV met roetfilter</v>
      </c>
      <c r="H9" t="str">
        <f>Vertaaltabel!M11</f>
        <v>100% ZE</v>
      </c>
      <c r="J9" t="str">
        <f>Vertaaltabel!F11</f>
        <v>A</v>
      </c>
      <c r="K9" t="str">
        <f>Vertaaltabel!H11</f>
        <v>D</v>
      </c>
      <c r="L9" t="str">
        <f>Vertaaltabel!J11</f>
        <v>D</v>
      </c>
      <c r="M9" t="str">
        <f>Vertaaltabel!L11</f>
        <v>D</v>
      </c>
      <c r="N9" t="str">
        <f>Vertaaltabel!N11</f>
        <v>ZE</v>
      </c>
      <c r="P9" t="str">
        <f t="shared" si="5"/>
        <v>A</v>
      </c>
      <c r="Q9" t="str">
        <f t="shared" si="0"/>
        <v>D</v>
      </c>
      <c r="R9" t="str">
        <f t="shared" si="1"/>
        <v>D</v>
      </c>
      <c r="S9" t="str">
        <f t="shared" si="2"/>
        <v>D</v>
      </c>
      <c r="T9" t="str">
        <f t="shared" si="3"/>
        <v>ZE</v>
      </c>
      <c r="W9" t="str">
        <f>Vertaaltabel!D23</f>
        <v xml:space="preserve">Middelzwaar materieel (56-75 kW) </v>
      </c>
      <c r="X9" t="str">
        <f>Vertaaltabel!E23</f>
        <v>Stage IIIb</v>
      </c>
      <c r="Y9" t="str">
        <f>Vertaaltabel!G23</f>
        <v>Stage IV met roetfilter</v>
      </c>
      <c r="Z9" t="str">
        <f>Vertaaltabel!I23</f>
        <v>100% ZE</v>
      </c>
      <c r="AA9" t="str">
        <f>Vertaaltabel!K23</f>
        <v>100% ZE</v>
      </c>
      <c r="AB9" t="str">
        <f>Vertaaltabel!M23</f>
        <v>100% ZE</v>
      </c>
      <c r="AD9" t="str">
        <f>Vertaaltabel!F23</f>
        <v>A</v>
      </c>
      <c r="AE9" t="str">
        <f>Vertaaltabel!H23</f>
        <v>D</v>
      </c>
      <c r="AF9" t="str">
        <f>Vertaaltabel!J23</f>
        <v>ZE</v>
      </c>
      <c r="AG9" t="str">
        <f>Vertaaltabel!L23</f>
        <v>ZE</v>
      </c>
      <c r="AH9" t="str">
        <f>Vertaaltabel!N23</f>
        <v>ZE</v>
      </c>
      <c r="AJ9" t="str">
        <f t="shared" si="6"/>
        <v>A</v>
      </c>
      <c r="AK9" t="str">
        <f t="shared" ref="AK9:AN12" si="8">AE9</f>
        <v>D</v>
      </c>
      <c r="AL9" t="str">
        <f t="shared" si="8"/>
        <v>ZE</v>
      </c>
      <c r="AM9" t="str">
        <f t="shared" si="8"/>
        <v>ZE</v>
      </c>
      <c r="AN9" t="str">
        <f t="shared" si="8"/>
        <v>ZE</v>
      </c>
      <c r="AQ9" t="str">
        <f>Vertaaltabel!D35</f>
        <v xml:space="preserve">Middelzwaar materieel (56-75 kW) </v>
      </c>
      <c r="AR9" t="str">
        <f>Vertaaltabel!E35</f>
        <v>Geen minimum eis</v>
      </c>
      <c r="AS9" t="str">
        <f>Vertaaltabel!G35</f>
        <v>Geen minimum eis</v>
      </c>
      <c r="AT9" t="str">
        <f>Vertaaltabel!I35</f>
        <v>Katalysator en roetfilter</v>
      </c>
      <c r="AU9" t="str">
        <f>Vertaaltabel!K35</f>
        <v>Katalysator en roetfilter</v>
      </c>
      <c r="AV9" t="str">
        <f>Vertaaltabel!M35</f>
        <v>100% ZE</v>
      </c>
      <c r="AX9" t="str">
        <f>Vertaaltabel!F35</f>
        <v>X</v>
      </c>
      <c r="AY9" t="str">
        <f>Vertaaltabel!H35</f>
        <v>X</v>
      </c>
      <c r="AZ9" s="394" t="str">
        <f>Vertaaltabel!J35</f>
        <v>A</v>
      </c>
      <c r="BA9" t="str">
        <f>Vertaaltabel!L35</f>
        <v>A</v>
      </c>
      <c r="BB9" t="str">
        <f>Vertaaltabel!N35</f>
        <v>ZE</v>
      </c>
      <c r="BD9" t="str">
        <f t="shared" si="7"/>
        <v>X</v>
      </c>
      <c r="BE9" t="str">
        <f t="shared" si="7"/>
        <v>X</v>
      </c>
      <c r="BF9" t="str">
        <f t="shared" ref="BF9:BH11" si="9">AZ9</f>
        <v>A</v>
      </c>
      <c r="BG9" t="str">
        <f t="shared" si="9"/>
        <v>A</v>
      </c>
      <c r="BH9" t="str">
        <f t="shared" si="9"/>
        <v>ZE</v>
      </c>
      <c r="BK9" t="s">
        <v>148</v>
      </c>
      <c r="BL9" t="s">
        <v>14</v>
      </c>
      <c r="BM9" t="s">
        <v>14</v>
      </c>
      <c r="BN9" t="s">
        <v>14</v>
      </c>
      <c r="BO9" t="s">
        <v>14</v>
      </c>
      <c r="BP9" t="s">
        <v>14</v>
      </c>
      <c r="BR9" t="s">
        <v>14</v>
      </c>
      <c r="BS9" t="s">
        <v>14</v>
      </c>
      <c r="BT9" t="s">
        <v>14</v>
      </c>
      <c r="BU9" t="s">
        <v>14</v>
      </c>
      <c r="BV9" t="s">
        <v>14</v>
      </c>
      <c r="BX9" t="s">
        <v>14</v>
      </c>
      <c r="BY9" t="s">
        <v>14</v>
      </c>
      <c r="BZ9" t="s">
        <v>14</v>
      </c>
      <c r="CA9" t="s">
        <v>14</v>
      </c>
      <c r="CB9" t="s">
        <v>14</v>
      </c>
      <c r="CE9" t="s">
        <v>149</v>
      </c>
      <c r="CF9" t="s">
        <v>15</v>
      </c>
      <c r="CG9" t="s">
        <v>15</v>
      </c>
      <c r="CH9" t="s">
        <v>15</v>
      </c>
      <c r="CI9" t="s">
        <v>15</v>
      </c>
      <c r="CJ9" t="s">
        <v>15</v>
      </c>
      <c r="CL9" t="s">
        <v>15</v>
      </c>
      <c r="CM9" t="s">
        <v>15</v>
      </c>
      <c r="CN9" t="s">
        <v>15</v>
      </c>
      <c r="CO9" t="s">
        <v>15</v>
      </c>
      <c r="CP9" t="s">
        <v>15</v>
      </c>
      <c r="CR9" t="s">
        <v>15</v>
      </c>
      <c r="CS9" t="s">
        <v>15</v>
      </c>
      <c r="CT9" t="s">
        <v>15</v>
      </c>
      <c r="CU9" t="s">
        <v>15</v>
      </c>
      <c r="CV9" t="s">
        <v>15</v>
      </c>
    </row>
    <row r="10" spans="1:113" x14ac:dyDescent="0.3">
      <c r="A10">
        <f>Vertaaltabel!A12</f>
        <v>75</v>
      </c>
      <c r="B10">
        <f>Vertaaltabel!B12</f>
        <v>130</v>
      </c>
      <c r="C10" t="str">
        <f>Vertaaltabel!D12</f>
        <v xml:space="preserve">Middelzwaar materieel (75-130 kW) </v>
      </c>
      <c r="D10" t="str">
        <f>Vertaaltabel!E12</f>
        <v>Stage IIIb</v>
      </c>
      <c r="E10" t="str">
        <f>Vertaaltabel!G12</f>
        <v>Stage IV met roetfilter</v>
      </c>
      <c r="F10" t="str">
        <f>Vertaaltabel!I12</f>
        <v>Stage IV met roetfilter</v>
      </c>
      <c r="G10" t="str">
        <f>Vertaaltabel!K12</f>
        <v>Stage IV met roetfilter</v>
      </c>
      <c r="H10" t="str">
        <f>Vertaaltabel!M12</f>
        <v>100% ZE</v>
      </c>
      <c r="J10" s="49" t="s">
        <v>7</v>
      </c>
      <c r="K10" t="str">
        <f>Vertaaltabel!H12</f>
        <v>D</v>
      </c>
      <c r="L10" t="str">
        <f>Vertaaltabel!J12</f>
        <v>D</v>
      </c>
      <c r="M10" t="str">
        <f>Vertaaltabel!L12</f>
        <v>D</v>
      </c>
      <c r="N10" t="str">
        <f>Vertaaltabel!N12</f>
        <v>ZE</v>
      </c>
      <c r="P10" s="49" t="s">
        <v>8</v>
      </c>
      <c r="Q10" t="str">
        <f t="shared" si="0"/>
        <v>D</v>
      </c>
      <c r="R10" t="str">
        <f t="shared" si="1"/>
        <v>D</v>
      </c>
      <c r="S10" t="str">
        <f t="shared" si="2"/>
        <v>D</v>
      </c>
      <c r="T10" t="str">
        <f t="shared" si="3"/>
        <v>ZE</v>
      </c>
      <c r="W10" t="str">
        <f>Vertaaltabel!D24</f>
        <v xml:space="preserve">Middelzwaar materieel (75-130 kW) </v>
      </c>
      <c r="X10" t="str">
        <f>Vertaaltabel!E24</f>
        <v>Stage IIIb</v>
      </c>
      <c r="Y10" t="str">
        <f>Vertaaltabel!G24</f>
        <v>Stage IV met roetfilter</v>
      </c>
      <c r="Z10" t="str">
        <f>Vertaaltabel!I24</f>
        <v>100% ZE</v>
      </c>
      <c r="AA10" t="str">
        <f>Vertaaltabel!K24</f>
        <v>100% ZE</v>
      </c>
      <c r="AB10" t="str">
        <f>Vertaaltabel!M24</f>
        <v>100% ZE</v>
      </c>
      <c r="AD10" s="49" t="s">
        <v>7</v>
      </c>
      <c r="AE10" t="str">
        <f>Vertaaltabel!H24</f>
        <v>D</v>
      </c>
      <c r="AF10" t="str">
        <f>Vertaaltabel!J24</f>
        <v>ZE</v>
      </c>
      <c r="AG10" t="str">
        <f>Vertaaltabel!L24</f>
        <v>ZE</v>
      </c>
      <c r="AH10" t="str">
        <f>Vertaaltabel!N24</f>
        <v>ZE</v>
      </c>
      <c r="AJ10" s="49" t="s">
        <v>8</v>
      </c>
      <c r="AK10" t="str">
        <f t="shared" si="8"/>
        <v>D</v>
      </c>
      <c r="AL10" t="str">
        <f t="shared" si="8"/>
        <v>ZE</v>
      </c>
      <c r="AM10" t="str">
        <f t="shared" si="8"/>
        <v>ZE</v>
      </c>
      <c r="AN10" t="str">
        <f t="shared" si="8"/>
        <v>ZE</v>
      </c>
      <c r="AQ10" t="str">
        <f>Vertaaltabel!D36</f>
        <v xml:space="preserve">Middelzwaar materieel (75-130 kW) </v>
      </c>
      <c r="AR10" t="str">
        <f>Vertaaltabel!E36</f>
        <v>Geen minimum eis</v>
      </c>
      <c r="AS10" t="str">
        <f>Vertaaltabel!G36</f>
        <v>Geen minimum eis</v>
      </c>
      <c r="AT10" t="str">
        <f>Vertaaltabel!I36</f>
        <v>Katalysator en roetfilter</v>
      </c>
      <c r="AU10" t="str">
        <f>Vertaaltabel!K36</f>
        <v>Katalysator en roetfilter</v>
      </c>
      <c r="AV10" t="str">
        <f>Vertaaltabel!M36</f>
        <v>100% ZE</v>
      </c>
      <c r="AX10" t="str">
        <f>Vertaaltabel!F36</f>
        <v>X</v>
      </c>
      <c r="AY10" t="str">
        <f>Vertaaltabel!H36</f>
        <v>X</v>
      </c>
      <c r="AZ10" s="394" t="str">
        <f>Vertaaltabel!J36</f>
        <v>C</v>
      </c>
      <c r="BA10" t="str">
        <f>Vertaaltabel!L36</f>
        <v>C</v>
      </c>
      <c r="BB10" t="str">
        <f>Vertaaltabel!N36</f>
        <v>ZE</v>
      </c>
      <c r="BD10" t="str">
        <f t="shared" si="7"/>
        <v>X</v>
      </c>
      <c r="BE10" t="str">
        <f t="shared" si="7"/>
        <v>X</v>
      </c>
      <c r="BF10" t="str">
        <f t="shared" si="9"/>
        <v>C</v>
      </c>
      <c r="BG10" t="str">
        <f t="shared" si="9"/>
        <v>C</v>
      </c>
      <c r="BH10" t="str">
        <f t="shared" si="9"/>
        <v>ZE</v>
      </c>
      <c r="BK10" t="s">
        <v>148</v>
      </c>
      <c r="BL10" t="s">
        <v>14</v>
      </c>
      <c r="BM10" t="s">
        <v>14</v>
      </c>
      <c r="BN10" t="s">
        <v>14</v>
      </c>
      <c r="BO10" t="s">
        <v>14</v>
      </c>
      <c r="BP10" t="s">
        <v>14</v>
      </c>
      <c r="BR10" t="s">
        <v>14</v>
      </c>
      <c r="BS10" t="s">
        <v>14</v>
      </c>
      <c r="BT10" t="s">
        <v>14</v>
      </c>
      <c r="BU10" t="s">
        <v>14</v>
      </c>
      <c r="BV10" t="s">
        <v>14</v>
      </c>
      <c r="BX10" t="s">
        <v>14</v>
      </c>
      <c r="BY10" t="s">
        <v>14</v>
      </c>
      <c r="BZ10" t="s">
        <v>14</v>
      </c>
      <c r="CA10" t="s">
        <v>14</v>
      </c>
      <c r="CB10" t="s">
        <v>14</v>
      </c>
      <c r="CE10" t="s">
        <v>149</v>
      </c>
      <c r="CF10" t="s">
        <v>15</v>
      </c>
      <c r="CG10" t="s">
        <v>15</v>
      </c>
      <c r="CH10" t="s">
        <v>15</v>
      </c>
      <c r="CI10" t="s">
        <v>15</v>
      </c>
      <c r="CJ10" t="s">
        <v>15</v>
      </c>
      <c r="CL10" t="s">
        <v>15</v>
      </c>
      <c r="CM10" t="s">
        <v>15</v>
      </c>
      <c r="CN10" t="s">
        <v>15</v>
      </c>
      <c r="CO10" t="s">
        <v>15</v>
      </c>
      <c r="CP10" t="s">
        <v>15</v>
      </c>
      <c r="CR10" t="s">
        <v>15</v>
      </c>
      <c r="CS10" t="s">
        <v>15</v>
      </c>
      <c r="CT10" t="s">
        <v>15</v>
      </c>
      <c r="CU10" t="s">
        <v>15</v>
      </c>
      <c r="CV10" t="s">
        <v>15</v>
      </c>
    </row>
    <row r="11" spans="1:113" x14ac:dyDescent="0.3">
      <c r="A11">
        <f>Vertaaltabel!A13</f>
        <v>130</v>
      </c>
      <c r="B11">
        <f>Vertaaltabel!B13</f>
        <v>560</v>
      </c>
      <c r="C11" t="str">
        <f>Vertaaltabel!D13</f>
        <v>Zwaar materieel (130-560 kW)</v>
      </c>
      <c r="D11" t="str">
        <f>Vertaaltabel!E13</f>
        <v>Stage IIIb</v>
      </c>
      <c r="E11" t="str">
        <f>Vertaaltabel!G13</f>
        <v>Stage IV met roetfilter</v>
      </c>
      <c r="F11" t="str">
        <f>Vertaaltabel!I13</f>
        <v>Stage IV met roetfilter</v>
      </c>
      <c r="G11" t="str">
        <f>Vertaaltabel!K13</f>
        <v>Stage IV met roetfilter</v>
      </c>
      <c r="H11" t="str">
        <f>Vertaaltabel!M13</f>
        <v>100% ZE</v>
      </c>
      <c r="J11" s="49" t="s">
        <v>7</v>
      </c>
      <c r="K11" t="str">
        <f>Vertaaltabel!H13</f>
        <v>D</v>
      </c>
      <c r="L11" t="str">
        <f>Vertaaltabel!J13</f>
        <v>D</v>
      </c>
      <c r="M11" t="str">
        <f>Vertaaltabel!L13</f>
        <v>D</v>
      </c>
      <c r="N11" t="str">
        <f>Vertaaltabel!N13</f>
        <v>ZE</v>
      </c>
      <c r="P11" s="49" t="s">
        <v>8</v>
      </c>
      <c r="Q11" t="str">
        <f t="shared" si="0"/>
        <v>D</v>
      </c>
      <c r="R11" t="str">
        <f t="shared" si="1"/>
        <v>D</v>
      </c>
      <c r="S11" t="str">
        <f t="shared" si="2"/>
        <v>D</v>
      </c>
      <c r="T11" t="str">
        <f t="shared" si="3"/>
        <v>ZE</v>
      </c>
      <c r="W11" t="str">
        <f>Vertaaltabel!D25</f>
        <v>Zwaar materieel (130-560 kW)</v>
      </c>
      <c r="X11" t="str">
        <f>Vertaaltabel!E25</f>
        <v>Stage IIIb</v>
      </c>
      <c r="Y11" t="str">
        <f>Vertaaltabel!G25</f>
        <v>Stage IV met roetfilter</v>
      </c>
      <c r="Z11" t="str">
        <f>Vertaaltabel!I25</f>
        <v>Stage IV met roetfilter</v>
      </c>
      <c r="AA11" t="str">
        <f>Vertaaltabel!K25</f>
        <v>Stage IV met roetfilter</v>
      </c>
      <c r="AB11" t="str">
        <f>Vertaaltabel!M25</f>
        <v>100% ZE</v>
      </c>
      <c r="AD11" s="49" t="s">
        <v>7</v>
      </c>
      <c r="AE11" t="str">
        <f>Vertaaltabel!H25</f>
        <v>D</v>
      </c>
      <c r="AF11" s="417" t="s">
        <v>9</v>
      </c>
      <c r="AG11" s="417" t="s">
        <v>9</v>
      </c>
      <c r="AH11" t="str">
        <f>Vertaaltabel!N25</f>
        <v>ZE</v>
      </c>
      <c r="AJ11" s="49" t="s">
        <v>8</v>
      </c>
      <c r="AK11" t="str">
        <f t="shared" si="8"/>
        <v>D</v>
      </c>
      <c r="AL11" s="417" t="s">
        <v>9</v>
      </c>
      <c r="AM11" s="417" t="s">
        <v>9</v>
      </c>
      <c r="AN11" t="str">
        <f t="shared" si="8"/>
        <v>ZE</v>
      </c>
      <c r="AQ11" t="str">
        <f>Vertaaltabel!D37</f>
        <v>Zwaar materieel (130-560 kW)</v>
      </c>
      <c r="AR11" t="str">
        <f>Vertaaltabel!E37</f>
        <v>Geen minimum eis</v>
      </c>
      <c r="AS11" t="str">
        <f>Vertaaltabel!G37</f>
        <v>Geen minimum eis</v>
      </c>
      <c r="AT11" t="str">
        <f>Vertaaltabel!I37</f>
        <v>Katalysator en roetfilter</v>
      </c>
      <c r="AU11" t="str">
        <f>Vertaaltabel!K37</f>
        <v>Katalysator en roetfilter</v>
      </c>
      <c r="AV11" t="str">
        <f>Vertaaltabel!M37</f>
        <v>100% ZE</v>
      </c>
      <c r="AX11" t="str">
        <f>Vertaaltabel!F37</f>
        <v>X</v>
      </c>
      <c r="AY11" t="str">
        <f>Vertaaltabel!H37</f>
        <v>X</v>
      </c>
      <c r="AZ11" s="394" t="str">
        <f>Vertaaltabel!J37</f>
        <v>C</v>
      </c>
      <c r="BA11" t="str">
        <f>Vertaaltabel!L37</f>
        <v>C</v>
      </c>
      <c r="BB11" t="str">
        <f>Vertaaltabel!N37</f>
        <v>ZE</v>
      </c>
      <c r="BD11" t="str">
        <f t="shared" si="7"/>
        <v>X</v>
      </c>
      <c r="BE11" t="str">
        <f t="shared" si="7"/>
        <v>X</v>
      </c>
      <c r="BF11" t="str">
        <f t="shared" si="9"/>
        <v>C</v>
      </c>
      <c r="BG11" t="str">
        <f t="shared" si="9"/>
        <v>C</v>
      </c>
      <c r="BH11" t="str">
        <f t="shared" si="9"/>
        <v>ZE</v>
      </c>
      <c r="BK11" t="s">
        <v>148</v>
      </c>
      <c r="BL11" t="s">
        <v>14</v>
      </c>
      <c r="BM11" t="s">
        <v>14</v>
      </c>
      <c r="BN11" t="s">
        <v>14</v>
      </c>
      <c r="BO11" t="s">
        <v>14</v>
      </c>
      <c r="BP11" t="s">
        <v>14</v>
      </c>
      <c r="BR11" t="s">
        <v>14</v>
      </c>
      <c r="BS11" t="s">
        <v>14</v>
      </c>
      <c r="BT11" t="s">
        <v>14</v>
      </c>
      <c r="BU11" t="s">
        <v>14</v>
      </c>
      <c r="BV11" t="s">
        <v>14</v>
      </c>
      <c r="BX11" t="s">
        <v>14</v>
      </c>
      <c r="BY11" t="s">
        <v>14</v>
      </c>
      <c r="BZ11" t="s">
        <v>14</v>
      </c>
      <c r="CA11" t="s">
        <v>14</v>
      </c>
      <c r="CB11" t="s">
        <v>14</v>
      </c>
      <c r="CE11" t="s">
        <v>149</v>
      </c>
      <c r="CF11" t="s">
        <v>15</v>
      </c>
      <c r="CG11" t="s">
        <v>15</v>
      </c>
      <c r="CH11" t="s">
        <v>15</v>
      </c>
      <c r="CI11" t="s">
        <v>15</v>
      </c>
      <c r="CJ11" t="s">
        <v>15</v>
      </c>
      <c r="CL11" t="s">
        <v>15</v>
      </c>
      <c r="CM11" t="s">
        <v>15</v>
      </c>
      <c r="CN11" t="s">
        <v>15</v>
      </c>
      <c r="CO11" t="s">
        <v>15</v>
      </c>
      <c r="CP11" t="s">
        <v>15</v>
      </c>
      <c r="CR11" t="s">
        <v>15</v>
      </c>
      <c r="CS11" t="s">
        <v>15</v>
      </c>
      <c r="CT11" t="s">
        <v>15</v>
      </c>
      <c r="CU11" t="s">
        <v>15</v>
      </c>
      <c r="CV11" t="s">
        <v>15</v>
      </c>
    </row>
    <row r="12" spans="1:113" x14ac:dyDescent="0.3">
      <c r="A12">
        <f>Vertaaltabel!A14</f>
        <v>560</v>
      </c>
      <c r="B12">
        <f>Vertaaltabel!B14</f>
        <v>9999</v>
      </c>
      <c r="C12" t="str">
        <f>Vertaaltabel!D14</f>
        <v>Zeer zwaar materieel (&gt;560 kW)</v>
      </c>
      <c r="D12" t="str">
        <f>Vertaaltabel!E14</f>
        <v>Geen minimum eis</v>
      </c>
      <c r="E12" t="str">
        <f>Vertaaltabel!G14</f>
        <v>Geen minimum eis</v>
      </c>
      <c r="F12" t="str">
        <f>Vertaaltabel!I14</f>
        <v>Katalysator en roetfilter</v>
      </c>
      <c r="G12" t="str">
        <f>Vertaaltabel!K14</f>
        <v>Katalysator en roetfilter</v>
      </c>
      <c r="H12" t="str">
        <f>Vertaaltabel!M14</f>
        <v>100% ZE</v>
      </c>
      <c r="J12" t="str">
        <f>Vertaaltabel!F14</f>
        <v>X</v>
      </c>
      <c r="K12" t="str">
        <f>Vertaaltabel!H14</f>
        <v>X</v>
      </c>
      <c r="L12" s="49" t="s">
        <v>13</v>
      </c>
      <c r="M12" s="49" t="s">
        <v>13</v>
      </c>
      <c r="N12" t="str">
        <f>Vertaaltabel!N14</f>
        <v>ZE</v>
      </c>
      <c r="P12" t="str">
        <f t="shared" si="5"/>
        <v>X</v>
      </c>
      <c r="Q12" t="str">
        <f t="shared" si="0"/>
        <v>X</v>
      </c>
      <c r="R12" s="49" t="s">
        <v>8</v>
      </c>
      <c r="S12" s="49" t="s">
        <v>8</v>
      </c>
      <c r="T12" t="str">
        <f t="shared" si="3"/>
        <v>ZE</v>
      </c>
      <c r="W12" t="str">
        <f>Vertaaltabel!D26</f>
        <v>Zeer zwaar materieel (&gt;560 kW)</v>
      </c>
      <c r="X12" t="str">
        <f>Vertaaltabel!E26</f>
        <v>Geen minimum eis</v>
      </c>
      <c r="Y12" t="str">
        <f>Vertaaltabel!G26</f>
        <v>Geen minimum eis</v>
      </c>
      <c r="Z12" t="str">
        <f>Vertaaltabel!I26</f>
        <v>Katalysator en roetfilter</v>
      </c>
      <c r="AA12" t="str">
        <f>Vertaaltabel!K26</f>
        <v>Katalysator en roetfilter</v>
      </c>
      <c r="AB12" t="str">
        <f>Vertaaltabel!M26</f>
        <v>100% ZE</v>
      </c>
      <c r="AD12" t="str">
        <f>Vertaaltabel!F26</f>
        <v>X</v>
      </c>
      <c r="AE12" t="str">
        <f>Vertaaltabel!H26</f>
        <v>X</v>
      </c>
      <c r="AF12" s="49" t="s">
        <v>13</v>
      </c>
      <c r="AG12" s="49" t="s">
        <v>13</v>
      </c>
      <c r="AH12" t="str">
        <f>Vertaaltabel!N26</f>
        <v>ZE</v>
      </c>
      <c r="AJ12" t="str">
        <f>AD12</f>
        <v>X</v>
      </c>
      <c r="AK12" t="str">
        <f t="shared" si="8"/>
        <v>X</v>
      </c>
      <c r="AL12" s="49" t="s">
        <v>8</v>
      </c>
      <c r="AM12" s="49" t="s">
        <v>8</v>
      </c>
      <c r="AN12" t="str">
        <f t="shared" si="8"/>
        <v>ZE</v>
      </c>
      <c r="AQ12" t="str">
        <f>Vertaaltabel!D38</f>
        <v>Zeer zwaar materieel (&gt;560 kW)</v>
      </c>
      <c r="AR12" t="str">
        <f>Vertaaltabel!E38</f>
        <v>Geen minimum eis</v>
      </c>
      <c r="AS12" t="str">
        <f>Vertaaltabel!G38</f>
        <v>Geen minimum eis</v>
      </c>
      <c r="AT12" t="str">
        <f>Vertaaltabel!I38</f>
        <v>Katalysator en roetfilter</v>
      </c>
      <c r="AU12" t="str">
        <f>Vertaaltabel!K38</f>
        <v>Katalysator en roetfilter</v>
      </c>
      <c r="AV12" t="str">
        <f>Vertaaltabel!M38</f>
        <v>100% ZE</v>
      </c>
      <c r="AX12" t="str">
        <f>Vertaaltabel!F38</f>
        <v>X</v>
      </c>
      <c r="AY12" t="str">
        <f>Vertaaltabel!H38</f>
        <v>X</v>
      </c>
      <c r="AZ12" s="49" t="s">
        <v>13</v>
      </c>
      <c r="BA12" s="49" t="s">
        <v>13</v>
      </c>
      <c r="BB12" t="str">
        <f>Vertaaltabel!N38</f>
        <v>ZE</v>
      </c>
      <c r="BD12" t="str">
        <f>AX12</f>
        <v>X</v>
      </c>
      <c r="BE12" t="str">
        <f>AY12</f>
        <v>X</v>
      </c>
      <c r="BF12" s="49" t="s">
        <v>8</v>
      </c>
      <c r="BG12" s="49" t="s">
        <v>8</v>
      </c>
      <c r="BH12" t="str">
        <f>BB12</f>
        <v>ZE</v>
      </c>
      <c r="BK12" t="s">
        <v>148</v>
      </c>
      <c r="BL12" t="s">
        <v>14</v>
      </c>
      <c r="BM12" t="s">
        <v>14</v>
      </c>
      <c r="BN12" t="s">
        <v>14</v>
      </c>
      <c r="BO12" t="s">
        <v>14</v>
      </c>
      <c r="BP12" t="s">
        <v>14</v>
      </c>
      <c r="BR12" t="s">
        <v>14</v>
      </c>
      <c r="BS12" t="s">
        <v>14</v>
      </c>
      <c r="BT12" t="s">
        <v>14</v>
      </c>
      <c r="BU12" t="s">
        <v>14</v>
      </c>
      <c r="BV12" t="s">
        <v>14</v>
      </c>
      <c r="BX12" t="s">
        <v>14</v>
      </c>
      <c r="BY12" t="s">
        <v>14</v>
      </c>
      <c r="BZ12" t="s">
        <v>14</v>
      </c>
      <c r="CA12" t="s">
        <v>14</v>
      </c>
      <c r="CB12" t="s">
        <v>14</v>
      </c>
      <c r="CE12" t="s">
        <v>149</v>
      </c>
      <c r="CF12" t="s">
        <v>15</v>
      </c>
      <c r="CG12" t="s">
        <v>15</v>
      </c>
      <c r="CH12" t="s">
        <v>15</v>
      </c>
      <c r="CI12" t="s">
        <v>15</v>
      </c>
      <c r="CJ12" t="s">
        <v>15</v>
      </c>
      <c r="CL12" t="s">
        <v>15</v>
      </c>
      <c r="CM12" t="s">
        <v>15</v>
      </c>
      <c r="CN12" t="s">
        <v>15</v>
      </c>
      <c r="CO12" t="s">
        <v>15</v>
      </c>
      <c r="CP12" t="s">
        <v>15</v>
      </c>
      <c r="CR12" t="s">
        <v>15</v>
      </c>
      <c r="CS12" t="s">
        <v>15</v>
      </c>
      <c r="CT12" t="s">
        <v>15</v>
      </c>
      <c r="CU12" t="s">
        <v>15</v>
      </c>
      <c r="CV12" t="s">
        <v>15</v>
      </c>
    </row>
    <row r="13" spans="1:113" x14ac:dyDescent="0.3">
      <c r="C13" t="str">
        <f>Vertaaltabel!D15</f>
        <v xml:space="preserve">*) B: zonder katalysator, C: met Katalysator. Desgewenst kan een project een katalysator als aanvullende eis opnemen.
**) Voor materieel waarbij de katalysator af fabriek is gemonteerd geldt voor materieel met jaar van toelating vóór 2019:X ; en ná 2019: C.  Desgewenst kan een project het jaar van toelating als aanvullende eis opnemen. Voor materieel waar de katalysator later is aangebracht graag de te gebruiken machinegroep afstemmen met Steunpunt duurzaamheid RWS. </v>
      </c>
      <c r="W13" t="str">
        <f>Vertaaltabel!D27</f>
        <v xml:space="preserve">*) B: zonder katalysator, C: met Katalysator. Desgewenst kan een project een katalysator als aanvullende eis opnemen.
**) Eis voor stationair materieel 130-560 kW wijkt af van de eis uit het Convenant SEB.
***) Voor materieel waarbij de katalysator af fabriek is gemonteerd geldt voor materieel met jaar van toelating vóór 2019:X ; en ná 2019: C.  Desgewenst kan een project het jaar van toelating als aanvullende eis opnemen. Voor materieel waar de katalysator later is aangebracht graag de te gebruiken machinegroep afstemmen met Steunpunt duurzaamheid RWS. </v>
      </c>
    </row>
    <row r="14" spans="1:113" x14ac:dyDescent="0.3">
      <c r="A14" s="49" t="s">
        <v>251</v>
      </c>
    </row>
    <row r="15" spans="1:113" x14ac:dyDescent="0.3">
      <c r="A15" s="417" t="s">
        <v>255</v>
      </c>
    </row>
  </sheetData>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22"/>
  <sheetViews>
    <sheetView zoomScale="150" zoomScaleNormal="100" workbookViewId="0">
      <selection activeCell="D38" sqref="D38"/>
    </sheetView>
  </sheetViews>
  <sheetFormatPr defaultColWidth="8.77734375" defaultRowHeight="14.4" x14ac:dyDescent="0.3"/>
  <cols>
    <col min="1" max="1" width="25.21875" style="1" customWidth="1"/>
    <col min="2" max="5" width="15.21875" style="1" customWidth="1"/>
    <col min="6" max="6" width="11.21875" style="3" customWidth="1"/>
    <col min="7" max="16384" width="8.77734375" style="1"/>
  </cols>
  <sheetData>
    <row r="1" spans="1:6" x14ac:dyDescent="0.3">
      <c r="A1" s="212" t="s">
        <v>73</v>
      </c>
      <c r="B1" s="213"/>
      <c r="C1" s="213"/>
      <c r="D1" s="213"/>
      <c r="E1" s="213"/>
      <c r="F1" s="214"/>
    </row>
    <row r="2" spans="1:6" x14ac:dyDescent="0.3">
      <c r="A2" s="215"/>
      <c r="B2" s="7" t="s">
        <v>5</v>
      </c>
      <c r="C2" s="8" t="s">
        <v>0</v>
      </c>
      <c r="D2" s="7" t="s">
        <v>69</v>
      </c>
      <c r="E2" s="7" t="s">
        <v>70</v>
      </c>
      <c r="F2" s="216" t="s">
        <v>71</v>
      </c>
    </row>
    <row r="3" spans="1:6" x14ac:dyDescent="0.3">
      <c r="A3" s="217" t="s">
        <v>92</v>
      </c>
      <c r="B3" s="70" t="s">
        <v>91</v>
      </c>
      <c r="C3" s="52"/>
      <c r="D3" s="68" t="s">
        <v>91</v>
      </c>
      <c r="E3" s="69" t="s">
        <v>91</v>
      </c>
      <c r="F3" s="218"/>
    </row>
    <row r="4" spans="1:6" x14ac:dyDescent="0.3">
      <c r="A4" s="219" t="s">
        <v>3</v>
      </c>
      <c r="B4" s="6" t="s">
        <v>6</v>
      </c>
      <c r="C4" s="52" t="s">
        <v>11</v>
      </c>
      <c r="D4" s="53">
        <v>1.8</v>
      </c>
      <c r="E4" s="54">
        <v>6.9999999999999999E-4</v>
      </c>
      <c r="F4" s="218" t="s">
        <v>72</v>
      </c>
    </row>
    <row r="5" spans="1:6" x14ac:dyDescent="0.3">
      <c r="A5" s="219" t="s">
        <v>3</v>
      </c>
      <c r="B5" s="6" t="s">
        <v>7</v>
      </c>
      <c r="C5" s="55" t="s">
        <v>1</v>
      </c>
      <c r="D5" s="53">
        <v>1.3</v>
      </c>
      <c r="E5" s="54">
        <v>6.9999999999999999E-4</v>
      </c>
      <c r="F5" s="218" t="s">
        <v>72</v>
      </c>
    </row>
    <row r="6" spans="1:6" x14ac:dyDescent="0.3">
      <c r="A6" s="219" t="s">
        <v>4</v>
      </c>
      <c r="B6" s="6" t="s">
        <v>8</v>
      </c>
      <c r="C6" s="55" t="s">
        <v>1</v>
      </c>
      <c r="D6" s="53">
        <v>1</v>
      </c>
      <c r="E6" s="54">
        <v>2.1000000000000001E-2</v>
      </c>
      <c r="F6" s="218" t="s">
        <v>72</v>
      </c>
    </row>
    <row r="7" spans="1:6" ht="15" thickBot="1" x14ac:dyDescent="0.35">
      <c r="A7" s="219" t="s">
        <v>10</v>
      </c>
      <c r="B7" s="6" t="s">
        <v>9</v>
      </c>
      <c r="C7" s="55" t="s">
        <v>2</v>
      </c>
      <c r="D7" s="53">
        <v>0.34</v>
      </c>
      <c r="E7" s="54">
        <v>2.1000000000000001E-2</v>
      </c>
      <c r="F7" s="218" t="s">
        <v>72</v>
      </c>
    </row>
    <row r="8" spans="1:6" x14ac:dyDescent="0.3">
      <c r="A8" s="220"/>
      <c r="B8" s="56" t="s">
        <v>14</v>
      </c>
      <c r="C8" s="55" t="s">
        <v>16</v>
      </c>
      <c r="D8" s="53">
        <v>0.12</v>
      </c>
      <c r="E8" s="54">
        <v>8.8000000000000003E-4</v>
      </c>
      <c r="F8" s="218" t="s">
        <v>147</v>
      </c>
    </row>
    <row r="9" spans="1:6" x14ac:dyDescent="0.3">
      <c r="A9" s="219" t="s">
        <v>3</v>
      </c>
      <c r="B9" s="51" t="s">
        <v>13</v>
      </c>
      <c r="C9" s="52" t="s">
        <v>12</v>
      </c>
      <c r="D9" s="53">
        <v>2.7</v>
      </c>
      <c r="E9" s="54">
        <v>6.9999999999999999E-4</v>
      </c>
      <c r="F9" s="218" t="s">
        <v>72</v>
      </c>
    </row>
    <row r="10" spans="1:6" x14ac:dyDescent="0.3">
      <c r="A10" s="219" t="s">
        <v>163</v>
      </c>
      <c r="B10" s="6" t="s">
        <v>47</v>
      </c>
      <c r="C10" s="55"/>
      <c r="D10" s="53">
        <v>0</v>
      </c>
      <c r="E10" s="54">
        <v>0</v>
      </c>
      <c r="F10" s="218" t="s">
        <v>72</v>
      </c>
    </row>
    <row r="11" spans="1:6" ht="15" thickBot="1" x14ac:dyDescent="0.35">
      <c r="A11" s="221"/>
      <c r="B11" s="222" t="s">
        <v>15</v>
      </c>
      <c r="C11" s="223" t="s">
        <v>17</v>
      </c>
      <c r="D11" s="224">
        <v>0.2</v>
      </c>
      <c r="E11" s="225">
        <v>1.47E-3</v>
      </c>
      <c r="F11" s="226" t="s">
        <v>147</v>
      </c>
    </row>
    <row r="12" spans="1:6" x14ac:dyDescent="0.3">
      <c r="A12"/>
      <c r="B12"/>
      <c r="C12"/>
      <c r="D12"/>
      <c r="E12"/>
      <c r="F12"/>
    </row>
    <row r="13" spans="1:6" x14ac:dyDescent="0.3">
      <c r="A13" s="50"/>
      <c r="B13" s="50"/>
      <c r="C13" s="50"/>
      <c r="D13" s="50"/>
      <c r="E13" s="50"/>
      <c r="F13"/>
    </row>
    <row r="14" spans="1:6" x14ac:dyDescent="0.3">
      <c r="A14" s="50"/>
      <c r="B14" s="50"/>
      <c r="C14" s="50"/>
      <c r="D14" s="50"/>
      <c r="E14" s="50"/>
      <c r="F14"/>
    </row>
    <row r="15" spans="1:6" x14ac:dyDescent="0.3">
      <c r="A15"/>
      <c r="B15"/>
      <c r="C15"/>
      <c r="D15"/>
      <c r="E15"/>
      <c r="F15"/>
    </row>
    <row r="16" spans="1:6" x14ac:dyDescent="0.3">
      <c r="A16" s="50"/>
      <c r="B16" s="50"/>
      <c r="C16" s="50"/>
      <c r="D16" s="50"/>
      <c r="E16" s="50"/>
      <c r="F16"/>
    </row>
    <row r="17" spans="1:6" x14ac:dyDescent="0.3">
      <c r="A17" s="50"/>
      <c r="B17" s="50"/>
      <c r="C17" s="50"/>
      <c r="D17" s="50"/>
      <c r="E17" s="50"/>
      <c r="F17"/>
    </row>
    <row r="18" spans="1:6" x14ac:dyDescent="0.3">
      <c r="A18"/>
      <c r="B18"/>
      <c r="C18"/>
      <c r="D18"/>
      <c r="E18"/>
      <c r="F18"/>
    </row>
    <row r="19" spans="1:6" x14ac:dyDescent="0.3">
      <c r="A19" s="50"/>
      <c r="B19" s="50"/>
      <c r="C19" s="50"/>
      <c r="D19" s="50"/>
      <c r="E19" s="50"/>
      <c r="F19"/>
    </row>
    <row r="20" spans="1:6" x14ac:dyDescent="0.3">
      <c r="A20" s="50"/>
      <c r="B20" s="50"/>
      <c r="C20" s="50"/>
      <c r="D20" s="50"/>
      <c r="E20" s="50"/>
      <c r="F20"/>
    </row>
    <row r="21" spans="1:6" x14ac:dyDescent="0.3">
      <c r="A21"/>
      <c r="B21"/>
      <c r="C21"/>
      <c r="D21"/>
      <c r="E21"/>
      <c r="F21"/>
    </row>
    <row r="22" spans="1:6" x14ac:dyDescent="0.3">
      <c r="A22" s="50"/>
      <c r="B22" s="50"/>
      <c r="C22" s="50"/>
      <c r="D22" s="50"/>
      <c r="E22" s="50"/>
      <c r="F22"/>
    </row>
  </sheetData>
  <sheetProtection algorithmName="SHA-512" hashValue="DjIykzS1VzKiOEDeFCZL6NLm9GQzDWcDXDTLdhgCMoDLbT004nBwtumpxGfDRHqsbSEeBTRyk5XLnIElvoa5+w==" saltValue="tnOMz0uebrmMLeCrLXBerg==" spinCount="100000" sheet="1" objects="1" scenarios="1"/>
  <conditionalFormatting sqref="B3:B10">
    <cfRule type="cellIs" dxfId="8" priority="25" operator="equal">
      <formula>"D"</formula>
    </cfRule>
    <cfRule type="cellIs" dxfId="7" priority="26" operator="equal">
      <formula>"C/D"</formula>
    </cfRule>
    <cfRule type="cellIs" dxfId="6" priority="27" operator="equal">
      <formula>"B"</formula>
    </cfRule>
    <cfRule type="cellIs" dxfId="5" priority="28" operator="equal">
      <formula>"A"</formula>
    </cfRule>
  </conditionalFormatting>
  <conditionalFormatting sqref="B6">
    <cfRule type="cellIs" dxfId="4" priority="35" operator="equal">
      <formula>"C"</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H218"/>
  <sheetViews>
    <sheetView zoomScaleNormal="100" workbookViewId="0">
      <pane xSplit="6" ySplit="16" topLeftCell="G17" activePane="bottomRight" state="frozen"/>
      <selection activeCell="D38" sqref="D38"/>
      <selection pane="topRight" activeCell="D38" sqref="D38"/>
      <selection pane="bottomLeft" activeCell="D38" sqref="D38"/>
      <selection pane="bottomRight" activeCell="G7" sqref="G7"/>
    </sheetView>
  </sheetViews>
  <sheetFormatPr defaultColWidth="11.44140625" defaultRowHeight="14.4" outlineLevelRow="1" x14ac:dyDescent="0.3"/>
  <cols>
    <col min="1" max="1" width="2" style="4" customWidth="1"/>
    <col min="2" max="2" width="6.21875" customWidth="1"/>
    <col min="3" max="3" width="17" customWidth="1"/>
    <col min="4" max="4" width="36.44140625" customWidth="1"/>
    <col min="5" max="5" width="8.77734375" customWidth="1"/>
    <col min="6" max="6" width="10.44140625" customWidth="1"/>
    <col min="7" max="7" width="30.44140625" customWidth="1"/>
    <col min="8" max="8" width="24.44140625" customWidth="1"/>
    <col min="9" max="9" width="5.44140625" style="4" customWidth="1"/>
    <col min="10" max="10" width="20.5546875" style="9" customWidth="1"/>
    <col min="11" max="12" width="13.77734375" style="9" hidden="1" customWidth="1"/>
    <col min="13" max="14" width="8.21875" customWidth="1"/>
    <col min="15" max="15" width="8.21875" style="4" customWidth="1"/>
    <col min="16" max="17" width="11.44140625" style="4"/>
    <col min="18" max="18" width="14.21875" style="4" customWidth="1"/>
    <col min="21" max="21" width="11.44140625" style="4"/>
    <col min="26" max="34" width="11.44140625" style="4"/>
  </cols>
  <sheetData>
    <row r="1" spans="1:34" s="4" customFormat="1" ht="15" thickBot="1" x14ac:dyDescent="0.35">
      <c r="J1" s="81"/>
      <c r="K1" s="81"/>
      <c r="L1" s="81"/>
    </row>
    <row r="2" spans="1:34" ht="40.5" customHeight="1" outlineLevel="1" x14ac:dyDescent="0.4">
      <c r="B2" s="449" t="s">
        <v>192</v>
      </c>
      <c r="C2" s="450"/>
      <c r="D2" s="450"/>
      <c r="E2" s="450"/>
      <c r="F2" s="451"/>
      <c r="G2" s="4"/>
      <c r="H2" s="4"/>
      <c r="J2" s="81"/>
      <c r="K2" s="81"/>
      <c r="L2" s="81"/>
      <c r="M2" s="4"/>
      <c r="N2" s="4"/>
      <c r="S2" s="4"/>
      <c r="T2" s="4"/>
      <c r="V2" s="4"/>
      <c r="W2" s="4"/>
      <c r="X2" s="4"/>
      <c r="Y2" s="4"/>
    </row>
    <row r="3" spans="1:34" ht="16.5" customHeight="1" outlineLevel="1" x14ac:dyDescent="0.3">
      <c r="B3" s="46" t="s">
        <v>64</v>
      </c>
      <c r="E3" t="s">
        <v>61</v>
      </c>
      <c r="F3" s="11" t="str">
        <f>Colofon!B3</f>
        <v>2.05</v>
      </c>
      <c r="G3" s="82"/>
      <c r="H3" s="4"/>
      <c r="J3" s="81"/>
      <c r="K3" s="81"/>
      <c r="L3" s="81"/>
      <c r="M3" s="4"/>
      <c r="N3" s="4"/>
      <c r="S3" s="4"/>
      <c r="T3" s="4"/>
      <c r="V3" s="4"/>
      <c r="W3" s="4"/>
      <c r="X3" s="4"/>
      <c r="Y3" s="4"/>
    </row>
    <row r="4" spans="1:34" ht="15.75" customHeight="1" outlineLevel="1" thickBot="1" x14ac:dyDescent="0.35">
      <c r="B4" s="461" t="s">
        <v>247</v>
      </c>
      <c r="C4" s="462"/>
      <c r="D4" s="462"/>
      <c r="E4" s="462"/>
      <c r="F4" s="463"/>
      <c r="G4" s="4"/>
      <c r="H4" s="4"/>
      <c r="J4" s="81"/>
      <c r="K4" s="81"/>
      <c r="L4" s="81"/>
      <c r="M4" s="4"/>
      <c r="N4" s="4"/>
      <c r="S4" s="4"/>
      <c r="T4" s="4"/>
      <c r="V4" s="4"/>
      <c r="W4" s="4"/>
      <c r="X4" s="4"/>
      <c r="Y4" s="4"/>
    </row>
    <row r="5" spans="1:34" ht="15.75" customHeight="1" outlineLevel="1" thickBot="1" x14ac:dyDescent="0.35">
      <c r="B5" s="381"/>
      <c r="C5" s="381"/>
      <c r="D5" s="381"/>
      <c r="E5" s="381"/>
      <c r="F5" s="381"/>
      <c r="G5" s="83"/>
      <c r="H5" s="4"/>
      <c r="J5" s="81"/>
      <c r="K5" s="81"/>
      <c r="L5" s="81"/>
      <c r="M5" s="4"/>
      <c r="N5" s="4"/>
      <c r="S5" s="4"/>
      <c r="T5" s="4"/>
      <c r="V5" s="4"/>
      <c r="W5" s="4"/>
      <c r="X5" s="4"/>
      <c r="Y5" s="4"/>
    </row>
    <row r="6" spans="1:34" s="4" customFormat="1" ht="15.75" customHeight="1" outlineLevel="1" thickBot="1" x14ac:dyDescent="0.35">
      <c r="B6" s="452" t="s">
        <v>58</v>
      </c>
      <c r="C6" s="453"/>
      <c r="D6" s="382" t="str">
        <f>'Rekensheet U-methode'!D8</f>
        <v>&lt;Projectnaam&gt;</v>
      </c>
      <c r="E6" s="470" t="str">
        <f>'Rekensheet U-methode'!E8</f>
        <v>&lt;Projectnaam ondertitel&gt;</v>
      </c>
      <c r="F6" s="471"/>
      <c r="H6" s="186" t="s">
        <v>88</v>
      </c>
      <c r="J6" s="439" t="s">
        <v>77</v>
      </c>
      <c r="K6" s="440"/>
      <c r="L6" s="440"/>
      <c r="M6" s="440"/>
      <c r="N6" s="441"/>
    </row>
    <row r="7" spans="1:34" s="4" customFormat="1" ht="15" outlineLevel="1" thickBot="1" x14ac:dyDescent="0.35">
      <c r="B7" s="429" t="s">
        <v>59</v>
      </c>
      <c r="C7" s="430"/>
      <c r="D7" s="383" t="str">
        <f>'Rekensheet U-methode'!D9</f>
        <v>2. 2025-2027</v>
      </c>
      <c r="E7" s="472"/>
      <c r="F7" s="473"/>
      <c r="H7" s="147"/>
      <c r="J7" s="156" t="s">
        <v>74</v>
      </c>
      <c r="K7" s="338"/>
      <c r="L7" s="338"/>
      <c r="M7" s="373" t="s">
        <v>115</v>
      </c>
      <c r="N7" s="374" t="s">
        <v>18</v>
      </c>
    </row>
    <row r="8" spans="1:34" s="4" customFormat="1" ht="16.05" customHeight="1" outlineLevel="1" thickBot="1" x14ac:dyDescent="0.35">
      <c r="B8" s="445" t="s">
        <v>152</v>
      </c>
      <c r="C8" s="446"/>
      <c r="D8" s="479" t="str">
        <f>'Rekensheet U-methode'!D10</f>
        <v>&lt;Beschrijving project&gt;</v>
      </c>
      <c r="E8" s="480"/>
      <c r="F8" s="481"/>
      <c r="H8" s="143" t="s">
        <v>89</v>
      </c>
      <c r="J8" s="163"/>
      <c r="K8" s="339"/>
      <c r="L8" s="339"/>
      <c r="M8" s="375" t="s">
        <v>67</v>
      </c>
      <c r="N8" s="376" t="s">
        <v>67</v>
      </c>
    </row>
    <row r="9" spans="1:34" s="4" customFormat="1" ht="15.6" outlineLevel="1" x14ac:dyDescent="0.3">
      <c r="B9" s="447"/>
      <c r="C9" s="448"/>
      <c r="D9" s="482"/>
      <c r="E9" s="483"/>
      <c r="F9" s="484"/>
      <c r="H9" s="144" t="s">
        <v>154</v>
      </c>
      <c r="J9" s="281" t="s">
        <v>206</v>
      </c>
      <c r="K9" s="340"/>
      <c r="L9" s="340"/>
      <c r="M9" s="154">
        <f>SUM(M18:M217)</f>
        <v>0</v>
      </c>
      <c r="N9" s="236">
        <f>SUM(N18:N217)</f>
        <v>0</v>
      </c>
      <c r="O9" s="86"/>
    </row>
    <row r="10" spans="1:34" s="4" customFormat="1" ht="16.2" outlineLevel="1" thickBot="1" x14ac:dyDescent="0.35">
      <c r="B10" s="429" t="s">
        <v>151</v>
      </c>
      <c r="C10" s="430"/>
      <c r="D10" s="431">
        <f>'Rekensheet U-methode'!D12</f>
        <v>0</v>
      </c>
      <c r="E10" s="432"/>
      <c r="F10" s="433"/>
      <c r="H10" s="145" t="s">
        <v>140</v>
      </c>
      <c r="J10" s="282" t="s">
        <v>207</v>
      </c>
      <c r="K10" s="341"/>
      <c r="L10" s="341"/>
      <c r="M10" s="181">
        <f>SUM(X17:X36)</f>
        <v>0.13093134880000001</v>
      </c>
      <c r="N10" s="238">
        <f>SUM(Y17:Y36)</f>
        <v>5.3140975999999996E-3</v>
      </c>
    </row>
    <row r="11" spans="1:34" s="4" customFormat="1" ht="16.2" outlineLevel="1" thickBot="1" x14ac:dyDescent="0.35">
      <c r="B11" s="429" t="s">
        <v>63</v>
      </c>
      <c r="C11" s="430"/>
      <c r="D11" s="431">
        <f>'Rekensheet U-methode'!D13</f>
        <v>0</v>
      </c>
      <c r="E11" s="432"/>
      <c r="F11" s="433"/>
      <c r="H11" s="146" t="s">
        <v>90</v>
      </c>
      <c r="J11" s="283" t="s">
        <v>78</v>
      </c>
      <c r="K11" s="342"/>
      <c r="L11" s="342"/>
      <c r="M11" s="319">
        <f>SUM(M9:M10)</f>
        <v>0.13093134880000001</v>
      </c>
      <c r="N11" s="320">
        <f>SUM(N9:N10)</f>
        <v>5.3140975999999996E-3</v>
      </c>
      <c r="V11" s="485" t="s">
        <v>244</v>
      </c>
      <c r="W11" s="486"/>
      <c r="X11" s="486"/>
      <c r="Y11" s="487"/>
    </row>
    <row r="12" spans="1:34" s="4" customFormat="1" ht="16.2" outlineLevel="1" thickBot="1" x14ac:dyDescent="0.35">
      <c r="B12" s="434" t="s">
        <v>60</v>
      </c>
      <c r="C12" s="435"/>
      <c r="D12" s="436" t="s">
        <v>210</v>
      </c>
      <c r="E12" s="437"/>
      <c r="F12" s="438"/>
      <c r="J12" s="283" t="s">
        <v>219</v>
      </c>
      <c r="K12" s="342"/>
      <c r="L12" s="342"/>
      <c r="M12" s="319">
        <f>'Rekensheet U-methode'!M16+X12</f>
        <v>0.13093134880000001</v>
      </c>
      <c r="N12" s="320">
        <f>'Rekensheet U-methode'!N16+Y12</f>
        <v>5.3140975999999996E-3</v>
      </c>
      <c r="V12" s="488" t="s">
        <v>245</v>
      </c>
      <c r="W12" s="489"/>
      <c r="X12" s="415">
        <f>SUM(X17:X36)</f>
        <v>0.13093134880000001</v>
      </c>
      <c r="Y12" s="416">
        <f>SUM(Y17:Y36)</f>
        <v>5.3140975999999996E-3</v>
      </c>
    </row>
    <row r="13" spans="1:34" s="4" customFormat="1" ht="15" outlineLevel="1" thickBot="1" x14ac:dyDescent="0.35">
      <c r="B13" s="29"/>
      <c r="C13" s="84"/>
      <c r="E13" s="84"/>
      <c r="F13" s="84"/>
      <c r="G13" s="84"/>
      <c r="H13" s="87"/>
      <c r="I13" s="84"/>
      <c r="J13" s="89"/>
      <c r="K13" s="89"/>
      <c r="L13" s="89"/>
      <c r="M13" s="84"/>
      <c r="N13" s="84"/>
      <c r="O13" s="84"/>
    </row>
    <row r="14" spans="1:34" ht="15.75" customHeight="1" thickBot="1" x14ac:dyDescent="0.35">
      <c r="B14" s="442" t="s">
        <v>144</v>
      </c>
      <c r="C14" s="443"/>
      <c r="D14" s="443"/>
      <c r="E14" s="443"/>
      <c r="F14" s="443"/>
      <c r="G14" s="442"/>
      <c r="H14" s="444"/>
      <c r="I14" s="85"/>
      <c r="J14" s="439" t="s">
        <v>224</v>
      </c>
      <c r="K14" s="440"/>
      <c r="L14" s="440"/>
      <c r="M14" s="440"/>
      <c r="N14" s="441"/>
      <c r="O14" s="87"/>
      <c r="P14" s="474" t="s">
        <v>193</v>
      </c>
      <c r="Q14" s="475"/>
      <c r="R14" s="475"/>
      <c r="S14" s="475"/>
      <c r="T14" s="476"/>
      <c r="V14" s="439" t="s">
        <v>199</v>
      </c>
      <c r="W14" s="440"/>
      <c r="X14" s="477" t="s">
        <v>223</v>
      </c>
      <c r="Y14" s="478"/>
    </row>
    <row r="15" spans="1:34" s="200" customFormat="1" ht="28.8" x14ac:dyDescent="0.3">
      <c r="A15" s="190"/>
      <c r="B15" s="191" t="s">
        <v>135</v>
      </c>
      <c r="C15" s="192" t="s">
        <v>136</v>
      </c>
      <c r="D15" s="192" t="s">
        <v>137</v>
      </c>
      <c r="E15" s="193" t="s">
        <v>138</v>
      </c>
      <c r="F15" s="194" t="s">
        <v>139</v>
      </c>
      <c r="G15" s="195" t="s">
        <v>55</v>
      </c>
      <c r="H15" s="196" t="s">
        <v>38</v>
      </c>
      <c r="I15" s="190"/>
      <c r="J15" s="197" t="s">
        <v>74</v>
      </c>
      <c r="K15" s="192" t="s">
        <v>76</v>
      </c>
      <c r="L15" s="192" t="s">
        <v>75</v>
      </c>
      <c r="M15" s="369" t="s">
        <v>115</v>
      </c>
      <c r="N15" s="370" t="s">
        <v>18</v>
      </c>
      <c r="O15" s="198"/>
      <c r="P15" s="195" t="s">
        <v>135</v>
      </c>
      <c r="Q15" s="192" t="s">
        <v>194</v>
      </c>
      <c r="R15" s="192" t="s">
        <v>195</v>
      </c>
      <c r="S15" s="193" t="s">
        <v>203</v>
      </c>
      <c r="T15" s="267" t="s">
        <v>196</v>
      </c>
      <c r="U15" s="190"/>
      <c r="V15" s="276" t="s">
        <v>115</v>
      </c>
      <c r="W15" s="278" t="s">
        <v>18</v>
      </c>
      <c r="X15" s="276" t="s">
        <v>115</v>
      </c>
      <c r="Y15" s="277" t="s">
        <v>18</v>
      </c>
      <c r="Z15" s="190"/>
      <c r="AA15" s="190"/>
      <c r="AB15" s="190"/>
      <c r="AC15" s="190"/>
      <c r="AD15" s="190"/>
      <c r="AE15" s="190"/>
      <c r="AF15" s="190"/>
      <c r="AG15" s="190"/>
      <c r="AH15" s="190"/>
    </row>
    <row r="16" spans="1:34" ht="15" thickBot="1" x14ac:dyDescent="0.35">
      <c r="B16" s="171"/>
      <c r="C16" s="172"/>
      <c r="D16" s="172" t="s">
        <v>56</v>
      </c>
      <c r="E16" s="170" t="s">
        <v>107</v>
      </c>
      <c r="F16" s="175" t="s">
        <v>132</v>
      </c>
      <c r="G16" s="174"/>
      <c r="H16" s="173"/>
      <c r="J16" s="167"/>
      <c r="K16" s="168" t="s">
        <v>145</v>
      </c>
      <c r="L16" s="168" t="s">
        <v>145</v>
      </c>
      <c r="M16" s="371" t="s">
        <v>67</v>
      </c>
      <c r="N16" s="372" t="s">
        <v>67</v>
      </c>
      <c r="O16" s="244"/>
      <c r="P16" s="279"/>
      <c r="Q16" s="168"/>
      <c r="R16" s="168"/>
      <c r="S16" s="170" t="s">
        <v>202</v>
      </c>
      <c r="T16" s="173"/>
      <c r="V16" s="167" t="s">
        <v>200</v>
      </c>
      <c r="W16" s="175" t="s">
        <v>201</v>
      </c>
      <c r="X16" s="279" t="s">
        <v>67</v>
      </c>
      <c r="Y16" s="280" t="s">
        <v>67</v>
      </c>
    </row>
    <row r="17" spans="2:25" ht="15.6" x14ac:dyDescent="0.3">
      <c r="B17" s="120" t="s">
        <v>179</v>
      </c>
      <c r="C17" s="121"/>
      <c r="D17" s="91"/>
      <c r="E17" s="129"/>
      <c r="F17" s="129"/>
      <c r="G17" s="130"/>
      <c r="H17" s="131"/>
      <c r="J17" s="110"/>
      <c r="K17" s="107"/>
      <c r="L17" s="107"/>
      <c r="M17" s="105"/>
      <c r="N17" s="111"/>
      <c r="O17" s="87"/>
      <c r="P17" s="268">
        <v>1</v>
      </c>
      <c r="Q17" s="122" t="s">
        <v>204</v>
      </c>
      <c r="R17" s="103" t="s">
        <v>197</v>
      </c>
      <c r="S17" s="176"/>
      <c r="T17" s="269"/>
      <c r="V17" s="395">
        <v>1.3295999999999999</v>
      </c>
      <c r="W17" s="396">
        <v>6.0699999999999997E-2</v>
      </c>
      <c r="X17" s="287">
        <f t="shared" ref="X17:X36" si="0">(S17/1000)*T17*(V17/1000)</f>
        <v>0</v>
      </c>
      <c r="Y17" s="288">
        <f t="shared" ref="Y17:Y36" si="1">(S17/1000)*T17*(W17/1000)</f>
        <v>0</v>
      </c>
    </row>
    <row r="18" spans="2:25" ht="15.6" x14ac:dyDescent="0.3">
      <c r="B18" s="123">
        <v>1</v>
      </c>
      <c r="C18" s="122" t="str">
        <f>'Rekensheet U-methode'!C25</f>
        <v>1. Mobiele bron</v>
      </c>
      <c r="D18" s="103" t="str">
        <f>IF('Rekensheet U-methode'!D25="","",'Rekensheet U-methode'!D25)</f>
        <v/>
      </c>
      <c r="E18" s="176" t="str">
        <f>IF('Rekensheet U-methode'!E25="","",'Rekensheet U-methode'!E25)</f>
        <v/>
      </c>
      <c r="F18" s="176" t="str">
        <f>IF('Rekensheet U-methode'!F25="","",'Rekensheet U-methode'!F25)</f>
        <v/>
      </c>
      <c r="G18" s="132" t="str">
        <f>_xlfn.IFNA(VLOOKUP($F18,'Lijst Stageklassen'!$A$5:$CV$12,3+20*(VALUE(LEFT($C18,1)-1)),TRUE),J18)</f>
        <v/>
      </c>
      <c r="H18" s="133" t="str">
        <f>_xlfn.IFNA(VLOOKUP($F18,'Lijst Stageklassen'!$A$5:$CV$12,3+20*(VALUE(LEFT($C18,1)-1))+VALUE(LEFT($D$7,1)),TRUE),J18)</f>
        <v/>
      </c>
      <c r="J18" s="112" t="str">
        <f>_xlfn.IFNA(IF(OR(RIGHT(C18,3)="MUT",RIGHT(C18,3)="ZUT"),RIGHT(C18,3),(VLOOKUP($F18,'Lijst Stageklassen'!$A$5:$CV$12,9+20*(VALUE(LEFT($C18,1)-1))+VALUE(LEFT($D$7,1)),TRUE))),"")</f>
        <v/>
      </c>
      <c r="K18" s="108" t="str">
        <f>VLOOKUP($J18,'Emissie U-methode'!$B$3:$E$11,3,TRUE)</f>
        <v/>
      </c>
      <c r="L18" s="108" t="str">
        <f>VLOOKUP($J18,'Emissie U-methode'!$B$3:$E$11,4,TRUE)</f>
        <v/>
      </c>
      <c r="M18" s="141" t="str">
        <f t="shared" ref="M18:M24" si="2">IF(ISNUMBER(K18),(IF(OR(J18="MUT",J18="ZUT"),$E18*K18,$E18*$F18*K18/1000)),"")</f>
        <v/>
      </c>
      <c r="N18" s="286" t="str">
        <f t="shared" ref="N18:N24" si="3">IF(ISNUMBER(L18),(IF(OR(J18="MUT",J18="ZUT"),$E18*L18,$E18*$F18*L18/1000)),"")</f>
        <v/>
      </c>
      <c r="P18" s="268">
        <v>2</v>
      </c>
      <c r="Q18" s="122"/>
      <c r="R18" s="103" t="s">
        <v>197</v>
      </c>
      <c r="S18" s="176"/>
      <c r="T18" s="269"/>
      <c r="V18" s="395">
        <v>1.3295999999999999</v>
      </c>
      <c r="W18" s="396">
        <v>6.0699999999999997E-2</v>
      </c>
      <c r="X18" s="289">
        <f t="shared" si="0"/>
        <v>0</v>
      </c>
      <c r="Y18" s="290">
        <f t="shared" si="1"/>
        <v>0</v>
      </c>
    </row>
    <row r="19" spans="2:25" ht="15.6" x14ac:dyDescent="0.3">
      <c r="B19" s="123">
        <v>2</v>
      </c>
      <c r="C19" s="122" t="str">
        <f>'Rekensheet U-methode'!C26</f>
        <v>1. Mobiele bron</v>
      </c>
      <c r="D19" s="103" t="str">
        <f>IF('Rekensheet U-methode'!D26="","",'Rekensheet U-methode'!D26)</f>
        <v/>
      </c>
      <c r="E19" s="176" t="str">
        <f>IF('Rekensheet U-methode'!E26="","",'Rekensheet U-methode'!E26)</f>
        <v/>
      </c>
      <c r="F19" s="176" t="str">
        <f>IF('Rekensheet U-methode'!F26="","",'Rekensheet U-methode'!F26)</f>
        <v/>
      </c>
      <c r="G19" s="132" t="str">
        <f>_xlfn.IFNA(VLOOKUP($F19,'Lijst Stageklassen'!$A$5:$CV$12,3+20*(VALUE(LEFT($C19,1)-1)),TRUE),J19)</f>
        <v/>
      </c>
      <c r="H19" s="133" t="str">
        <f>_xlfn.IFNA(VLOOKUP($F19,'Lijst Stageklassen'!$A$5:$CV$12,3+20*(VALUE(LEFT($C19,1)-1))+VALUE(LEFT($D$7,1)),TRUE),J19)</f>
        <v/>
      </c>
      <c r="J19" s="112" t="str">
        <f>_xlfn.IFNA(IF(OR(RIGHT(C19,3)="MUT",RIGHT(C19,3)="ZUT"),RIGHT(C19,3),(VLOOKUP($F19,'Lijst Stageklassen'!$A$5:$CV$12,9+20*(VALUE(LEFT($C19,1)-1))+VALUE(LEFT($D$7,1)),TRUE))),"")</f>
        <v/>
      </c>
      <c r="K19" s="108" t="str">
        <f>VLOOKUP($J19,'Emissie U-methode'!$B$3:$E$11,3,TRUE)</f>
        <v/>
      </c>
      <c r="L19" s="108" t="str">
        <f>VLOOKUP($J19,'Emissie U-methode'!$B$3:$E$11,4,TRUE)</f>
        <v/>
      </c>
      <c r="M19" s="141" t="str">
        <f t="shared" si="2"/>
        <v/>
      </c>
      <c r="N19" s="286" t="str">
        <f t="shared" si="3"/>
        <v/>
      </c>
      <c r="P19" s="268">
        <v>3</v>
      </c>
      <c r="Q19" s="122"/>
      <c r="R19" s="103" t="s">
        <v>197</v>
      </c>
      <c r="S19" s="176"/>
      <c r="T19" s="270"/>
      <c r="V19" s="395">
        <v>1.3295999999999999</v>
      </c>
      <c r="W19" s="396">
        <v>6.0699999999999997E-2</v>
      </c>
      <c r="X19" s="289">
        <f t="shared" si="0"/>
        <v>0</v>
      </c>
      <c r="Y19" s="290">
        <f t="shared" si="1"/>
        <v>0</v>
      </c>
    </row>
    <row r="20" spans="2:25" ht="15.6" x14ac:dyDescent="0.3">
      <c r="B20" s="123">
        <v>3</v>
      </c>
      <c r="C20" s="122" t="str">
        <f>'Rekensheet U-methode'!C27</f>
        <v>1. Mobiele bron</v>
      </c>
      <c r="D20" s="104" t="str">
        <f>IF('Rekensheet U-methode'!D27="","",'Rekensheet U-methode'!D27)</f>
        <v/>
      </c>
      <c r="E20" s="176" t="str">
        <f>IF('Rekensheet U-methode'!E27="","",'Rekensheet U-methode'!E27)</f>
        <v/>
      </c>
      <c r="F20" s="176" t="str">
        <f>IF('Rekensheet U-methode'!F27="","",'Rekensheet U-methode'!F27)</f>
        <v/>
      </c>
      <c r="G20" s="132" t="str">
        <f>_xlfn.IFNA(VLOOKUP($F20,'Lijst Stageklassen'!$A$5:$CV$12,3+20*(VALUE(LEFT($C20,1)-1)),TRUE),J20)</f>
        <v/>
      </c>
      <c r="H20" s="133" t="str">
        <f>_xlfn.IFNA(VLOOKUP($F20,'Lijst Stageklassen'!$A$5:$CV$12,3+20*(VALUE(LEFT($C20,1)-1))+VALUE(LEFT($D$7,1)),TRUE),J20)</f>
        <v/>
      </c>
      <c r="J20" s="112" t="str">
        <f>_xlfn.IFNA(IF(OR(RIGHT(C20,3)="MUT",RIGHT(C20,3)="ZUT"),RIGHT(C20,3),(VLOOKUP($F20,'Lijst Stageklassen'!$A$5:$CV$12,9+20*(VALUE(LEFT($C20,1)-1))+VALUE(LEFT($D$7,1)),TRUE))),"")</f>
        <v/>
      </c>
      <c r="K20" s="108" t="str">
        <f>VLOOKUP($J20,'Emissie U-methode'!$B$3:$E$11,3,TRUE)</f>
        <v/>
      </c>
      <c r="L20" s="108" t="str">
        <f>VLOOKUP($J20,'Emissie U-methode'!$B$3:$E$11,4,TRUE)</f>
        <v/>
      </c>
      <c r="M20" s="141" t="str">
        <f t="shared" si="2"/>
        <v/>
      </c>
      <c r="N20" s="286" t="str">
        <f t="shared" si="3"/>
        <v/>
      </c>
      <c r="P20" s="268">
        <v>4</v>
      </c>
      <c r="Q20" s="122"/>
      <c r="R20" s="103" t="s">
        <v>197</v>
      </c>
      <c r="S20" s="176"/>
      <c r="T20" s="270"/>
      <c r="V20" s="395">
        <v>1.3295999999999999</v>
      </c>
      <c r="W20" s="396">
        <v>6.0699999999999997E-2</v>
      </c>
      <c r="X20" s="289">
        <f t="shared" si="0"/>
        <v>0</v>
      </c>
      <c r="Y20" s="290">
        <f t="shared" si="1"/>
        <v>0</v>
      </c>
    </row>
    <row r="21" spans="2:25" ht="15.6" x14ac:dyDescent="0.3">
      <c r="B21" s="123">
        <v>4</v>
      </c>
      <c r="C21" s="122" t="str">
        <f>'Rekensheet U-methode'!C28</f>
        <v>1. Mobiele bron</v>
      </c>
      <c r="D21" s="104" t="str">
        <f>IF('Rekensheet U-methode'!D28="","",'Rekensheet U-methode'!D28)</f>
        <v/>
      </c>
      <c r="E21" s="176" t="str">
        <f>IF('Rekensheet U-methode'!E28="","",'Rekensheet U-methode'!E28)</f>
        <v/>
      </c>
      <c r="F21" s="176"/>
      <c r="G21" s="132" t="str">
        <f>_xlfn.IFNA(VLOOKUP($F21,'Lijst Stageklassen'!$A$5:$CV$12,3+20*(VALUE(LEFT($C21,1)-1)),TRUE),J21)</f>
        <v/>
      </c>
      <c r="H21" s="133" t="str">
        <f>_xlfn.IFNA(VLOOKUP($F21,'Lijst Stageklassen'!$A$5:$CV$12,3+20*(VALUE(LEFT($C21,1)-1))+VALUE(LEFT($D$7,1)),TRUE),J21)</f>
        <v/>
      </c>
      <c r="J21" s="112" t="str">
        <f>_xlfn.IFNA(IF(OR(RIGHT(C21,3)="MUT",RIGHT(C21,3)="ZUT"),RIGHT(C21,3),(VLOOKUP($F21,'Lijst Stageklassen'!$A$5:$CV$12,9+20*(VALUE(LEFT($C21,1)-1))+VALUE(LEFT($D$7,1)),TRUE))),"")</f>
        <v/>
      </c>
      <c r="K21" s="108" t="str">
        <f>VLOOKUP($J21,'Emissie U-methode'!$B$3:$E$11,3,TRUE)</f>
        <v/>
      </c>
      <c r="L21" s="108" t="str">
        <f>VLOOKUP($J21,'Emissie U-methode'!$B$3:$E$11,4,TRUE)</f>
        <v/>
      </c>
      <c r="M21" s="141" t="str">
        <f t="shared" si="2"/>
        <v/>
      </c>
      <c r="N21" s="286" t="str">
        <f t="shared" si="3"/>
        <v/>
      </c>
      <c r="P21" s="268">
        <v>5</v>
      </c>
      <c r="Q21" s="122"/>
      <c r="R21" s="103" t="s">
        <v>197</v>
      </c>
      <c r="S21" s="176"/>
      <c r="T21" s="270"/>
      <c r="V21" s="395">
        <v>1.3295999999999999</v>
      </c>
      <c r="W21" s="396">
        <v>6.0699999999999997E-2</v>
      </c>
      <c r="X21" s="289">
        <f t="shared" si="0"/>
        <v>0</v>
      </c>
      <c r="Y21" s="290">
        <f t="shared" si="1"/>
        <v>0</v>
      </c>
    </row>
    <row r="22" spans="2:25" ht="15.6" x14ac:dyDescent="0.3">
      <c r="B22" s="123">
        <v>5</v>
      </c>
      <c r="C22" s="122" t="str">
        <f>'Rekensheet U-methode'!C29</f>
        <v>1. Mobiele bron</v>
      </c>
      <c r="D22" s="104" t="str">
        <f>IF('Rekensheet U-methode'!D29="","",'Rekensheet U-methode'!D29)</f>
        <v/>
      </c>
      <c r="E22" s="176" t="str">
        <f>IF('Rekensheet U-methode'!E29="","",'Rekensheet U-methode'!E29)</f>
        <v/>
      </c>
      <c r="F22" s="176"/>
      <c r="G22" s="132" t="str">
        <f>_xlfn.IFNA(VLOOKUP($F22,'Lijst Stageklassen'!$A$5:$CV$12,3+20*(VALUE(LEFT($C22,1)-1)),TRUE),J22)</f>
        <v/>
      </c>
      <c r="H22" s="133" t="str">
        <f>_xlfn.IFNA(VLOOKUP($F22,'Lijst Stageklassen'!$A$5:$CV$12,3+20*(VALUE(LEFT($C22,1)-1))+VALUE(LEFT($D$7,1)),TRUE),J22)</f>
        <v/>
      </c>
      <c r="J22" s="112" t="str">
        <f>_xlfn.IFNA(IF(OR(RIGHT(C22,3)="MUT",RIGHT(C22,3)="ZUT"),RIGHT(C22,3),(VLOOKUP($F22,'Lijst Stageklassen'!$A$5:$CV$12,9+20*(VALUE(LEFT($C22,1)-1))+VALUE(LEFT($D$7,1)),TRUE))),"")</f>
        <v/>
      </c>
      <c r="K22" s="108" t="str">
        <f>VLOOKUP($J22,'Emissie U-methode'!$B$3:$E$11,3,TRUE)</f>
        <v/>
      </c>
      <c r="L22" s="108" t="str">
        <f>VLOOKUP($J22,'Emissie U-methode'!$B$3:$E$11,4,TRUE)</f>
        <v/>
      </c>
      <c r="M22" s="141" t="str">
        <f t="shared" si="2"/>
        <v/>
      </c>
      <c r="N22" s="286" t="str">
        <f t="shared" si="3"/>
        <v/>
      </c>
      <c r="P22" s="268">
        <v>6</v>
      </c>
      <c r="Q22" s="122"/>
      <c r="R22" s="103" t="s">
        <v>197</v>
      </c>
      <c r="S22" s="176"/>
      <c r="T22" s="270"/>
      <c r="V22" s="395">
        <v>1.3295999999999999</v>
      </c>
      <c r="W22" s="396">
        <v>6.0699999999999997E-2</v>
      </c>
      <c r="X22" s="289">
        <f t="shared" si="0"/>
        <v>0</v>
      </c>
      <c r="Y22" s="290">
        <f t="shared" si="1"/>
        <v>0</v>
      </c>
    </row>
    <row r="23" spans="2:25" ht="15.6" x14ac:dyDescent="0.3">
      <c r="B23" s="123">
        <v>6</v>
      </c>
      <c r="C23" s="122" t="str">
        <f>'Rekensheet U-methode'!C30</f>
        <v>1. Mobiele bron</v>
      </c>
      <c r="D23" s="104" t="str">
        <f>IF('Rekensheet U-methode'!D30="","",'Rekensheet U-methode'!D30)</f>
        <v/>
      </c>
      <c r="E23" s="176" t="str">
        <f>IF('Rekensheet U-methode'!E30="","",'Rekensheet U-methode'!E30)</f>
        <v/>
      </c>
      <c r="F23" s="176" t="str">
        <f>IF('Rekensheet U-methode'!F30="","",'Rekensheet U-methode'!F30)</f>
        <v/>
      </c>
      <c r="G23" s="132" t="str">
        <f>_xlfn.IFNA(VLOOKUP($F23,'Lijst Stageklassen'!$A$5:$CV$12,3+20*(VALUE(LEFT($C23,1)-1)),TRUE),J23)</f>
        <v/>
      </c>
      <c r="H23" s="133" t="str">
        <f>_xlfn.IFNA(VLOOKUP($F23,'Lijst Stageklassen'!$A$5:$CV$12,3+20*(VALUE(LEFT($C23,1)-1))+VALUE(LEFT($D$7,1)),TRUE),J23)</f>
        <v/>
      </c>
      <c r="J23" s="112" t="str">
        <f>_xlfn.IFNA(IF(OR(RIGHT(C23,3)="MUT",RIGHT(C23,3)="ZUT"),RIGHT(C23,3),(VLOOKUP($F23,'Lijst Stageklassen'!$A$5:$CV$12,9+20*(VALUE(LEFT($C23,1)-1))+VALUE(LEFT($D$7,1)),TRUE))),"")</f>
        <v/>
      </c>
      <c r="K23" s="108" t="str">
        <f>VLOOKUP($J23,'Emissie U-methode'!$B$3:$E$11,3,TRUE)</f>
        <v/>
      </c>
      <c r="L23" s="108" t="str">
        <f>VLOOKUP($J23,'Emissie U-methode'!$B$3:$E$11,4,TRUE)</f>
        <v/>
      </c>
      <c r="M23" s="141" t="str">
        <f t="shared" si="2"/>
        <v/>
      </c>
      <c r="N23" s="286" t="str">
        <f t="shared" si="3"/>
        <v/>
      </c>
      <c r="P23" s="268">
        <v>7</v>
      </c>
      <c r="Q23" s="122"/>
      <c r="R23" s="103" t="s">
        <v>197</v>
      </c>
      <c r="S23" s="176"/>
      <c r="T23" s="270"/>
      <c r="V23" s="395">
        <v>1.3295999999999999</v>
      </c>
      <c r="W23" s="396">
        <v>6.0699999999999997E-2</v>
      </c>
      <c r="X23" s="289">
        <f t="shared" si="0"/>
        <v>0</v>
      </c>
      <c r="Y23" s="290">
        <f t="shared" si="1"/>
        <v>0</v>
      </c>
    </row>
    <row r="24" spans="2:25" ht="15.6" x14ac:dyDescent="0.3">
      <c r="B24" s="123">
        <v>7</v>
      </c>
      <c r="C24" s="122" t="str">
        <f>'Rekensheet U-methode'!C31</f>
        <v>1. Mobiele bron</v>
      </c>
      <c r="D24" s="104" t="str">
        <f>IF('Rekensheet U-methode'!D31="","",'Rekensheet U-methode'!D31)</f>
        <v/>
      </c>
      <c r="E24" s="176" t="str">
        <f>IF('Rekensheet U-methode'!E31="","",'Rekensheet U-methode'!E31)</f>
        <v/>
      </c>
      <c r="F24" s="176" t="str">
        <f>IF('Rekensheet U-methode'!F31="","",'Rekensheet U-methode'!F31)</f>
        <v/>
      </c>
      <c r="G24" s="132" t="str">
        <f>_xlfn.IFNA(VLOOKUP($F24,'Lijst Stageklassen'!$A$5:$CV$12,3+20*(VALUE(LEFT($C24,1)-1)),TRUE),J24)</f>
        <v/>
      </c>
      <c r="H24" s="133" t="str">
        <f>_xlfn.IFNA(VLOOKUP($F24,'Lijst Stageklassen'!$A$5:$CV$12,3+20*(VALUE(LEFT($C24,1)-1))+VALUE(LEFT($D$7,1)),TRUE),J24)</f>
        <v/>
      </c>
      <c r="J24" s="112" t="str">
        <f>_xlfn.IFNA(IF(OR(RIGHT(C24,3)="MUT",RIGHT(C24,3)="ZUT"),RIGHT(C24,3),(VLOOKUP($F24,'Lijst Stageklassen'!$A$5:$CV$12,9+20*(VALUE(LEFT($C24,1)-1))+VALUE(LEFT($D$7,1)),TRUE))),"")</f>
        <v/>
      </c>
      <c r="K24" s="108" t="str">
        <f>VLOOKUP($J24,'Emissie U-methode'!$B$3:$E$11,3,TRUE)</f>
        <v/>
      </c>
      <c r="L24" s="108" t="str">
        <f>VLOOKUP($J24,'Emissie U-methode'!$B$3:$E$11,4,TRUE)</f>
        <v/>
      </c>
      <c r="M24" s="141" t="str">
        <f t="shared" si="2"/>
        <v/>
      </c>
      <c r="N24" s="286" t="str">
        <f t="shared" si="3"/>
        <v/>
      </c>
      <c r="P24" s="268">
        <v>8</v>
      </c>
      <c r="Q24" s="122"/>
      <c r="R24" s="103" t="s">
        <v>197</v>
      </c>
      <c r="S24" s="176"/>
      <c r="T24" s="270"/>
      <c r="V24" s="395">
        <v>1.3295999999999999</v>
      </c>
      <c r="W24" s="396">
        <v>6.0699999999999997E-2</v>
      </c>
      <c r="X24" s="289">
        <f t="shared" si="0"/>
        <v>0</v>
      </c>
      <c r="Y24" s="290">
        <f t="shared" si="1"/>
        <v>0</v>
      </c>
    </row>
    <row r="25" spans="2:25" ht="15.6" x14ac:dyDescent="0.3">
      <c r="B25" s="123">
        <v>8</v>
      </c>
      <c r="C25" s="122" t="str">
        <f>'Rekensheet U-methode'!C32</f>
        <v>1. Mobiele bron</v>
      </c>
      <c r="D25" s="104" t="str">
        <f>IF('Rekensheet U-methode'!D32="","",'Rekensheet U-methode'!D32)</f>
        <v/>
      </c>
      <c r="E25" s="176" t="str">
        <f>IF('Rekensheet U-methode'!E32="","",'Rekensheet U-methode'!E32)</f>
        <v/>
      </c>
      <c r="F25" s="176" t="str">
        <f>IF('Rekensheet U-methode'!F32="","",'Rekensheet U-methode'!F32)</f>
        <v/>
      </c>
      <c r="G25" s="132" t="str">
        <f>_xlfn.IFNA(VLOOKUP($F25,'Lijst Stageklassen'!$A$5:$CV$12,3+20*(VALUE(LEFT($C25,1)-1)),TRUE),J25)</f>
        <v/>
      </c>
      <c r="H25" s="133" t="str">
        <f>_xlfn.IFNA(VLOOKUP($F25,'Lijst Stageklassen'!$A$5:$CV$12,3+20*(VALUE(LEFT($C25,1)-1))+VALUE(LEFT($D$7,1)),TRUE),J25)</f>
        <v/>
      </c>
      <c r="J25" s="112" t="str">
        <f>_xlfn.IFNA(IF(OR(RIGHT(C25,3)="MUT",RIGHT(C25,3)="ZUT"),RIGHT(C25,3),(VLOOKUP($F25,'Lijst Stageklassen'!$A$5:$CV$12,9+20*(VALUE(LEFT($C25,1)-1))+VALUE(LEFT($D$7,1)),TRUE))),"")</f>
        <v/>
      </c>
      <c r="K25" s="108" t="str">
        <f>VLOOKUP($J25,'Emissie U-methode'!$B$3:$E$11,3,TRUE)</f>
        <v/>
      </c>
      <c r="L25" s="108" t="str">
        <f>VLOOKUP($J25,'Emissie U-methode'!$B$3:$E$11,4,TRUE)</f>
        <v/>
      </c>
      <c r="M25" s="141" t="str">
        <f>IF(ISNUMBER(K25),(IF(OR(J25="MUT",J25="ZUT"),$E25*K25,$E25*$F25*K25/1000)),"")</f>
        <v/>
      </c>
      <c r="N25" s="286" t="str">
        <f>IF(ISNUMBER(L25),(IF(OR(J25="MUT",J25="ZUT"),$E25*L25,$E25*$F25*L25/1000)),"")</f>
        <v/>
      </c>
      <c r="P25" s="268">
        <v>9</v>
      </c>
      <c r="Q25" s="122"/>
      <c r="R25" s="103" t="s">
        <v>197</v>
      </c>
      <c r="S25" s="176"/>
      <c r="T25" s="270"/>
      <c r="V25" s="395">
        <v>1.3295999999999999</v>
      </c>
      <c r="W25" s="396">
        <v>6.0699999999999997E-2</v>
      </c>
      <c r="X25" s="289">
        <f t="shared" si="0"/>
        <v>0</v>
      </c>
      <c r="Y25" s="290">
        <f t="shared" si="1"/>
        <v>0</v>
      </c>
    </row>
    <row r="26" spans="2:25" s="4" customFormat="1" ht="16.2" thickBot="1" x14ac:dyDescent="0.35">
      <c r="B26" s="123">
        <v>9</v>
      </c>
      <c r="C26" s="122" t="str">
        <f>'Rekensheet U-methode'!C33</f>
        <v>1. Mobiele bron</v>
      </c>
      <c r="D26" s="104" t="str">
        <f>IF('Rekensheet U-methode'!D33="","",'Rekensheet U-methode'!D33)</f>
        <v/>
      </c>
      <c r="E26" s="176" t="str">
        <f>IF('Rekensheet U-methode'!E33="","",'Rekensheet U-methode'!E33)</f>
        <v/>
      </c>
      <c r="F26" s="176" t="str">
        <f>IF('Rekensheet U-methode'!F33="","",'Rekensheet U-methode'!F33)</f>
        <v/>
      </c>
      <c r="G26" s="132" t="str">
        <f>_xlfn.IFNA(VLOOKUP($F26,'Lijst Stageklassen'!$A$5:$CV$12,3+20*(VALUE(LEFT($C26,1)-1)),TRUE),J26)</f>
        <v/>
      </c>
      <c r="H26" s="133" t="str">
        <f>_xlfn.IFNA(VLOOKUP($F26,'Lijst Stageklassen'!$A$5:$CV$12,3+20*(VALUE(LEFT($C26,1)-1))+VALUE(LEFT($D$7,1)),TRUE),J26)</f>
        <v/>
      </c>
      <c r="J26" s="112" t="str">
        <f>_xlfn.IFNA(IF(OR(RIGHT(C26,3)="MUT",RIGHT(C26,3)="ZUT"),RIGHT(C26,3),(VLOOKUP($F26,'Lijst Stageklassen'!$A$5:$CV$12,9+20*(VALUE(LEFT($C26,1)-1))+VALUE(LEFT($D$7,1)),TRUE))),"")</f>
        <v/>
      </c>
      <c r="K26" s="108" t="str">
        <f>VLOOKUP($J26,'Emissie U-methode'!$B$3:$E$11,3,TRUE)</f>
        <v/>
      </c>
      <c r="L26" s="108" t="str">
        <f>VLOOKUP($J26,'Emissie U-methode'!$B$3:$E$11,4,TRUE)</f>
        <v/>
      </c>
      <c r="M26" s="141" t="str">
        <f t="shared" ref="M26:M89" si="4">IF(ISNUMBER(K26),(IF(OR(J26="MUT",J26="ZUT"),$E26*K26,$E26*$F26*K26/1000)),"")</f>
        <v/>
      </c>
      <c r="N26" s="286" t="str">
        <f t="shared" ref="N26:N89" si="5">IF(ISNUMBER(L26),(IF(OR(J26="MUT",J26="ZUT"),$E26*L26,$E26*$F26*L26/1000)),"")</f>
        <v/>
      </c>
      <c r="P26" s="271">
        <v>10</v>
      </c>
      <c r="Q26" s="272"/>
      <c r="R26" s="273" t="s">
        <v>197</v>
      </c>
      <c r="S26" s="274"/>
      <c r="T26" s="275"/>
      <c r="V26" s="395">
        <v>1.3295999999999999</v>
      </c>
      <c r="W26" s="396">
        <v>6.0699999999999997E-2</v>
      </c>
      <c r="X26" s="291">
        <f t="shared" si="0"/>
        <v>0</v>
      </c>
      <c r="Y26" s="292">
        <f t="shared" si="1"/>
        <v>0</v>
      </c>
    </row>
    <row r="27" spans="2:25" s="4" customFormat="1" ht="15.6" x14ac:dyDescent="0.3">
      <c r="B27" s="123">
        <v>10</v>
      </c>
      <c r="C27" s="122" t="str">
        <f>'Rekensheet U-methode'!C34</f>
        <v>1. Mobiele bron</v>
      </c>
      <c r="D27" s="104" t="str">
        <f>IF('Rekensheet U-methode'!D34="","",'Rekensheet U-methode'!D34)</f>
        <v/>
      </c>
      <c r="E27" s="177" t="str">
        <f>IF('Rekensheet U-methode'!E34="","",'Rekensheet U-methode'!E34)</f>
        <v/>
      </c>
      <c r="F27" s="176" t="str">
        <f>IF('Rekensheet U-methode'!F34="","",'Rekensheet U-methode'!F34)</f>
        <v/>
      </c>
      <c r="G27" s="132" t="str">
        <f>_xlfn.IFNA(VLOOKUP($F27,'Lijst Stageklassen'!$A$5:$CV$12,3+20*(VALUE(LEFT($C27,1)-1)),TRUE),J27)</f>
        <v/>
      </c>
      <c r="H27" s="133" t="str">
        <f>_xlfn.IFNA(VLOOKUP($F27,'Lijst Stageklassen'!$A$5:$CV$12,3+20*(VALUE(LEFT($C27,1)-1))+VALUE(LEFT($D$7,1)),TRUE),J27)</f>
        <v/>
      </c>
      <c r="J27" s="112" t="str">
        <f>_xlfn.IFNA(IF(OR(RIGHT(C27,3)="MUT",RIGHT(C27,3)="ZUT"),RIGHT(C27,3),(VLOOKUP($F27,'Lijst Stageklassen'!$A$5:$CV$12,9+20*(VALUE(LEFT($C27,1)-1))+VALUE(LEFT($D$7,1)),TRUE))),"")</f>
        <v/>
      </c>
      <c r="K27" s="108" t="str">
        <f>VLOOKUP($J27,'Emissie U-methode'!$B$3:$E$11,3,TRUE)</f>
        <v/>
      </c>
      <c r="L27" s="108" t="str">
        <f>VLOOKUP($J27,'Emissie U-methode'!$B$3:$E$11,4,TRUE)</f>
        <v/>
      </c>
      <c r="M27" s="141" t="str">
        <f t="shared" si="4"/>
        <v/>
      </c>
      <c r="N27" s="286" t="str">
        <f t="shared" si="5"/>
        <v/>
      </c>
      <c r="P27" s="268">
        <v>1</v>
      </c>
      <c r="Q27" s="122" t="s">
        <v>205</v>
      </c>
      <c r="R27" s="103" t="s">
        <v>198</v>
      </c>
      <c r="S27" s="176">
        <v>1234</v>
      </c>
      <c r="T27" s="269">
        <v>56</v>
      </c>
      <c r="V27" s="397">
        <v>1.8947000000000001</v>
      </c>
      <c r="W27" s="398">
        <v>7.6899999999999996E-2</v>
      </c>
      <c r="X27" s="287">
        <f t="shared" si="0"/>
        <v>0.13093134880000001</v>
      </c>
      <c r="Y27" s="288">
        <f t="shared" si="1"/>
        <v>5.3140975999999996E-3</v>
      </c>
    </row>
    <row r="28" spans="2:25" s="4" customFormat="1" ht="15.6" x14ac:dyDescent="0.3">
      <c r="B28" s="123">
        <v>11</v>
      </c>
      <c r="C28" s="122" t="str">
        <f>'Rekensheet U-methode'!C35</f>
        <v>1. Mobiele bron</v>
      </c>
      <c r="D28" s="104" t="str">
        <f>IF('Rekensheet U-methode'!D35="","",'Rekensheet U-methode'!D35)</f>
        <v/>
      </c>
      <c r="E28" s="177" t="str">
        <f>IF('Rekensheet U-methode'!E35="","",'Rekensheet U-methode'!E35)</f>
        <v/>
      </c>
      <c r="F28" s="176" t="str">
        <f>IF('Rekensheet U-methode'!F35="","",'Rekensheet U-methode'!F35)</f>
        <v/>
      </c>
      <c r="G28" s="132" t="str">
        <f>_xlfn.IFNA(VLOOKUP($F28,'Lijst Stageklassen'!$A$5:$CV$12,3+20*(VALUE(LEFT($C28,1)-1)),TRUE),J28)</f>
        <v/>
      </c>
      <c r="H28" s="133" t="str">
        <f>_xlfn.IFNA(VLOOKUP($F28,'Lijst Stageklassen'!$A$5:$CV$12,3+20*(VALUE(LEFT($C28,1)-1))+VALUE(LEFT($D$7,1)),TRUE),J28)</f>
        <v/>
      </c>
      <c r="J28" s="112" t="str">
        <f>_xlfn.IFNA(IF(OR(RIGHT(C28,3)="MUT",RIGHT(C28,3)="ZUT"),RIGHT(C28,3),(VLOOKUP($F28,'Lijst Stageklassen'!$A$5:$CV$12,9+20*(VALUE(LEFT($C28,1)-1))+VALUE(LEFT($D$7,1)),TRUE))),"")</f>
        <v/>
      </c>
      <c r="K28" s="108" t="str">
        <f>VLOOKUP($J28,'Emissie U-methode'!$B$3:$E$11,3,TRUE)</f>
        <v/>
      </c>
      <c r="L28" s="108" t="str">
        <f>VLOOKUP($J28,'Emissie U-methode'!$B$3:$E$11,4,TRUE)</f>
        <v/>
      </c>
      <c r="M28" s="141" t="str">
        <f t="shared" si="4"/>
        <v/>
      </c>
      <c r="N28" s="286" t="str">
        <f t="shared" si="5"/>
        <v/>
      </c>
      <c r="P28" s="268">
        <v>2</v>
      </c>
      <c r="Q28" s="122"/>
      <c r="R28" s="103" t="s">
        <v>198</v>
      </c>
      <c r="S28" s="176"/>
      <c r="T28" s="269"/>
      <c r="V28" s="395">
        <v>1.8947000000000001</v>
      </c>
      <c r="W28" s="396">
        <v>7.6899999999999996E-2</v>
      </c>
      <c r="X28" s="289">
        <f t="shared" si="0"/>
        <v>0</v>
      </c>
      <c r="Y28" s="290">
        <f t="shared" si="1"/>
        <v>0</v>
      </c>
    </row>
    <row r="29" spans="2:25" s="4" customFormat="1" ht="15.6" x14ac:dyDescent="0.3">
      <c r="B29" s="123">
        <v>12</v>
      </c>
      <c r="C29" s="122" t="str">
        <f>'Rekensheet U-methode'!C36</f>
        <v>1. Mobiele bron</v>
      </c>
      <c r="D29" s="104" t="str">
        <f>IF('Rekensheet U-methode'!D36="","",'Rekensheet U-methode'!D36)</f>
        <v/>
      </c>
      <c r="E29" s="177" t="str">
        <f>IF('Rekensheet U-methode'!E36="","",'Rekensheet U-methode'!E36)</f>
        <v/>
      </c>
      <c r="F29" s="177" t="str">
        <f>IF('Rekensheet U-methode'!F36="","",'Rekensheet U-methode'!F36)</f>
        <v/>
      </c>
      <c r="G29" s="132" t="str">
        <f>_xlfn.IFNA(VLOOKUP($F29,'Lijst Stageklassen'!$A$5:$CV$12,3+20*(VALUE(LEFT($C29,1)-1)),TRUE),J29)</f>
        <v/>
      </c>
      <c r="H29" s="133" t="str">
        <f>_xlfn.IFNA(VLOOKUP($F29,'Lijst Stageklassen'!$A$5:$CV$12,3+20*(VALUE(LEFT($C29,1)-1))+VALUE(LEFT($D$7,1)),TRUE),J29)</f>
        <v/>
      </c>
      <c r="J29" s="112" t="str">
        <f>_xlfn.IFNA(IF(OR(RIGHT(C29,3)="MUT",RIGHT(C29,3)="ZUT"),RIGHT(C29,3),(VLOOKUP($F29,'Lijst Stageklassen'!$A$5:$CV$12,9+20*(VALUE(LEFT($C29,1)-1))+VALUE(LEFT($D$7,1)),TRUE))),"")</f>
        <v/>
      </c>
      <c r="K29" s="108" t="str">
        <f>VLOOKUP($J29,'Emissie U-methode'!$B$3:$E$11,3,TRUE)</f>
        <v/>
      </c>
      <c r="L29" s="108" t="str">
        <f>VLOOKUP($J29,'Emissie U-methode'!$B$3:$E$11,4,TRUE)</f>
        <v/>
      </c>
      <c r="M29" s="141" t="str">
        <f t="shared" si="4"/>
        <v/>
      </c>
      <c r="N29" s="286" t="str">
        <f t="shared" si="5"/>
        <v/>
      </c>
      <c r="P29" s="268">
        <v>3</v>
      </c>
      <c r="Q29" s="122"/>
      <c r="R29" s="103" t="s">
        <v>198</v>
      </c>
      <c r="S29" s="176"/>
      <c r="T29" s="270"/>
      <c r="V29" s="395">
        <v>1.8947000000000001</v>
      </c>
      <c r="W29" s="396">
        <v>7.6899999999999996E-2</v>
      </c>
      <c r="X29" s="289">
        <f t="shared" si="0"/>
        <v>0</v>
      </c>
      <c r="Y29" s="290">
        <f t="shared" si="1"/>
        <v>0</v>
      </c>
    </row>
    <row r="30" spans="2:25" s="4" customFormat="1" ht="15.6" x14ac:dyDescent="0.3">
      <c r="B30" s="123">
        <v>13</v>
      </c>
      <c r="C30" s="122" t="str">
        <f>'Rekensheet U-methode'!C37</f>
        <v>1. Mobiele bron</v>
      </c>
      <c r="D30" s="104" t="str">
        <f>IF('Rekensheet U-methode'!D37="","",'Rekensheet U-methode'!D37)</f>
        <v/>
      </c>
      <c r="E30" s="177" t="str">
        <f>IF('Rekensheet U-methode'!E37="","",'Rekensheet U-methode'!E37)</f>
        <v/>
      </c>
      <c r="F30" s="177" t="str">
        <f>IF('Rekensheet U-methode'!F37="","",'Rekensheet U-methode'!F37)</f>
        <v/>
      </c>
      <c r="G30" s="132" t="str">
        <f>_xlfn.IFNA(VLOOKUP($F30,'Lijst Stageklassen'!$A$5:$CV$12,3+20*(VALUE(LEFT($C30,1)-1)),TRUE),J30)</f>
        <v/>
      </c>
      <c r="H30" s="133" t="str">
        <f>_xlfn.IFNA(VLOOKUP($F30,'Lijst Stageklassen'!$A$5:$CV$12,3+20*(VALUE(LEFT($C30,1)-1))+VALUE(LEFT($D$7,1)),TRUE),J30)</f>
        <v/>
      </c>
      <c r="J30" s="112" t="str">
        <f>_xlfn.IFNA(IF(OR(RIGHT(C30,3)="MUT",RIGHT(C30,3)="ZUT"),RIGHT(C30,3),(VLOOKUP($F30,'Lijst Stageklassen'!$A$5:$CV$12,9+20*(VALUE(LEFT($C30,1)-1))+VALUE(LEFT($D$7,1)),TRUE))),"")</f>
        <v/>
      </c>
      <c r="K30" s="108" t="str">
        <f>VLOOKUP($J30,'Emissie U-methode'!$B$3:$E$11,3,TRUE)</f>
        <v/>
      </c>
      <c r="L30" s="108" t="str">
        <f>VLOOKUP($J30,'Emissie U-methode'!$B$3:$E$11,4,TRUE)</f>
        <v/>
      </c>
      <c r="M30" s="141" t="str">
        <f t="shared" si="4"/>
        <v/>
      </c>
      <c r="N30" s="286" t="str">
        <f t="shared" si="5"/>
        <v/>
      </c>
      <c r="P30" s="268">
        <v>4</v>
      </c>
      <c r="Q30" s="122"/>
      <c r="R30" s="103" t="s">
        <v>198</v>
      </c>
      <c r="S30" s="176"/>
      <c r="T30" s="270"/>
      <c r="V30" s="395">
        <v>1.8947000000000001</v>
      </c>
      <c r="W30" s="396">
        <v>7.6899999999999996E-2</v>
      </c>
      <c r="X30" s="289">
        <f t="shared" si="0"/>
        <v>0</v>
      </c>
      <c r="Y30" s="290">
        <f t="shared" si="1"/>
        <v>0</v>
      </c>
    </row>
    <row r="31" spans="2:25" s="4" customFormat="1" ht="15.6" x14ac:dyDescent="0.3">
      <c r="B31" s="123">
        <v>14</v>
      </c>
      <c r="C31" s="122" t="str">
        <f>'Rekensheet U-methode'!C38</f>
        <v>1. Mobiele bron</v>
      </c>
      <c r="D31" s="104" t="str">
        <f>IF('Rekensheet U-methode'!D38="","",'Rekensheet U-methode'!D38)</f>
        <v/>
      </c>
      <c r="E31" s="177" t="str">
        <f>IF('Rekensheet U-methode'!E38="","",'Rekensheet U-methode'!E38)</f>
        <v/>
      </c>
      <c r="F31" s="177" t="str">
        <f>IF('Rekensheet U-methode'!F38="","",'Rekensheet U-methode'!F38)</f>
        <v/>
      </c>
      <c r="G31" s="132" t="str">
        <f>_xlfn.IFNA(VLOOKUP($F31,'Lijst Stageklassen'!$A$5:$CV$12,3+20*(VALUE(LEFT($C31,1)-1)),TRUE),J31)</f>
        <v/>
      </c>
      <c r="H31" s="133" t="str">
        <f>_xlfn.IFNA(VLOOKUP($F31,'Lijst Stageklassen'!$A$5:$CV$12,3+20*(VALUE(LEFT($C31,1)-1))+VALUE(LEFT($D$7,1)),TRUE),J31)</f>
        <v/>
      </c>
      <c r="J31" s="112" t="str">
        <f>_xlfn.IFNA(IF(OR(RIGHT(C31,3)="MUT",RIGHT(C31,3)="ZUT"),RIGHT(C31,3),(VLOOKUP($F31,'Lijst Stageklassen'!$A$5:$CV$12,9+20*(VALUE(LEFT($C31,1)-1))+VALUE(LEFT($D$7,1)),TRUE))),"")</f>
        <v/>
      </c>
      <c r="K31" s="108" t="str">
        <f>VLOOKUP($J31,'Emissie U-methode'!$B$3:$E$11,3,TRUE)</f>
        <v/>
      </c>
      <c r="L31" s="108" t="str">
        <f>VLOOKUP($J31,'Emissie U-methode'!$B$3:$E$11,4,TRUE)</f>
        <v/>
      </c>
      <c r="M31" s="141" t="str">
        <f t="shared" si="4"/>
        <v/>
      </c>
      <c r="N31" s="286" t="str">
        <f t="shared" si="5"/>
        <v/>
      </c>
      <c r="P31" s="268">
        <v>5</v>
      </c>
      <c r="Q31" s="122"/>
      <c r="R31" s="103" t="s">
        <v>198</v>
      </c>
      <c r="S31" s="176"/>
      <c r="T31" s="270"/>
      <c r="V31" s="395">
        <v>1.8947000000000001</v>
      </c>
      <c r="W31" s="396">
        <v>7.6899999999999996E-2</v>
      </c>
      <c r="X31" s="289">
        <f t="shared" si="0"/>
        <v>0</v>
      </c>
      <c r="Y31" s="290">
        <f t="shared" si="1"/>
        <v>0</v>
      </c>
    </row>
    <row r="32" spans="2:25" s="4" customFormat="1" ht="15.6" x14ac:dyDescent="0.3">
      <c r="B32" s="123">
        <v>15</v>
      </c>
      <c r="C32" s="122" t="str">
        <f>'Rekensheet U-methode'!C39</f>
        <v>1. Mobiele bron</v>
      </c>
      <c r="D32" s="104" t="str">
        <f>IF('Rekensheet U-methode'!D39="","",'Rekensheet U-methode'!D39)</f>
        <v/>
      </c>
      <c r="E32" s="177" t="str">
        <f>IF('Rekensheet U-methode'!E39="","",'Rekensheet U-methode'!E39)</f>
        <v/>
      </c>
      <c r="F32" s="177" t="str">
        <f>IF('Rekensheet U-methode'!F39="","",'Rekensheet U-methode'!F39)</f>
        <v/>
      </c>
      <c r="G32" s="132" t="str">
        <f>_xlfn.IFNA(VLOOKUP($F32,'Lijst Stageklassen'!$A$5:$CV$12,3+20*(VALUE(LEFT($C32,1)-1)),TRUE),J32)</f>
        <v/>
      </c>
      <c r="H32" s="133" t="str">
        <f>_xlfn.IFNA(VLOOKUP($F32,'Lijst Stageklassen'!$A$5:$CV$12,3+20*(VALUE(LEFT($C32,1)-1))+VALUE(LEFT($D$7,1)),TRUE),J32)</f>
        <v/>
      </c>
      <c r="J32" s="112" t="str">
        <f>_xlfn.IFNA(IF(OR(RIGHT(C32,3)="MUT",RIGHT(C32,3)="ZUT"),RIGHT(C32,3),(VLOOKUP($F32,'Lijst Stageklassen'!$A$5:$CV$12,9+20*(VALUE(LEFT($C32,1)-1))+VALUE(LEFT($D$7,1)),TRUE))),"")</f>
        <v/>
      </c>
      <c r="K32" s="108" t="str">
        <f>VLOOKUP($J32,'Emissie U-methode'!$B$3:$E$11,3,TRUE)</f>
        <v/>
      </c>
      <c r="L32" s="108" t="str">
        <f>VLOOKUP($J32,'Emissie U-methode'!$B$3:$E$11,4,TRUE)</f>
        <v/>
      </c>
      <c r="M32" s="141" t="str">
        <f t="shared" si="4"/>
        <v/>
      </c>
      <c r="N32" s="286" t="str">
        <f t="shared" si="5"/>
        <v/>
      </c>
      <c r="P32" s="268">
        <v>6</v>
      </c>
      <c r="Q32" s="122"/>
      <c r="R32" s="103" t="s">
        <v>198</v>
      </c>
      <c r="S32" s="176"/>
      <c r="T32" s="270"/>
      <c r="V32" s="395">
        <v>1.8947000000000001</v>
      </c>
      <c r="W32" s="396">
        <v>7.6899999999999996E-2</v>
      </c>
      <c r="X32" s="289">
        <f t="shared" si="0"/>
        <v>0</v>
      </c>
      <c r="Y32" s="290">
        <f t="shared" si="1"/>
        <v>0</v>
      </c>
    </row>
    <row r="33" spans="2:25" s="4" customFormat="1" ht="15.6" x14ac:dyDescent="0.3">
      <c r="B33" s="123">
        <v>16</v>
      </c>
      <c r="C33" s="122" t="str">
        <f>'Rekensheet U-methode'!C40</f>
        <v>1. Mobiele bron</v>
      </c>
      <c r="D33" s="104" t="str">
        <f>IF('Rekensheet U-methode'!D40="","",'Rekensheet U-methode'!D40)</f>
        <v/>
      </c>
      <c r="E33" s="177" t="str">
        <f>IF('Rekensheet U-methode'!E40="","",'Rekensheet U-methode'!E40)</f>
        <v/>
      </c>
      <c r="F33" s="177" t="str">
        <f>IF('Rekensheet U-methode'!F40="","",'Rekensheet U-methode'!F40)</f>
        <v/>
      </c>
      <c r="G33" s="132" t="str">
        <f>_xlfn.IFNA(VLOOKUP($F33,'Lijst Stageklassen'!$A$5:$CV$12,3+20*(VALUE(LEFT($C33,1)-1)),TRUE),J33)</f>
        <v/>
      </c>
      <c r="H33" s="133" t="str">
        <f>_xlfn.IFNA(VLOOKUP($F33,'Lijst Stageklassen'!$A$5:$CV$12,3+20*(VALUE(LEFT($C33,1)-1))+VALUE(LEFT($D$7,1)),TRUE),J33)</f>
        <v/>
      </c>
      <c r="J33" s="112" t="str">
        <f>_xlfn.IFNA(IF(OR(RIGHT(C33,3)="MUT",RIGHT(C33,3)="ZUT"),RIGHT(C33,3),(VLOOKUP($F33,'Lijst Stageklassen'!$A$5:$CV$12,9+20*(VALUE(LEFT($C33,1)-1))+VALUE(LEFT($D$7,1)),TRUE))),"")</f>
        <v/>
      </c>
      <c r="K33" s="108" t="str">
        <f>VLOOKUP($J33,'Emissie U-methode'!$B$3:$E$11,3,TRUE)</f>
        <v/>
      </c>
      <c r="L33" s="108" t="str">
        <f>VLOOKUP($J33,'Emissie U-methode'!$B$3:$E$11,4,TRUE)</f>
        <v/>
      </c>
      <c r="M33" s="141" t="str">
        <f t="shared" si="4"/>
        <v/>
      </c>
      <c r="N33" s="286" t="str">
        <f t="shared" si="5"/>
        <v/>
      </c>
      <c r="P33" s="268">
        <v>7</v>
      </c>
      <c r="Q33" s="122"/>
      <c r="R33" s="103" t="s">
        <v>198</v>
      </c>
      <c r="S33" s="176"/>
      <c r="T33" s="270"/>
      <c r="V33" s="395">
        <v>1.8947000000000001</v>
      </c>
      <c r="W33" s="396">
        <v>7.6899999999999996E-2</v>
      </c>
      <c r="X33" s="289">
        <f t="shared" si="0"/>
        <v>0</v>
      </c>
      <c r="Y33" s="290">
        <f t="shared" si="1"/>
        <v>0</v>
      </c>
    </row>
    <row r="34" spans="2:25" s="4" customFormat="1" ht="15.6" x14ac:dyDescent="0.3">
      <c r="B34" s="123">
        <v>17</v>
      </c>
      <c r="C34" s="122" t="str">
        <f>'Rekensheet U-methode'!C41</f>
        <v>1. Mobiele bron</v>
      </c>
      <c r="D34" s="104" t="str">
        <f>IF('Rekensheet U-methode'!D41="","",'Rekensheet U-methode'!D41)</f>
        <v/>
      </c>
      <c r="E34" s="177" t="str">
        <f>IF('Rekensheet U-methode'!E41="","",'Rekensheet U-methode'!E41)</f>
        <v/>
      </c>
      <c r="F34" s="177" t="str">
        <f>IF('Rekensheet U-methode'!F41="","",'Rekensheet U-methode'!F41)</f>
        <v/>
      </c>
      <c r="G34" s="132" t="str">
        <f>_xlfn.IFNA(VLOOKUP($F34,'Lijst Stageklassen'!$A$5:$CV$12,3+20*(VALUE(LEFT($C34,1)-1)),TRUE),J34)</f>
        <v/>
      </c>
      <c r="H34" s="133" t="str">
        <f>_xlfn.IFNA(VLOOKUP($F34,'Lijst Stageklassen'!$A$5:$CV$12,3+20*(VALUE(LEFT($C34,1)-1))+VALUE(LEFT($D$7,1)),TRUE),J34)</f>
        <v/>
      </c>
      <c r="J34" s="112" t="str">
        <f>_xlfn.IFNA(IF(OR(RIGHT(C34,3)="MUT",RIGHT(C34,3)="ZUT"),RIGHT(C34,3),(VLOOKUP($F34,'Lijst Stageklassen'!$A$5:$CV$12,9+20*(VALUE(LEFT($C34,1)-1))+VALUE(LEFT($D$7,1)),TRUE))),"")</f>
        <v/>
      </c>
      <c r="K34" s="108" t="str">
        <f>VLOOKUP($J34,'Emissie U-methode'!$B$3:$E$11,3,TRUE)</f>
        <v/>
      </c>
      <c r="L34" s="108" t="str">
        <f>VLOOKUP($J34,'Emissie U-methode'!$B$3:$E$11,4,TRUE)</f>
        <v/>
      </c>
      <c r="M34" s="141" t="str">
        <f t="shared" si="4"/>
        <v/>
      </c>
      <c r="N34" s="286" t="str">
        <f t="shared" si="5"/>
        <v/>
      </c>
      <c r="P34" s="268">
        <v>8</v>
      </c>
      <c r="Q34" s="122"/>
      <c r="R34" s="103" t="s">
        <v>198</v>
      </c>
      <c r="S34" s="176"/>
      <c r="T34" s="270"/>
      <c r="V34" s="395">
        <v>1.8947000000000001</v>
      </c>
      <c r="W34" s="396">
        <v>7.6899999999999996E-2</v>
      </c>
      <c r="X34" s="289">
        <f t="shared" si="0"/>
        <v>0</v>
      </c>
      <c r="Y34" s="290">
        <f t="shared" si="1"/>
        <v>0</v>
      </c>
    </row>
    <row r="35" spans="2:25" s="4" customFormat="1" ht="15.6" x14ac:dyDescent="0.3">
      <c r="B35" s="123">
        <v>18</v>
      </c>
      <c r="C35" s="122" t="str">
        <f>'Rekensheet U-methode'!C42</f>
        <v>1. Mobiele bron</v>
      </c>
      <c r="D35" s="104" t="str">
        <f>IF('Rekensheet U-methode'!D42="","",'Rekensheet U-methode'!D42)</f>
        <v/>
      </c>
      <c r="E35" s="176" t="str">
        <f>IF('Rekensheet U-methode'!E42="","",'Rekensheet U-methode'!E42)</f>
        <v/>
      </c>
      <c r="F35" s="177" t="str">
        <f>IF('Rekensheet U-methode'!F42="","",'Rekensheet U-methode'!F42)</f>
        <v/>
      </c>
      <c r="G35" s="132" t="str">
        <f>_xlfn.IFNA(VLOOKUP($F35,'Lijst Stageklassen'!$A$5:$CV$12,3+20*(VALUE(LEFT($C35,1)-1)),TRUE),J35)</f>
        <v/>
      </c>
      <c r="H35" s="133" t="str">
        <f>_xlfn.IFNA(VLOOKUP($F35,'Lijst Stageklassen'!$A$5:$CV$12,3+20*(VALUE(LEFT($C35,1)-1))+VALUE(LEFT($D$7,1)),TRUE),J35)</f>
        <v/>
      </c>
      <c r="J35" s="112" t="str">
        <f>_xlfn.IFNA(IF(OR(RIGHT(C35,3)="MUT",RIGHT(C35,3)="ZUT"),RIGHT(C35,3),(VLOOKUP($F35,'Lijst Stageklassen'!$A$5:$CV$12,9+20*(VALUE(LEFT($C35,1)-1))+VALUE(LEFT($D$7,1)),TRUE))),"")</f>
        <v/>
      </c>
      <c r="K35" s="108" t="str">
        <f>VLOOKUP($J35,'Emissie U-methode'!$B$3:$E$11,3,TRUE)</f>
        <v/>
      </c>
      <c r="L35" s="108" t="str">
        <f>VLOOKUP($J35,'Emissie U-methode'!$B$3:$E$11,4,TRUE)</f>
        <v/>
      </c>
      <c r="M35" s="141" t="str">
        <f t="shared" si="4"/>
        <v/>
      </c>
      <c r="N35" s="286" t="str">
        <f t="shared" si="5"/>
        <v/>
      </c>
      <c r="P35" s="268">
        <v>9</v>
      </c>
      <c r="Q35" s="122"/>
      <c r="R35" s="103" t="s">
        <v>198</v>
      </c>
      <c r="S35" s="176"/>
      <c r="T35" s="270"/>
      <c r="V35" s="395">
        <v>1.8947000000000001</v>
      </c>
      <c r="W35" s="396">
        <v>7.6899999999999996E-2</v>
      </c>
      <c r="X35" s="289">
        <f t="shared" si="0"/>
        <v>0</v>
      </c>
      <c r="Y35" s="290">
        <f t="shared" si="1"/>
        <v>0</v>
      </c>
    </row>
    <row r="36" spans="2:25" s="4" customFormat="1" ht="16.2" thickBot="1" x14ac:dyDescent="0.35">
      <c r="B36" s="123">
        <v>19</v>
      </c>
      <c r="C36" s="122" t="str">
        <f>'Rekensheet U-methode'!C43</f>
        <v>1. Mobiele bron</v>
      </c>
      <c r="D36" s="104" t="str">
        <f>IF('Rekensheet U-methode'!D43="","",'Rekensheet U-methode'!D43)</f>
        <v/>
      </c>
      <c r="E36" s="176" t="str">
        <f>IF('Rekensheet U-methode'!E43="","",'Rekensheet U-methode'!E43)</f>
        <v/>
      </c>
      <c r="F36" s="177" t="str">
        <f>IF('Rekensheet U-methode'!F43="","",'Rekensheet U-methode'!F43)</f>
        <v/>
      </c>
      <c r="G36" s="132" t="str">
        <f>_xlfn.IFNA(VLOOKUP($F36,'Lijst Stageklassen'!$A$5:$CV$12,3+20*(VALUE(LEFT($C36,1)-1)),TRUE),J36)</f>
        <v/>
      </c>
      <c r="H36" s="133" t="str">
        <f>_xlfn.IFNA(VLOOKUP($F36,'Lijst Stageklassen'!$A$5:$CV$12,3+20*(VALUE(LEFT($C36,1)-1))+VALUE(LEFT($D$7,1)),TRUE),J36)</f>
        <v/>
      </c>
      <c r="J36" s="112" t="str">
        <f>_xlfn.IFNA(IF(OR(RIGHT(C36,3)="MUT",RIGHT(C36,3)="ZUT"),RIGHT(C36,3),(VLOOKUP($F36,'Lijst Stageklassen'!$A$5:$CV$12,9+20*(VALUE(LEFT($C36,1)-1))+VALUE(LEFT($D$7,1)),TRUE))),"")</f>
        <v/>
      </c>
      <c r="K36" s="108" t="str">
        <f>VLOOKUP($J36,'Emissie U-methode'!$B$3:$E$11,3,TRUE)</f>
        <v/>
      </c>
      <c r="L36" s="108" t="str">
        <f>VLOOKUP($J36,'Emissie U-methode'!$B$3:$E$11,4,TRUE)</f>
        <v/>
      </c>
      <c r="M36" s="141" t="str">
        <f t="shared" si="4"/>
        <v/>
      </c>
      <c r="N36" s="286" t="str">
        <f t="shared" si="5"/>
        <v/>
      </c>
      <c r="P36" s="271">
        <v>10</v>
      </c>
      <c r="Q36" s="272"/>
      <c r="R36" s="273" t="s">
        <v>198</v>
      </c>
      <c r="S36" s="274"/>
      <c r="T36" s="275"/>
      <c r="V36" s="399">
        <v>1.8947000000000001</v>
      </c>
      <c r="W36" s="400">
        <v>7.6899999999999996E-2</v>
      </c>
      <c r="X36" s="291">
        <f t="shared" si="0"/>
        <v>0</v>
      </c>
      <c r="Y36" s="292">
        <f t="shared" si="1"/>
        <v>0</v>
      </c>
    </row>
    <row r="37" spans="2:25" s="4" customFormat="1" ht="15.6" x14ac:dyDescent="0.3">
      <c r="B37" s="123">
        <v>20</v>
      </c>
      <c r="C37" s="122" t="str">
        <f>'Rekensheet U-methode'!C44</f>
        <v>1. Mobiele bron</v>
      </c>
      <c r="D37" s="104" t="str">
        <f>IF('Rekensheet U-methode'!D44="","",'Rekensheet U-methode'!D44)</f>
        <v/>
      </c>
      <c r="E37" s="176" t="str">
        <f>IF('Rekensheet U-methode'!E44="","",'Rekensheet U-methode'!E44)</f>
        <v/>
      </c>
      <c r="F37" s="177" t="str">
        <f>IF('Rekensheet U-methode'!F44="","",'Rekensheet U-methode'!F44)</f>
        <v/>
      </c>
      <c r="G37" s="132" t="str">
        <f>_xlfn.IFNA(VLOOKUP($F37,'Lijst Stageklassen'!$A$5:$CV$12,3+20*(VALUE(LEFT($C37,1)-1)),TRUE),J37)</f>
        <v/>
      </c>
      <c r="H37" s="133" t="str">
        <f>_xlfn.IFNA(VLOOKUP($F37,'Lijst Stageklassen'!$A$5:$CV$12,3+20*(VALUE(LEFT($C37,1)-1))+VALUE(LEFT($D$7,1)),TRUE),J37)</f>
        <v/>
      </c>
      <c r="J37" s="112" t="str">
        <f>_xlfn.IFNA(IF(OR(RIGHT(C37,3)="MUT",RIGHT(C37,3)="ZUT"),RIGHT(C37,3),(VLOOKUP($F37,'Lijst Stageklassen'!$A$5:$CV$12,9+20*(VALUE(LEFT($C37,1)-1))+VALUE(LEFT($D$7,1)),TRUE))),"")</f>
        <v/>
      </c>
      <c r="K37" s="108" t="str">
        <f>VLOOKUP($J37,'Emissie U-methode'!$B$3:$E$11,3,TRUE)</f>
        <v/>
      </c>
      <c r="L37" s="108" t="str">
        <f>VLOOKUP($J37,'Emissie U-methode'!$B$3:$E$11,4,TRUE)</f>
        <v/>
      </c>
      <c r="M37" s="141" t="str">
        <f t="shared" si="4"/>
        <v/>
      </c>
      <c r="N37" s="286" t="str">
        <f t="shared" si="5"/>
        <v/>
      </c>
    </row>
    <row r="38" spans="2:25" s="4" customFormat="1" ht="15.6" x14ac:dyDescent="0.3">
      <c r="B38" s="123">
        <v>21</v>
      </c>
      <c r="C38" s="122" t="str">
        <f>'Rekensheet U-methode'!C45</f>
        <v>1. Mobiele bron</v>
      </c>
      <c r="D38" s="104" t="str">
        <f>IF('Rekensheet U-methode'!D45="","",'Rekensheet U-methode'!D45)</f>
        <v/>
      </c>
      <c r="E38" s="176" t="str">
        <f>IF('Rekensheet U-methode'!E45="","",'Rekensheet U-methode'!E45)</f>
        <v/>
      </c>
      <c r="F38" s="176" t="str">
        <f>IF('Rekensheet U-methode'!F45="","",'Rekensheet U-methode'!F45)</f>
        <v/>
      </c>
      <c r="G38" s="132" t="str">
        <f>_xlfn.IFNA(VLOOKUP($F38,'Lijst Stageklassen'!$A$5:$CV$12,3+20*(VALUE(LEFT($C38,1)-1)),TRUE),J38)</f>
        <v/>
      </c>
      <c r="H38" s="133" t="str">
        <f>_xlfn.IFNA(VLOOKUP($F38,'Lijst Stageklassen'!$A$5:$CV$12,3+20*(VALUE(LEFT($C38,1)-1))+VALUE(LEFT($D$7,1)),TRUE),J38)</f>
        <v/>
      </c>
      <c r="J38" s="112" t="str">
        <f>_xlfn.IFNA(IF(OR(RIGHT(C38,3)="MUT",RIGHT(C38,3)="ZUT"),RIGHT(C38,3),(VLOOKUP($F38,'Lijst Stageklassen'!$A$5:$CV$12,9+20*(VALUE(LEFT($C38,1)-1))+VALUE(LEFT($D$7,1)),TRUE))),"")</f>
        <v/>
      </c>
      <c r="K38" s="108" t="str">
        <f>VLOOKUP($J38,'Emissie U-methode'!$B$3:$E$11,3,TRUE)</f>
        <v/>
      </c>
      <c r="L38" s="108" t="str">
        <f>VLOOKUP($J38,'Emissie U-methode'!$B$3:$E$11,4,TRUE)</f>
        <v/>
      </c>
      <c r="M38" s="141" t="str">
        <f t="shared" si="4"/>
        <v/>
      </c>
      <c r="N38" s="286" t="str">
        <f t="shared" si="5"/>
        <v/>
      </c>
    </row>
    <row r="39" spans="2:25" s="4" customFormat="1" ht="15.6" x14ac:dyDescent="0.3">
      <c r="B39" s="123">
        <v>22</v>
      </c>
      <c r="C39" s="122" t="str">
        <f>'Rekensheet U-methode'!C46</f>
        <v>1. Mobiele bron</v>
      </c>
      <c r="D39" s="104" t="str">
        <f>IF('Rekensheet U-methode'!D46="","",'Rekensheet U-methode'!D46)</f>
        <v/>
      </c>
      <c r="E39" s="177" t="str">
        <f>IF('Rekensheet U-methode'!E46="","",'Rekensheet U-methode'!E46)</f>
        <v/>
      </c>
      <c r="F39" s="177" t="str">
        <f>IF('Rekensheet U-methode'!F46="","",'Rekensheet U-methode'!F46)</f>
        <v/>
      </c>
      <c r="G39" s="132" t="str">
        <f>_xlfn.IFNA(VLOOKUP($F39,'Lijst Stageklassen'!$A$5:$CV$12,3+20*(VALUE(LEFT($C39,1)-1)),TRUE),J39)</f>
        <v/>
      </c>
      <c r="H39" s="133" t="str">
        <f>_xlfn.IFNA(VLOOKUP($F39,'Lijst Stageklassen'!$A$5:$CV$12,3+20*(VALUE(LEFT($C39,1)-1))+VALUE(LEFT($D$7,1)),TRUE),J39)</f>
        <v/>
      </c>
      <c r="J39" s="112" t="str">
        <f>_xlfn.IFNA(IF(OR(RIGHT(C39,3)="MUT",RIGHT(C39,3)="ZUT"),RIGHT(C39,3),(VLOOKUP($F39,'Lijst Stageklassen'!$A$5:$CV$12,9+20*(VALUE(LEFT($C39,1)-1))+VALUE(LEFT($D$7,1)),TRUE))),"")</f>
        <v/>
      </c>
      <c r="K39" s="108" t="str">
        <f>VLOOKUP($J39,'Emissie U-methode'!$B$3:$E$11,3,TRUE)</f>
        <v/>
      </c>
      <c r="L39" s="108" t="str">
        <f>VLOOKUP($J39,'Emissie U-methode'!$B$3:$E$11,4,TRUE)</f>
        <v/>
      </c>
      <c r="M39" s="141" t="str">
        <f t="shared" si="4"/>
        <v/>
      </c>
      <c r="N39" s="286" t="str">
        <f t="shared" si="5"/>
        <v/>
      </c>
    </row>
    <row r="40" spans="2:25" s="4" customFormat="1" ht="15.6" x14ac:dyDescent="0.3">
      <c r="B40" s="123">
        <v>23</v>
      </c>
      <c r="C40" s="122" t="str">
        <f>'Rekensheet U-methode'!C47</f>
        <v>1. Mobiele bron</v>
      </c>
      <c r="D40" s="104" t="str">
        <f>IF('Rekensheet U-methode'!D47="","",'Rekensheet U-methode'!D47)</f>
        <v/>
      </c>
      <c r="E40" s="177" t="str">
        <f>IF('Rekensheet U-methode'!E47="","",'Rekensheet U-methode'!E47)</f>
        <v/>
      </c>
      <c r="F40" s="177" t="str">
        <f>IF('Rekensheet U-methode'!F47="","",'Rekensheet U-methode'!F47)</f>
        <v/>
      </c>
      <c r="G40" s="132" t="str">
        <f>_xlfn.IFNA(VLOOKUP($F40,'Lijst Stageklassen'!$A$5:$CV$12,3+20*(VALUE(LEFT($C40,1)-1)),TRUE),J40)</f>
        <v/>
      </c>
      <c r="H40" s="133" t="str">
        <f>_xlfn.IFNA(VLOOKUP($F40,'Lijst Stageklassen'!$A$5:$CV$12,3+20*(VALUE(LEFT($C40,1)-1))+VALUE(LEFT($D$7,1)),TRUE),J40)</f>
        <v/>
      </c>
      <c r="J40" s="112" t="str">
        <f>_xlfn.IFNA(IF(OR(RIGHT(C40,3)="MUT",RIGHT(C40,3)="ZUT"),RIGHT(C40,3),(VLOOKUP($F40,'Lijst Stageklassen'!$A$5:$CV$12,9+20*(VALUE(LEFT($C40,1)-1))+VALUE(LEFT($D$7,1)),TRUE))),"")</f>
        <v/>
      </c>
      <c r="K40" s="108" t="str">
        <f>VLOOKUP($J40,'Emissie U-methode'!$B$3:$E$11,3,TRUE)</f>
        <v/>
      </c>
      <c r="L40" s="108" t="str">
        <f>VLOOKUP($J40,'Emissie U-methode'!$B$3:$E$11,4,TRUE)</f>
        <v/>
      </c>
      <c r="M40" s="141" t="str">
        <f t="shared" si="4"/>
        <v/>
      </c>
      <c r="N40" s="286" t="str">
        <f t="shared" si="5"/>
        <v/>
      </c>
    </row>
    <row r="41" spans="2:25" s="4" customFormat="1" ht="15.6" x14ac:dyDescent="0.3">
      <c r="B41" s="123">
        <v>24</v>
      </c>
      <c r="C41" s="122" t="str">
        <f>'Rekensheet U-methode'!C48</f>
        <v>1. Mobiele bron</v>
      </c>
      <c r="D41" s="104" t="str">
        <f>IF('Rekensheet U-methode'!D48="","",'Rekensheet U-methode'!D48)</f>
        <v/>
      </c>
      <c r="E41" s="177" t="str">
        <f>IF('Rekensheet U-methode'!E48="","",'Rekensheet U-methode'!E48)</f>
        <v/>
      </c>
      <c r="F41" s="177" t="str">
        <f>IF('Rekensheet U-methode'!F48="","",'Rekensheet U-methode'!F48)</f>
        <v/>
      </c>
      <c r="G41" s="132" t="str">
        <f>_xlfn.IFNA(VLOOKUP($F41,'Lijst Stageklassen'!$A$5:$CV$12,3+20*(VALUE(LEFT($C41,1)-1)),TRUE),J41)</f>
        <v/>
      </c>
      <c r="H41" s="133" t="str">
        <f>_xlfn.IFNA(VLOOKUP($F41,'Lijst Stageklassen'!$A$5:$CV$12,3+20*(VALUE(LEFT($C41,1)-1))+VALUE(LEFT($D$7,1)),TRUE),J41)</f>
        <v/>
      </c>
      <c r="J41" s="112" t="str">
        <f>_xlfn.IFNA(IF(OR(RIGHT(C41,3)="MUT",RIGHT(C41,3)="ZUT"),RIGHT(C41,3),(VLOOKUP($F41,'Lijst Stageklassen'!$A$5:$CV$12,9+20*(VALUE(LEFT($C41,1)-1))+VALUE(LEFT($D$7,1)),TRUE))),"")</f>
        <v/>
      </c>
      <c r="K41" s="108" t="str">
        <f>VLOOKUP($J41,'Emissie U-methode'!$B$3:$E$11,3,TRUE)</f>
        <v/>
      </c>
      <c r="L41" s="108" t="str">
        <f>VLOOKUP($J41,'Emissie U-methode'!$B$3:$E$11,4,TRUE)</f>
        <v/>
      </c>
      <c r="M41" s="141" t="str">
        <f t="shared" si="4"/>
        <v/>
      </c>
      <c r="N41" s="286" t="str">
        <f t="shared" si="5"/>
        <v/>
      </c>
    </row>
    <row r="42" spans="2:25" s="4" customFormat="1" ht="15.6" x14ac:dyDescent="0.3">
      <c r="B42" s="123">
        <v>25</v>
      </c>
      <c r="C42" s="122" t="str">
        <f>'Rekensheet U-methode'!C49</f>
        <v>1. Mobiele bron</v>
      </c>
      <c r="D42" s="104" t="str">
        <f>IF('Rekensheet U-methode'!D49="","",'Rekensheet U-methode'!D49)</f>
        <v/>
      </c>
      <c r="E42" s="177" t="str">
        <f>IF('Rekensheet U-methode'!E49="","",'Rekensheet U-methode'!E49)</f>
        <v/>
      </c>
      <c r="F42" s="177" t="str">
        <f>IF('Rekensheet U-methode'!F49="","",'Rekensheet U-methode'!F49)</f>
        <v/>
      </c>
      <c r="G42" s="132" t="str">
        <f>_xlfn.IFNA(VLOOKUP($F42,'Lijst Stageklassen'!$A$5:$CV$12,3+20*(VALUE(LEFT($C42,1)-1)),TRUE),J42)</f>
        <v/>
      </c>
      <c r="H42" s="133" t="str">
        <f>_xlfn.IFNA(VLOOKUP($F42,'Lijst Stageklassen'!$A$5:$CV$12,3+20*(VALUE(LEFT($C42,1)-1))+VALUE(LEFT($D$7,1)),TRUE),J42)</f>
        <v/>
      </c>
      <c r="J42" s="112" t="str">
        <f>_xlfn.IFNA(IF(OR(RIGHT(C42,3)="MUT",RIGHT(C42,3)="ZUT"),RIGHT(C42,3),(VLOOKUP($F42,'Lijst Stageklassen'!$A$5:$CV$12,9+20*(VALUE(LEFT($C42,1)-1))+VALUE(LEFT($D$7,1)),TRUE))),"")</f>
        <v/>
      </c>
      <c r="K42" s="108" t="str">
        <f>VLOOKUP($J42,'Emissie U-methode'!$B$3:$E$11,3,TRUE)</f>
        <v/>
      </c>
      <c r="L42" s="108" t="str">
        <f>VLOOKUP($J42,'Emissie U-methode'!$B$3:$E$11,4,TRUE)</f>
        <v/>
      </c>
      <c r="M42" s="141" t="str">
        <f t="shared" si="4"/>
        <v/>
      </c>
      <c r="N42" s="286" t="str">
        <f t="shared" si="5"/>
        <v/>
      </c>
    </row>
    <row r="43" spans="2:25" s="4" customFormat="1" ht="15.6" x14ac:dyDescent="0.3">
      <c r="B43" s="123">
        <v>26</v>
      </c>
      <c r="C43" s="122" t="str">
        <f>'Rekensheet U-methode'!C50</f>
        <v>1. Mobiele bron</v>
      </c>
      <c r="D43" s="104" t="str">
        <f>IF('Rekensheet U-methode'!D50="","",'Rekensheet U-methode'!D50)</f>
        <v/>
      </c>
      <c r="E43" s="177" t="str">
        <f>IF('Rekensheet U-methode'!E50="","",'Rekensheet U-methode'!E50)</f>
        <v/>
      </c>
      <c r="F43" s="177" t="str">
        <f>IF('Rekensheet U-methode'!F50="","",'Rekensheet U-methode'!F50)</f>
        <v/>
      </c>
      <c r="G43" s="132" t="str">
        <f>_xlfn.IFNA(VLOOKUP($F43,'Lijst Stageklassen'!$A$5:$CV$12,3+20*(VALUE(LEFT($C43,1)-1)),TRUE),J43)</f>
        <v/>
      </c>
      <c r="H43" s="133" t="str">
        <f>_xlfn.IFNA(VLOOKUP($F43,'Lijst Stageklassen'!$A$5:$CV$12,3+20*(VALUE(LEFT($C43,1)-1))+VALUE(LEFT($D$7,1)),TRUE),J43)</f>
        <v/>
      </c>
      <c r="J43" s="112" t="str">
        <f>_xlfn.IFNA(IF(OR(RIGHT(C43,3)="MUT",RIGHT(C43,3)="ZUT"),RIGHT(C43,3),(VLOOKUP($F43,'Lijst Stageklassen'!$A$5:$CV$12,9+20*(VALUE(LEFT($C43,1)-1))+VALUE(LEFT($D$7,1)),TRUE))),"")</f>
        <v/>
      </c>
      <c r="K43" s="108" t="str">
        <f>VLOOKUP($J43,'Emissie U-methode'!$B$3:$E$11,3,TRUE)</f>
        <v/>
      </c>
      <c r="L43" s="108" t="str">
        <f>VLOOKUP($J43,'Emissie U-methode'!$B$3:$E$11,4,TRUE)</f>
        <v/>
      </c>
      <c r="M43" s="141" t="str">
        <f t="shared" si="4"/>
        <v/>
      </c>
      <c r="N43" s="286" t="str">
        <f t="shared" si="5"/>
        <v/>
      </c>
    </row>
    <row r="44" spans="2:25" s="4" customFormat="1" ht="15.6" x14ac:dyDescent="0.3">
      <c r="B44" s="123">
        <v>27</v>
      </c>
      <c r="C44" s="122" t="str">
        <f>'Rekensheet U-methode'!C51</f>
        <v>1. Mobiele bron</v>
      </c>
      <c r="D44" s="104" t="str">
        <f>IF('Rekensheet U-methode'!D51="","",'Rekensheet U-methode'!D51)</f>
        <v/>
      </c>
      <c r="E44" s="177" t="str">
        <f>IF('Rekensheet U-methode'!E51="","",'Rekensheet U-methode'!E51)</f>
        <v/>
      </c>
      <c r="F44" s="177" t="str">
        <f>IF('Rekensheet U-methode'!F51="","",'Rekensheet U-methode'!F51)</f>
        <v/>
      </c>
      <c r="G44" s="132" t="str">
        <f>_xlfn.IFNA(VLOOKUP($F44,'Lijst Stageklassen'!$A$5:$CV$12,3+20*(VALUE(LEFT($C44,1)-1)),TRUE),J44)</f>
        <v/>
      </c>
      <c r="H44" s="133" t="str">
        <f>_xlfn.IFNA(VLOOKUP($F44,'Lijst Stageklassen'!$A$5:$CV$12,3+20*(VALUE(LEFT($C44,1)-1))+VALUE(LEFT($D$7,1)),TRUE),J44)</f>
        <v/>
      </c>
      <c r="J44" s="112" t="str">
        <f>_xlfn.IFNA(IF(OR(RIGHT(C44,3)="MUT",RIGHT(C44,3)="ZUT"),RIGHT(C44,3),(VLOOKUP($F44,'Lijst Stageklassen'!$A$5:$CV$12,9+20*(VALUE(LEFT($C44,1)-1))+VALUE(LEFT($D$7,1)),TRUE))),"")</f>
        <v/>
      </c>
      <c r="K44" s="108" t="str">
        <f>VLOOKUP($J44,'Emissie U-methode'!$B$3:$E$11,3,TRUE)</f>
        <v/>
      </c>
      <c r="L44" s="108" t="str">
        <f>VLOOKUP($J44,'Emissie U-methode'!$B$3:$E$11,4,TRUE)</f>
        <v/>
      </c>
      <c r="M44" s="141" t="str">
        <f t="shared" si="4"/>
        <v/>
      </c>
      <c r="N44" s="286" t="str">
        <f t="shared" si="5"/>
        <v/>
      </c>
    </row>
    <row r="45" spans="2:25" s="4" customFormat="1" ht="15.6" x14ac:dyDescent="0.3">
      <c r="B45" s="123">
        <v>28</v>
      </c>
      <c r="C45" s="122" t="str">
        <f>'Rekensheet U-methode'!C52</f>
        <v>1. Mobiele bron</v>
      </c>
      <c r="D45" s="104" t="str">
        <f>IF('Rekensheet U-methode'!D52="","",'Rekensheet U-methode'!D52)</f>
        <v/>
      </c>
      <c r="E45" s="176" t="str">
        <f>IF('Rekensheet U-methode'!E52="","",'Rekensheet U-methode'!E52)</f>
        <v/>
      </c>
      <c r="F45" s="177" t="str">
        <f>IF('Rekensheet U-methode'!F52="","",'Rekensheet U-methode'!F52)</f>
        <v/>
      </c>
      <c r="G45" s="132" t="str">
        <f>_xlfn.IFNA(VLOOKUP($F45,'Lijst Stageklassen'!$A$5:$CV$12,3+20*(VALUE(LEFT($C45,1)-1)),TRUE),J45)</f>
        <v/>
      </c>
      <c r="H45" s="133" t="str">
        <f>_xlfn.IFNA(VLOOKUP($F45,'Lijst Stageklassen'!$A$5:$CV$12,3+20*(VALUE(LEFT($C45,1)-1))+VALUE(LEFT($D$7,1)),TRUE),J45)</f>
        <v/>
      </c>
      <c r="J45" s="112" t="str">
        <f>_xlfn.IFNA(IF(OR(RIGHT(C45,3)="MUT",RIGHT(C45,3)="ZUT"),RIGHT(C45,3),(VLOOKUP($F45,'Lijst Stageklassen'!$A$5:$CV$12,9+20*(VALUE(LEFT($C45,1)-1))+VALUE(LEFT($D$7,1)),TRUE))),"")</f>
        <v/>
      </c>
      <c r="K45" s="108" t="str">
        <f>VLOOKUP($J45,'Emissie U-methode'!$B$3:$E$11,3,TRUE)</f>
        <v/>
      </c>
      <c r="L45" s="108" t="str">
        <f>VLOOKUP($J45,'Emissie U-methode'!$B$3:$E$11,4,TRUE)</f>
        <v/>
      </c>
      <c r="M45" s="141" t="str">
        <f t="shared" si="4"/>
        <v/>
      </c>
      <c r="N45" s="286" t="str">
        <f t="shared" si="5"/>
        <v/>
      </c>
    </row>
    <row r="46" spans="2:25" s="4" customFormat="1" ht="15.6" x14ac:dyDescent="0.3">
      <c r="B46" s="123">
        <v>29</v>
      </c>
      <c r="C46" s="122" t="str">
        <f>'Rekensheet U-methode'!C53</f>
        <v>1. Mobiele bron</v>
      </c>
      <c r="D46" s="104" t="str">
        <f>IF('Rekensheet U-methode'!D53="","",'Rekensheet U-methode'!D53)</f>
        <v/>
      </c>
      <c r="E46" s="176" t="str">
        <f>IF('Rekensheet U-methode'!E53="","",'Rekensheet U-methode'!E53)</f>
        <v/>
      </c>
      <c r="F46" s="177" t="str">
        <f>IF('Rekensheet U-methode'!F53="","",'Rekensheet U-methode'!F53)</f>
        <v/>
      </c>
      <c r="G46" s="132" t="str">
        <f>_xlfn.IFNA(VLOOKUP($F46,'Lijst Stageklassen'!$A$5:$CV$12,3+20*(VALUE(LEFT($C46,1)-1)),TRUE),J46)</f>
        <v/>
      </c>
      <c r="H46" s="133" t="str">
        <f>_xlfn.IFNA(VLOOKUP($F46,'Lijst Stageklassen'!$A$5:$CV$12,3+20*(VALUE(LEFT($C46,1)-1))+VALUE(LEFT($D$7,1)),TRUE),J46)</f>
        <v/>
      </c>
      <c r="J46" s="112" t="str">
        <f>_xlfn.IFNA(IF(OR(RIGHT(C46,3)="MUT",RIGHT(C46,3)="ZUT"),RIGHT(C46,3),(VLOOKUP($F46,'Lijst Stageklassen'!$A$5:$CV$12,9+20*(VALUE(LEFT($C46,1)-1))+VALUE(LEFT($D$7,1)),TRUE))),"")</f>
        <v/>
      </c>
      <c r="K46" s="108" t="str">
        <f>VLOOKUP($J46,'Emissie U-methode'!$B$3:$E$11,3,TRUE)</f>
        <v/>
      </c>
      <c r="L46" s="108" t="str">
        <f>VLOOKUP($J46,'Emissie U-methode'!$B$3:$E$11,4,TRUE)</f>
        <v/>
      </c>
      <c r="M46" s="141" t="str">
        <f t="shared" si="4"/>
        <v/>
      </c>
      <c r="N46" s="286" t="str">
        <f t="shared" si="5"/>
        <v/>
      </c>
    </row>
    <row r="47" spans="2:25" s="4" customFormat="1" ht="15.6" x14ac:dyDescent="0.3">
      <c r="B47" s="123">
        <v>30</v>
      </c>
      <c r="C47" s="122" t="str">
        <f>'Rekensheet U-methode'!C54</f>
        <v>1. Mobiele bron</v>
      </c>
      <c r="D47" s="104" t="str">
        <f>IF('Rekensheet U-methode'!D54="","",'Rekensheet U-methode'!D54)</f>
        <v/>
      </c>
      <c r="E47" s="177" t="str">
        <f>IF('Rekensheet U-methode'!E54="","",'Rekensheet U-methode'!E54)</f>
        <v/>
      </c>
      <c r="F47" s="176" t="str">
        <f>IF('Rekensheet U-methode'!F54="","",'Rekensheet U-methode'!F54)</f>
        <v/>
      </c>
      <c r="G47" s="132" t="str">
        <f>_xlfn.IFNA(VLOOKUP($F47,'Lijst Stageklassen'!$A$5:$CV$12,3+20*(VALUE(LEFT($C47,1)-1)),TRUE),J47)</f>
        <v/>
      </c>
      <c r="H47" s="133" t="str">
        <f>_xlfn.IFNA(VLOOKUP($F47,'Lijst Stageklassen'!$A$5:$CV$12,3+20*(VALUE(LEFT($C47,1)-1))+VALUE(LEFT($D$7,1)),TRUE),J47)</f>
        <v/>
      </c>
      <c r="J47" s="112" t="str">
        <f>_xlfn.IFNA(IF(OR(RIGHT(C47,3)="MUT",RIGHT(C47,3)="ZUT"),RIGHT(C47,3),(VLOOKUP($F47,'Lijst Stageklassen'!$A$5:$CV$12,9+20*(VALUE(LEFT($C47,1)-1))+VALUE(LEFT($D$7,1)),TRUE))),"")</f>
        <v/>
      </c>
      <c r="K47" s="108" t="str">
        <f>VLOOKUP($J47,'Emissie U-methode'!$B$3:$E$11,3,TRUE)</f>
        <v/>
      </c>
      <c r="L47" s="108" t="str">
        <f>VLOOKUP($J47,'Emissie U-methode'!$B$3:$E$11,4,TRUE)</f>
        <v/>
      </c>
      <c r="M47" s="141" t="str">
        <f t="shared" si="4"/>
        <v/>
      </c>
      <c r="N47" s="286" t="str">
        <f t="shared" si="5"/>
        <v/>
      </c>
    </row>
    <row r="48" spans="2:25" s="4" customFormat="1" ht="15.6" x14ac:dyDescent="0.3">
      <c r="B48" s="123">
        <v>31</v>
      </c>
      <c r="C48" s="122" t="str">
        <f>'Rekensheet U-methode'!C55</f>
        <v>1. Mobiele bron</v>
      </c>
      <c r="D48" s="104" t="str">
        <f>IF('Rekensheet U-methode'!D55="","",'Rekensheet U-methode'!D55)</f>
        <v/>
      </c>
      <c r="E48" s="177" t="str">
        <f>IF('Rekensheet U-methode'!E55="","",'Rekensheet U-methode'!E55)</f>
        <v/>
      </c>
      <c r="F48" s="176" t="str">
        <f>IF('Rekensheet U-methode'!F55="","",'Rekensheet U-methode'!F55)</f>
        <v/>
      </c>
      <c r="G48" s="132" t="str">
        <f>_xlfn.IFNA(VLOOKUP($F48,'Lijst Stageklassen'!$A$5:$CV$12,3+20*(VALUE(LEFT($C48,1)-1)),TRUE),J48)</f>
        <v/>
      </c>
      <c r="H48" s="133" t="str">
        <f>_xlfn.IFNA(VLOOKUP($F48,'Lijst Stageklassen'!$A$5:$CV$12,3+20*(VALUE(LEFT($C48,1)-1))+VALUE(LEFT($D$7,1)),TRUE),J48)</f>
        <v/>
      </c>
      <c r="J48" s="112" t="str">
        <f>_xlfn.IFNA(IF(OR(RIGHT(C48,3)="MUT",RIGHT(C48,3)="ZUT"),RIGHT(C48,3),(VLOOKUP($F48,'Lijst Stageklassen'!$A$5:$CV$12,9+20*(VALUE(LEFT($C48,1)-1))+VALUE(LEFT($D$7,1)),TRUE))),"")</f>
        <v/>
      </c>
      <c r="K48" s="108" t="str">
        <f>VLOOKUP($J48,'Emissie U-methode'!$B$3:$E$11,3,TRUE)</f>
        <v/>
      </c>
      <c r="L48" s="108" t="str">
        <f>VLOOKUP($J48,'Emissie U-methode'!$B$3:$E$11,4,TRUE)</f>
        <v/>
      </c>
      <c r="M48" s="141" t="str">
        <f t="shared" si="4"/>
        <v/>
      </c>
      <c r="N48" s="286" t="str">
        <f t="shared" si="5"/>
        <v/>
      </c>
    </row>
    <row r="49" spans="2:14" s="4" customFormat="1" ht="15.6" x14ac:dyDescent="0.3">
      <c r="B49" s="123">
        <v>32</v>
      </c>
      <c r="C49" s="122" t="str">
        <f>'Rekensheet U-methode'!C56</f>
        <v>1. Mobiele bron</v>
      </c>
      <c r="D49" s="104" t="str">
        <f>IF('Rekensheet U-methode'!D56="","",'Rekensheet U-methode'!D56)</f>
        <v/>
      </c>
      <c r="E49" s="177" t="str">
        <f>IF('Rekensheet U-methode'!E56="","",'Rekensheet U-methode'!E56)</f>
        <v/>
      </c>
      <c r="F49" s="177" t="str">
        <f>IF('Rekensheet U-methode'!F56="","",'Rekensheet U-methode'!F56)</f>
        <v/>
      </c>
      <c r="G49" s="132" t="str">
        <f>_xlfn.IFNA(VLOOKUP($F49,'Lijst Stageklassen'!$A$5:$CV$12,3+20*(VALUE(LEFT($C49,1)-1)),TRUE),J49)</f>
        <v/>
      </c>
      <c r="H49" s="133" t="str">
        <f>_xlfn.IFNA(VLOOKUP($F49,'Lijst Stageklassen'!$A$5:$CV$12,3+20*(VALUE(LEFT($C49,1)-1))+VALUE(LEFT($D$7,1)),TRUE),J49)</f>
        <v/>
      </c>
      <c r="J49" s="112" t="str">
        <f>_xlfn.IFNA(IF(OR(RIGHT(C49,3)="MUT",RIGHT(C49,3)="ZUT"),RIGHT(C49,3),(VLOOKUP($F49,'Lijst Stageklassen'!$A$5:$CV$12,9+20*(VALUE(LEFT($C49,1)-1))+VALUE(LEFT($D$7,1)),TRUE))),"")</f>
        <v/>
      </c>
      <c r="K49" s="108" t="str">
        <f>VLOOKUP($J49,'Emissie U-methode'!$B$3:$E$11,3,TRUE)</f>
        <v/>
      </c>
      <c r="L49" s="108" t="str">
        <f>VLOOKUP($J49,'Emissie U-methode'!$B$3:$E$11,4,TRUE)</f>
        <v/>
      </c>
      <c r="M49" s="141" t="str">
        <f t="shared" si="4"/>
        <v/>
      </c>
      <c r="N49" s="286" t="str">
        <f t="shared" si="5"/>
        <v/>
      </c>
    </row>
    <row r="50" spans="2:14" s="4" customFormat="1" ht="15.6" x14ac:dyDescent="0.3">
      <c r="B50" s="123">
        <v>33</v>
      </c>
      <c r="C50" s="122" t="str">
        <f>'Rekensheet U-methode'!C57</f>
        <v>1. Mobiele bron</v>
      </c>
      <c r="D50" s="104" t="str">
        <f>IF('Rekensheet U-methode'!D57="","",'Rekensheet U-methode'!D57)</f>
        <v/>
      </c>
      <c r="E50" s="177" t="str">
        <f>IF('Rekensheet U-methode'!E57="","",'Rekensheet U-methode'!E57)</f>
        <v/>
      </c>
      <c r="F50" s="177" t="str">
        <f>IF('Rekensheet U-methode'!F57="","",'Rekensheet U-methode'!F57)</f>
        <v/>
      </c>
      <c r="G50" s="132" t="str">
        <f>_xlfn.IFNA(VLOOKUP($F50,'Lijst Stageklassen'!$A$5:$CV$12,3+20*(VALUE(LEFT($C50,1)-1)),TRUE),J50)</f>
        <v/>
      </c>
      <c r="H50" s="133" t="str">
        <f>_xlfn.IFNA(VLOOKUP($F50,'Lijst Stageklassen'!$A$5:$CV$12,3+20*(VALUE(LEFT($C50,1)-1))+VALUE(LEFT($D$7,1)),TRUE),J50)</f>
        <v/>
      </c>
      <c r="J50" s="112" t="str">
        <f>_xlfn.IFNA(IF(OR(RIGHT(C50,3)="MUT",RIGHT(C50,3)="ZUT"),RIGHT(C50,3),(VLOOKUP($F50,'Lijst Stageklassen'!$A$5:$CV$12,9+20*(VALUE(LEFT($C50,1)-1))+VALUE(LEFT($D$7,1)),TRUE))),"")</f>
        <v/>
      </c>
      <c r="K50" s="108" t="str">
        <f>VLOOKUP($J50,'Emissie U-methode'!$B$3:$E$11,3,TRUE)</f>
        <v/>
      </c>
      <c r="L50" s="108" t="str">
        <f>VLOOKUP($J50,'Emissie U-methode'!$B$3:$E$11,4,TRUE)</f>
        <v/>
      </c>
      <c r="M50" s="141" t="str">
        <f t="shared" si="4"/>
        <v/>
      </c>
      <c r="N50" s="286" t="str">
        <f t="shared" si="5"/>
        <v/>
      </c>
    </row>
    <row r="51" spans="2:14" s="4" customFormat="1" ht="15.6" x14ac:dyDescent="0.3">
      <c r="B51" s="123">
        <v>34</v>
      </c>
      <c r="C51" s="122" t="str">
        <f>'Rekensheet U-methode'!C58</f>
        <v>1. Mobiele bron</v>
      </c>
      <c r="D51" s="104" t="str">
        <f>IF('Rekensheet U-methode'!D58="","",'Rekensheet U-methode'!D58)</f>
        <v/>
      </c>
      <c r="E51" s="177" t="str">
        <f>IF('Rekensheet U-methode'!E58="","",'Rekensheet U-methode'!E58)</f>
        <v/>
      </c>
      <c r="F51" s="177" t="str">
        <f>IF('Rekensheet U-methode'!F58="","",'Rekensheet U-methode'!F58)</f>
        <v/>
      </c>
      <c r="G51" s="132" t="str">
        <f>_xlfn.IFNA(VLOOKUP($F51,'Lijst Stageklassen'!$A$5:$CV$12,3+20*(VALUE(LEFT($C51,1)-1)),TRUE),J51)</f>
        <v/>
      </c>
      <c r="H51" s="133" t="str">
        <f>_xlfn.IFNA(VLOOKUP($F51,'Lijst Stageklassen'!$A$5:$CV$12,3+20*(VALUE(LEFT($C51,1)-1))+VALUE(LEFT($D$7,1)),TRUE),J51)</f>
        <v/>
      </c>
      <c r="J51" s="112" t="str">
        <f>_xlfn.IFNA(IF(OR(RIGHT(C51,3)="MUT",RIGHT(C51,3)="ZUT"),RIGHT(C51,3),(VLOOKUP($F51,'Lijst Stageklassen'!$A$5:$CV$12,9+20*(VALUE(LEFT($C51,1)-1))+VALUE(LEFT($D$7,1)),TRUE))),"")</f>
        <v/>
      </c>
      <c r="K51" s="108" t="str">
        <f>VLOOKUP($J51,'Emissie U-methode'!$B$3:$E$11,3,TRUE)</f>
        <v/>
      </c>
      <c r="L51" s="108" t="str">
        <f>VLOOKUP($J51,'Emissie U-methode'!$B$3:$E$11,4,TRUE)</f>
        <v/>
      </c>
      <c r="M51" s="141" t="str">
        <f t="shared" si="4"/>
        <v/>
      </c>
      <c r="N51" s="286" t="str">
        <f t="shared" si="5"/>
        <v/>
      </c>
    </row>
    <row r="52" spans="2:14" s="4" customFormat="1" ht="15.6" x14ac:dyDescent="0.3">
      <c r="B52" s="123">
        <v>35</v>
      </c>
      <c r="C52" s="122" t="str">
        <f>'Rekensheet U-methode'!C59</f>
        <v>1. Mobiele bron</v>
      </c>
      <c r="D52" s="104" t="str">
        <f>IF('Rekensheet U-methode'!D59="","",'Rekensheet U-methode'!D59)</f>
        <v/>
      </c>
      <c r="E52" s="177" t="str">
        <f>IF('Rekensheet U-methode'!E59="","",'Rekensheet U-methode'!E59)</f>
        <v/>
      </c>
      <c r="F52" s="177" t="str">
        <f>IF('Rekensheet U-methode'!F59="","",'Rekensheet U-methode'!F59)</f>
        <v/>
      </c>
      <c r="G52" s="132" t="str">
        <f>_xlfn.IFNA(VLOOKUP($F52,'Lijst Stageklassen'!$A$5:$CV$12,3+20*(VALUE(LEFT($C52,1)-1)),TRUE),J52)</f>
        <v/>
      </c>
      <c r="H52" s="133" t="str">
        <f>_xlfn.IFNA(VLOOKUP($F52,'Lijst Stageklassen'!$A$5:$CV$12,3+20*(VALUE(LEFT($C52,1)-1))+VALUE(LEFT($D$7,1)),TRUE),J52)</f>
        <v/>
      </c>
      <c r="J52" s="112" t="str">
        <f>_xlfn.IFNA(IF(OR(RIGHT(C52,3)="MUT",RIGHT(C52,3)="ZUT"),RIGHT(C52,3),(VLOOKUP($F52,'Lijst Stageklassen'!$A$5:$CV$12,9+20*(VALUE(LEFT($C52,1)-1))+VALUE(LEFT($D$7,1)),TRUE))),"")</f>
        <v/>
      </c>
      <c r="K52" s="108" t="str">
        <f>VLOOKUP($J52,'Emissie U-methode'!$B$3:$E$11,3,TRUE)</f>
        <v/>
      </c>
      <c r="L52" s="108" t="str">
        <f>VLOOKUP($J52,'Emissie U-methode'!$B$3:$E$11,4,TRUE)</f>
        <v/>
      </c>
      <c r="M52" s="141" t="str">
        <f t="shared" si="4"/>
        <v/>
      </c>
      <c r="N52" s="286" t="str">
        <f t="shared" si="5"/>
        <v/>
      </c>
    </row>
    <row r="53" spans="2:14" s="4" customFormat="1" ht="15.6" x14ac:dyDescent="0.3">
      <c r="B53" s="123">
        <v>36</v>
      </c>
      <c r="C53" s="122" t="str">
        <f>'Rekensheet U-methode'!C60</f>
        <v>1. Mobiele bron</v>
      </c>
      <c r="D53" s="104" t="str">
        <f>IF('Rekensheet U-methode'!D60="","",'Rekensheet U-methode'!D60)</f>
        <v/>
      </c>
      <c r="E53" s="177" t="str">
        <f>IF('Rekensheet U-methode'!E60="","",'Rekensheet U-methode'!E60)</f>
        <v/>
      </c>
      <c r="F53" s="177" t="str">
        <f>IF('Rekensheet U-methode'!F60="","",'Rekensheet U-methode'!F60)</f>
        <v/>
      </c>
      <c r="G53" s="132" t="str">
        <f>_xlfn.IFNA(VLOOKUP($F53,'Lijst Stageklassen'!$A$5:$CV$12,3+20*(VALUE(LEFT($C53,1)-1)),TRUE),J53)</f>
        <v/>
      </c>
      <c r="H53" s="133" t="str">
        <f>_xlfn.IFNA(VLOOKUP($F53,'Lijst Stageklassen'!$A$5:$CV$12,3+20*(VALUE(LEFT($C53,1)-1))+VALUE(LEFT($D$7,1)),TRUE),J53)</f>
        <v/>
      </c>
      <c r="J53" s="112" t="str">
        <f>_xlfn.IFNA(IF(OR(RIGHT(C53,3)="MUT",RIGHT(C53,3)="ZUT"),RIGHT(C53,3),(VLOOKUP($F53,'Lijst Stageklassen'!$A$5:$CV$12,9+20*(VALUE(LEFT($C53,1)-1))+VALUE(LEFT($D$7,1)),TRUE))),"")</f>
        <v/>
      </c>
      <c r="K53" s="108" t="str">
        <f>VLOOKUP($J53,'Emissie U-methode'!$B$3:$E$11,3,TRUE)</f>
        <v/>
      </c>
      <c r="L53" s="108" t="str">
        <f>VLOOKUP($J53,'Emissie U-methode'!$B$3:$E$11,4,TRUE)</f>
        <v/>
      </c>
      <c r="M53" s="141" t="str">
        <f t="shared" si="4"/>
        <v/>
      </c>
      <c r="N53" s="286" t="str">
        <f t="shared" si="5"/>
        <v/>
      </c>
    </row>
    <row r="54" spans="2:14" s="4" customFormat="1" ht="15.6" x14ac:dyDescent="0.3">
      <c r="B54" s="123">
        <v>37</v>
      </c>
      <c r="C54" s="122" t="str">
        <f>'Rekensheet U-methode'!C61</f>
        <v>1. Mobiele bron</v>
      </c>
      <c r="D54" s="104" t="str">
        <f>IF('Rekensheet U-methode'!D61="","",'Rekensheet U-methode'!D61)</f>
        <v/>
      </c>
      <c r="E54" s="177" t="str">
        <f>IF('Rekensheet U-methode'!E61="","",'Rekensheet U-methode'!E61)</f>
        <v/>
      </c>
      <c r="F54" s="177" t="str">
        <f>IF('Rekensheet U-methode'!F61="","",'Rekensheet U-methode'!F61)</f>
        <v/>
      </c>
      <c r="G54" s="132" t="str">
        <f>_xlfn.IFNA(VLOOKUP($F54,'Lijst Stageklassen'!$A$5:$CV$12,3+20*(VALUE(LEFT($C54,1)-1)),TRUE),J54)</f>
        <v/>
      </c>
      <c r="H54" s="133" t="str">
        <f>_xlfn.IFNA(VLOOKUP($F54,'Lijst Stageklassen'!$A$5:$CV$12,3+20*(VALUE(LEFT($C54,1)-1))+VALUE(LEFT($D$7,1)),TRUE),J54)</f>
        <v/>
      </c>
      <c r="J54" s="112" t="str">
        <f>_xlfn.IFNA(IF(OR(RIGHT(C54,3)="MUT",RIGHT(C54,3)="ZUT"),RIGHT(C54,3),(VLOOKUP($F54,'Lijst Stageklassen'!$A$5:$CV$12,9+20*(VALUE(LEFT($C54,1)-1))+VALUE(LEFT($D$7,1)),TRUE))),"")</f>
        <v/>
      </c>
      <c r="K54" s="108" t="str">
        <f>VLOOKUP($J54,'Emissie U-methode'!$B$3:$E$11,3,TRUE)</f>
        <v/>
      </c>
      <c r="L54" s="108" t="str">
        <f>VLOOKUP($J54,'Emissie U-methode'!$B$3:$E$11,4,TRUE)</f>
        <v/>
      </c>
      <c r="M54" s="141" t="str">
        <f t="shared" si="4"/>
        <v/>
      </c>
      <c r="N54" s="286" t="str">
        <f t="shared" si="5"/>
        <v/>
      </c>
    </row>
    <row r="55" spans="2:14" s="4" customFormat="1" ht="15.6" x14ac:dyDescent="0.3">
      <c r="B55" s="123">
        <v>38</v>
      </c>
      <c r="C55" s="122" t="str">
        <f>'Rekensheet U-methode'!C62</f>
        <v>1. Mobiele bron</v>
      </c>
      <c r="D55" s="104" t="str">
        <f>IF('Rekensheet U-methode'!D62="","",'Rekensheet U-methode'!D62)</f>
        <v/>
      </c>
      <c r="E55" s="176" t="str">
        <f>IF('Rekensheet U-methode'!E62="","",'Rekensheet U-methode'!E62)</f>
        <v/>
      </c>
      <c r="F55" s="177" t="str">
        <f>IF('Rekensheet U-methode'!F62="","",'Rekensheet U-methode'!F62)</f>
        <v/>
      </c>
      <c r="G55" s="132" t="str">
        <f>_xlfn.IFNA(VLOOKUP($F55,'Lijst Stageklassen'!$A$5:$CV$12,3+20*(VALUE(LEFT($C55,1)-1)),TRUE),J55)</f>
        <v/>
      </c>
      <c r="H55" s="133" t="str">
        <f>_xlfn.IFNA(VLOOKUP($F55,'Lijst Stageklassen'!$A$5:$CV$12,3+20*(VALUE(LEFT($C55,1)-1))+VALUE(LEFT($D$7,1)),TRUE),J55)</f>
        <v/>
      </c>
      <c r="J55" s="112" t="str">
        <f>_xlfn.IFNA(IF(OR(RIGHT(C55,3)="MUT",RIGHT(C55,3)="ZUT"),RIGHT(C55,3),(VLOOKUP($F55,'Lijst Stageklassen'!$A$5:$CV$12,9+20*(VALUE(LEFT($C55,1)-1))+VALUE(LEFT($D$7,1)),TRUE))),"")</f>
        <v/>
      </c>
      <c r="K55" s="108" t="str">
        <f>VLOOKUP($J55,'Emissie U-methode'!$B$3:$E$11,3,TRUE)</f>
        <v/>
      </c>
      <c r="L55" s="108" t="str">
        <f>VLOOKUP($J55,'Emissie U-methode'!$B$3:$E$11,4,TRUE)</f>
        <v/>
      </c>
      <c r="M55" s="141" t="str">
        <f t="shared" si="4"/>
        <v/>
      </c>
      <c r="N55" s="286" t="str">
        <f t="shared" si="5"/>
        <v/>
      </c>
    </row>
    <row r="56" spans="2:14" s="4" customFormat="1" ht="15.6" x14ac:dyDescent="0.3">
      <c r="B56" s="123">
        <v>39</v>
      </c>
      <c r="C56" s="122" t="str">
        <f>'Rekensheet U-methode'!C63</f>
        <v>1. Mobiele bron</v>
      </c>
      <c r="D56" s="104" t="str">
        <f>IF('Rekensheet U-methode'!D63="","",'Rekensheet U-methode'!D63)</f>
        <v/>
      </c>
      <c r="E56" s="176" t="str">
        <f>IF('Rekensheet U-methode'!E63="","",'Rekensheet U-methode'!E63)</f>
        <v/>
      </c>
      <c r="F56" s="177" t="str">
        <f>IF('Rekensheet U-methode'!F63="","",'Rekensheet U-methode'!F63)</f>
        <v/>
      </c>
      <c r="G56" s="132" t="str">
        <f>_xlfn.IFNA(VLOOKUP($F56,'Lijst Stageklassen'!$A$5:$CV$12,3+20*(VALUE(LEFT($C56,1)-1)),TRUE),J56)</f>
        <v/>
      </c>
      <c r="H56" s="133" t="str">
        <f>_xlfn.IFNA(VLOOKUP($F56,'Lijst Stageklassen'!$A$5:$CV$12,3+20*(VALUE(LEFT($C56,1)-1))+VALUE(LEFT($D$7,1)),TRUE),J56)</f>
        <v/>
      </c>
      <c r="J56" s="112" t="str">
        <f>_xlfn.IFNA(IF(OR(RIGHT(C56,3)="MUT",RIGHT(C56,3)="ZUT"),RIGHT(C56,3),(VLOOKUP($F56,'Lijst Stageklassen'!$A$5:$CV$12,9+20*(VALUE(LEFT($C56,1)-1))+VALUE(LEFT($D$7,1)),TRUE))),"")</f>
        <v/>
      </c>
      <c r="K56" s="108" t="str">
        <f>VLOOKUP($J56,'Emissie U-methode'!$B$3:$E$11,3,TRUE)</f>
        <v/>
      </c>
      <c r="L56" s="108" t="str">
        <f>VLOOKUP($J56,'Emissie U-methode'!$B$3:$E$11,4,TRUE)</f>
        <v/>
      </c>
      <c r="M56" s="141" t="str">
        <f t="shared" si="4"/>
        <v/>
      </c>
      <c r="N56" s="286" t="str">
        <f t="shared" si="5"/>
        <v/>
      </c>
    </row>
    <row r="57" spans="2:14" s="4" customFormat="1" ht="15.6" x14ac:dyDescent="0.3">
      <c r="B57" s="123">
        <v>40</v>
      </c>
      <c r="C57" s="122" t="str">
        <f>'Rekensheet U-methode'!C64</f>
        <v>1. Mobiele bron</v>
      </c>
      <c r="D57" s="104" t="str">
        <f>IF('Rekensheet U-methode'!D64="","",'Rekensheet U-methode'!D64)</f>
        <v/>
      </c>
      <c r="E57" s="176" t="str">
        <f>IF('Rekensheet U-methode'!E64="","",'Rekensheet U-methode'!E64)</f>
        <v/>
      </c>
      <c r="F57" s="177" t="str">
        <f>IF('Rekensheet U-methode'!F64="","",'Rekensheet U-methode'!F64)</f>
        <v/>
      </c>
      <c r="G57" s="132" t="str">
        <f>_xlfn.IFNA(VLOOKUP($F57,'Lijst Stageklassen'!$A$5:$CV$12,3+20*(VALUE(LEFT($C57,1)-1)),TRUE),J57)</f>
        <v/>
      </c>
      <c r="H57" s="133" t="str">
        <f>_xlfn.IFNA(VLOOKUP($F57,'Lijst Stageklassen'!$A$5:$CV$12,3+20*(VALUE(LEFT($C57,1)-1))+VALUE(LEFT($D$7,1)),TRUE),J57)</f>
        <v/>
      </c>
      <c r="J57" s="112" t="str">
        <f>_xlfn.IFNA(IF(OR(RIGHT(C57,3)="MUT",RIGHT(C57,3)="ZUT"),RIGHT(C57,3),(VLOOKUP($F57,'Lijst Stageklassen'!$A$5:$CV$12,9+20*(VALUE(LEFT($C57,1)-1))+VALUE(LEFT($D$7,1)),TRUE))),"")</f>
        <v/>
      </c>
      <c r="K57" s="108" t="str">
        <f>VLOOKUP($J57,'Emissie U-methode'!$B$3:$E$11,3,TRUE)</f>
        <v/>
      </c>
      <c r="L57" s="108" t="str">
        <f>VLOOKUP($J57,'Emissie U-methode'!$B$3:$E$11,4,TRUE)</f>
        <v/>
      </c>
      <c r="M57" s="141" t="str">
        <f t="shared" si="4"/>
        <v/>
      </c>
      <c r="N57" s="286" t="str">
        <f t="shared" si="5"/>
        <v/>
      </c>
    </row>
    <row r="58" spans="2:14" s="4" customFormat="1" ht="15.6" x14ac:dyDescent="0.3">
      <c r="B58" s="123">
        <v>41</v>
      </c>
      <c r="C58" s="122" t="str">
        <f>'Rekensheet U-methode'!C65</f>
        <v>1. Mobiele bron</v>
      </c>
      <c r="D58" s="104" t="str">
        <f>IF('Rekensheet U-methode'!D65="","",'Rekensheet U-methode'!D65)</f>
        <v/>
      </c>
      <c r="E58" s="176" t="str">
        <f>IF('Rekensheet U-methode'!E65="","",'Rekensheet U-methode'!E65)</f>
        <v/>
      </c>
      <c r="F58" s="177" t="str">
        <f>IF('Rekensheet U-methode'!F65="","",'Rekensheet U-methode'!F65)</f>
        <v/>
      </c>
      <c r="G58" s="132" t="str">
        <f>_xlfn.IFNA(VLOOKUP($F58,'Lijst Stageklassen'!$A$5:$CV$12,3+20*(VALUE(LEFT($C58,1)-1)),TRUE),J58)</f>
        <v/>
      </c>
      <c r="H58" s="133" t="str">
        <f>_xlfn.IFNA(VLOOKUP($F58,'Lijst Stageklassen'!$A$5:$CV$12,3+20*(VALUE(LEFT($C58,1)-1))+VALUE(LEFT($D$7,1)),TRUE),J58)</f>
        <v/>
      </c>
      <c r="J58" s="112" t="str">
        <f>_xlfn.IFNA(IF(OR(RIGHT(C58,3)="MUT",RIGHT(C58,3)="ZUT"),RIGHT(C58,3),(VLOOKUP($F58,'Lijst Stageklassen'!$A$5:$CV$12,9+20*(VALUE(LEFT($C58,1)-1))+VALUE(LEFT($D$7,1)),TRUE))),"")</f>
        <v/>
      </c>
      <c r="K58" s="108" t="str">
        <f>VLOOKUP($J58,'Emissie U-methode'!$B$3:$E$11,3,TRUE)</f>
        <v/>
      </c>
      <c r="L58" s="108" t="str">
        <f>VLOOKUP($J58,'Emissie U-methode'!$B$3:$E$11,4,TRUE)</f>
        <v/>
      </c>
      <c r="M58" s="141" t="str">
        <f t="shared" si="4"/>
        <v/>
      </c>
      <c r="N58" s="286" t="str">
        <f t="shared" si="5"/>
        <v/>
      </c>
    </row>
    <row r="59" spans="2:14" s="4" customFormat="1" ht="15.6" x14ac:dyDescent="0.3">
      <c r="B59" s="123">
        <v>42</v>
      </c>
      <c r="C59" s="122" t="str">
        <f>'Rekensheet U-methode'!C66</f>
        <v>1. Mobiele bron</v>
      </c>
      <c r="D59" s="104" t="str">
        <f>IF('Rekensheet U-methode'!D66="","",'Rekensheet U-methode'!D66)</f>
        <v/>
      </c>
      <c r="E59" s="176" t="str">
        <f>IF('Rekensheet U-methode'!E66="","",'Rekensheet U-methode'!E66)</f>
        <v/>
      </c>
      <c r="F59" s="177" t="str">
        <f>IF('Rekensheet U-methode'!F66="","",'Rekensheet U-methode'!F66)</f>
        <v/>
      </c>
      <c r="G59" s="132" t="str">
        <f>_xlfn.IFNA(VLOOKUP($F59,'Lijst Stageklassen'!$A$5:$CV$12,3+20*(VALUE(LEFT($C59,1)-1)),TRUE),J59)</f>
        <v/>
      </c>
      <c r="H59" s="133" t="str">
        <f>_xlfn.IFNA(VLOOKUP($F59,'Lijst Stageklassen'!$A$5:$CV$12,3+20*(VALUE(LEFT($C59,1)-1))+VALUE(LEFT($D$7,1)),TRUE),J59)</f>
        <v/>
      </c>
      <c r="J59" s="112" t="str">
        <f>_xlfn.IFNA(IF(OR(RIGHT(C59,3)="MUT",RIGHT(C59,3)="ZUT"),RIGHT(C59,3),(VLOOKUP($F59,'Lijst Stageklassen'!$A$5:$CV$12,9+20*(VALUE(LEFT($C59,1)-1))+VALUE(LEFT($D$7,1)),TRUE))),"")</f>
        <v/>
      </c>
      <c r="K59" s="108" t="str">
        <f>VLOOKUP($J59,'Emissie U-methode'!$B$3:$E$11,3,TRUE)</f>
        <v/>
      </c>
      <c r="L59" s="108" t="str">
        <f>VLOOKUP($J59,'Emissie U-methode'!$B$3:$E$11,4,TRUE)</f>
        <v/>
      </c>
      <c r="M59" s="141" t="str">
        <f t="shared" si="4"/>
        <v/>
      </c>
      <c r="N59" s="286" t="str">
        <f t="shared" si="5"/>
        <v/>
      </c>
    </row>
    <row r="60" spans="2:14" s="4" customFormat="1" ht="15.6" x14ac:dyDescent="0.3">
      <c r="B60" s="123">
        <v>43</v>
      </c>
      <c r="C60" s="122" t="str">
        <f>'Rekensheet U-methode'!C67</f>
        <v>1. Mobiele bron</v>
      </c>
      <c r="D60" s="104" t="str">
        <f>IF('Rekensheet U-methode'!D67="","",'Rekensheet U-methode'!D67)</f>
        <v/>
      </c>
      <c r="E60" s="176" t="str">
        <f>IF('Rekensheet U-methode'!E67="","",'Rekensheet U-methode'!E67)</f>
        <v/>
      </c>
      <c r="F60" s="177" t="str">
        <f>IF('Rekensheet U-methode'!F67="","",'Rekensheet U-methode'!F67)</f>
        <v/>
      </c>
      <c r="G60" s="132" t="str">
        <f>_xlfn.IFNA(VLOOKUP($F60,'Lijst Stageklassen'!$A$5:$CV$12,3+20*(VALUE(LEFT($C60,1)-1)),TRUE),J60)</f>
        <v/>
      </c>
      <c r="H60" s="133" t="str">
        <f>_xlfn.IFNA(VLOOKUP($F60,'Lijst Stageklassen'!$A$5:$CV$12,3+20*(VALUE(LEFT($C60,1)-1))+VALUE(LEFT($D$7,1)),TRUE),J60)</f>
        <v/>
      </c>
      <c r="J60" s="112" t="str">
        <f>_xlfn.IFNA(IF(OR(RIGHT(C60,3)="MUT",RIGHT(C60,3)="ZUT"),RIGHT(C60,3),(VLOOKUP($F60,'Lijst Stageklassen'!$A$5:$CV$12,9+20*(VALUE(LEFT($C60,1)-1))+VALUE(LEFT($D$7,1)),TRUE))),"")</f>
        <v/>
      </c>
      <c r="K60" s="108" t="str">
        <f>VLOOKUP($J60,'Emissie U-methode'!$B$3:$E$11,3,TRUE)</f>
        <v/>
      </c>
      <c r="L60" s="108" t="str">
        <f>VLOOKUP($J60,'Emissie U-methode'!$B$3:$E$11,4,TRUE)</f>
        <v/>
      </c>
      <c r="M60" s="141" t="str">
        <f t="shared" si="4"/>
        <v/>
      </c>
      <c r="N60" s="286" t="str">
        <f t="shared" si="5"/>
        <v/>
      </c>
    </row>
    <row r="61" spans="2:14" s="4" customFormat="1" ht="15.6" x14ac:dyDescent="0.3">
      <c r="B61" s="123">
        <v>44</v>
      </c>
      <c r="C61" s="122" t="str">
        <f>'Rekensheet U-methode'!C68</f>
        <v>1. Mobiele bron</v>
      </c>
      <c r="D61" s="104" t="str">
        <f>IF('Rekensheet U-methode'!D68="","",'Rekensheet U-methode'!D68)</f>
        <v/>
      </c>
      <c r="E61" s="176" t="str">
        <f>IF('Rekensheet U-methode'!E68="","",'Rekensheet U-methode'!E68)</f>
        <v/>
      </c>
      <c r="F61" s="177" t="str">
        <f>IF('Rekensheet U-methode'!F68="","",'Rekensheet U-methode'!F68)</f>
        <v/>
      </c>
      <c r="G61" s="132" t="str">
        <f>_xlfn.IFNA(VLOOKUP($F61,'Lijst Stageklassen'!$A$5:$CV$12,3+20*(VALUE(LEFT($C61,1)-1)),TRUE),J61)</f>
        <v/>
      </c>
      <c r="H61" s="133" t="str">
        <f>_xlfn.IFNA(VLOOKUP($F61,'Lijst Stageklassen'!$A$5:$CV$12,3+20*(VALUE(LEFT($C61,1)-1))+VALUE(LEFT($D$7,1)),TRUE),J61)</f>
        <v/>
      </c>
      <c r="J61" s="112" t="str">
        <f>_xlfn.IFNA(IF(OR(RIGHT(C61,3)="MUT",RIGHT(C61,3)="ZUT"),RIGHT(C61,3),(VLOOKUP($F61,'Lijst Stageklassen'!$A$5:$CV$12,9+20*(VALUE(LEFT($C61,1)-1))+VALUE(LEFT($D$7,1)),TRUE))),"")</f>
        <v/>
      </c>
      <c r="K61" s="108" t="str">
        <f>VLOOKUP($J61,'Emissie U-methode'!$B$3:$E$11,3,TRUE)</f>
        <v/>
      </c>
      <c r="L61" s="108" t="str">
        <f>VLOOKUP($J61,'Emissie U-methode'!$B$3:$E$11,4,TRUE)</f>
        <v/>
      </c>
      <c r="M61" s="141" t="str">
        <f t="shared" si="4"/>
        <v/>
      </c>
      <c r="N61" s="286" t="str">
        <f t="shared" si="5"/>
        <v/>
      </c>
    </row>
    <row r="62" spans="2:14" s="4" customFormat="1" ht="15.6" x14ac:dyDescent="0.3">
      <c r="B62" s="123">
        <v>45</v>
      </c>
      <c r="C62" s="122" t="str">
        <f>'Rekensheet U-methode'!C69</f>
        <v>1. Mobiele bron</v>
      </c>
      <c r="D62" s="104" t="str">
        <f>IF('Rekensheet U-methode'!D69="","",'Rekensheet U-methode'!D69)</f>
        <v/>
      </c>
      <c r="E62" s="176" t="str">
        <f>IF('Rekensheet U-methode'!E69="","",'Rekensheet U-methode'!E69)</f>
        <v/>
      </c>
      <c r="F62" s="177" t="str">
        <f>IF('Rekensheet U-methode'!F69="","",'Rekensheet U-methode'!F69)</f>
        <v/>
      </c>
      <c r="G62" s="132" t="str">
        <f>_xlfn.IFNA(VLOOKUP($F62,'Lijst Stageklassen'!$A$5:$CV$12,3+20*(VALUE(LEFT($C62,1)-1)),TRUE),J62)</f>
        <v/>
      </c>
      <c r="H62" s="133" t="str">
        <f>_xlfn.IFNA(VLOOKUP($F62,'Lijst Stageklassen'!$A$5:$CV$12,3+20*(VALUE(LEFT($C62,1)-1))+VALUE(LEFT($D$7,1)),TRUE),J62)</f>
        <v/>
      </c>
      <c r="J62" s="112" t="str">
        <f>_xlfn.IFNA(IF(OR(RIGHT(C62,3)="MUT",RIGHT(C62,3)="ZUT"),RIGHT(C62,3),(VLOOKUP($F62,'Lijst Stageklassen'!$A$5:$CV$12,9+20*(VALUE(LEFT($C62,1)-1))+VALUE(LEFT($D$7,1)),TRUE))),"")</f>
        <v/>
      </c>
      <c r="K62" s="108" t="str">
        <f>VLOOKUP($J62,'Emissie U-methode'!$B$3:$E$11,3,TRUE)</f>
        <v/>
      </c>
      <c r="L62" s="108" t="str">
        <f>VLOOKUP($J62,'Emissie U-methode'!$B$3:$E$11,4,TRUE)</f>
        <v/>
      </c>
      <c r="M62" s="141" t="str">
        <f t="shared" si="4"/>
        <v/>
      </c>
      <c r="N62" s="286" t="str">
        <f t="shared" si="5"/>
        <v/>
      </c>
    </row>
    <row r="63" spans="2:14" s="4" customFormat="1" ht="15.6" x14ac:dyDescent="0.3">
      <c r="B63" s="123">
        <v>46</v>
      </c>
      <c r="C63" s="122" t="str">
        <f>'Rekensheet U-methode'!C70</f>
        <v>1. Mobiele bron</v>
      </c>
      <c r="D63" s="104" t="str">
        <f>IF('Rekensheet U-methode'!D70="","",'Rekensheet U-methode'!D70)</f>
        <v/>
      </c>
      <c r="E63" s="176" t="str">
        <f>IF('Rekensheet U-methode'!E70="","",'Rekensheet U-methode'!E70)</f>
        <v/>
      </c>
      <c r="F63" s="177" t="str">
        <f>IF('Rekensheet U-methode'!F70="","",'Rekensheet U-methode'!F70)</f>
        <v/>
      </c>
      <c r="G63" s="132" t="str">
        <f>_xlfn.IFNA(VLOOKUP($F63,'Lijst Stageklassen'!$A$5:$CV$12,3+20*(VALUE(LEFT($C63,1)-1)),TRUE),J63)</f>
        <v/>
      </c>
      <c r="H63" s="133" t="str">
        <f>_xlfn.IFNA(VLOOKUP($F63,'Lijst Stageklassen'!$A$5:$CV$12,3+20*(VALUE(LEFT($C63,1)-1))+VALUE(LEFT($D$7,1)),TRUE),J63)</f>
        <v/>
      </c>
      <c r="J63" s="112" t="str">
        <f>_xlfn.IFNA(IF(OR(RIGHT(C63,3)="MUT",RIGHT(C63,3)="ZUT"),RIGHT(C63,3),(VLOOKUP($F63,'Lijst Stageklassen'!$A$5:$CV$12,9+20*(VALUE(LEFT($C63,1)-1))+VALUE(LEFT($D$7,1)),TRUE))),"")</f>
        <v/>
      </c>
      <c r="K63" s="108" t="str">
        <f>VLOOKUP($J63,'Emissie U-methode'!$B$3:$E$11,3,TRUE)</f>
        <v/>
      </c>
      <c r="L63" s="108" t="str">
        <f>VLOOKUP($J63,'Emissie U-methode'!$B$3:$E$11,4,TRUE)</f>
        <v/>
      </c>
      <c r="M63" s="141" t="str">
        <f t="shared" si="4"/>
        <v/>
      </c>
      <c r="N63" s="286" t="str">
        <f t="shared" si="5"/>
        <v/>
      </c>
    </row>
    <row r="64" spans="2:14" s="4" customFormat="1" ht="15.6" x14ac:dyDescent="0.3">
      <c r="B64" s="123">
        <v>47</v>
      </c>
      <c r="C64" s="122" t="str">
        <f>'Rekensheet U-methode'!C71</f>
        <v>1. Mobiele bron</v>
      </c>
      <c r="D64" s="104" t="str">
        <f>IF('Rekensheet U-methode'!D71="","",'Rekensheet U-methode'!D71)</f>
        <v/>
      </c>
      <c r="E64" s="176" t="str">
        <f>IF('Rekensheet U-methode'!E71="","",'Rekensheet U-methode'!E71)</f>
        <v/>
      </c>
      <c r="F64" s="177" t="str">
        <f>IF('Rekensheet U-methode'!F71="","",'Rekensheet U-methode'!F71)</f>
        <v/>
      </c>
      <c r="G64" s="132" t="str">
        <f>_xlfn.IFNA(VLOOKUP($F64,'Lijst Stageklassen'!$A$5:$CV$12,3+20*(VALUE(LEFT($C64,1)-1)),TRUE),J64)</f>
        <v/>
      </c>
      <c r="H64" s="133" t="str">
        <f>_xlfn.IFNA(VLOOKUP($F64,'Lijst Stageklassen'!$A$5:$CV$12,3+20*(VALUE(LEFT($C64,1)-1))+VALUE(LEFT($D$7,1)),TRUE),J64)</f>
        <v/>
      </c>
      <c r="J64" s="112" t="str">
        <f>_xlfn.IFNA(IF(OR(RIGHT(C64,3)="MUT",RIGHT(C64,3)="ZUT"),RIGHT(C64,3),(VLOOKUP($F64,'Lijst Stageklassen'!$A$5:$CV$12,9+20*(VALUE(LEFT($C64,1)-1))+VALUE(LEFT($D$7,1)),TRUE))),"")</f>
        <v/>
      </c>
      <c r="K64" s="108" t="str">
        <f>VLOOKUP($J64,'Emissie U-methode'!$B$3:$E$11,3,TRUE)</f>
        <v/>
      </c>
      <c r="L64" s="108" t="str">
        <f>VLOOKUP($J64,'Emissie U-methode'!$B$3:$E$11,4,TRUE)</f>
        <v/>
      </c>
      <c r="M64" s="141" t="str">
        <f t="shared" si="4"/>
        <v/>
      </c>
      <c r="N64" s="286" t="str">
        <f t="shared" si="5"/>
        <v/>
      </c>
    </row>
    <row r="65" spans="2:14" s="4" customFormat="1" ht="15.6" x14ac:dyDescent="0.3">
      <c r="B65" s="123">
        <v>48</v>
      </c>
      <c r="C65" s="122" t="str">
        <f>'Rekensheet U-methode'!C72</f>
        <v>1. Mobiele bron</v>
      </c>
      <c r="D65" s="104" t="str">
        <f>IF('Rekensheet U-methode'!D72="","",'Rekensheet U-methode'!D72)</f>
        <v/>
      </c>
      <c r="E65" s="176" t="str">
        <f>IF('Rekensheet U-methode'!E72="","",'Rekensheet U-methode'!E72)</f>
        <v/>
      </c>
      <c r="F65" s="177" t="str">
        <f>IF('Rekensheet U-methode'!F72="","",'Rekensheet U-methode'!F72)</f>
        <v/>
      </c>
      <c r="G65" s="132" t="str">
        <f>_xlfn.IFNA(VLOOKUP($F65,'Lijst Stageklassen'!$A$5:$CV$12,3+20*(VALUE(LEFT($C65,1)-1)),TRUE),J65)</f>
        <v/>
      </c>
      <c r="H65" s="133" t="str">
        <f>_xlfn.IFNA(VLOOKUP($F65,'Lijst Stageklassen'!$A$5:$CV$12,3+20*(VALUE(LEFT($C65,1)-1))+VALUE(LEFT($D$7,1)),TRUE),J65)</f>
        <v/>
      </c>
      <c r="J65" s="112" t="str">
        <f>_xlfn.IFNA(IF(OR(RIGHT(C65,3)="MUT",RIGHT(C65,3)="ZUT"),RIGHT(C65,3),(VLOOKUP($F65,'Lijst Stageklassen'!$A$5:$CV$12,9+20*(VALUE(LEFT($C65,1)-1))+VALUE(LEFT($D$7,1)),TRUE))),"")</f>
        <v/>
      </c>
      <c r="K65" s="108" t="str">
        <f>VLOOKUP($J65,'Emissie U-methode'!$B$3:$E$11,3,TRUE)</f>
        <v/>
      </c>
      <c r="L65" s="108" t="str">
        <f>VLOOKUP($J65,'Emissie U-methode'!$B$3:$E$11,4,TRUE)</f>
        <v/>
      </c>
      <c r="M65" s="141" t="str">
        <f t="shared" si="4"/>
        <v/>
      </c>
      <c r="N65" s="286" t="str">
        <f t="shared" si="5"/>
        <v/>
      </c>
    </row>
    <row r="66" spans="2:14" s="4" customFormat="1" ht="15.6" x14ac:dyDescent="0.3">
      <c r="B66" s="123">
        <v>49</v>
      </c>
      <c r="C66" s="122" t="str">
        <f>'Rekensheet U-methode'!C73</f>
        <v>1. Mobiele bron</v>
      </c>
      <c r="D66" s="104" t="str">
        <f>IF('Rekensheet U-methode'!D73="","",'Rekensheet U-methode'!D73)</f>
        <v/>
      </c>
      <c r="E66" s="176" t="str">
        <f>IF('Rekensheet U-methode'!E73="","",'Rekensheet U-methode'!E73)</f>
        <v/>
      </c>
      <c r="F66" s="177" t="str">
        <f>IF('Rekensheet U-methode'!F73="","",'Rekensheet U-methode'!F73)</f>
        <v/>
      </c>
      <c r="G66" s="132" t="str">
        <f>_xlfn.IFNA(VLOOKUP($F66,'Lijst Stageklassen'!$A$5:$CV$12,3+20*(VALUE(LEFT($C66,1)-1)),TRUE),J66)</f>
        <v/>
      </c>
      <c r="H66" s="133" t="str">
        <f>_xlfn.IFNA(VLOOKUP($F66,'Lijst Stageklassen'!$A$5:$CV$12,3+20*(VALUE(LEFT($C66,1)-1))+VALUE(LEFT($D$7,1)),TRUE),J66)</f>
        <v/>
      </c>
      <c r="J66" s="112" t="str">
        <f>_xlfn.IFNA(IF(OR(RIGHT(C66,3)="MUT",RIGHT(C66,3)="ZUT"),RIGHT(C66,3),(VLOOKUP($F66,'Lijst Stageklassen'!$A$5:$CV$12,9+20*(VALUE(LEFT($C66,1)-1))+VALUE(LEFT($D$7,1)),TRUE))),"")</f>
        <v/>
      </c>
      <c r="K66" s="108" t="str">
        <f>VLOOKUP($J66,'Emissie U-methode'!$B$3:$E$11,3,TRUE)</f>
        <v/>
      </c>
      <c r="L66" s="108" t="str">
        <f>VLOOKUP($J66,'Emissie U-methode'!$B$3:$E$11,4,TRUE)</f>
        <v/>
      </c>
      <c r="M66" s="141" t="str">
        <f t="shared" si="4"/>
        <v/>
      </c>
      <c r="N66" s="286" t="str">
        <f t="shared" si="5"/>
        <v/>
      </c>
    </row>
    <row r="67" spans="2:14" s="4" customFormat="1" ht="15.6" x14ac:dyDescent="0.3">
      <c r="B67" s="123">
        <v>50</v>
      </c>
      <c r="C67" s="122" t="str">
        <f>'Rekensheet U-methode'!C74</f>
        <v>1. Mobiele bron</v>
      </c>
      <c r="D67" s="104" t="str">
        <f>IF('Rekensheet U-methode'!D74="","",'Rekensheet U-methode'!D74)</f>
        <v/>
      </c>
      <c r="E67" s="176" t="str">
        <f>IF('Rekensheet U-methode'!E74="","",'Rekensheet U-methode'!E74)</f>
        <v/>
      </c>
      <c r="F67" s="177" t="str">
        <f>IF('Rekensheet U-methode'!F74="","",'Rekensheet U-methode'!F74)</f>
        <v/>
      </c>
      <c r="G67" s="132" t="str">
        <f>_xlfn.IFNA(VLOOKUP($F67,'Lijst Stageklassen'!$A$5:$CV$12,3+20*(VALUE(LEFT($C67,1)-1)),TRUE),J67)</f>
        <v/>
      </c>
      <c r="H67" s="133" t="str">
        <f>_xlfn.IFNA(VLOOKUP($F67,'Lijst Stageklassen'!$A$5:$CV$12,3+20*(VALUE(LEFT($C67,1)-1))+VALUE(LEFT($D$7,1)),TRUE),J67)</f>
        <v/>
      </c>
      <c r="J67" s="112" t="str">
        <f>_xlfn.IFNA(IF(OR(RIGHT(C67,3)="MUT",RIGHT(C67,3)="ZUT"),RIGHT(C67,3),(VLOOKUP($F67,'Lijst Stageklassen'!$A$5:$CV$12,9+20*(VALUE(LEFT($C67,1)-1))+VALUE(LEFT($D$7,1)),TRUE))),"")</f>
        <v/>
      </c>
      <c r="K67" s="108" t="str">
        <f>VLOOKUP($J67,'Emissie U-methode'!$B$3:$E$11,3,TRUE)</f>
        <v/>
      </c>
      <c r="L67" s="108" t="str">
        <f>VLOOKUP($J67,'Emissie U-methode'!$B$3:$E$11,4,TRUE)</f>
        <v/>
      </c>
      <c r="M67" s="141" t="str">
        <f t="shared" si="4"/>
        <v/>
      </c>
      <c r="N67" s="286" t="str">
        <f t="shared" si="5"/>
        <v/>
      </c>
    </row>
    <row r="68" spans="2:14" s="4" customFormat="1" ht="15.6" x14ac:dyDescent="0.3">
      <c r="B68" s="123">
        <v>51</v>
      </c>
      <c r="C68" s="122" t="str">
        <f>'Rekensheet U-methode'!C75</f>
        <v>1. Mobiele bron</v>
      </c>
      <c r="D68" s="104" t="str">
        <f>IF('Rekensheet U-methode'!D75="","",'Rekensheet U-methode'!D75)</f>
        <v/>
      </c>
      <c r="E68" s="176" t="str">
        <f>IF('Rekensheet U-methode'!E75="","",'Rekensheet U-methode'!E75)</f>
        <v/>
      </c>
      <c r="F68" s="177" t="str">
        <f>IF('Rekensheet U-methode'!F75="","",'Rekensheet U-methode'!F75)</f>
        <v/>
      </c>
      <c r="G68" s="132" t="str">
        <f>_xlfn.IFNA(VLOOKUP($F68,'Lijst Stageklassen'!$A$5:$CV$12,3+20*(VALUE(LEFT($C68,1)-1)),TRUE),J68)</f>
        <v/>
      </c>
      <c r="H68" s="133" t="str">
        <f>_xlfn.IFNA(VLOOKUP($F68,'Lijst Stageklassen'!$A$5:$CV$12,3+20*(VALUE(LEFT($C68,1)-1))+VALUE(LEFT($D$7,1)),TRUE),J68)</f>
        <v/>
      </c>
      <c r="J68" s="112" t="str">
        <f>_xlfn.IFNA(IF(OR(RIGHT(C68,3)="MUT",RIGHT(C68,3)="ZUT"),RIGHT(C68,3),(VLOOKUP($F68,'Lijst Stageklassen'!$A$5:$CV$12,9+20*(VALUE(LEFT($C68,1)-1))+VALUE(LEFT($D$7,1)),TRUE))),"")</f>
        <v/>
      </c>
      <c r="K68" s="108" t="str">
        <f>VLOOKUP($J68,'Emissie U-methode'!$B$3:$E$11,3,TRUE)</f>
        <v/>
      </c>
      <c r="L68" s="108" t="str">
        <f>VLOOKUP($J68,'Emissie U-methode'!$B$3:$E$11,4,TRUE)</f>
        <v/>
      </c>
      <c r="M68" s="141" t="str">
        <f t="shared" si="4"/>
        <v/>
      </c>
      <c r="N68" s="286" t="str">
        <f t="shared" si="5"/>
        <v/>
      </c>
    </row>
    <row r="69" spans="2:14" s="4" customFormat="1" ht="15.6" x14ac:dyDescent="0.3">
      <c r="B69" s="123">
        <v>52</v>
      </c>
      <c r="C69" s="122" t="str">
        <f>'Rekensheet U-methode'!C76</f>
        <v>1. Mobiele bron</v>
      </c>
      <c r="D69" s="104" t="str">
        <f>IF('Rekensheet U-methode'!D76="","",'Rekensheet U-methode'!D76)</f>
        <v/>
      </c>
      <c r="E69" s="176" t="str">
        <f>IF('Rekensheet U-methode'!E76="","",'Rekensheet U-methode'!E76)</f>
        <v/>
      </c>
      <c r="F69" s="177" t="str">
        <f>IF('Rekensheet U-methode'!F76="","",'Rekensheet U-methode'!F76)</f>
        <v/>
      </c>
      <c r="G69" s="132" t="str">
        <f>_xlfn.IFNA(VLOOKUP($F69,'Lijst Stageklassen'!$A$5:$CV$12,3+20*(VALUE(LEFT($C69,1)-1)),TRUE),J69)</f>
        <v/>
      </c>
      <c r="H69" s="133" t="str">
        <f>_xlfn.IFNA(VLOOKUP($F69,'Lijst Stageklassen'!$A$5:$CV$12,3+20*(VALUE(LEFT($C69,1)-1))+VALUE(LEFT($D$7,1)),TRUE),J69)</f>
        <v/>
      </c>
      <c r="J69" s="112" t="str">
        <f>_xlfn.IFNA(IF(OR(RIGHT(C69,3)="MUT",RIGHT(C69,3)="ZUT"),RIGHT(C69,3),(VLOOKUP($F69,'Lijst Stageklassen'!$A$5:$CV$12,9+20*(VALUE(LEFT($C69,1)-1))+VALUE(LEFT($D$7,1)),TRUE))),"")</f>
        <v/>
      </c>
      <c r="K69" s="108" t="str">
        <f>VLOOKUP($J69,'Emissie U-methode'!$B$3:$E$11,3,TRUE)</f>
        <v/>
      </c>
      <c r="L69" s="108" t="str">
        <f>VLOOKUP($J69,'Emissie U-methode'!$B$3:$E$11,4,TRUE)</f>
        <v/>
      </c>
      <c r="M69" s="141" t="str">
        <f t="shared" si="4"/>
        <v/>
      </c>
      <c r="N69" s="286" t="str">
        <f t="shared" si="5"/>
        <v/>
      </c>
    </row>
    <row r="70" spans="2:14" s="4" customFormat="1" ht="15.6" x14ac:dyDescent="0.3">
      <c r="B70" s="123">
        <v>53</v>
      </c>
      <c r="C70" s="122" t="str">
        <f>'Rekensheet U-methode'!C77</f>
        <v>1. Mobiele bron</v>
      </c>
      <c r="D70" s="104" t="str">
        <f>IF('Rekensheet U-methode'!D77="","",'Rekensheet U-methode'!D77)</f>
        <v/>
      </c>
      <c r="E70" s="176" t="str">
        <f>IF('Rekensheet U-methode'!E77="","",'Rekensheet U-methode'!E77)</f>
        <v/>
      </c>
      <c r="F70" s="177" t="str">
        <f>IF('Rekensheet U-methode'!F77="","",'Rekensheet U-methode'!F77)</f>
        <v/>
      </c>
      <c r="G70" s="132" t="str">
        <f>_xlfn.IFNA(VLOOKUP($F70,'Lijst Stageklassen'!$A$5:$CV$12,3+20*(VALUE(LEFT($C70,1)-1)),TRUE),J70)</f>
        <v/>
      </c>
      <c r="H70" s="133" t="str">
        <f>_xlfn.IFNA(VLOOKUP($F70,'Lijst Stageklassen'!$A$5:$CV$12,3+20*(VALUE(LEFT($C70,1)-1))+VALUE(LEFT($D$7,1)),TRUE),J70)</f>
        <v/>
      </c>
      <c r="J70" s="112" t="str">
        <f>_xlfn.IFNA(IF(OR(RIGHT(C70,3)="MUT",RIGHT(C70,3)="ZUT"),RIGHT(C70,3),(VLOOKUP($F70,'Lijst Stageklassen'!$A$5:$CV$12,9+20*(VALUE(LEFT($C70,1)-1))+VALUE(LEFT($D$7,1)),TRUE))),"")</f>
        <v/>
      </c>
      <c r="K70" s="108" t="str">
        <f>VLOOKUP($J70,'Emissie U-methode'!$B$3:$E$11,3,TRUE)</f>
        <v/>
      </c>
      <c r="L70" s="108" t="str">
        <f>VLOOKUP($J70,'Emissie U-methode'!$B$3:$E$11,4,TRUE)</f>
        <v/>
      </c>
      <c r="M70" s="141" t="str">
        <f t="shared" si="4"/>
        <v/>
      </c>
      <c r="N70" s="286" t="str">
        <f t="shared" si="5"/>
        <v/>
      </c>
    </row>
    <row r="71" spans="2:14" s="4" customFormat="1" ht="15.6" x14ac:dyDescent="0.3">
      <c r="B71" s="123">
        <v>54</v>
      </c>
      <c r="C71" s="122" t="str">
        <f>'Rekensheet U-methode'!C78</f>
        <v>1. Mobiele bron</v>
      </c>
      <c r="D71" s="104" t="str">
        <f>IF('Rekensheet U-methode'!D78="","",'Rekensheet U-methode'!D78)</f>
        <v/>
      </c>
      <c r="E71" s="176" t="str">
        <f>IF('Rekensheet U-methode'!E78="","",'Rekensheet U-methode'!E78)</f>
        <v/>
      </c>
      <c r="F71" s="177" t="str">
        <f>IF('Rekensheet U-methode'!F78="","",'Rekensheet U-methode'!F78)</f>
        <v/>
      </c>
      <c r="G71" s="132" t="str">
        <f>_xlfn.IFNA(VLOOKUP($F71,'Lijst Stageklassen'!$A$5:$CV$12,3+20*(VALUE(LEFT($C71,1)-1)),TRUE),J71)</f>
        <v/>
      </c>
      <c r="H71" s="133" t="str">
        <f>_xlfn.IFNA(VLOOKUP($F71,'Lijst Stageklassen'!$A$5:$CV$12,3+20*(VALUE(LEFT($C71,1)-1))+VALUE(LEFT($D$7,1)),TRUE),J71)</f>
        <v/>
      </c>
      <c r="J71" s="112" t="str">
        <f>_xlfn.IFNA(IF(OR(RIGHT(C71,3)="MUT",RIGHT(C71,3)="ZUT"),RIGHT(C71,3),(VLOOKUP($F71,'Lijst Stageklassen'!$A$5:$CV$12,9+20*(VALUE(LEFT($C71,1)-1))+VALUE(LEFT($D$7,1)),TRUE))),"")</f>
        <v/>
      </c>
      <c r="K71" s="108" t="str">
        <f>VLOOKUP($J71,'Emissie U-methode'!$B$3:$E$11,3,TRUE)</f>
        <v/>
      </c>
      <c r="L71" s="108" t="str">
        <f>VLOOKUP($J71,'Emissie U-methode'!$B$3:$E$11,4,TRUE)</f>
        <v/>
      </c>
      <c r="M71" s="141" t="str">
        <f t="shared" si="4"/>
        <v/>
      </c>
      <c r="N71" s="286" t="str">
        <f t="shared" si="5"/>
        <v/>
      </c>
    </row>
    <row r="72" spans="2:14" s="4" customFormat="1" ht="15.6" x14ac:dyDescent="0.3">
      <c r="B72" s="123">
        <v>55</v>
      </c>
      <c r="C72" s="122" t="str">
        <f>'Rekensheet U-methode'!C79</f>
        <v>1. Mobiele bron</v>
      </c>
      <c r="D72" s="104" t="str">
        <f>IF('Rekensheet U-methode'!D79="","",'Rekensheet U-methode'!D79)</f>
        <v/>
      </c>
      <c r="E72" s="176" t="str">
        <f>IF('Rekensheet U-methode'!E79="","",'Rekensheet U-methode'!E79)</f>
        <v/>
      </c>
      <c r="F72" s="177" t="str">
        <f>IF('Rekensheet U-methode'!F79="","",'Rekensheet U-methode'!F79)</f>
        <v/>
      </c>
      <c r="G72" s="132" t="str">
        <f>_xlfn.IFNA(VLOOKUP($F72,'Lijst Stageklassen'!$A$5:$CV$12,3+20*(VALUE(LEFT($C72,1)-1)),TRUE),J72)</f>
        <v/>
      </c>
      <c r="H72" s="133" t="str">
        <f>_xlfn.IFNA(VLOOKUP($F72,'Lijst Stageklassen'!$A$5:$CV$12,3+20*(VALUE(LEFT($C72,1)-1))+VALUE(LEFT($D$7,1)),TRUE),J72)</f>
        <v/>
      </c>
      <c r="J72" s="112" t="str">
        <f>_xlfn.IFNA(IF(OR(RIGHT(C72,3)="MUT",RIGHT(C72,3)="ZUT"),RIGHT(C72,3),(VLOOKUP($F72,'Lijst Stageklassen'!$A$5:$CV$12,9+20*(VALUE(LEFT($C72,1)-1))+VALUE(LEFT($D$7,1)),TRUE))),"")</f>
        <v/>
      </c>
      <c r="K72" s="108" t="str">
        <f>VLOOKUP($J72,'Emissie U-methode'!$B$3:$E$11,3,TRUE)</f>
        <v/>
      </c>
      <c r="L72" s="108" t="str">
        <f>VLOOKUP($J72,'Emissie U-methode'!$B$3:$E$11,4,TRUE)</f>
        <v/>
      </c>
      <c r="M72" s="141" t="str">
        <f t="shared" si="4"/>
        <v/>
      </c>
      <c r="N72" s="286" t="str">
        <f t="shared" si="5"/>
        <v/>
      </c>
    </row>
    <row r="73" spans="2:14" s="4" customFormat="1" ht="15.6" x14ac:dyDescent="0.3">
      <c r="B73" s="123">
        <v>56</v>
      </c>
      <c r="C73" s="122" t="str">
        <f>'Rekensheet U-methode'!C80</f>
        <v>1. Mobiele bron</v>
      </c>
      <c r="D73" s="104" t="str">
        <f>IF('Rekensheet U-methode'!D80="","",'Rekensheet U-methode'!D80)</f>
        <v/>
      </c>
      <c r="E73" s="176" t="str">
        <f>IF('Rekensheet U-methode'!E80="","",'Rekensheet U-methode'!E80)</f>
        <v/>
      </c>
      <c r="F73" s="177" t="str">
        <f>IF('Rekensheet U-methode'!F80="","",'Rekensheet U-methode'!F80)</f>
        <v/>
      </c>
      <c r="G73" s="132" t="str">
        <f>_xlfn.IFNA(VLOOKUP($F73,'Lijst Stageklassen'!$A$5:$CV$12,3+20*(VALUE(LEFT($C73,1)-1)),TRUE),J73)</f>
        <v/>
      </c>
      <c r="H73" s="133" t="str">
        <f>_xlfn.IFNA(VLOOKUP($F73,'Lijst Stageklassen'!$A$5:$CV$12,3+20*(VALUE(LEFT($C73,1)-1))+VALUE(LEFT($D$7,1)),TRUE),J73)</f>
        <v/>
      </c>
      <c r="J73" s="112" t="str">
        <f>_xlfn.IFNA(IF(OR(RIGHT(C73,3)="MUT",RIGHT(C73,3)="ZUT"),RIGHT(C73,3),(VLOOKUP($F73,'Lijst Stageklassen'!$A$5:$CV$12,9+20*(VALUE(LEFT($C73,1)-1))+VALUE(LEFT($D$7,1)),TRUE))),"")</f>
        <v/>
      </c>
      <c r="K73" s="108" t="str">
        <f>VLOOKUP($J73,'Emissie U-methode'!$B$3:$E$11,3,TRUE)</f>
        <v/>
      </c>
      <c r="L73" s="108" t="str">
        <f>VLOOKUP($J73,'Emissie U-methode'!$B$3:$E$11,4,TRUE)</f>
        <v/>
      </c>
      <c r="M73" s="141" t="str">
        <f t="shared" si="4"/>
        <v/>
      </c>
      <c r="N73" s="286" t="str">
        <f t="shared" si="5"/>
        <v/>
      </c>
    </row>
    <row r="74" spans="2:14" s="4" customFormat="1" ht="15.6" x14ac:dyDescent="0.3">
      <c r="B74" s="123">
        <v>57</v>
      </c>
      <c r="C74" s="122" t="str">
        <f>'Rekensheet U-methode'!C81</f>
        <v>1. Mobiele bron</v>
      </c>
      <c r="D74" s="104" t="str">
        <f>IF('Rekensheet U-methode'!D81="","",'Rekensheet U-methode'!D81)</f>
        <v/>
      </c>
      <c r="E74" s="176" t="str">
        <f>IF('Rekensheet U-methode'!E81="","",'Rekensheet U-methode'!E81)</f>
        <v/>
      </c>
      <c r="F74" s="177" t="str">
        <f>IF('Rekensheet U-methode'!F81="","",'Rekensheet U-methode'!F81)</f>
        <v/>
      </c>
      <c r="G74" s="132" t="str">
        <f>_xlfn.IFNA(VLOOKUP($F74,'Lijst Stageklassen'!$A$5:$CV$12,3+20*(VALUE(LEFT($C74,1)-1)),TRUE),J74)</f>
        <v/>
      </c>
      <c r="H74" s="133" t="str">
        <f>_xlfn.IFNA(VLOOKUP($F74,'Lijst Stageklassen'!$A$5:$CV$12,3+20*(VALUE(LEFT($C74,1)-1))+VALUE(LEFT($D$7,1)),TRUE),J74)</f>
        <v/>
      </c>
      <c r="J74" s="112" t="str">
        <f>_xlfn.IFNA(IF(OR(RIGHT(C74,3)="MUT",RIGHT(C74,3)="ZUT"),RIGHT(C74,3),(VLOOKUP($F74,'Lijst Stageklassen'!$A$5:$CV$12,9+20*(VALUE(LEFT($C74,1)-1))+VALUE(LEFT($D$7,1)),TRUE))),"")</f>
        <v/>
      </c>
      <c r="K74" s="108" t="str">
        <f>VLOOKUP($J74,'Emissie U-methode'!$B$3:$E$11,3,TRUE)</f>
        <v/>
      </c>
      <c r="L74" s="108" t="str">
        <f>VLOOKUP($J74,'Emissie U-methode'!$B$3:$E$11,4,TRUE)</f>
        <v/>
      </c>
      <c r="M74" s="141" t="str">
        <f t="shared" si="4"/>
        <v/>
      </c>
      <c r="N74" s="286" t="str">
        <f t="shared" si="5"/>
        <v/>
      </c>
    </row>
    <row r="75" spans="2:14" s="4" customFormat="1" ht="15.6" x14ac:dyDescent="0.3">
      <c r="B75" s="123">
        <v>58</v>
      </c>
      <c r="C75" s="122" t="str">
        <f>'Rekensheet U-methode'!C82</f>
        <v>1. Mobiele bron</v>
      </c>
      <c r="D75" s="104" t="str">
        <f>IF('Rekensheet U-methode'!D82="","",'Rekensheet U-methode'!D82)</f>
        <v/>
      </c>
      <c r="E75" s="176" t="str">
        <f>IF('Rekensheet U-methode'!E82="","",'Rekensheet U-methode'!E82)</f>
        <v/>
      </c>
      <c r="F75" s="177" t="str">
        <f>IF('Rekensheet U-methode'!F82="","",'Rekensheet U-methode'!F82)</f>
        <v/>
      </c>
      <c r="G75" s="132" t="str">
        <f>_xlfn.IFNA(VLOOKUP($F75,'Lijst Stageklassen'!$A$5:$CV$12,3+20*(VALUE(LEFT($C75,1)-1)),TRUE),J75)</f>
        <v/>
      </c>
      <c r="H75" s="133" t="str">
        <f>_xlfn.IFNA(VLOOKUP($F75,'Lijst Stageklassen'!$A$5:$CV$12,3+20*(VALUE(LEFT($C75,1)-1))+VALUE(LEFT($D$7,1)),TRUE),J75)</f>
        <v/>
      </c>
      <c r="J75" s="112" t="str">
        <f>_xlfn.IFNA(IF(OR(RIGHT(C75,3)="MUT",RIGHT(C75,3)="ZUT"),RIGHT(C75,3),(VLOOKUP($F75,'Lijst Stageklassen'!$A$5:$CV$12,9+20*(VALUE(LEFT($C75,1)-1))+VALUE(LEFT($D$7,1)),TRUE))),"")</f>
        <v/>
      </c>
      <c r="K75" s="108" t="str">
        <f>VLOOKUP($J75,'Emissie U-methode'!$B$3:$E$11,3,TRUE)</f>
        <v/>
      </c>
      <c r="L75" s="108" t="str">
        <f>VLOOKUP($J75,'Emissie U-methode'!$B$3:$E$11,4,TRUE)</f>
        <v/>
      </c>
      <c r="M75" s="141" t="str">
        <f t="shared" si="4"/>
        <v/>
      </c>
      <c r="N75" s="286" t="str">
        <f t="shared" si="5"/>
        <v/>
      </c>
    </row>
    <row r="76" spans="2:14" s="4" customFormat="1" ht="15.6" x14ac:dyDescent="0.3">
      <c r="B76" s="123">
        <v>59</v>
      </c>
      <c r="C76" s="122" t="str">
        <f>'Rekensheet U-methode'!C83</f>
        <v>1. Mobiele bron</v>
      </c>
      <c r="D76" s="104" t="str">
        <f>IF('Rekensheet U-methode'!D83="","",'Rekensheet U-methode'!D83)</f>
        <v/>
      </c>
      <c r="E76" s="176" t="str">
        <f>IF('Rekensheet U-methode'!E83="","",'Rekensheet U-methode'!E83)</f>
        <v/>
      </c>
      <c r="F76" s="177" t="str">
        <f>IF('Rekensheet U-methode'!F83="","",'Rekensheet U-methode'!F83)</f>
        <v/>
      </c>
      <c r="G76" s="132" t="str">
        <f>_xlfn.IFNA(VLOOKUP($F76,'Lijst Stageklassen'!$A$5:$CV$12,3+20*(VALUE(LEFT($C76,1)-1)),TRUE),J76)</f>
        <v/>
      </c>
      <c r="H76" s="133" t="str">
        <f>_xlfn.IFNA(VLOOKUP($F76,'Lijst Stageklassen'!$A$5:$CV$12,3+20*(VALUE(LEFT($C76,1)-1))+VALUE(LEFT($D$7,1)),TRUE),J76)</f>
        <v/>
      </c>
      <c r="J76" s="112" t="str">
        <f>_xlfn.IFNA(IF(OR(RIGHT(C76,3)="MUT",RIGHT(C76,3)="ZUT"),RIGHT(C76,3),(VLOOKUP($F76,'Lijst Stageklassen'!$A$5:$CV$12,9+20*(VALUE(LEFT($C76,1)-1))+VALUE(LEFT($D$7,1)),TRUE))),"")</f>
        <v/>
      </c>
      <c r="K76" s="108" t="str">
        <f>VLOOKUP($J76,'Emissie U-methode'!$B$3:$E$11,3,TRUE)</f>
        <v/>
      </c>
      <c r="L76" s="108" t="str">
        <f>VLOOKUP($J76,'Emissie U-methode'!$B$3:$E$11,4,TRUE)</f>
        <v/>
      </c>
      <c r="M76" s="141" t="str">
        <f t="shared" si="4"/>
        <v/>
      </c>
      <c r="N76" s="286" t="str">
        <f t="shared" si="5"/>
        <v/>
      </c>
    </row>
    <row r="77" spans="2:14" s="4" customFormat="1" ht="15.6" x14ac:dyDescent="0.3">
      <c r="B77" s="123">
        <v>60</v>
      </c>
      <c r="C77" s="122" t="str">
        <f>'Rekensheet U-methode'!C84</f>
        <v>1. Mobiele bron</v>
      </c>
      <c r="D77" s="104" t="str">
        <f>IF('Rekensheet U-methode'!D84="","",'Rekensheet U-methode'!D84)</f>
        <v/>
      </c>
      <c r="E77" s="176" t="str">
        <f>IF('Rekensheet U-methode'!E84="","",'Rekensheet U-methode'!E84)</f>
        <v/>
      </c>
      <c r="F77" s="177" t="str">
        <f>IF('Rekensheet U-methode'!F84="","",'Rekensheet U-methode'!F84)</f>
        <v/>
      </c>
      <c r="G77" s="132" t="str">
        <f>_xlfn.IFNA(VLOOKUP($F77,'Lijst Stageklassen'!$A$5:$CV$12,3+20*(VALUE(LEFT($C77,1)-1)),TRUE),J77)</f>
        <v/>
      </c>
      <c r="H77" s="133" t="str">
        <f>_xlfn.IFNA(VLOOKUP($F77,'Lijst Stageklassen'!$A$5:$CV$12,3+20*(VALUE(LEFT($C77,1)-1))+VALUE(LEFT($D$7,1)),TRUE),J77)</f>
        <v/>
      </c>
      <c r="J77" s="112" t="str">
        <f>_xlfn.IFNA(IF(OR(RIGHT(C77,3)="MUT",RIGHT(C77,3)="ZUT"),RIGHT(C77,3),(VLOOKUP($F77,'Lijst Stageklassen'!$A$5:$CV$12,9+20*(VALUE(LEFT($C77,1)-1))+VALUE(LEFT($D$7,1)),TRUE))),"")</f>
        <v/>
      </c>
      <c r="K77" s="108" t="str">
        <f>VLOOKUP($J77,'Emissie U-methode'!$B$3:$E$11,3,TRUE)</f>
        <v/>
      </c>
      <c r="L77" s="108" t="str">
        <f>VLOOKUP($J77,'Emissie U-methode'!$B$3:$E$11,4,TRUE)</f>
        <v/>
      </c>
      <c r="M77" s="141" t="str">
        <f t="shared" si="4"/>
        <v/>
      </c>
      <c r="N77" s="286" t="str">
        <f t="shared" si="5"/>
        <v/>
      </c>
    </row>
    <row r="78" spans="2:14" s="4" customFormat="1" ht="15.6" x14ac:dyDescent="0.3">
      <c r="B78" s="123">
        <v>61</v>
      </c>
      <c r="C78" s="122" t="str">
        <f>'Rekensheet U-methode'!C85</f>
        <v>1. Mobiele bron</v>
      </c>
      <c r="D78" s="104" t="str">
        <f>IF('Rekensheet U-methode'!D85="","",'Rekensheet U-methode'!D85)</f>
        <v/>
      </c>
      <c r="E78" s="176" t="str">
        <f>IF('Rekensheet U-methode'!E85="","",'Rekensheet U-methode'!E85)</f>
        <v/>
      </c>
      <c r="F78" s="177" t="str">
        <f>IF('Rekensheet U-methode'!F85="","",'Rekensheet U-methode'!F85)</f>
        <v/>
      </c>
      <c r="G78" s="132" t="str">
        <f>_xlfn.IFNA(VLOOKUP($F78,'Lijst Stageklassen'!$A$5:$CV$12,3+20*(VALUE(LEFT($C78,1)-1)),TRUE),J78)</f>
        <v/>
      </c>
      <c r="H78" s="133" t="str">
        <f>_xlfn.IFNA(VLOOKUP($F78,'Lijst Stageklassen'!$A$5:$CV$12,3+20*(VALUE(LEFT($C78,1)-1))+VALUE(LEFT($D$7,1)),TRUE),J78)</f>
        <v/>
      </c>
      <c r="J78" s="112" t="str">
        <f>_xlfn.IFNA(IF(OR(RIGHT(C78,3)="MUT",RIGHT(C78,3)="ZUT"),RIGHT(C78,3),(VLOOKUP($F78,'Lijst Stageklassen'!$A$5:$CV$12,9+20*(VALUE(LEFT($C78,1)-1))+VALUE(LEFT($D$7,1)),TRUE))),"")</f>
        <v/>
      </c>
      <c r="K78" s="108" t="str">
        <f>VLOOKUP($J78,'Emissie U-methode'!$B$3:$E$11,3,TRUE)</f>
        <v/>
      </c>
      <c r="L78" s="108" t="str">
        <f>VLOOKUP($J78,'Emissie U-methode'!$B$3:$E$11,4,TRUE)</f>
        <v/>
      </c>
      <c r="M78" s="141" t="str">
        <f t="shared" si="4"/>
        <v/>
      </c>
      <c r="N78" s="286" t="str">
        <f t="shared" si="5"/>
        <v/>
      </c>
    </row>
    <row r="79" spans="2:14" s="4" customFormat="1" ht="15.6" x14ac:dyDescent="0.3">
      <c r="B79" s="123">
        <v>62</v>
      </c>
      <c r="C79" s="122" t="str">
        <f>'Rekensheet U-methode'!C86</f>
        <v>1. Mobiele bron</v>
      </c>
      <c r="D79" s="104" t="str">
        <f>IF('Rekensheet U-methode'!D86="","",'Rekensheet U-methode'!D86)</f>
        <v/>
      </c>
      <c r="E79" s="176" t="str">
        <f>IF('Rekensheet U-methode'!E86="","",'Rekensheet U-methode'!E86)</f>
        <v/>
      </c>
      <c r="F79" s="177" t="str">
        <f>IF('Rekensheet U-methode'!F86="","",'Rekensheet U-methode'!F86)</f>
        <v/>
      </c>
      <c r="G79" s="132" t="str">
        <f>_xlfn.IFNA(VLOOKUP($F79,'Lijst Stageklassen'!$A$5:$CV$12,3+20*(VALUE(LEFT($C79,1)-1)),TRUE),J79)</f>
        <v/>
      </c>
      <c r="H79" s="133" t="str">
        <f>_xlfn.IFNA(VLOOKUP($F79,'Lijst Stageklassen'!$A$5:$CV$12,3+20*(VALUE(LEFT($C79,1)-1))+VALUE(LEFT($D$7,1)),TRUE),J79)</f>
        <v/>
      </c>
      <c r="J79" s="112" t="str">
        <f>_xlfn.IFNA(IF(OR(RIGHT(C79,3)="MUT",RIGHT(C79,3)="ZUT"),RIGHT(C79,3),(VLOOKUP($F79,'Lijst Stageklassen'!$A$5:$CV$12,9+20*(VALUE(LEFT($C79,1)-1))+VALUE(LEFT($D$7,1)),TRUE))),"")</f>
        <v/>
      </c>
      <c r="K79" s="108" t="str">
        <f>VLOOKUP($J79,'Emissie U-methode'!$B$3:$E$11,3,TRUE)</f>
        <v/>
      </c>
      <c r="L79" s="108" t="str">
        <f>VLOOKUP($J79,'Emissie U-methode'!$B$3:$E$11,4,TRUE)</f>
        <v/>
      </c>
      <c r="M79" s="141" t="str">
        <f t="shared" si="4"/>
        <v/>
      </c>
      <c r="N79" s="286" t="str">
        <f t="shared" si="5"/>
        <v/>
      </c>
    </row>
    <row r="80" spans="2:14" s="4" customFormat="1" ht="15.6" x14ac:dyDescent="0.3">
      <c r="B80" s="123">
        <v>63</v>
      </c>
      <c r="C80" s="122" t="str">
        <f>'Rekensheet U-methode'!C87</f>
        <v>1. Mobiele bron</v>
      </c>
      <c r="D80" s="104" t="str">
        <f>IF('Rekensheet U-methode'!D87="","",'Rekensheet U-methode'!D87)</f>
        <v/>
      </c>
      <c r="E80" s="176" t="str">
        <f>IF('Rekensheet U-methode'!E87="","",'Rekensheet U-methode'!E87)</f>
        <v/>
      </c>
      <c r="F80" s="177" t="str">
        <f>IF('Rekensheet U-methode'!F87="","",'Rekensheet U-methode'!F87)</f>
        <v/>
      </c>
      <c r="G80" s="132" t="str">
        <f>_xlfn.IFNA(VLOOKUP($F80,'Lijst Stageklassen'!$A$5:$CV$12,3+20*(VALUE(LEFT($C80,1)-1)),TRUE),J80)</f>
        <v/>
      </c>
      <c r="H80" s="133" t="str">
        <f>_xlfn.IFNA(VLOOKUP($F80,'Lijst Stageklassen'!$A$5:$CV$12,3+20*(VALUE(LEFT($C80,1)-1))+VALUE(LEFT($D$7,1)),TRUE),J80)</f>
        <v/>
      </c>
      <c r="J80" s="112" t="str">
        <f>_xlfn.IFNA(IF(OR(RIGHT(C80,3)="MUT",RIGHT(C80,3)="ZUT"),RIGHT(C80,3),(VLOOKUP($F80,'Lijst Stageklassen'!$A$5:$CV$12,9+20*(VALUE(LEFT($C80,1)-1))+VALUE(LEFT($D$7,1)),TRUE))),"")</f>
        <v/>
      </c>
      <c r="K80" s="108" t="str">
        <f>VLOOKUP($J80,'Emissie U-methode'!$B$3:$E$11,3,TRUE)</f>
        <v/>
      </c>
      <c r="L80" s="108" t="str">
        <f>VLOOKUP($J80,'Emissie U-methode'!$B$3:$E$11,4,TRUE)</f>
        <v/>
      </c>
      <c r="M80" s="141" t="str">
        <f t="shared" si="4"/>
        <v/>
      </c>
      <c r="N80" s="286" t="str">
        <f t="shared" si="5"/>
        <v/>
      </c>
    </row>
    <row r="81" spans="2:14" s="4" customFormat="1" ht="15.6" x14ac:dyDescent="0.3">
      <c r="B81" s="123">
        <v>64</v>
      </c>
      <c r="C81" s="122" t="str">
        <f>'Rekensheet U-methode'!C88</f>
        <v>1. Mobiele bron</v>
      </c>
      <c r="D81" s="104" t="str">
        <f>IF('Rekensheet U-methode'!D88="","",'Rekensheet U-methode'!D88)</f>
        <v/>
      </c>
      <c r="E81" s="176" t="str">
        <f>IF('Rekensheet U-methode'!E88="","",'Rekensheet U-methode'!E88)</f>
        <v/>
      </c>
      <c r="F81" s="177" t="str">
        <f>IF('Rekensheet U-methode'!F88="","",'Rekensheet U-methode'!F88)</f>
        <v/>
      </c>
      <c r="G81" s="132" t="str">
        <f>_xlfn.IFNA(VLOOKUP($F81,'Lijst Stageklassen'!$A$5:$CV$12,3+20*(VALUE(LEFT($C81,1)-1)),TRUE),J81)</f>
        <v/>
      </c>
      <c r="H81" s="133" t="str">
        <f>_xlfn.IFNA(VLOOKUP($F81,'Lijst Stageklassen'!$A$5:$CV$12,3+20*(VALUE(LEFT($C81,1)-1))+VALUE(LEFT($D$7,1)),TRUE),J81)</f>
        <v/>
      </c>
      <c r="J81" s="112" t="str">
        <f>_xlfn.IFNA(IF(OR(RIGHT(C81,3)="MUT",RIGHT(C81,3)="ZUT"),RIGHT(C81,3),(VLOOKUP($F81,'Lijst Stageklassen'!$A$5:$CV$12,9+20*(VALUE(LEFT($C81,1)-1))+VALUE(LEFT($D$7,1)),TRUE))),"")</f>
        <v/>
      </c>
      <c r="K81" s="108" t="str">
        <f>VLOOKUP($J81,'Emissie U-methode'!$B$3:$E$11,3,TRUE)</f>
        <v/>
      </c>
      <c r="L81" s="108" t="str">
        <f>VLOOKUP($J81,'Emissie U-methode'!$B$3:$E$11,4,TRUE)</f>
        <v/>
      </c>
      <c r="M81" s="141" t="str">
        <f t="shared" si="4"/>
        <v/>
      </c>
      <c r="N81" s="286" t="str">
        <f t="shared" si="5"/>
        <v/>
      </c>
    </row>
    <row r="82" spans="2:14" s="4" customFormat="1" ht="15.6" x14ac:dyDescent="0.3">
      <c r="B82" s="123">
        <v>65</v>
      </c>
      <c r="C82" s="122" t="str">
        <f>'Rekensheet U-methode'!C89</f>
        <v>1. Mobiele bron</v>
      </c>
      <c r="D82" s="104" t="str">
        <f>IF('Rekensheet U-methode'!D89="","",'Rekensheet U-methode'!D89)</f>
        <v/>
      </c>
      <c r="E82" s="176" t="str">
        <f>IF('Rekensheet U-methode'!E89="","",'Rekensheet U-methode'!E89)</f>
        <v/>
      </c>
      <c r="F82" s="177" t="str">
        <f>IF('Rekensheet U-methode'!F89="","",'Rekensheet U-methode'!F89)</f>
        <v/>
      </c>
      <c r="G82" s="132" t="str">
        <f>_xlfn.IFNA(VLOOKUP($F82,'Lijst Stageklassen'!$A$5:$CV$12,3+20*(VALUE(LEFT($C82,1)-1)),TRUE),J82)</f>
        <v/>
      </c>
      <c r="H82" s="133" t="str">
        <f>_xlfn.IFNA(VLOOKUP($F82,'Lijst Stageklassen'!$A$5:$CV$12,3+20*(VALUE(LEFT($C82,1)-1))+VALUE(LEFT($D$7,1)),TRUE),J82)</f>
        <v/>
      </c>
      <c r="J82" s="112" t="str">
        <f>_xlfn.IFNA(IF(OR(RIGHT(C82,3)="MUT",RIGHT(C82,3)="ZUT"),RIGHT(C82,3),(VLOOKUP($F82,'Lijst Stageklassen'!$A$5:$CV$12,9+20*(VALUE(LEFT($C82,1)-1))+VALUE(LEFT($D$7,1)),TRUE))),"")</f>
        <v/>
      </c>
      <c r="K82" s="108" t="str">
        <f>VLOOKUP($J82,'Emissie U-methode'!$B$3:$E$11,3,TRUE)</f>
        <v/>
      </c>
      <c r="L82" s="108" t="str">
        <f>VLOOKUP($J82,'Emissie U-methode'!$B$3:$E$11,4,TRUE)</f>
        <v/>
      </c>
      <c r="M82" s="141" t="str">
        <f t="shared" si="4"/>
        <v/>
      </c>
      <c r="N82" s="286" t="str">
        <f t="shared" si="5"/>
        <v/>
      </c>
    </row>
    <row r="83" spans="2:14" s="4" customFormat="1" ht="15.6" x14ac:dyDescent="0.3">
      <c r="B83" s="123">
        <v>66</v>
      </c>
      <c r="C83" s="122" t="str">
        <f>'Rekensheet U-methode'!C90</f>
        <v>1. Mobiele bron</v>
      </c>
      <c r="D83" s="104" t="str">
        <f>IF('Rekensheet U-methode'!D90="","",'Rekensheet U-methode'!D90)</f>
        <v/>
      </c>
      <c r="E83" s="176" t="str">
        <f>IF('Rekensheet U-methode'!E90="","",'Rekensheet U-methode'!E90)</f>
        <v/>
      </c>
      <c r="F83" s="177" t="str">
        <f>IF('Rekensheet U-methode'!F90="","",'Rekensheet U-methode'!F90)</f>
        <v/>
      </c>
      <c r="G83" s="132" t="str">
        <f>_xlfn.IFNA(VLOOKUP($F83,'Lijst Stageklassen'!$A$5:$CV$12,3+20*(VALUE(LEFT($C83,1)-1)),TRUE),J83)</f>
        <v/>
      </c>
      <c r="H83" s="133" t="str">
        <f>_xlfn.IFNA(VLOOKUP($F83,'Lijst Stageklassen'!$A$5:$CV$12,3+20*(VALUE(LEFT($C83,1)-1))+VALUE(LEFT($D$7,1)),TRUE),J83)</f>
        <v/>
      </c>
      <c r="J83" s="112" t="str">
        <f>_xlfn.IFNA(IF(OR(RIGHT(C83,3)="MUT",RIGHT(C83,3)="ZUT"),RIGHT(C83,3),(VLOOKUP($F83,'Lijst Stageklassen'!$A$5:$CV$12,9+20*(VALUE(LEFT($C83,1)-1))+VALUE(LEFT($D$7,1)),TRUE))),"")</f>
        <v/>
      </c>
      <c r="K83" s="108" t="str">
        <f>VLOOKUP($J83,'Emissie U-methode'!$B$3:$E$11,3,TRUE)</f>
        <v/>
      </c>
      <c r="L83" s="108" t="str">
        <f>VLOOKUP($J83,'Emissie U-methode'!$B$3:$E$11,4,TRUE)</f>
        <v/>
      </c>
      <c r="M83" s="141" t="str">
        <f t="shared" si="4"/>
        <v/>
      </c>
      <c r="N83" s="286" t="str">
        <f t="shared" si="5"/>
        <v/>
      </c>
    </row>
    <row r="84" spans="2:14" s="4" customFormat="1" ht="15.6" x14ac:dyDescent="0.3">
      <c r="B84" s="123">
        <v>67</v>
      </c>
      <c r="C84" s="122" t="str">
        <f>'Rekensheet U-methode'!C91</f>
        <v>1. Mobiele bron</v>
      </c>
      <c r="D84" s="104" t="str">
        <f>IF('Rekensheet U-methode'!D91="","",'Rekensheet U-methode'!D91)</f>
        <v/>
      </c>
      <c r="E84" s="176" t="str">
        <f>IF('Rekensheet U-methode'!E91="","",'Rekensheet U-methode'!E91)</f>
        <v/>
      </c>
      <c r="F84" s="177" t="str">
        <f>IF('Rekensheet U-methode'!F91="","",'Rekensheet U-methode'!F91)</f>
        <v/>
      </c>
      <c r="G84" s="132" t="str">
        <f>_xlfn.IFNA(VLOOKUP($F84,'Lijst Stageklassen'!$A$5:$CV$12,3+20*(VALUE(LEFT($C84,1)-1)),TRUE),J84)</f>
        <v/>
      </c>
      <c r="H84" s="133" t="str">
        <f>_xlfn.IFNA(VLOOKUP($F84,'Lijst Stageklassen'!$A$5:$CV$12,3+20*(VALUE(LEFT($C84,1)-1))+VALUE(LEFT($D$7,1)),TRUE),J84)</f>
        <v/>
      </c>
      <c r="J84" s="112" t="str">
        <f>_xlfn.IFNA(IF(OR(RIGHT(C84,3)="MUT",RIGHT(C84,3)="ZUT"),RIGHT(C84,3),(VLOOKUP($F84,'Lijst Stageklassen'!$A$5:$CV$12,9+20*(VALUE(LEFT($C84,1)-1))+VALUE(LEFT($D$7,1)),TRUE))),"")</f>
        <v/>
      </c>
      <c r="K84" s="108" t="str">
        <f>VLOOKUP($J84,'Emissie U-methode'!$B$3:$E$11,3,TRUE)</f>
        <v/>
      </c>
      <c r="L84" s="108" t="str">
        <f>VLOOKUP($J84,'Emissie U-methode'!$B$3:$E$11,4,TRUE)</f>
        <v/>
      </c>
      <c r="M84" s="141" t="str">
        <f t="shared" si="4"/>
        <v/>
      </c>
      <c r="N84" s="286" t="str">
        <f t="shared" si="5"/>
        <v/>
      </c>
    </row>
    <row r="85" spans="2:14" s="4" customFormat="1" ht="15.6" x14ac:dyDescent="0.3">
      <c r="B85" s="123">
        <v>68</v>
      </c>
      <c r="C85" s="122" t="str">
        <f>'Rekensheet U-methode'!C92</f>
        <v>1. Mobiele bron</v>
      </c>
      <c r="D85" s="104" t="str">
        <f>IF('Rekensheet U-methode'!D92="","",'Rekensheet U-methode'!D92)</f>
        <v/>
      </c>
      <c r="E85" s="176" t="str">
        <f>IF('Rekensheet U-methode'!E92="","",'Rekensheet U-methode'!E92)</f>
        <v/>
      </c>
      <c r="F85" s="177" t="str">
        <f>IF('Rekensheet U-methode'!F92="","",'Rekensheet U-methode'!F92)</f>
        <v/>
      </c>
      <c r="G85" s="132" t="str">
        <f>_xlfn.IFNA(VLOOKUP($F85,'Lijst Stageklassen'!$A$5:$CV$12,3+20*(VALUE(LEFT($C85,1)-1)),TRUE),J85)</f>
        <v/>
      </c>
      <c r="H85" s="133" t="str">
        <f>_xlfn.IFNA(VLOOKUP($F85,'Lijst Stageklassen'!$A$5:$CV$12,3+20*(VALUE(LEFT($C85,1)-1))+VALUE(LEFT($D$7,1)),TRUE),J85)</f>
        <v/>
      </c>
      <c r="J85" s="112" t="str">
        <f>_xlfn.IFNA(IF(OR(RIGHT(C85,3)="MUT",RIGHT(C85,3)="ZUT"),RIGHT(C85,3),(VLOOKUP($F85,'Lijst Stageklassen'!$A$5:$CV$12,9+20*(VALUE(LEFT($C85,1)-1))+VALUE(LEFT($D$7,1)),TRUE))),"")</f>
        <v/>
      </c>
      <c r="K85" s="108" t="str">
        <f>VLOOKUP($J85,'Emissie U-methode'!$B$3:$E$11,3,TRUE)</f>
        <v/>
      </c>
      <c r="L85" s="108" t="str">
        <f>VLOOKUP($J85,'Emissie U-methode'!$B$3:$E$11,4,TRUE)</f>
        <v/>
      </c>
      <c r="M85" s="141" t="str">
        <f t="shared" si="4"/>
        <v/>
      </c>
      <c r="N85" s="286" t="str">
        <f t="shared" si="5"/>
        <v/>
      </c>
    </row>
    <row r="86" spans="2:14" s="4" customFormat="1" ht="15.6" x14ac:dyDescent="0.3">
      <c r="B86" s="123">
        <v>69</v>
      </c>
      <c r="C86" s="122" t="str">
        <f>'Rekensheet U-methode'!C93</f>
        <v>1. Mobiele bron</v>
      </c>
      <c r="D86" s="104" t="str">
        <f>IF('Rekensheet U-methode'!D93="","",'Rekensheet U-methode'!D93)</f>
        <v/>
      </c>
      <c r="E86" s="176" t="str">
        <f>IF('Rekensheet U-methode'!E93="","",'Rekensheet U-methode'!E93)</f>
        <v/>
      </c>
      <c r="F86" s="177" t="str">
        <f>IF('Rekensheet U-methode'!F93="","",'Rekensheet U-methode'!F93)</f>
        <v/>
      </c>
      <c r="G86" s="132" t="str">
        <f>_xlfn.IFNA(VLOOKUP($F86,'Lijst Stageklassen'!$A$5:$CV$12,3+20*(VALUE(LEFT($C86,1)-1)),TRUE),J86)</f>
        <v/>
      </c>
      <c r="H86" s="133" t="str">
        <f>_xlfn.IFNA(VLOOKUP($F86,'Lijst Stageklassen'!$A$5:$CV$12,3+20*(VALUE(LEFT($C86,1)-1))+VALUE(LEFT($D$7,1)),TRUE),J86)</f>
        <v/>
      </c>
      <c r="J86" s="112" t="str">
        <f>_xlfn.IFNA(IF(OR(RIGHT(C86,3)="MUT",RIGHT(C86,3)="ZUT"),RIGHT(C86,3),(VLOOKUP($F86,'Lijst Stageklassen'!$A$5:$CV$12,9+20*(VALUE(LEFT($C86,1)-1))+VALUE(LEFT($D$7,1)),TRUE))),"")</f>
        <v/>
      </c>
      <c r="K86" s="108" t="str">
        <f>VLOOKUP($J86,'Emissie U-methode'!$B$3:$E$11,3,TRUE)</f>
        <v/>
      </c>
      <c r="L86" s="108" t="str">
        <f>VLOOKUP($J86,'Emissie U-methode'!$B$3:$E$11,4,TRUE)</f>
        <v/>
      </c>
      <c r="M86" s="141" t="str">
        <f t="shared" si="4"/>
        <v/>
      </c>
      <c r="N86" s="286" t="str">
        <f t="shared" si="5"/>
        <v/>
      </c>
    </row>
    <row r="87" spans="2:14" s="4" customFormat="1" ht="15.6" x14ac:dyDescent="0.3">
      <c r="B87" s="123">
        <v>70</v>
      </c>
      <c r="C87" s="122" t="str">
        <f>'Rekensheet U-methode'!C94</f>
        <v>1. Mobiele bron</v>
      </c>
      <c r="D87" s="104" t="str">
        <f>IF('Rekensheet U-methode'!D94="","",'Rekensheet U-methode'!D94)</f>
        <v/>
      </c>
      <c r="E87" s="176" t="str">
        <f>IF('Rekensheet U-methode'!E94="","",'Rekensheet U-methode'!E94)</f>
        <v/>
      </c>
      <c r="F87" s="177" t="str">
        <f>IF('Rekensheet U-methode'!F94="","",'Rekensheet U-methode'!F94)</f>
        <v/>
      </c>
      <c r="G87" s="132" t="str">
        <f>_xlfn.IFNA(VLOOKUP($F87,'Lijst Stageklassen'!$A$5:$CV$12,3+20*(VALUE(LEFT($C87,1)-1)),TRUE),J87)</f>
        <v/>
      </c>
      <c r="H87" s="133" t="str">
        <f>_xlfn.IFNA(VLOOKUP($F87,'Lijst Stageklassen'!$A$5:$CV$12,3+20*(VALUE(LEFT($C87,1)-1))+VALUE(LEFT($D$7,1)),TRUE),J87)</f>
        <v/>
      </c>
      <c r="J87" s="112" t="str">
        <f>_xlfn.IFNA(IF(OR(RIGHT(C87,3)="MUT",RIGHT(C87,3)="ZUT"),RIGHT(C87,3),(VLOOKUP($F87,'Lijst Stageklassen'!$A$5:$CV$12,9+20*(VALUE(LEFT($C87,1)-1))+VALUE(LEFT($D$7,1)),TRUE))),"")</f>
        <v/>
      </c>
      <c r="K87" s="108" t="str">
        <f>VLOOKUP($J87,'Emissie U-methode'!$B$3:$E$11,3,TRUE)</f>
        <v/>
      </c>
      <c r="L87" s="108" t="str">
        <f>VLOOKUP($J87,'Emissie U-methode'!$B$3:$E$11,4,TRUE)</f>
        <v/>
      </c>
      <c r="M87" s="141" t="str">
        <f t="shared" si="4"/>
        <v/>
      </c>
      <c r="N87" s="286" t="str">
        <f t="shared" si="5"/>
        <v/>
      </c>
    </row>
    <row r="88" spans="2:14" s="4" customFormat="1" ht="15.6" x14ac:dyDescent="0.3">
      <c r="B88" s="123">
        <v>71</v>
      </c>
      <c r="C88" s="122" t="str">
        <f>'Rekensheet U-methode'!C95</f>
        <v>1. Mobiele bron</v>
      </c>
      <c r="D88" s="104" t="str">
        <f>IF('Rekensheet U-methode'!D95="","",'Rekensheet U-methode'!D95)</f>
        <v/>
      </c>
      <c r="E88" s="176" t="str">
        <f>IF('Rekensheet U-methode'!E95="","",'Rekensheet U-methode'!E95)</f>
        <v/>
      </c>
      <c r="F88" s="177" t="str">
        <f>IF('Rekensheet U-methode'!F95="","",'Rekensheet U-methode'!F95)</f>
        <v/>
      </c>
      <c r="G88" s="132" t="str">
        <f>_xlfn.IFNA(VLOOKUP($F88,'Lijst Stageklassen'!$A$5:$CV$12,3+20*(VALUE(LEFT($C88,1)-1)),TRUE),J88)</f>
        <v/>
      </c>
      <c r="H88" s="133" t="str">
        <f>_xlfn.IFNA(VLOOKUP($F88,'Lijst Stageklassen'!$A$5:$CV$12,3+20*(VALUE(LEFT($C88,1)-1))+VALUE(LEFT($D$7,1)),TRUE),J88)</f>
        <v/>
      </c>
      <c r="J88" s="112" t="str">
        <f>_xlfn.IFNA(IF(OR(RIGHT(C88,3)="MUT",RIGHT(C88,3)="ZUT"),RIGHT(C88,3),(VLOOKUP($F88,'Lijst Stageklassen'!$A$5:$CV$12,9+20*(VALUE(LEFT($C88,1)-1))+VALUE(LEFT($D$7,1)),TRUE))),"")</f>
        <v/>
      </c>
      <c r="K88" s="108" t="str">
        <f>VLOOKUP($J88,'Emissie U-methode'!$B$3:$E$11,3,TRUE)</f>
        <v/>
      </c>
      <c r="L88" s="108" t="str">
        <f>VLOOKUP($J88,'Emissie U-methode'!$B$3:$E$11,4,TRUE)</f>
        <v/>
      </c>
      <c r="M88" s="141" t="str">
        <f t="shared" si="4"/>
        <v/>
      </c>
      <c r="N88" s="286" t="str">
        <f t="shared" si="5"/>
        <v/>
      </c>
    </row>
    <row r="89" spans="2:14" s="4" customFormat="1" ht="15.6" x14ac:dyDescent="0.3">
      <c r="B89" s="123">
        <v>72</v>
      </c>
      <c r="C89" s="122" t="str">
        <f>'Rekensheet U-methode'!C96</f>
        <v>1. Mobiele bron</v>
      </c>
      <c r="D89" s="104" t="str">
        <f>IF('Rekensheet U-methode'!D96="","",'Rekensheet U-methode'!D96)</f>
        <v/>
      </c>
      <c r="E89" s="176" t="str">
        <f>IF('Rekensheet U-methode'!E96="","",'Rekensheet U-methode'!E96)</f>
        <v/>
      </c>
      <c r="F89" s="177" t="str">
        <f>IF('Rekensheet U-methode'!F96="","",'Rekensheet U-methode'!F96)</f>
        <v/>
      </c>
      <c r="G89" s="132" t="str">
        <f>_xlfn.IFNA(VLOOKUP($F89,'Lijst Stageklassen'!$A$5:$CV$12,3+20*(VALUE(LEFT($C89,1)-1)),TRUE),J89)</f>
        <v/>
      </c>
      <c r="H89" s="133" t="str">
        <f>_xlfn.IFNA(VLOOKUP($F89,'Lijst Stageklassen'!$A$5:$CV$12,3+20*(VALUE(LEFT($C89,1)-1))+VALUE(LEFT($D$7,1)),TRUE),J89)</f>
        <v/>
      </c>
      <c r="J89" s="112" t="str">
        <f>_xlfn.IFNA(IF(OR(RIGHT(C89,3)="MUT",RIGHT(C89,3)="ZUT"),RIGHT(C89,3),(VLOOKUP($F89,'Lijst Stageklassen'!$A$5:$CV$12,9+20*(VALUE(LEFT($C89,1)-1))+VALUE(LEFT($D$7,1)),TRUE))),"")</f>
        <v/>
      </c>
      <c r="K89" s="108" t="str">
        <f>VLOOKUP($J89,'Emissie U-methode'!$B$3:$E$11,3,TRUE)</f>
        <v/>
      </c>
      <c r="L89" s="108" t="str">
        <f>VLOOKUP($J89,'Emissie U-methode'!$B$3:$E$11,4,TRUE)</f>
        <v/>
      </c>
      <c r="M89" s="141" t="str">
        <f t="shared" si="4"/>
        <v/>
      </c>
      <c r="N89" s="286" t="str">
        <f t="shared" si="5"/>
        <v/>
      </c>
    </row>
    <row r="90" spans="2:14" s="4" customFormat="1" ht="15.6" x14ac:dyDescent="0.3">
      <c r="B90" s="123">
        <v>73</v>
      </c>
      <c r="C90" s="122" t="str">
        <f>'Rekensheet U-methode'!C97</f>
        <v>1. Mobiele bron</v>
      </c>
      <c r="D90" s="104" t="str">
        <f>IF('Rekensheet U-methode'!D97="","",'Rekensheet U-methode'!D97)</f>
        <v/>
      </c>
      <c r="E90" s="176" t="str">
        <f>IF('Rekensheet U-methode'!E97="","",'Rekensheet U-methode'!E97)</f>
        <v/>
      </c>
      <c r="F90" s="177" t="str">
        <f>IF('Rekensheet U-methode'!F97="","",'Rekensheet U-methode'!F97)</f>
        <v/>
      </c>
      <c r="G90" s="132" t="str">
        <f>_xlfn.IFNA(VLOOKUP($F90,'Lijst Stageklassen'!$A$5:$CV$12,3+20*(VALUE(LEFT($C90,1)-1)),TRUE),J90)</f>
        <v/>
      </c>
      <c r="H90" s="133" t="str">
        <f>_xlfn.IFNA(VLOOKUP($F90,'Lijst Stageklassen'!$A$5:$CV$12,3+20*(VALUE(LEFT($C90,1)-1))+VALUE(LEFT($D$7,1)),TRUE),J90)</f>
        <v/>
      </c>
      <c r="J90" s="112" t="str">
        <f>_xlfn.IFNA(IF(OR(RIGHT(C90,3)="MUT",RIGHT(C90,3)="ZUT"),RIGHT(C90,3),(VLOOKUP($F90,'Lijst Stageklassen'!$A$5:$CV$12,9+20*(VALUE(LEFT($C90,1)-1))+VALUE(LEFT($D$7,1)),TRUE))),"")</f>
        <v/>
      </c>
      <c r="K90" s="108" t="str">
        <f>VLOOKUP($J90,'Emissie U-methode'!$B$3:$E$11,3,TRUE)</f>
        <v/>
      </c>
      <c r="L90" s="108" t="str">
        <f>VLOOKUP($J90,'Emissie U-methode'!$B$3:$E$11,4,TRUE)</f>
        <v/>
      </c>
      <c r="M90" s="141" t="str">
        <f t="shared" ref="M90:M153" si="6">IF(ISNUMBER(K90),(IF(OR(J90="MUT",J90="ZUT"),$E90*K90,$E90*$F90*K90/1000)),"")</f>
        <v/>
      </c>
      <c r="N90" s="286" t="str">
        <f t="shared" ref="N90:N153" si="7">IF(ISNUMBER(L90),(IF(OR(J90="MUT",J90="ZUT"),$E90*L90,$E90*$F90*L90/1000)),"")</f>
        <v/>
      </c>
    </row>
    <row r="91" spans="2:14" s="4" customFormat="1" ht="15.6" x14ac:dyDescent="0.3">
      <c r="B91" s="123">
        <v>74</v>
      </c>
      <c r="C91" s="122" t="str">
        <f>'Rekensheet U-methode'!C98</f>
        <v>1. Mobiele bron</v>
      </c>
      <c r="D91" s="104" t="str">
        <f>IF('Rekensheet U-methode'!D98="","",'Rekensheet U-methode'!D98)</f>
        <v/>
      </c>
      <c r="E91" s="176" t="str">
        <f>IF('Rekensheet U-methode'!E98="","",'Rekensheet U-methode'!E98)</f>
        <v/>
      </c>
      <c r="F91" s="177" t="str">
        <f>IF('Rekensheet U-methode'!F98="","",'Rekensheet U-methode'!F98)</f>
        <v/>
      </c>
      <c r="G91" s="132" t="str">
        <f>_xlfn.IFNA(VLOOKUP($F91,'Lijst Stageklassen'!$A$5:$CV$12,3+20*(VALUE(LEFT($C91,1)-1)),TRUE),J91)</f>
        <v/>
      </c>
      <c r="H91" s="133" t="str">
        <f>_xlfn.IFNA(VLOOKUP($F91,'Lijst Stageklassen'!$A$5:$CV$12,3+20*(VALUE(LEFT($C91,1)-1))+VALUE(LEFT($D$7,1)),TRUE),J91)</f>
        <v/>
      </c>
      <c r="J91" s="112" t="str">
        <f>_xlfn.IFNA(IF(OR(RIGHT(C91,3)="MUT",RIGHT(C91,3)="ZUT"),RIGHT(C91,3),(VLOOKUP($F91,'Lijst Stageklassen'!$A$5:$CV$12,9+20*(VALUE(LEFT($C91,1)-1))+VALUE(LEFT($D$7,1)),TRUE))),"")</f>
        <v/>
      </c>
      <c r="K91" s="108" t="str">
        <f>VLOOKUP($J91,'Emissie U-methode'!$B$3:$E$11,3,TRUE)</f>
        <v/>
      </c>
      <c r="L91" s="108" t="str">
        <f>VLOOKUP($J91,'Emissie U-methode'!$B$3:$E$11,4,TRUE)</f>
        <v/>
      </c>
      <c r="M91" s="141" t="str">
        <f t="shared" si="6"/>
        <v/>
      </c>
      <c r="N91" s="286" t="str">
        <f t="shared" si="7"/>
        <v/>
      </c>
    </row>
    <row r="92" spans="2:14" s="4" customFormat="1" ht="15.6" x14ac:dyDescent="0.3">
      <c r="B92" s="123">
        <v>75</v>
      </c>
      <c r="C92" s="122" t="str">
        <f>'Rekensheet U-methode'!C99</f>
        <v>1. Mobiele bron</v>
      </c>
      <c r="D92" s="104" t="str">
        <f>IF('Rekensheet U-methode'!D99="","",'Rekensheet U-methode'!D99)</f>
        <v/>
      </c>
      <c r="E92" s="176" t="str">
        <f>IF('Rekensheet U-methode'!E99="","",'Rekensheet U-methode'!E99)</f>
        <v/>
      </c>
      <c r="F92" s="177" t="str">
        <f>IF('Rekensheet U-methode'!F99="","",'Rekensheet U-methode'!F99)</f>
        <v/>
      </c>
      <c r="G92" s="132" t="str">
        <f>_xlfn.IFNA(VLOOKUP($F92,'Lijst Stageklassen'!$A$5:$CV$12,3+20*(VALUE(LEFT($C92,1)-1)),TRUE),J92)</f>
        <v/>
      </c>
      <c r="H92" s="133" t="str">
        <f>_xlfn.IFNA(VLOOKUP($F92,'Lijst Stageklassen'!$A$5:$CV$12,3+20*(VALUE(LEFT($C92,1)-1))+VALUE(LEFT($D$7,1)),TRUE),J92)</f>
        <v/>
      </c>
      <c r="J92" s="112" t="str">
        <f>_xlfn.IFNA(IF(OR(RIGHT(C92,3)="MUT",RIGHT(C92,3)="ZUT"),RIGHT(C92,3),(VLOOKUP($F92,'Lijst Stageklassen'!$A$5:$CV$12,9+20*(VALUE(LEFT($C92,1)-1))+VALUE(LEFT($D$7,1)),TRUE))),"")</f>
        <v/>
      </c>
      <c r="K92" s="108" t="str">
        <f>VLOOKUP($J92,'Emissie U-methode'!$B$3:$E$11,3,TRUE)</f>
        <v/>
      </c>
      <c r="L92" s="108" t="str">
        <f>VLOOKUP($J92,'Emissie U-methode'!$B$3:$E$11,4,TRUE)</f>
        <v/>
      </c>
      <c r="M92" s="141" t="str">
        <f t="shared" si="6"/>
        <v/>
      </c>
      <c r="N92" s="286" t="str">
        <f t="shared" si="7"/>
        <v/>
      </c>
    </row>
    <row r="93" spans="2:14" s="4" customFormat="1" ht="15.6" x14ac:dyDescent="0.3">
      <c r="B93" s="123">
        <v>76</v>
      </c>
      <c r="C93" s="122" t="str">
        <f>'Rekensheet U-methode'!C100</f>
        <v>1. Mobiele bron</v>
      </c>
      <c r="D93" s="104" t="str">
        <f>IF('Rekensheet U-methode'!D100="","",'Rekensheet U-methode'!D100)</f>
        <v/>
      </c>
      <c r="E93" s="176" t="str">
        <f>IF('Rekensheet U-methode'!E100="","",'Rekensheet U-methode'!E100)</f>
        <v/>
      </c>
      <c r="F93" s="177" t="str">
        <f>IF('Rekensheet U-methode'!F100="","",'Rekensheet U-methode'!F100)</f>
        <v/>
      </c>
      <c r="G93" s="132" t="str">
        <f>_xlfn.IFNA(VLOOKUP($F93,'Lijst Stageklassen'!$A$5:$CV$12,3+20*(VALUE(LEFT($C93,1)-1)),TRUE),J93)</f>
        <v/>
      </c>
      <c r="H93" s="133" t="str">
        <f>_xlfn.IFNA(VLOOKUP($F93,'Lijst Stageklassen'!$A$5:$CV$12,3+20*(VALUE(LEFT($C93,1)-1))+VALUE(LEFT($D$7,1)),TRUE),J93)</f>
        <v/>
      </c>
      <c r="J93" s="112" t="str">
        <f>_xlfn.IFNA(IF(OR(RIGHT(C93,3)="MUT",RIGHT(C93,3)="ZUT"),RIGHT(C93,3),(VLOOKUP($F93,'Lijst Stageklassen'!$A$5:$CV$12,9+20*(VALUE(LEFT($C93,1)-1))+VALUE(LEFT($D$7,1)),TRUE))),"")</f>
        <v/>
      </c>
      <c r="K93" s="108" t="str">
        <f>VLOOKUP($J93,'Emissie U-methode'!$B$3:$E$11,3,TRUE)</f>
        <v/>
      </c>
      <c r="L93" s="108" t="str">
        <f>VLOOKUP($J93,'Emissie U-methode'!$B$3:$E$11,4,TRUE)</f>
        <v/>
      </c>
      <c r="M93" s="141" t="str">
        <f t="shared" si="6"/>
        <v/>
      </c>
      <c r="N93" s="286" t="str">
        <f t="shared" si="7"/>
        <v/>
      </c>
    </row>
    <row r="94" spans="2:14" s="4" customFormat="1" ht="15.6" x14ac:dyDescent="0.3">
      <c r="B94" s="123">
        <v>77</v>
      </c>
      <c r="C94" s="122" t="str">
        <f>'Rekensheet U-methode'!C101</f>
        <v>1. Mobiele bron</v>
      </c>
      <c r="D94" s="104" t="str">
        <f>IF('Rekensheet U-methode'!D101="","",'Rekensheet U-methode'!D101)</f>
        <v/>
      </c>
      <c r="E94" s="176" t="str">
        <f>IF('Rekensheet U-methode'!E101="","",'Rekensheet U-methode'!E101)</f>
        <v/>
      </c>
      <c r="F94" s="177" t="str">
        <f>IF('Rekensheet U-methode'!F101="","",'Rekensheet U-methode'!F101)</f>
        <v/>
      </c>
      <c r="G94" s="132" t="str">
        <f>_xlfn.IFNA(VLOOKUP($F94,'Lijst Stageklassen'!$A$5:$CV$12,3+20*(VALUE(LEFT($C94,1)-1)),TRUE),J94)</f>
        <v/>
      </c>
      <c r="H94" s="133" t="str">
        <f>_xlfn.IFNA(VLOOKUP($F94,'Lijst Stageklassen'!$A$5:$CV$12,3+20*(VALUE(LEFT($C94,1)-1))+VALUE(LEFT($D$7,1)),TRUE),J94)</f>
        <v/>
      </c>
      <c r="J94" s="112" t="str">
        <f>_xlfn.IFNA(IF(OR(RIGHT(C94,3)="MUT",RIGHT(C94,3)="ZUT"),RIGHT(C94,3),(VLOOKUP($F94,'Lijst Stageklassen'!$A$5:$CV$12,9+20*(VALUE(LEFT($C94,1)-1))+VALUE(LEFT($D$7,1)),TRUE))),"")</f>
        <v/>
      </c>
      <c r="K94" s="108" t="str">
        <f>VLOOKUP($J94,'Emissie U-methode'!$B$3:$E$11,3,TRUE)</f>
        <v/>
      </c>
      <c r="L94" s="108" t="str">
        <f>VLOOKUP($J94,'Emissie U-methode'!$B$3:$E$11,4,TRUE)</f>
        <v/>
      </c>
      <c r="M94" s="141" t="str">
        <f t="shared" si="6"/>
        <v/>
      </c>
      <c r="N94" s="286" t="str">
        <f t="shared" si="7"/>
        <v/>
      </c>
    </row>
    <row r="95" spans="2:14" s="4" customFormat="1" ht="15.6" x14ac:dyDescent="0.3">
      <c r="B95" s="123">
        <v>78</v>
      </c>
      <c r="C95" s="122" t="str">
        <f>'Rekensheet U-methode'!C102</f>
        <v>1. Mobiele bron</v>
      </c>
      <c r="D95" s="104" t="str">
        <f>IF('Rekensheet U-methode'!D102="","",'Rekensheet U-methode'!D102)</f>
        <v/>
      </c>
      <c r="E95" s="176" t="str">
        <f>IF('Rekensheet U-methode'!E102="","",'Rekensheet U-methode'!E102)</f>
        <v/>
      </c>
      <c r="F95" s="177" t="str">
        <f>IF('Rekensheet U-methode'!F102="","",'Rekensheet U-methode'!F102)</f>
        <v/>
      </c>
      <c r="G95" s="132" t="str">
        <f>_xlfn.IFNA(VLOOKUP($F95,'Lijst Stageklassen'!$A$5:$CV$12,3+20*(VALUE(LEFT($C95,1)-1)),TRUE),J95)</f>
        <v/>
      </c>
      <c r="H95" s="133" t="str">
        <f>_xlfn.IFNA(VLOOKUP($F95,'Lijst Stageklassen'!$A$5:$CV$12,3+20*(VALUE(LEFT($C95,1)-1))+VALUE(LEFT($D$7,1)),TRUE),J95)</f>
        <v/>
      </c>
      <c r="J95" s="112" t="str">
        <f>_xlfn.IFNA(IF(OR(RIGHT(C95,3)="MUT",RIGHT(C95,3)="ZUT"),RIGHT(C95,3),(VLOOKUP($F95,'Lijst Stageklassen'!$A$5:$CV$12,9+20*(VALUE(LEFT($C95,1)-1))+VALUE(LEFT($D$7,1)),TRUE))),"")</f>
        <v/>
      </c>
      <c r="K95" s="108" t="str">
        <f>VLOOKUP($J95,'Emissie U-methode'!$B$3:$E$11,3,TRUE)</f>
        <v/>
      </c>
      <c r="L95" s="108" t="str">
        <f>VLOOKUP($J95,'Emissie U-methode'!$B$3:$E$11,4,TRUE)</f>
        <v/>
      </c>
      <c r="M95" s="141" t="str">
        <f t="shared" si="6"/>
        <v/>
      </c>
      <c r="N95" s="286" t="str">
        <f t="shared" si="7"/>
        <v/>
      </c>
    </row>
    <row r="96" spans="2:14" s="4" customFormat="1" ht="15.6" x14ac:dyDescent="0.3">
      <c r="B96" s="123">
        <v>79</v>
      </c>
      <c r="C96" s="122" t="str">
        <f>'Rekensheet U-methode'!C103</f>
        <v>1. Mobiele bron</v>
      </c>
      <c r="D96" s="104" t="str">
        <f>IF('Rekensheet U-methode'!D103="","",'Rekensheet U-methode'!D103)</f>
        <v/>
      </c>
      <c r="E96" s="176" t="str">
        <f>IF('Rekensheet U-methode'!E103="","",'Rekensheet U-methode'!E103)</f>
        <v/>
      </c>
      <c r="F96" s="177" t="str">
        <f>IF('Rekensheet U-methode'!F103="","",'Rekensheet U-methode'!F103)</f>
        <v/>
      </c>
      <c r="G96" s="132" t="str">
        <f>_xlfn.IFNA(VLOOKUP($F96,'Lijst Stageklassen'!$A$5:$CV$12,3+20*(VALUE(LEFT($C96,1)-1)),TRUE),J96)</f>
        <v/>
      </c>
      <c r="H96" s="133" t="str">
        <f>_xlfn.IFNA(VLOOKUP($F96,'Lijst Stageklassen'!$A$5:$CV$12,3+20*(VALUE(LEFT($C96,1)-1))+VALUE(LEFT($D$7,1)),TRUE),J96)</f>
        <v/>
      </c>
      <c r="J96" s="112" t="str">
        <f>_xlfn.IFNA(IF(OR(RIGHT(C96,3)="MUT",RIGHT(C96,3)="ZUT"),RIGHT(C96,3),(VLOOKUP($F96,'Lijst Stageklassen'!$A$5:$CV$12,9+20*(VALUE(LEFT($C96,1)-1))+VALUE(LEFT($D$7,1)),TRUE))),"")</f>
        <v/>
      </c>
      <c r="K96" s="108" t="str">
        <f>VLOOKUP($J96,'Emissie U-methode'!$B$3:$E$11,3,TRUE)</f>
        <v/>
      </c>
      <c r="L96" s="108" t="str">
        <f>VLOOKUP($J96,'Emissie U-methode'!$B$3:$E$11,4,TRUE)</f>
        <v/>
      </c>
      <c r="M96" s="141" t="str">
        <f t="shared" si="6"/>
        <v/>
      </c>
      <c r="N96" s="286" t="str">
        <f t="shared" si="7"/>
        <v/>
      </c>
    </row>
    <row r="97" spans="2:14" s="4" customFormat="1" ht="15.6" x14ac:dyDescent="0.3">
      <c r="B97" s="123">
        <v>80</v>
      </c>
      <c r="C97" s="122" t="str">
        <f>'Rekensheet U-methode'!C104</f>
        <v>1. Mobiele bron</v>
      </c>
      <c r="D97" s="104" t="str">
        <f>IF('Rekensheet U-methode'!D104="","",'Rekensheet U-methode'!D104)</f>
        <v/>
      </c>
      <c r="E97" s="176" t="str">
        <f>IF('Rekensheet U-methode'!E104="","",'Rekensheet U-methode'!E104)</f>
        <v/>
      </c>
      <c r="F97" s="177" t="str">
        <f>IF('Rekensheet U-methode'!F104="","",'Rekensheet U-methode'!F104)</f>
        <v/>
      </c>
      <c r="G97" s="132" t="str">
        <f>_xlfn.IFNA(VLOOKUP($F97,'Lijst Stageklassen'!$A$5:$CV$12,3+20*(VALUE(LEFT($C97,1)-1)),TRUE),J97)</f>
        <v/>
      </c>
      <c r="H97" s="133" t="str">
        <f>_xlfn.IFNA(VLOOKUP($F97,'Lijst Stageklassen'!$A$5:$CV$12,3+20*(VALUE(LEFT($C97,1)-1))+VALUE(LEFT($D$7,1)),TRUE),J97)</f>
        <v/>
      </c>
      <c r="J97" s="112" t="str">
        <f>_xlfn.IFNA(IF(OR(RIGHT(C97,3)="MUT",RIGHT(C97,3)="ZUT"),RIGHT(C97,3),(VLOOKUP($F97,'Lijst Stageklassen'!$A$5:$CV$12,9+20*(VALUE(LEFT($C97,1)-1))+VALUE(LEFT($D$7,1)),TRUE))),"")</f>
        <v/>
      </c>
      <c r="K97" s="108" t="str">
        <f>VLOOKUP($J97,'Emissie U-methode'!$B$3:$E$11,3,TRUE)</f>
        <v/>
      </c>
      <c r="L97" s="108" t="str">
        <f>VLOOKUP($J97,'Emissie U-methode'!$B$3:$E$11,4,TRUE)</f>
        <v/>
      </c>
      <c r="M97" s="141" t="str">
        <f t="shared" si="6"/>
        <v/>
      </c>
      <c r="N97" s="286" t="str">
        <f t="shared" si="7"/>
        <v/>
      </c>
    </row>
    <row r="98" spans="2:14" s="4" customFormat="1" ht="15.6" x14ac:dyDescent="0.3">
      <c r="B98" s="123">
        <v>81</v>
      </c>
      <c r="C98" s="122" t="str">
        <f>'Rekensheet U-methode'!C105</f>
        <v>1. Mobiele bron</v>
      </c>
      <c r="D98" s="104" t="str">
        <f>IF('Rekensheet U-methode'!D105="","",'Rekensheet U-methode'!D105)</f>
        <v/>
      </c>
      <c r="E98" s="176" t="str">
        <f>IF('Rekensheet U-methode'!E105="","",'Rekensheet U-methode'!E105)</f>
        <v/>
      </c>
      <c r="F98" s="177" t="str">
        <f>IF('Rekensheet U-methode'!F105="","",'Rekensheet U-methode'!F105)</f>
        <v/>
      </c>
      <c r="G98" s="132" t="str">
        <f>_xlfn.IFNA(VLOOKUP($F98,'Lijst Stageklassen'!$A$5:$CV$12,3+20*(VALUE(LEFT($C98,1)-1)),TRUE),J98)</f>
        <v/>
      </c>
      <c r="H98" s="133" t="str">
        <f>_xlfn.IFNA(VLOOKUP($F98,'Lijst Stageklassen'!$A$5:$CV$12,3+20*(VALUE(LEFT($C98,1)-1))+VALUE(LEFT($D$7,1)),TRUE),J98)</f>
        <v/>
      </c>
      <c r="J98" s="112" t="str">
        <f>_xlfn.IFNA(IF(OR(RIGHT(C98,3)="MUT",RIGHT(C98,3)="ZUT"),RIGHT(C98,3),(VLOOKUP($F98,'Lijst Stageklassen'!$A$5:$CV$12,9+20*(VALUE(LEFT($C98,1)-1))+VALUE(LEFT($D$7,1)),TRUE))),"")</f>
        <v/>
      </c>
      <c r="K98" s="108" t="str">
        <f>VLOOKUP($J98,'Emissie U-methode'!$B$3:$E$11,3,TRUE)</f>
        <v/>
      </c>
      <c r="L98" s="108" t="str">
        <f>VLOOKUP($J98,'Emissie U-methode'!$B$3:$E$11,4,TRUE)</f>
        <v/>
      </c>
      <c r="M98" s="141" t="str">
        <f t="shared" si="6"/>
        <v/>
      </c>
      <c r="N98" s="286" t="str">
        <f t="shared" si="7"/>
        <v/>
      </c>
    </row>
    <row r="99" spans="2:14" s="4" customFormat="1" ht="15.6" x14ac:dyDescent="0.3">
      <c r="B99" s="123">
        <v>82</v>
      </c>
      <c r="C99" s="122" t="str">
        <f>'Rekensheet U-methode'!C106</f>
        <v>1. Mobiele bron</v>
      </c>
      <c r="D99" s="104" t="str">
        <f>IF('Rekensheet U-methode'!D106="","",'Rekensheet U-methode'!D106)</f>
        <v/>
      </c>
      <c r="E99" s="176" t="str">
        <f>IF('Rekensheet U-methode'!E106="","",'Rekensheet U-methode'!E106)</f>
        <v/>
      </c>
      <c r="F99" s="177" t="str">
        <f>IF('Rekensheet U-methode'!F106="","",'Rekensheet U-methode'!F106)</f>
        <v/>
      </c>
      <c r="G99" s="132" t="str">
        <f>_xlfn.IFNA(VLOOKUP($F99,'Lijst Stageklassen'!$A$5:$CV$12,3+20*(VALUE(LEFT($C99,1)-1)),TRUE),J99)</f>
        <v/>
      </c>
      <c r="H99" s="133" t="str">
        <f>_xlfn.IFNA(VLOOKUP($F99,'Lijst Stageklassen'!$A$5:$CV$12,3+20*(VALUE(LEFT($C99,1)-1))+VALUE(LEFT($D$7,1)),TRUE),J99)</f>
        <v/>
      </c>
      <c r="J99" s="112" t="str">
        <f>_xlfn.IFNA(IF(OR(RIGHT(C99,3)="MUT",RIGHT(C99,3)="ZUT"),RIGHT(C99,3),(VLOOKUP($F99,'Lijst Stageklassen'!$A$5:$CV$12,9+20*(VALUE(LEFT($C99,1)-1))+VALUE(LEFT($D$7,1)),TRUE))),"")</f>
        <v/>
      </c>
      <c r="K99" s="108" t="str">
        <f>VLOOKUP($J99,'Emissie U-methode'!$B$3:$E$11,3,TRUE)</f>
        <v/>
      </c>
      <c r="L99" s="108" t="str">
        <f>VLOOKUP($J99,'Emissie U-methode'!$B$3:$E$11,4,TRUE)</f>
        <v/>
      </c>
      <c r="M99" s="141" t="str">
        <f t="shared" si="6"/>
        <v/>
      </c>
      <c r="N99" s="286" t="str">
        <f t="shared" si="7"/>
        <v/>
      </c>
    </row>
    <row r="100" spans="2:14" s="4" customFormat="1" ht="15.6" x14ac:dyDescent="0.3">
      <c r="B100" s="123">
        <v>83</v>
      </c>
      <c r="C100" s="122" t="str">
        <f>'Rekensheet U-methode'!C107</f>
        <v>1. Mobiele bron</v>
      </c>
      <c r="D100" s="104" t="str">
        <f>IF('Rekensheet U-methode'!D107="","",'Rekensheet U-methode'!D107)</f>
        <v/>
      </c>
      <c r="E100" s="176" t="str">
        <f>IF('Rekensheet U-methode'!E107="","",'Rekensheet U-methode'!E107)</f>
        <v/>
      </c>
      <c r="F100" s="177" t="str">
        <f>IF('Rekensheet U-methode'!F107="","",'Rekensheet U-methode'!F107)</f>
        <v/>
      </c>
      <c r="G100" s="132" t="str">
        <f>_xlfn.IFNA(VLOOKUP($F100,'Lijst Stageklassen'!$A$5:$CV$12,3+20*(VALUE(LEFT($C100,1)-1)),TRUE),J100)</f>
        <v/>
      </c>
      <c r="H100" s="133" t="str">
        <f>_xlfn.IFNA(VLOOKUP($F100,'Lijst Stageklassen'!$A$5:$CV$12,3+20*(VALUE(LEFT($C100,1)-1))+VALUE(LEFT($D$7,1)),TRUE),J100)</f>
        <v/>
      </c>
      <c r="J100" s="112" t="str">
        <f>_xlfn.IFNA(IF(OR(RIGHT(C100,3)="MUT",RIGHT(C100,3)="ZUT"),RIGHT(C100,3),(VLOOKUP($F100,'Lijst Stageklassen'!$A$5:$CV$12,9+20*(VALUE(LEFT($C100,1)-1))+VALUE(LEFT($D$7,1)),TRUE))),"")</f>
        <v/>
      </c>
      <c r="K100" s="108" t="str">
        <f>VLOOKUP($J100,'Emissie U-methode'!$B$3:$E$11,3,TRUE)</f>
        <v/>
      </c>
      <c r="L100" s="108" t="str">
        <f>VLOOKUP($J100,'Emissie U-methode'!$B$3:$E$11,4,TRUE)</f>
        <v/>
      </c>
      <c r="M100" s="141" t="str">
        <f t="shared" si="6"/>
        <v/>
      </c>
      <c r="N100" s="286" t="str">
        <f t="shared" si="7"/>
        <v/>
      </c>
    </row>
    <row r="101" spans="2:14" s="4" customFormat="1" ht="15.6" x14ac:dyDescent="0.3">
      <c r="B101" s="123">
        <v>84</v>
      </c>
      <c r="C101" s="122" t="str">
        <f>'Rekensheet U-methode'!C108</f>
        <v>1. Mobiele bron</v>
      </c>
      <c r="D101" s="104" t="str">
        <f>IF('Rekensheet U-methode'!D108="","",'Rekensheet U-methode'!D108)</f>
        <v/>
      </c>
      <c r="E101" s="176" t="str">
        <f>IF('Rekensheet U-methode'!E108="","",'Rekensheet U-methode'!E108)</f>
        <v/>
      </c>
      <c r="F101" s="177" t="str">
        <f>IF('Rekensheet U-methode'!F108="","",'Rekensheet U-methode'!F108)</f>
        <v/>
      </c>
      <c r="G101" s="132" t="str">
        <f>_xlfn.IFNA(VLOOKUP($F101,'Lijst Stageklassen'!$A$5:$CV$12,3+20*(VALUE(LEFT($C101,1)-1)),TRUE),J101)</f>
        <v/>
      </c>
      <c r="H101" s="133" t="str">
        <f>_xlfn.IFNA(VLOOKUP($F101,'Lijst Stageklassen'!$A$5:$CV$12,3+20*(VALUE(LEFT($C101,1)-1))+VALUE(LEFT($D$7,1)),TRUE),J101)</f>
        <v/>
      </c>
      <c r="J101" s="112" t="str">
        <f>_xlfn.IFNA(IF(OR(RIGHT(C101,3)="MUT",RIGHT(C101,3)="ZUT"),RIGHT(C101,3),(VLOOKUP($F101,'Lijst Stageklassen'!$A$5:$CV$12,9+20*(VALUE(LEFT($C101,1)-1))+VALUE(LEFT($D$7,1)),TRUE))),"")</f>
        <v/>
      </c>
      <c r="K101" s="108" t="str">
        <f>VLOOKUP($J101,'Emissie U-methode'!$B$3:$E$11,3,TRUE)</f>
        <v/>
      </c>
      <c r="L101" s="108" t="str">
        <f>VLOOKUP($J101,'Emissie U-methode'!$B$3:$E$11,4,TRUE)</f>
        <v/>
      </c>
      <c r="M101" s="141" t="str">
        <f t="shared" si="6"/>
        <v/>
      </c>
      <c r="N101" s="286" t="str">
        <f t="shared" si="7"/>
        <v/>
      </c>
    </row>
    <row r="102" spans="2:14" s="4" customFormat="1" ht="15.6" x14ac:dyDescent="0.3">
      <c r="B102" s="123">
        <v>85</v>
      </c>
      <c r="C102" s="122" t="str">
        <f>'Rekensheet U-methode'!C109</f>
        <v>1. Mobiele bron</v>
      </c>
      <c r="D102" s="104" t="str">
        <f>IF('Rekensheet U-methode'!D109="","",'Rekensheet U-methode'!D109)</f>
        <v/>
      </c>
      <c r="E102" s="176" t="str">
        <f>IF('Rekensheet U-methode'!E109="","",'Rekensheet U-methode'!E109)</f>
        <v/>
      </c>
      <c r="F102" s="177" t="str">
        <f>IF('Rekensheet U-methode'!F109="","",'Rekensheet U-methode'!F109)</f>
        <v/>
      </c>
      <c r="G102" s="132" t="str">
        <f>_xlfn.IFNA(VLOOKUP($F102,'Lijst Stageklassen'!$A$5:$CV$12,3+20*(VALUE(LEFT($C102,1)-1)),TRUE),J102)</f>
        <v/>
      </c>
      <c r="H102" s="133" t="str">
        <f>_xlfn.IFNA(VLOOKUP($F102,'Lijst Stageklassen'!$A$5:$CV$12,3+20*(VALUE(LEFT($C102,1)-1))+VALUE(LEFT($D$7,1)),TRUE),J102)</f>
        <v/>
      </c>
      <c r="J102" s="112" t="str">
        <f>_xlfn.IFNA(IF(OR(RIGHT(C102,3)="MUT",RIGHT(C102,3)="ZUT"),RIGHT(C102,3),(VLOOKUP($F102,'Lijst Stageklassen'!$A$5:$CV$12,9+20*(VALUE(LEFT($C102,1)-1))+VALUE(LEFT($D$7,1)),TRUE))),"")</f>
        <v/>
      </c>
      <c r="K102" s="108" t="str">
        <f>VLOOKUP($J102,'Emissie U-methode'!$B$3:$E$11,3,TRUE)</f>
        <v/>
      </c>
      <c r="L102" s="108" t="str">
        <f>VLOOKUP($J102,'Emissie U-methode'!$B$3:$E$11,4,TRUE)</f>
        <v/>
      </c>
      <c r="M102" s="141" t="str">
        <f t="shared" si="6"/>
        <v/>
      </c>
      <c r="N102" s="286" t="str">
        <f t="shared" si="7"/>
        <v/>
      </c>
    </row>
    <row r="103" spans="2:14" s="4" customFormat="1" ht="15.6" x14ac:dyDescent="0.3">
      <c r="B103" s="123">
        <v>86</v>
      </c>
      <c r="C103" s="122" t="str">
        <f>'Rekensheet U-methode'!C110</f>
        <v>1. Mobiele bron</v>
      </c>
      <c r="D103" s="104" t="str">
        <f>IF('Rekensheet U-methode'!D110="","",'Rekensheet U-methode'!D110)</f>
        <v/>
      </c>
      <c r="E103" s="176" t="str">
        <f>IF('Rekensheet U-methode'!E110="","",'Rekensheet U-methode'!E110)</f>
        <v/>
      </c>
      <c r="F103" s="177" t="str">
        <f>IF('Rekensheet U-methode'!F110="","",'Rekensheet U-methode'!F110)</f>
        <v/>
      </c>
      <c r="G103" s="132" t="str">
        <f>_xlfn.IFNA(VLOOKUP($F103,'Lijst Stageklassen'!$A$5:$CV$12,3+20*(VALUE(LEFT($C103,1)-1)),TRUE),J103)</f>
        <v/>
      </c>
      <c r="H103" s="133" t="str">
        <f>_xlfn.IFNA(VLOOKUP($F103,'Lijst Stageklassen'!$A$5:$CV$12,3+20*(VALUE(LEFT($C103,1)-1))+VALUE(LEFT($D$7,1)),TRUE),J103)</f>
        <v/>
      </c>
      <c r="J103" s="112" t="str">
        <f>_xlfn.IFNA(IF(OR(RIGHT(C103,3)="MUT",RIGHT(C103,3)="ZUT"),RIGHT(C103,3),(VLOOKUP($F103,'Lijst Stageklassen'!$A$5:$CV$12,9+20*(VALUE(LEFT($C103,1)-1))+VALUE(LEFT($D$7,1)),TRUE))),"")</f>
        <v/>
      </c>
      <c r="K103" s="108" t="str">
        <f>VLOOKUP($J103,'Emissie U-methode'!$B$3:$E$11,3,TRUE)</f>
        <v/>
      </c>
      <c r="L103" s="108" t="str">
        <f>VLOOKUP($J103,'Emissie U-methode'!$B$3:$E$11,4,TRUE)</f>
        <v/>
      </c>
      <c r="M103" s="141" t="str">
        <f t="shared" si="6"/>
        <v/>
      </c>
      <c r="N103" s="286" t="str">
        <f t="shared" si="7"/>
        <v/>
      </c>
    </row>
    <row r="104" spans="2:14" s="4" customFormat="1" ht="15.6" x14ac:dyDescent="0.3">
      <c r="B104" s="123">
        <v>87</v>
      </c>
      <c r="C104" s="122" t="str">
        <f>'Rekensheet U-methode'!C111</f>
        <v>1. Mobiele bron</v>
      </c>
      <c r="D104" s="104" t="str">
        <f>IF('Rekensheet U-methode'!D111="","",'Rekensheet U-methode'!D111)</f>
        <v/>
      </c>
      <c r="E104" s="176" t="str">
        <f>IF('Rekensheet U-methode'!E111="","",'Rekensheet U-methode'!E111)</f>
        <v/>
      </c>
      <c r="F104" s="177" t="str">
        <f>IF('Rekensheet U-methode'!F111="","",'Rekensheet U-methode'!F111)</f>
        <v/>
      </c>
      <c r="G104" s="132" t="str">
        <f>_xlfn.IFNA(VLOOKUP($F104,'Lijst Stageklassen'!$A$5:$CV$12,3+20*(VALUE(LEFT($C104,1)-1)),TRUE),J104)</f>
        <v/>
      </c>
      <c r="H104" s="133" t="str">
        <f>_xlfn.IFNA(VLOOKUP($F104,'Lijst Stageklassen'!$A$5:$CV$12,3+20*(VALUE(LEFT($C104,1)-1))+VALUE(LEFT($D$7,1)),TRUE),J104)</f>
        <v/>
      </c>
      <c r="J104" s="112" t="str">
        <f>_xlfn.IFNA(IF(OR(RIGHT(C104,3)="MUT",RIGHT(C104,3)="ZUT"),RIGHT(C104,3),(VLOOKUP($F104,'Lijst Stageklassen'!$A$5:$CV$12,9+20*(VALUE(LEFT($C104,1)-1))+VALUE(LEFT($D$7,1)),TRUE))),"")</f>
        <v/>
      </c>
      <c r="K104" s="108" t="str">
        <f>VLOOKUP($J104,'Emissie U-methode'!$B$3:$E$11,3,TRUE)</f>
        <v/>
      </c>
      <c r="L104" s="108" t="str">
        <f>VLOOKUP($J104,'Emissie U-methode'!$B$3:$E$11,4,TRUE)</f>
        <v/>
      </c>
      <c r="M104" s="141" t="str">
        <f t="shared" si="6"/>
        <v/>
      </c>
      <c r="N104" s="286" t="str">
        <f t="shared" si="7"/>
        <v/>
      </c>
    </row>
    <row r="105" spans="2:14" s="4" customFormat="1" ht="15.6" x14ac:dyDescent="0.3">
      <c r="B105" s="123">
        <v>88</v>
      </c>
      <c r="C105" s="122" t="str">
        <f>'Rekensheet U-methode'!C112</f>
        <v>1. Mobiele bron</v>
      </c>
      <c r="D105" s="104" t="str">
        <f>IF('Rekensheet U-methode'!D112="","",'Rekensheet U-methode'!D112)</f>
        <v/>
      </c>
      <c r="E105" s="176" t="str">
        <f>IF('Rekensheet U-methode'!E112="","",'Rekensheet U-methode'!E112)</f>
        <v/>
      </c>
      <c r="F105" s="177" t="str">
        <f>IF('Rekensheet U-methode'!F112="","",'Rekensheet U-methode'!F112)</f>
        <v/>
      </c>
      <c r="G105" s="132" t="str">
        <f>_xlfn.IFNA(VLOOKUP($F105,'Lijst Stageklassen'!$A$5:$CV$12,3+20*(VALUE(LEFT($C105,1)-1)),TRUE),J105)</f>
        <v/>
      </c>
      <c r="H105" s="133" t="str">
        <f>_xlfn.IFNA(VLOOKUP($F105,'Lijst Stageklassen'!$A$5:$CV$12,3+20*(VALUE(LEFT($C105,1)-1))+VALUE(LEFT($D$7,1)),TRUE),J105)</f>
        <v/>
      </c>
      <c r="J105" s="112" t="str">
        <f>_xlfn.IFNA(IF(OR(RIGHT(C105,3)="MUT",RIGHT(C105,3)="ZUT"),RIGHT(C105,3),(VLOOKUP($F105,'Lijst Stageklassen'!$A$5:$CV$12,9+20*(VALUE(LEFT($C105,1)-1))+VALUE(LEFT($D$7,1)),TRUE))),"")</f>
        <v/>
      </c>
      <c r="K105" s="108" t="str">
        <f>VLOOKUP($J105,'Emissie U-methode'!$B$3:$E$11,3,TRUE)</f>
        <v/>
      </c>
      <c r="L105" s="108" t="str">
        <f>VLOOKUP($J105,'Emissie U-methode'!$B$3:$E$11,4,TRUE)</f>
        <v/>
      </c>
      <c r="M105" s="141" t="str">
        <f t="shared" si="6"/>
        <v/>
      </c>
      <c r="N105" s="286" t="str">
        <f t="shared" si="7"/>
        <v/>
      </c>
    </row>
    <row r="106" spans="2:14" s="4" customFormat="1" ht="15.6" x14ac:dyDescent="0.3">
      <c r="B106" s="123">
        <v>89</v>
      </c>
      <c r="C106" s="122" t="str">
        <f>'Rekensheet U-methode'!C113</f>
        <v>1. Mobiele bron</v>
      </c>
      <c r="D106" s="104" t="str">
        <f>IF('Rekensheet U-methode'!D113="","",'Rekensheet U-methode'!D113)</f>
        <v/>
      </c>
      <c r="E106" s="176" t="str">
        <f>IF('Rekensheet U-methode'!E113="","",'Rekensheet U-methode'!E113)</f>
        <v/>
      </c>
      <c r="F106" s="177" t="str">
        <f>IF('Rekensheet U-methode'!F113="","",'Rekensheet U-methode'!F113)</f>
        <v/>
      </c>
      <c r="G106" s="132" t="str">
        <f>_xlfn.IFNA(VLOOKUP($F106,'Lijst Stageklassen'!$A$5:$CV$12,3+20*(VALUE(LEFT($C106,1)-1)),TRUE),J106)</f>
        <v/>
      </c>
      <c r="H106" s="133" t="str">
        <f>_xlfn.IFNA(VLOOKUP($F106,'Lijst Stageklassen'!$A$5:$CV$12,3+20*(VALUE(LEFT($C106,1)-1))+VALUE(LEFT($D$7,1)),TRUE),J106)</f>
        <v/>
      </c>
      <c r="J106" s="112" t="str">
        <f>_xlfn.IFNA(IF(OR(RIGHT(C106,3)="MUT",RIGHT(C106,3)="ZUT"),RIGHT(C106,3),(VLOOKUP($F106,'Lijst Stageklassen'!$A$5:$CV$12,9+20*(VALUE(LEFT($C106,1)-1))+VALUE(LEFT($D$7,1)),TRUE))),"")</f>
        <v/>
      </c>
      <c r="K106" s="108" t="str">
        <f>VLOOKUP($J106,'Emissie U-methode'!$B$3:$E$11,3,TRUE)</f>
        <v/>
      </c>
      <c r="L106" s="108" t="str">
        <f>VLOOKUP($J106,'Emissie U-methode'!$B$3:$E$11,4,TRUE)</f>
        <v/>
      </c>
      <c r="M106" s="141" t="str">
        <f t="shared" si="6"/>
        <v/>
      </c>
      <c r="N106" s="286" t="str">
        <f t="shared" si="7"/>
        <v/>
      </c>
    </row>
    <row r="107" spans="2:14" s="4" customFormat="1" ht="15.6" x14ac:dyDescent="0.3">
      <c r="B107" s="123">
        <v>90</v>
      </c>
      <c r="C107" s="122" t="str">
        <f>'Rekensheet U-methode'!C114</f>
        <v>1. Mobiele bron</v>
      </c>
      <c r="D107" s="104" t="str">
        <f>IF('Rekensheet U-methode'!D114="","",'Rekensheet U-methode'!D114)</f>
        <v/>
      </c>
      <c r="E107" s="176" t="str">
        <f>IF('Rekensheet U-methode'!E114="","",'Rekensheet U-methode'!E114)</f>
        <v/>
      </c>
      <c r="F107" s="177" t="str">
        <f>IF('Rekensheet U-methode'!F114="","",'Rekensheet U-methode'!F114)</f>
        <v/>
      </c>
      <c r="G107" s="132" t="str">
        <f>_xlfn.IFNA(VLOOKUP($F107,'Lijst Stageklassen'!$A$5:$CV$12,3+20*(VALUE(LEFT($C107,1)-1)),TRUE),J107)</f>
        <v/>
      </c>
      <c r="H107" s="133" t="str">
        <f>_xlfn.IFNA(VLOOKUP($F107,'Lijst Stageklassen'!$A$5:$CV$12,3+20*(VALUE(LEFT($C107,1)-1))+VALUE(LEFT($D$7,1)),TRUE),J107)</f>
        <v/>
      </c>
      <c r="J107" s="112" t="str">
        <f>_xlfn.IFNA(IF(OR(RIGHT(C107,3)="MUT",RIGHT(C107,3)="ZUT"),RIGHT(C107,3),(VLOOKUP($F107,'Lijst Stageklassen'!$A$5:$CV$12,9+20*(VALUE(LEFT($C107,1)-1))+VALUE(LEFT($D$7,1)),TRUE))),"")</f>
        <v/>
      </c>
      <c r="K107" s="108" t="str">
        <f>VLOOKUP($J107,'Emissie U-methode'!$B$3:$E$11,3,TRUE)</f>
        <v/>
      </c>
      <c r="L107" s="108" t="str">
        <f>VLOOKUP($J107,'Emissie U-methode'!$B$3:$E$11,4,TRUE)</f>
        <v/>
      </c>
      <c r="M107" s="141" t="str">
        <f t="shared" si="6"/>
        <v/>
      </c>
      <c r="N107" s="286" t="str">
        <f t="shared" si="7"/>
        <v/>
      </c>
    </row>
    <row r="108" spans="2:14" s="4" customFormat="1" ht="15.6" x14ac:dyDescent="0.3">
      <c r="B108" s="123">
        <v>91</v>
      </c>
      <c r="C108" s="122" t="str">
        <f>'Rekensheet U-methode'!C115</f>
        <v>1. Mobiele bron</v>
      </c>
      <c r="D108" s="104" t="str">
        <f>IF('Rekensheet U-methode'!D115="","",'Rekensheet U-methode'!D115)</f>
        <v/>
      </c>
      <c r="E108" s="176" t="str">
        <f>IF('Rekensheet U-methode'!E115="","",'Rekensheet U-methode'!E115)</f>
        <v/>
      </c>
      <c r="F108" s="177" t="str">
        <f>IF('Rekensheet U-methode'!F115="","",'Rekensheet U-methode'!F115)</f>
        <v/>
      </c>
      <c r="G108" s="132" t="str">
        <f>_xlfn.IFNA(VLOOKUP($F108,'Lijst Stageklassen'!$A$5:$CV$12,3+20*(VALUE(LEFT($C108,1)-1)),TRUE),J108)</f>
        <v/>
      </c>
      <c r="H108" s="133" t="str">
        <f>_xlfn.IFNA(VLOOKUP($F108,'Lijst Stageklassen'!$A$5:$CV$12,3+20*(VALUE(LEFT($C108,1)-1))+VALUE(LEFT($D$7,1)),TRUE),J108)</f>
        <v/>
      </c>
      <c r="J108" s="112" t="str">
        <f>_xlfn.IFNA(IF(OR(RIGHT(C108,3)="MUT",RIGHT(C108,3)="ZUT"),RIGHT(C108,3),(VLOOKUP($F108,'Lijst Stageklassen'!$A$5:$CV$12,9+20*(VALUE(LEFT($C108,1)-1))+VALUE(LEFT($D$7,1)),TRUE))),"")</f>
        <v/>
      </c>
      <c r="K108" s="108" t="str">
        <f>VLOOKUP($J108,'Emissie U-methode'!$B$3:$E$11,3,TRUE)</f>
        <v/>
      </c>
      <c r="L108" s="108" t="str">
        <f>VLOOKUP($J108,'Emissie U-methode'!$B$3:$E$11,4,TRUE)</f>
        <v/>
      </c>
      <c r="M108" s="141" t="str">
        <f t="shared" si="6"/>
        <v/>
      </c>
      <c r="N108" s="286" t="str">
        <f t="shared" si="7"/>
        <v/>
      </c>
    </row>
    <row r="109" spans="2:14" s="4" customFormat="1" ht="15.6" x14ac:dyDescent="0.3">
      <c r="B109" s="123">
        <v>92</v>
      </c>
      <c r="C109" s="122" t="str">
        <f>'Rekensheet U-methode'!C116</f>
        <v>1. Mobiele bron</v>
      </c>
      <c r="D109" s="104" t="str">
        <f>IF('Rekensheet U-methode'!D116="","",'Rekensheet U-methode'!D116)</f>
        <v/>
      </c>
      <c r="E109" s="176" t="str">
        <f>IF('Rekensheet U-methode'!E116="","",'Rekensheet U-methode'!E116)</f>
        <v/>
      </c>
      <c r="F109" s="177" t="str">
        <f>IF('Rekensheet U-methode'!F116="","",'Rekensheet U-methode'!F116)</f>
        <v/>
      </c>
      <c r="G109" s="132" t="str">
        <f>_xlfn.IFNA(VLOOKUP($F109,'Lijst Stageklassen'!$A$5:$CV$12,3+20*(VALUE(LEFT($C109,1)-1)),TRUE),J109)</f>
        <v/>
      </c>
      <c r="H109" s="133" t="str">
        <f>_xlfn.IFNA(VLOOKUP($F109,'Lijst Stageklassen'!$A$5:$CV$12,3+20*(VALUE(LEFT($C109,1)-1))+VALUE(LEFT($D$7,1)),TRUE),J109)</f>
        <v/>
      </c>
      <c r="J109" s="112" t="str">
        <f>_xlfn.IFNA(IF(OR(RIGHT(C109,3)="MUT",RIGHT(C109,3)="ZUT"),RIGHT(C109,3),(VLOOKUP($F109,'Lijst Stageklassen'!$A$5:$CV$12,9+20*(VALUE(LEFT($C109,1)-1))+VALUE(LEFT($D$7,1)),TRUE))),"")</f>
        <v/>
      </c>
      <c r="K109" s="108" t="str">
        <f>VLOOKUP($J109,'Emissie U-methode'!$B$3:$E$11,3,TRUE)</f>
        <v/>
      </c>
      <c r="L109" s="108" t="str">
        <f>VLOOKUP($J109,'Emissie U-methode'!$B$3:$E$11,4,TRUE)</f>
        <v/>
      </c>
      <c r="M109" s="141" t="str">
        <f t="shared" si="6"/>
        <v/>
      </c>
      <c r="N109" s="286" t="str">
        <f t="shared" si="7"/>
        <v/>
      </c>
    </row>
    <row r="110" spans="2:14" s="4" customFormat="1" ht="15.6" x14ac:dyDescent="0.3">
      <c r="B110" s="123">
        <v>93</v>
      </c>
      <c r="C110" s="122" t="str">
        <f>'Rekensheet U-methode'!C117</f>
        <v>1. Mobiele bron</v>
      </c>
      <c r="D110" s="104" t="str">
        <f>IF('Rekensheet U-methode'!D117="","",'Rekensheet U-methode'!D117)</f>
        <v/>
      </c>
      <c r="E110" s="176" t="str">
        <f>IF('Rekensheet U-methode'!E117="","",'Rekensheet U-methode'!E117)</f>
        <v/>
      </c>
      <c r="F110" s="177" t="str">
        <f>IF('Rekensheet U-methode'!F117="","",'Rekensheet U-methode'!F117)</f>
        <v/>
      </c>
      <c r="G110" s="132" t="str">
        <f>_xlfn.IFNA(VLOOKUP($F110,'Lijst Stageklassen'!$A$5:$CV$12,3+20*(VALUE(LEFT($C110,1)-1)),TRUE),J110)</f>
        <v/>
      </c>
      <c r="H110" s="133" t="str">
        <f>_xlfn.IFNA(VLOOKUP($F110,'Lijst Stageklassen'!$A$5:$CV$12,3+20*(VALUE(LEFT($C110,1)-1))+VALUE(LEFT($D$7,1)),TRUE),J110)</f>
        <v/>
      </c>
      <c r="J110" s="112" t="str">
        <f>_xlfn.IFNA(IF(OR(RIGHT(C110,3)="MUT",RIGHT(C110,3)="ZUT"),RIGHT(C110,3),(VLOOKUP($F110,'Lijst Stageklassen'!$A$5:$CV$12,9+20*(VALUE(LEFT($C110,1)-1))+VALUE(LEFT($D$7,1)),TRUE))),"")</f>
        <v/>
      </c>
      <c r="K110" s="108" t="str">
        <f>VLOOKUP($J110,'Emissie U-methode'!$B$3:$E$11,3,TRUE)</f>
        <v/>
      </c>
      <c r="L110" s="108" t="str">
        <f>VLOOKUP($J110,'Emissie U-methode'!$B$3:$E$11,4,TRUE)</f>
        <v/>
      </c>
      <c r="M110" s="141" t="str">
        <f t="shared" si="6"/>
        <v/>
      </c>
      <c r="N110" s="286" t="str">
        <f t="shared" si="7"/>
        <v/>
      </c>
    </row>
    <row r="111" spans="2:14" s="4" customFormat="1" ht="15.6" x14ac:dyDescent="0.3">
      <c r="B111" s="123">
        <v>94</v>
      </c>
      <c r="C111" s="122" t="str">
        <f>'Rekensheet U-methode'!C118</f>
        <v>1. Mobiele bron</v>
      </c>
      <c r="D111" s="104" t="str">
        <f>IF('Rekensheet U-methode'!D118="","",'Rekensheet U-methode'!D118)</f>
        <v/>
      </c>
      <c r="E111" s="176" t="str">
        <f>IF('Rekensheet U-methode'!E118="","",'Rekensheet U-methode'!E118)</f>
        <v/>
      </c>
      <c r="F111" s="177" t="str">
        <f>IF('Rekensheet U-methode'!F118="","",'Rekensheet U-methode'!F118)</f>
        <v/>
      </c>
      <c r="G111" s="132" t="str">
        <f>_xlfn.IFNA(VLOOKUP($F111,'Lijst Stageklassen'!$A$5:$CV$12,3+20*(VALUE(LEFT($C111,1)-1)),TRUE),J111)</f>
        <v/>
      </c>
      <c r="H111" s="133" t="str">
        <f>_xlfn.IFNA(VLOOKUP($F111,'Lijst Stageklassen'!$A$5:$CV$12,3+20*(VALUE(LEFT($C111,1)-1))+VALUE(LEFT($D$7,1)),TRUE),J111)</f>
        <v/>
      </c>
      <c r="J111" s="112" t="str">
        <f>_xlfn.IFNA(IF(OR(RIGHT(C111,3)="MUT",RIGHT(C111,3)="ZUT"),RIGHT(C111,3),(VLOOKUP($F111,'Lijst Stageklassen'!$A$5:$CV$12,9+20*(VALUE(LEFT($C111,1)-1))+VALUE(LEFT($D$7,1)),TRUE))),"")</f>
        <v/>
      </c>
      <c r="K111" s="108" t="str">
        <f>VLOOKUP($J111,'Emissie U-methode'!$B$3:$E$11,3,TRUE)</f>
        <v/>
      </c>
      <c r="L111" s="108" t="str">
        <f>VLOOKUP($J111,'Emissie U-methode'!$B$3:$E$11,4,TRUE)</f>
        <v/>
      </c>
      <c r="M111" s="141" t="str">
        <f t="shared" si="6"/>
        <v/>
      </c>
      <c r="N111" s="286" t="str">
        <f t="shared" si="7"/>
        <v/>
      </c>
    </row>
    <row r="112" spans="2:14" s="4" customFormat="1" ht="15.6" x14ac:dyDescent="0.3">
      <c r="B112" s="123">
        <v>95</v>
      </c>
      <c r="C112" s="122" t="str">
        <f>'Rekensheet U-methode'!C119</f>
        <v>1. Mobiele bron</v>
      </c>
      <c r="D112" s="104" t="str">
        <f>IF('Rekensheet U-methode'!D119="","",'Rekensheet U-methode'!D119)</f>
        <v/>
      </c>
      <c r="E112" s="176" t="str">
        <f>IF('Rekensheet U-methode'!E119="","",'Rekensheet U-methode'!E119)</f>
        <v/>
      </c>
      <c r="F112" s="177" t="str">
        <f>IF('Rekensheet U-methode'!F119="","",'Rekensheet U-methode'!F119)</f>
        <v/>
      </c>
      <c r="G112" s="132" t="str">
        <f>_xlfn.IFNA(VLOOKUP($F112,'Lijst Stageklassen'!$A$5:$CV$12,3+20*(VALUE(LEFT($C112,1)-1)),TRUE),J112)</f>
        <v/>
      </c>
      <c r="H112" s="133" t="str">
        <f>_xlfn.IFNA(VLOOKUP($F112,'Lijst Stageklassen'!$A$5:$CV$12,3+20*(VALUE(LEFT($C112,1)-1))+VALUE(LEFT($D$7,1)),TRUE),J112)</f>
        <v/>
      </c>
      <c r="J112" s="112" t="str">
        <f>_xlfn.IFNA(IF(OR(RIGHT(C112,3)="MUT",RIGHT(C112,3)="ZUT"),RIGHT(C112,3),(VLOOKUP($F112,'Lijst Stageklassen'!$A$5:$CV$12,9+20*(VALUE(LEFT($C112,1)-1))+VALUE(LEFT($D$7,1)),TRUE))),"")</f>
        <v/>
      </c>
      <c r="K112" s="108" t="str">
        <f>VLOOKUP($J112,'Emissie U-methode'!$B$3:$E$11,3,TRUE)</f>
        <v/>
      </c>
      <c r="L112" s="108" t="str">
        <f>VLOOKUP($J112,'Emissie U-methode'!$B$3:$E$11,4,TRUE)</f>
        <v/>
      </c>
      <c r="M112" s="141" t="str">
        <f t="shared" si="6"/>
        <v/>
      </c>
      <c r="N112" s="286" t="str">
        <f t="shared" si="7"/>
        <v/>
      </c>
    </row>
    <row r="113" spans="2:14" s="4" customFormat="1" ht="15.6" x14ac:dyDescent="0.3">
      <c r="B113" s="123">
        <v>96</v>
      </c>
      <c r="C113" s="122" t="str">
        <f>'Rekensheet U-methode'!C120</f>
        <v>1. Mobiele bron</v>
      </c>
      <c r="D113" s="104" t="str">
        <f>IF('Rekensheet U-methode'!D120="","",'Rekensheet U-methode'!D120)</f>
        <v/>
      </c>
      <c r="E113" s="176" t="str">
        <f>IF('Rekensheet U-methode'!E120="","",'Rekensheet U-methode'!E120)</f>
        <v/>
      </c>
      <c r="F113" s="177" t="str">
        <f>IF('Rekensheet U-methode'!F120="","",'Rekensheet U-methode'!F120)</f>
        <v/>
      </c>
      <c r="G113" s="132" t="str">
        <f>_xlfn.IFNA(VLOOKUP($F113,'Lijst Stageklassen'!$A$5:$CV$12,3+20*(VALUE(LEFT($C113,1)-1)),TRUE),J113)</f>
        <v/>
      </c>
      <c r="H113" s="133" t="str">
        <f>_xlfn.IFNA(VLOOKUP($F113,'Lijst Stageklassen'!$A$5:$CV$12,3+20*(VALUE(LEFT($C113,1)-1))+VALUE(LEFT($D$7,1)),TRUE),J113)</f>
        <v/>
      </c>
      <c r="J113" s="112" t="str">
        <f>_xlfn.IFNA(IF(OR(RIGHT(C113,3)="MUT",RIGHT(C113,3)="ZUT"),RIGHT(C113,3),(VLOOKUP($F113,'Lijst Stageklassen'!$A$5:$CV$12,9+20*(VALUE(LEFT($C113,1)-1))+VALUE(LEFT($D$7,1)),TRUE))),"")</f>
        <v/>
      </c>
      <c r="K113" s="108" t="str">
        <f>VLOOKUP($J113,'Emissie U-methode'!$B$3:$E$11,3,TRUE)</f>
        <v/>
      </c>
      <c r="L113" s="108" t="str">
        <f>VLOOKUP($J113,'Emissie U-methode'!$B$3:$E$11,4,TRUE)</f>
        <v/>
      </c>
      <c r="M113" s="141" t="str">
        <f t="shared" si="6"/>
        <v/>
      </c>
      <c r="N113" s="286" t="str">
        <f t="shared" si="7"/>
        <v/>
      </c>
    </row>
    <row r="114" spans="2:14" s="4" customFormat="1" ht="15.6" x14ac:dyDescent="0.3">
      <c r="B114" s="123">
        <v>97</v>
      </c>
      <c r="C114" s="122" t="str">
        <f>'Rekensheet U-methode'!C121</f>
        <v>1. Mobiele bron</v>
      </c>
      <c r="D114" s="104" t="str">
        <f>IF('Rekensheet U-methode'!D121="","",'Rekensheet U-methode'!D121)</f>
        <v/>
      </c>
      <c r="E114" s="176" t="str">
        <f>IF('Rekensheet U-methode'!E121="","",'Rekensheet U-methode'!E121)</f>
        <v/>
      </c>
      <c r="F114" s="177" t="str">
        <f>IF('Rekensheet U-methode'!F121="","",'Rekensheet U-methode'!F121)</f>
        <v/>
      </c>
      <c r="G114" s="132" t="str">
        <f>_xlfn.IFNA(VLOOKUP($F114,'Lijst Stageklassen'!$A$5:$CV$12,3+20*(VALUE(LEFT($C114,1)-1)),TRUE),J114)</f>
        <v/>
      </c>
      <c r="H114" s="133" t="str">
        <f>_xlfn.IFNA(VLOOKUP($F114,'Lijst Stageklassen'!$A$5:$CV$12,3+20*(VALUE(LEFT($C114,1)-1))+VALUE(LEFT($D$7,1)),TRUE),J114)</f>
        <v/>
      </c>
      <c r="J114" s="112" t="str">
        <f>_xlfn.IFNA(IF(OR(RIGHT(C114,3)="MUT",RIGHT(C114,3)="ZUT"),RIGHT(C114,3),(VLOOKUP($F114,'Lijst Stageklassen'!$A$5:$CV$12,9+20*(VALUE(LEFT($C114,1)-1))+VALUE(LEFT($D$7,1)),TRUE))),"")</f>
        <v/>
      </c>
      <c r="K114" s="108" t="str">
        <f>VLOOKUP($J114,'Emissie U-methode'!$B$3:$E$11,3,TRUE)</f>
        <v/>
      </c>
      <c r="L114" s="108" t="str">
        <f>VLOOKUP($J114,'Emissie U-methode'!$B$3:$E$11,4,TRUE)</f>
        <v/>
      </c>
      <c r="M114" s="141" t="str">
        <f t="shared" si="6"/>
        <v/>
      </c>
      <c r="N114" s="286" t="str">
        <f t="shared" si="7"/>
        <v/>
      </c>
    </row>
    <row r="115" spans="2:14" s="4" customFormat="1" ht="15.6" x14ac:dyDescent="0.3">
      <c r="B115" s="123">
        <v>98</v>
      </c>
      <c r="C115" s="122" t="str">
        <f>'Rekensheet U-methode'!C122</f>
        <v>1. Mobiele bron</v>
      </c>
      <c r="D115" s="104" t="str">
        <f>IF('Rekensheet U-methode'!D122="","",'Rekensheet U-methode'!D122)</f>
        <v/>
      </c>
      <c r="E115" s="176" t="str">
        <f>IF('Rekensheet U-methode'!E122="","",'Rekensheet U-methode'!E122)</f>
        <v/>
      </c>
      <c r="F115" s="177" t="str">
        <f>IF('Rekensheet U-methode'!F122="","",'Rekensheet U-methode'!F122)</f>
        <v/>
      </c>
      <c r="G115" s="132" t="str">
        <f>_xlfn.IFNA(VLOOKUP($F115,'Lijst Stageklassen'!$A$5:$CV$12,3+20*(VALUE(LEFT($C115,1)-1)),TRUE),J115)</f>
        <v/>
      </c>
      <c r="H115" s="133" t="str">
        <f>_xlfn.IFNA(VLOOKUP($F115,'Lijst Stageklassen'!$A$5:$CV$12,3+20*(VALUE(LEFT($C115,1)-1))+VALUE(LEFT($D$7,1)),TRUE),J115)</f>
        <v/>
      </c>
      <c r="J115" s="112" t="str">
        <f>_xlfn.IFNA(IF(OR(RIGHT(C115,3)="MUT",RIGHT(C115,3)="ZUT"),RIGHT(C115,3),(VLOOKUP($F115,'Lijst Stageklassen'!$A$5:$CV$12,9+20*(VALUE(LEFT($C115,1)-1))+VALUE(LEFT($D$7,1)),TRUE))),"")</f>
        <v/>
      </c>
      <c r="K115" s="108" t="str">
        <f>VLOOKUP($J115,'Emissie U-methode'!$B$3:$E$11,3,TRUE)</f>
        <v/>
      </c>
      <c r="L115" s="108" t="str">
        <f>VLOOKUP($J115,'Emissie U-methode'!$B$3:$E$11,4,TRUE)</f>
        <v/>
      </c>
      <c r="M115" s="141" t="str">
        <f t="shared" si="6"/>
        <v/>
      </c>
      <c r="N115" s="286" t="str">
        <f t="shared" si="7"/>
        <v/>
      </c>
    </row>
    <row r="116" spans="2:14" s="4" customFormat="1" ht="15.6" x14ac:dyDescent="0.3">
      <c r="B116" s="123">
        <v>99</v>
      </c>
      <c r="C116" s="122" t="str">
        <f>'Rekensheet U-methode'!C123</f>
        <v>1. Mobiele bron</v>
      </c>
      <c r="D116" s="104" t="str">
        <f>IF('Rekensheet U-methode'!D123="","",'Rekensheet U-methode'!D123)</f>
        <v/>
      </c>
      <c r="E116" s="176" t="str">
        <f>IF('Rekensheet U-methode'!E123="","",'Rekensheet U-methode'!E123)</f>
        <v/>
      </c>
      <c r="F116" s="177" t="str">
        <f>IF('Rekensheet U-methode'!F123="","",'Rekensheet U-methode'!F123)</f>
        <v/>
      </c>
      <c r="G116" s="132" t="str">
        <f>_xlfn.IFNA(VLOOKUP($F116,'Lijst Stageklassen'!$A$5:$CV$12,3+20*(VALUE(LEFT($C116,1)-1)),TRUE),J116)</f>
        <v/>
      </c>
      <c r="H116" s="133" t="str">
        <f>_xlfn.IFNA(VLOOKUP($F116,'Lijst Stageklassen'!$A$5:$CV$12,3+20*(VALUE(LEFT($C116,1)-1))+VALUE(LEFT($D$7,1)),TRUE),J116)</f>
        <v/>
      </c>
      <c r="J116" s="112" t="str">
        <f>_xlfn.IFNA(IF(OR(RIGHT(C116,3)="MUT",RIGHT(C116,3)="ZUT"),RIGHT(C116,3),(VLOOKUP($F116,'Lijst Stageklassen'!$A$5:$CV$12,9+20*(VALUE(LEFT($C116,1)-1))+VALUE(LEFT($D$7,1)),TRUE))),"")</f>
        <v/>
      </c>
      <c r="K116" s="108" t="str">
        <f>VLOOKUP($J116,'Emissie U-methode'!$B$3:$E$11,3,TRUE)</f>
        <v/>
      </c>
      <c r="L116" s="108" t="str">
        <f>VLOOKUP($J116,'Emissie U-methode'!$B$3:$E$11,4,TRUE)</f>
        <v/>
      </c>
      <c r="M116" s="141" t="str">
        <f t="shared" si="6"/>
        <v/>
      </c>
      <c r="N116" s="286" t="str">
        <f t="shared" si="7"/>
        <v/>
      </c>
    </row>
    <row r="117" spans="2:14" s="4" customFormat="1" ht="15.6" x14ac:dyDescent="0.3">
      <c r="B117" s="123">
        <v>100</v>
      </c>
      <c r="C117" s="122" t="str">
        <f>'Rekensheet U-methode'!C124</f>
        <v>1. Mobiele bron</v>
      </c>
      <c r="D117" s="104" t="str">
        <f>IF('Rekensheet U-methode'!D124="","",'Rekensheet U-methode'!D124)</f>
        <v/>
      </c>
      <c r="E117" s="176" t="str">
        <f>IF('Rekensheet U-methode'!E124="","",'Rekensheet U-methode'!E124)</f>
        <v/>
      </c>
      <c r="F117" s="177" t="str">
        <f>IF('Rekensheet U-methode'!F124="","",'Rekensheet U-methode'!F124)</f>
        <v/>
      </c>
      <c r="G117" s="132" t="str">
        <f>_xlfn.IFNA(VLOOKUP($F117,'Lijst Stageklassen'!$A$5:$CV$12,3+20*(VALUE(LEFT($C117,1)-1)),TRUE),J117)</f>
        <v/>
      </c>
      <c r="H117" s="133" t="str">
        <f>_xlfn.IFNA(VLOOKUP($F117,'Lijst Stageklassen'!$A$5:$CV$12,3+20*(VALUE(LEFT($C117,1)-1))+VALUE(LEFT($D$7,1)),TRUE),J117)</f>
        <v/>
      </c>
      <c r="J117" s="112" t="str">
        <f>_xlfn.IFNA(IF(OR(RIGHT(C117,3)="MUT",RIGHT(C117,3)="ZUT"),RIGHT(C117,3),(VLOOKUP($F117,'Lijst Stageklassen'!$A$5:$CV$12,9+20*(VALUE(LEFT($C117,1)-1))+VALUE(LEFT($D$7,1)),TRUE))),"")</f>
        <v/>
      </c>
      <c r="K117" s="108" t="str">
        <f>VLOOKUP($J117,'Emissie U-methode'!$B$3:$E$11,3,TRUE)</f>
        <v/>
      </c>
      <c r="L117" s="108" t="str">
        <f>VLOOKUP($J117,'Emissie U-methode'!$B$3:$E$11,4,TRUE)</f>
        <v/>
      </c>
      <c r="M117" s="141" t="str">
        <f t="shared" si="6"/>
        <v/>
      </c>
      <c r="N117" s="286" t="str">
        <f t="shared" si="7"/>
        <v/>
      </c>
    </row>
    <row r="118" spans="2:14" s="4" customFormat="1" ht="15.6" x14ac:dyDescent="0.3">
      <c r="B118" s="123">
        <v>101</v>
      </c>
      <c r="C118" s="122" t="str">
        <f>'Rekensheet U-methode'!C125</f>
        <v>1. Mobiele bron</v>
      </c>
      <c r="D118" s="104" t="str">
        <f>IF('Rekensheet U-methode'!D125="","",'Rekensheet U-methode'!D125)</f>
        <v/>
      </c>
      <c r="E118" s="176" t="str">
        <f>IF('Rekensheet U-methode'!E125="","",'Rekensheet U-methode'!E125)</f>
        <v/>
      </c>
      <c r="F118" s="177" t="str">
        <f>IF('Rekensheet U-methode'!F125="","",'Rekensheet U-methode'!F125)</f>
        <v/>
      </c>
      <c r="G118" s="132" t="str">
        <f>_xlfn.IFNA(VLOOKUP($F118,'Lijst Stageklassen'!$A$5:$CV$12,3+20*(VALUE(LEFT($C118,1)-1)),TRUE),J118)</f>
        <v/>
      </c>
      <c r="H118" s="133" t="str">
        <f>_xlfn.IFNA(VLOOKUP($F118,'Lijst Stageklassen'!$A$5:$CV$12,3+20*(VALUE(LEFT($C118,1)-1))+VALUE(LEFT($D$7,1)),TRUE),J118)</f>
        <v/>
      </c>
      <c r="J118" s="112" t="str">
        <f>_xlfn.IFNA(IF(OR(RIGHT(C118,3)="MUT",RIGHT(C118,3)="ZUT"),RIGHT(C118,3),(VLOOKUP($F118,'Lijst Stageklassen'!$A$5:$CV$12,9+20*(VALUE(LEFT($C118,1)-1))+VALUE(LEFT($D$7,1)),TRUE))),"")</f>
        <v/>
      </c>
      <c r="K118" s="108" t="str">
        <f>VLOOKUP($J118,'Emissie U-methode'!$B$3:$E$11,3,TRUE)</f>
        <v/>
      </c>
      <c r="L118" s="108" t="str">
        <f>VLOOKUP($J118,'Emissie U-methode'!$B$3:$E$11,4,TRUE)</f>
        <v/>
      </c>
      <c r="M118" s="141" t="str">
        <f t="shared" si="6"/>
        <v/>
      </c>
      <c r="N118" s="286" t="str">
        <f t="shared" si="7"/>
        <v/>
      </c>
    </row>
    <row r="119" spans="2:14" s="4" customFormat="1" ht="15.6" x14ac:dyDescent="0.3">
      <c r="B119" s="123">
        <v>102</v>
      </c>
      <c r="C119" s="122" t="str">
        <f>'Rekensheet U-methode'!C126</f>
        <v>1. Mobiele bron</v>
      </c>
      <c r="D119" s="104" t="str">
        <f>IF('Rekensheet U-methode'!D126="","",'Rekensheet U-methode'!D126)</f>
        <v/>
      </c>
      <c r="E119" s="176" t="str">
        <f>IF('Rekensheet U-methode'!E126="","",'Rekensheet U-methode'!E126)</f>
        <v/>
      </c>
      <c r="F119" s="177" t="str">
        <f>IF('Rekensheet U-methode'!F126="","",'Rekensheet U-methode'!F126)</f>
        <v/>
      </c>
      <c r="G119" s="132" t="str">
        <f>_xlfn.IFNA(VLOOKUP($F119,'Lijst Stageklassen'!$A$5:$CV$12,3+20*(VALUE(LEFT($C119,1)-1)),TRUE),J119)</f>
        <v/>
      </c>
      <c r="H119" s="133" t="str">
        <f>_xlfn.IFNA(VLOOKUP($F119,'Lijst Stageklassen'!$A$5:$CV$12,3+20*(VALUE(LEFT($C119,1)-1))+VALUE(LEFT($D$7,1)),TRUE),J119)</f>
        <v/>
      </c>
      <c r="J119" s="112" t="str">
        <f>_xlfn.IFNA(IF(OR(RIGHT(C119,3)="MUT",RIGHT(C119,3)="ZUT"),RIGHT(C119,3),(VLOOKUP($F119,'Lijst Stageklassen'!$A$5:$CV$12,9+20*(VALUE(LEFT($C119,1)-1))+VALUE(LEFT($D$7,1)),TRUE))),"")</f>
        <v/>
      </c>
      <c r="K119" s="108" t="str">
        <f>VLOOKUP($J119,'Emissie U-methode'!$B$3:$E$11,3,TRUE)</f>
        <v/>
      </c>
      <c r="L119" s="108" t="str">
        <f>VLOOKUP($J119,'Emissie U-methode'!$B$3:$E$11,4,TRUE)</f>
        <v/>
      </c>
      <c r="M119" s="141" t="str">
        <f t="shared" si="6"/>
        <v/>
      </c>
      <c r="N119" s="286" t="str">
        <f t="shared" si="7"/>
        <v/>
      </c>
    </row>
    <row r="120" spans="2:14" s="4" customFormat="1" ht="15.6" x14ac:dyDescent="0.3">
      <c r="B120" s="123">
        <v>103</v>
      </c>
      <c r="C120" s="122" t="str">
        <f>'Rekensheet U-methode'!C127</f>
        <v>1. Mobiele bron</v>
      </c>
      <c r="D120" s="104" t="str">
        <f>IF('Rekensheet U-methode'!D127="","",'Rekensheet U-methode'!D127)</f>
        <v/>
      </c>
      <c r="E120" s="176" t="str">
        <f>IF('Rekensheet U-methode'!E127="","",'Rekensheet U-methode'!E127)</f>
        <v/>
      </c>
      <c r="F120" s="177" t="str">
        <f>IF('Rekensheet U-methode'!F127="","",'Rekensheet U-methode'!F127)</f>
        <v/>
      </c>
      <c r="G120" s="132" t="str">
        <f>_xlfn.IFNA(VLOOKUP($F120,'Lijst Stageklassen'!$A$5:$CV$12,3+20*(VALUE(LEFT($C120,1)-1)),TRUE),J120)</f>
        <v/>
      </c>
      <c r="H120" s="133" t="str">
        <f>_xlfn.IFNA(VLOOKUP($F120,'Lijst Stageklassen'!$A$5:$CV$12,3+20*(VALUE(LEFT($C120,1)-1))+VALUE(LEFT($D$7,1)),TRUE),J120)</f>
        <v/>
      </c>
      <c r="J120" s="112" t="str">
        <f>_xlfn.IFNA(IF(OR(RIGHT(C120,3)="MUT",RIGHT(C120,3)="ZUT"),RIGHT(C120,3),(VLOOKUP($F120,'Lijst Stageklassen'!$A$5:$CV$12,9+20*(VALUE(LEFT($C120,1)-1))+VALUE(LEFT($D$7,1)),TRUE))),"")</f>
        <v/>
      </c>
      <c r="K120" s="108" t="str">
        <f>VLOOKUP($J120,'Emissie U-methode'!$B$3:$E$11,3,TRUE)</f>
        <v/>
      </c>
      <c r="L120" s="108" t="str">
        <f>VLOOKUP($J120,'Emissie U-methode'!$B$3:$E$11,4,TRUE)</f>
        <v/>
      </c>
      <c r="M120" s="141" t="str">
        <f t="shared" si="6"/>
        <v/>
      </c>
      <c r="N120" s="286" t="str">
        <f t="shared" si="7"/>
        <v/>
      </c>
    </row>
    <row r="121" spans="2:14" s="4" customFormat="1" ht="15.6" x14ac:dyDescent="0.3">
      <c r="B121" s="123">
        <v>104</v>
      </c>
      <c r="C121" s="122" t="str">
        <f>'Rekensheet U-methode'!C128</f>
        <v>1. Mobiele bron</v>
      </c>
      <c r="D121" s="104" t="str">
        <f>IF('Rekensheet U-methode'!D128="","",'Rekensheet U-methode'!D128)</f>
        <v/>
      </c>
      <c r="E121" s="176" t="str">
        <f>IF('Rekensheet U-methode'!E128="","",'Rekensheet U-methode'!E128)</f>
        <v/>
      </c>
      <c r="F121" s="177" t="str">
        <f>IF('Rekensheet U-methode'!F128="","",'Rekensheet U-methode'!F128)</f>
        <v/>
      </c>
      <c r="G121" s="132" t="str">
        <f>_xlfn.IFNA(VLOOKUP($F121,'Lijst Stageklassen'!$A$5:$CV$12,3+20*(VALUE(LEFT($C121,1)-1)),TRUE),J121)</f>
        <v/>
      </c>
      <c r="H121" s="133" t="str">
        <f>_xlfn.IFNA(VLOOKUP($F121,'Lijst Stageklassen'!$A$5:$CV$12,3+20*(VALUE(LEFT($C121,1)-1))+VALUE(LEFT($D$7,1)),TRUE),J121)</f>
        <v/>
      </c>
      <c r="J121" s="112" t="str">
        <f>_xlfn.IFNA(IF(OR(RIGHT(C121,3)="MUT",RIGHT(C121,3)="ZUT"),RIGHT(C121,3),(VLOOKUP($F121,'Lijst Stageklassen'!$A$5:$CV$12,9+20*(VALUE(LEFT($C121,1)-1))+VALUE(LEFT($D$7,1)),TRUE))),"")</f>
        <v/>
      </c>
      <c r="K121" s="108" t="str">
        <f>VLOOKUP($J121,'Emissie U-methode'!$B$3:$E$11,3,TRUE)</f>
        <v/>
      </c>
      <c r="L121" s="108" t="str">
        <f>VLOOKUP($J121,'Emissie U-methode'!$B$3:$E$11,4,TRUE)</f>
        <v/>
      </c>
      <c r="M121" s="141" t="str">
        <f t="shared" si="6"/>
        <v/>
      </c>
      <c r="N121" s="286" t="str">
        <f t="shared" si="7"/>
        <v/>
      </c>
    </row>
    <row r="122" spans="2:14" s="4" customFormat="1" ht="15.6" x14ac:dyDescent="0.3">
      <c r="B122" s="123">
        <v>105</v>
      </c>
      <c r="C122" s="122" t="str">
        <f>'Rekensheet U-methode'!C129</f>
        <v>1. Mobiele bron</v>
      </c>
      <c r="D122" s="104" t="str">
        <f>IF('Rekensheet U-methode'!D129="","",'Rekensheet U-methode'!D129)</f>
        <v/>
      </c>
      <c r="E122" s="176" t="str">
        <f>IF('Rekensheet U-methode'!E129="","",'Rekensheet U-methode'!E129)</f>
        <v/>
      </c>
      <c r="F122" s="177" t="str">
        <f>IF('Rekensheet U-methode'!F129="","",'Rekensheet U-methode'!F129)</f>
        <v/>
      </c>
      <c r="G122" s="132" t="str">
        <f>_xlfn.IFNA(VLOOKUP($F122,'Lijst Stageklassen'!$A$5:$CV$12,3+20*(VALUE(LEFT($C122,1)-1)),TRUE),J122)</f>
        <v/>
      </c>
      <c r="H122" s="133" t="str">
        <f>_xlfn.IFNA(VLOOKUP($F122,'Lijst Stageklassen'!$A$5:$CV$12,3+20*(VALUE(LEFT($C122,1)-1))+VALUE(LEFT($D$7,1)),TRUE),J122)</f>
        <v/>
      </c>
      <c r="J122" s="112" t="str">
        <f>_xlfn.IFNA(IF(OR(RIGHT(C122,3)="MUT",RIGHT(C122,3)="ZUT"),RIGHT(C122,3),(VLOOKUP($F122,'Lijst Stageklassen'!$A$5:$CV$12,9+20*(VALUE(LEFT($C122,1)-1))+VALUE(LEFT($D$7,1)),TRUE))),"")</f>
        <v/>
      </c>
      <c r="K122" s="108" t="str">
        <f>VLOOKUP($J122,'Emissie U-methode'!$B$3:$E$11,3,TRUE)</f>
        <v/>
      </c>
      <c r="L122" s="108" t="str">
        <f>VLOOKUP($J122,'Emissie U-methode'!$B$3:$E$11,4,TRUE)</f>
        <v/>
      </c>
      <c r="M122" s="141" t="str">
        <f t="shared" si="6"/>
        <v/>
      </c>
      <c r="N122" s="286" t="str">
        <f t="shared" si="7"/>
        <v/>
      </c>
    </row>
    <row r="123" spans="2:14" s="4" customFormat="1" ht="15.6" x14ac:dyDescent="0.3">
      <c r="B123" s="123">
        <v>106</v>
      </c>
      <c r="C123" s="122" t="str">
        <f>'Rekensheet U-methode'!C130</f>
        <v>1. Mobiele bron</v>
      </c>
      <c r="D123" s="104" t="str">
        <f>IF('Rekensheet U-methode'!D130="","",'Rekensheet U-methode'!D130)</f>
        <v/>
      </c>
      <c r="E123" s="176" t="str">
        <f>IF('Rekensheet U-methode'!E130="","",'Rekensheet U-methode'!E130)</f>
        <v/>
      </c>
      <c r="F123" s="177" t="str">
        <f>IF('Rekensheet U-methode'!F130="","",'Rekensheet U-methode'!F130)</f>
        <v/>
      </c>
      <c r="G123" s="132" t="str">
        <f>_xlfn.IFNA(VLOOKUP($F123,'Lijst Stageklassen'!$A$5:$CV$12,3+20*(VALUE(LEFT($C123,1)-1)),TRUE),J123)</f>
        <v/>
      </c>
      <c r="H123" s="133" t="str">
        <f>_xlfn.IFNA(VLOOKUP($F123,'Lijst Stageklassen'!$A$5:$CV$12,3+20*(VALUE(LEFT($C123,1)-1))+VALUE(LEFT($D$7,1)),TRUE),J123)</f>
        <v/>
      </c>
      <c r="J123" s="112" t="str">
        <f>_xlfn.IFNA(IF(OR(RIGHT(C123,3)="MUT",RIGHT(C123,3)="ZUT"),RIGHT(C123,3),(VLOOKUP($F123,'Lijst Stageklassen'!$A$5:$CV$12,9+20*(VALUE(LEFT($C123,1)-1))+VALUE(LEFT($D$7,1)),TRUE))),"")</f>
        <v/>
      </c>
      <c r="K123" s="108" t="str">
        <f>VLOOKUP($J123,'Emissie U-methode'!$B$3:$E$11,3,TRUE)</f>
        <v/>
      </c>
      <c r="L123" s="108" t="str">
        <f>VLOOKUP($J123,'Emissie U-methode'!$B$3:$E$11,4,TRUE)</f>
        <v/>
      </c>
      <c r="M123" s="141" t="str">
        <f t="shared" si="6"/>
        <v/>
      </c>
      <c r="N123" s="286" t="str">
        <f t="shared" si="7"/>
        <v/>
      </c>
    </row>
    <row r="124" spans="2:14" s="4" customFormat="1" ht="15.6" x14ac:dyDescent="0.3">
      <c r="B124" s="123">
        <v>107</v>
      </c>
      <c r="C124" s="122" t="str">
        <f>'Rekensheet U-methode'!C131</f>
        <v>1. Mobiele bron</v>
      </c>
      <c r="D124" s="104" t="str">
        <f>IF('Rekensheet U-methode'!D131="","",'Rekensheet U-methode'!D131)</f>
        <v/>
      </c>
      <c r="E124" s="176" t="str">
        <f>IF('Rekensheet U-methode'!E131="","",'Rekensheet U-methode'!E131)</f>
        <v/>
      </c>
      <c r="F124" s="177" t="str">
        <f>IF('Rekensheet U-methode'!F131="","",'Rekensheet U-methode'!F131)</f>
        <v/>
      </c>
      <c r="G124" s="132" t="str">
        <f>_xlfn.IFNA(VLOOKUP($F124,'Lijst Stageklassen'!$A$5:$CV$12,3+20*(VALUE(LEFT($C124,1)-1)),TRUE),J124)</f>
        <v/>
      </c>
      <c r="H124" s="133" t="str">
        <f>_xlfn.IFNA(VLOOKUP($F124,'Lijst Stageklassen'!$A$5:$CV$12,3+20*(VALUE(LEFT($C124,1)-1))+VALUE(LEFT($D$7,1)),TRUE),J124)</f>
        <v/>
      </c>
      <c r="J124" s="112" t="str">
        <f>_xlfn.IFNA(IF(OR(RIGHT(C124,3)="MUT",RIGHT(C124,3)="ZUT"),RIGHT(C124,3),(VLOOKUP($F124,'Lijst Stageklassen'!$A$5:$CV$12,9+20*(VALUE(LEFT($C124,1)-1))+VALUE(LEFT($D$7,1)),TRUE))),"")</f>
        <v/>
      </c>
      <c r="K124" s="108" t="str">
        <f>VLOOKUP($J124,'Emissie U-methode'!$B$3:$E$11,3,TRUE)</f>
        <v/>
      </c>
      <c r="L124" s="108" t="str">
        <f>VLOOKUP($J124,'Emissie U-methode'!$B$3:$E$11,4,TRUE)</f>
        <v/>
      </c>
      <c r="M124" s="141" t="str">
        <f t="shared" si="6"/>
        <v/>
      </c>
      <c r="N124" s="286" t="str">
        <f t="shared" si="7"/>
        <v/>
      </c>
    </row>
    <row r="125" spans="2:14" s="4" customFormat="1" ht="15.6" x14ac:dyDescent="0.3">
      <c r="B125" s="123">
        <v>108</v>
      </c>
      <c r="C125" s="122" t="str">
        <f>'Rekensheet U-methode'!C132</f>
        <v>1. Mobiele bron</v>
      </c>
      <c r="D125" s="104" t="str">
        <f>IF('Rekensheet U-methode'!D132="","",'Rekensheet U-methode'!D132)</f>
        <v/>
      </c>
      <c r="E125" s="176" t="str">
        <f>IF('Rekensheet U-methode'!E132="","",'Rekensheet U-methode'!E132)</f>
        <v/>
      </c>
      <c r="F125" s="177" t="str">
        <f>IF('Rekensheet U-methode'!F132="","",'Rekensheet U-methode'!F132)</f>
        <v/>
      </c>
      <c r="G125" s="132" t="str">
        <f>_xlfn.IFNA(VLOOKUP($F125,'Lijst Stageklassen'!$A$5:$CV$12,3+20*(VALUE(LEFT($C125,1)-1)),TRUE),J125)</f>
        <v/>
      </c>
      <c r="H125" s="133" t="str">
        <f>_xlfn.IFNA(VLOOKUP($F125,'Lijst Stageklassen'!$A$5:$CV$12,3+20*(VALUE(LEFT($C125,1)-1))+VALUE(LEFT($D$7,1)),TRUE),J125)</f>
        <v/>
      </c>
      <c r="J125" s="112" t="str">
        <f>_xlfn.IFNA(IF(OR(RIGHT(C125,3)="MUT",RIGHT(C125,3)="ZUT"),RIGHT(C125,3),(VLOOKUP($F125,'Lijst Stageklassen'!$A$5:$CV$12,9+20*(VALUE(LEFT($C125,1)-1))+VALUE(LEFT($D$7,1)),TRUE))),"")</f>
        <v/>
      </c>
      <c r="K125" s="108" t="str">
        <f>VLOOKUP($J125,'Emissie U-methode'!$B$3:$E$11,3,TRUE)</f>
        <v/>
      </c>
      <c r="L125" s="108" t="str">
        <f>VLOOKUP($J125,'Emissie U-methode'!$B$3:$E$11,4,TRUE)</f>
        <v/>
      </c>
      <c r="M125" s="141" t="str">
        <f t="shared" si="6"/>
        <v/>
      </c>
      <c r="N125" s="286" t="str">
        <f t="shared" si="7"/>
        <v/>
      </c>
    </row>
    <row r="126" spans="2:14" s="4" customFormat="1" ht="15.6" x14ac:dyDescent="0.3">
      <c r="B126" s="123">
        <v>109</v>
      </c>
      <c r="C126" s="122" t="str">
        <f>'Rekensheet U-methode'!C133</f>
        <v>1. Mobiele bron</v>
      </c>
      <c r="D126" s="104" t="str">
        <f>IF('Rekensheet U-methode'!D133="","",'Rekensheet U-methode'!D133)</f>
        <v/>
      </c>
      <c r="E126" s="176" t="str">
        <f>IF('Rekensheet U-methode'!E133="","",'Rekensheet U-methode'!E133)</f>
        <v/>
      </c>
      <c r="F126" s="177" t="str">
        <f>IF('Rekensheet U-methode'!F133="","",'Rekensheet U-methode'!F133)</f>
        <v/>
      </c>
      <c r="G126" s="132" t="str">
        <f>_xlfn.IFNA(VLOOKUP($F126,'Lijst Stageklassen'!$A$5:$CV$12,3+20*(VALUE(LEFT($C126,1)-1)),TRUE),J126)</f>
        <v/>
      </c>
      <c r="H126" s="133" t="str">
        <f>_xlfn.IFNA(VLOOKUP($F126,'Lijst Stageklassen'!$A$5:$CV$12,3+20*(VALUE(LEFT($C126,1)-1))+VALUE(LEFT($D$7,1)),TRUE),J126)</f>
        <v/>
      </c>
      <c r="J126" s="112" t="str">
        <f>_xlfn.IFNA(IF(OR(RIGHT(C126,3)="MUT",RIGHT(C126,3)="ZUT"),RIGHT(C126,3),(VLOOKUP($F126,'Lijst Stageklassen'!$A$5:$CV$12,9+20*(VALUE(LEFT($C126,1)-1))+VALUE(LEFT($D$7,1)),TRUE))),"")</f>
        <v/>
      </c>
      <c r="K126" s="108" t="str">
        <f>VLOOKUP($J126,'Emissie U-methode'!$B$3:$E$11,3,TRUE)</f>
        <v/>
      </c>
      <c r="L126" s="108" t="str">
        <f>VLOOKUP($J126,'Emissie U-methode'!$B$3:$E$11,4,TRUE)</f>
        <v/>
      </c>
      <c r="M126" s="141" t="str">
        <f t="shared" si="6"/>
        <v/>
      </c>
      <c r="N126" s="286" t="str">
        <f t="shared" si="7"/>
        <v/>
      </c>
    </row>
    <row r="127" spans="2:14" s="4" customFormat="1" ht="15.6" x14ac:dyDescent="0.3">
      <c r="B127" s="123">
        <v>110</v>
      </c>
      <c r="C127" s="122" t="str">
        <f>'Rekensheet U-methode'!C134</f>
        <v>1. Mobiele bron</v>
      </c>
      <c r="D127" s="104" t="str">
        <f>IF('Rekensheet U-methode'!D134="","",'Rekensheet U-methode'!D134)</f>
        <v/>
      </c>
      <c r="E127" s="176" t="str">
        <f>IF('Rekensheet U-methode'!E134="","",'Rekensheet U-methode'!E134)</f>
        <v/>
      </c>
      <c r="F127" s="177" t="str">
        <f>IF('Rekensheet U-methode'!F134="","",'Rekensheet U-methode'!F134)</f>
        <v/>
      </c>
      <c r="G127" s="132" t="str">
        <f>_xlfn.IFNA(VLOOKUP($F127,'Lijst Stageklassen'!$A$5:$CV$12,3+20*(VALUE(LEFT($C127,1)-1)),TRUE),J127)</f>
        <v/>
      </c>
      <c r="H127" s="133" t="str">
        <f>_xlfn.IFNA(VLOOKUP($F127,'Lijst Stageklassen'!$A$5:$CV$12,3+20*(VALUE(LEFT($C127,1)-1))+VALUE(LEFT($D$7,1)),TRUE),J127)</f>
        <v/>
      </c>
      <c r="J127" s="112" t="str">
        <f>_xlfn.IFNA(IF(OR(RIGHT(C127,3)="MUT",RIGHT(C127,3)="ZUT"),RIGHT(C127,3),(VLOOKUP($F127,'Lijst Stageklassen'!$A$5:$CV$12,9+20*(VALUE(LEFT($C127,1)-1))+VALUE(LEFT($D$7,1)),TRUE))),"")</f>
        <v/>
      </c>
      <c r="K127" s="108" t="str">
        <f>VLOOKUP($J127,'Emissie U-methode'!$B$3:$E$11,3,TRUE)</f>
        <v/>
      </c>
      <c r="L127" s="108" t="str">
        <f>VLOOKUP($J127,'Emissie U-methode'!$B$3:$E$11,4,TRUE)</f>
        <v/>
      </c>
      <c r="M127" s="141" t="str">
        <f t="shared" si="6"/>
        <v/>
      </c>
      <c r="N127" s="286" t="str">
        <f t="shared" si="7"/>
        <v/>
      </c>
    </row>
    <row r="128" spans="2:14" s="4" customFormat="1" ht="15.6" x14ac:dyDescent="0.3">
      <c r="B128" s="123">
        <v>111</v>
      </c>
      <c r="C128" s="122" t="str">
        <f>'Rekensheet U-methode'!C135</f>
        <v>1. Mobiele bron</v>
      </c>
      <c r="D128" s="104" t="str">
        <f>IF('Rekensheet U-methode'!D135="","",'Rekensheet U-methode'!D135)</f>
        <v/>
      </c>
      <c r="E128" s="176" t="str">
        <f>IF('Rekensheet U-methode'!E135="","",'Rekensheet U-methode'!E135)</f>
        <v/>
      </c>
      <c r="F128" s="177" t="str">
        <f>IF('Rekensheet U-methode'!F135="","",'Rekensheet U-methode'!F135)</f>
        <v/>
      </c>
      <c r="G128" s="132" t="str">
        <f>_xlfn.IFNA(VLOOKUP($F128,'Lijst Stageklassen'!$A$5:$CV$12,3+20*(VALUE(LEFT($C128,1)-1)),TRUE),J128)</f>
        <v/>
      </c>
      <c r="H128" s="133" t="str">
        <f>_xlfn.IFNA(VLOOKUP($F128,'Lijst Stageklassen'!$A$5:$CV$12,3+20*(VALUE(LEFT($C128,1)-1))+VALUE(LEFT($D$7,1)),TRUE),J128)</f>
        <v/>
      </c>
      <c r="J128" s="112" t="str">
        <f>_xlfn.IFNA(IF(OR(RIGHT(C128,3)="MUT",RIGHT(C128,3)="ZUT"),RIGHT(C128,3),(VLOOKUP($F128,'Lijst Stageklassen'!$A$5:$CV$12,9+20*(VALUE(LEFT($C128,1)-1))+VALUE(LEFT($D$7,1)),TRUE))),"")</f>
        <v/>
      </c>
      <c r="K128" s="108" t="str">
        <f>VLOOKUP($J128,'Emissie U-methode'!$B$3:$E$11,3,TRUE)</f>
        <v/>
      </c>
      <c r="L128" s="108" t="str">
        <f>VLOOKUP($J128,'Emissie U-methode'!$B$3:$E$11,4,TRUE)</f>
        <v/>
      </c>
      <c r="M128" s="141" t="str">
        <f t="shared" si="6"/>
        <v/>
      </c>
      <c r="N128" s="286" t="str">
        <f t="shared" si="7"/>
        <v/>
      </c>
    </row>
    <row r="129" spans="2:14" s="4" customFormat="1" ht="15.6" x14ac:dyDescent="0.3">
      <c r="B129" s="123">
        <v>112</v>
      </c>
      <c r="C129" s="122" t="str">
        <f>'Rekensheet U-methode'!C136</f>
        <v>1. Mobiele bron</v>
      </c>
      <c r="D129" s="104" t="str">
        <f>IF('Rekensheet U-methode'!D136="","",'Rekensheet U-methode'!D136)</f>
        <v/>
      </c>
      <c r="E129" s="176" t="str">
        <f>IF('Rekensheet U-methode'!E136="","",'Rekensheet U-methode'!E136)</f>
        <v/>
      </c>
      <c r="F129" s="177" t="str">
        <f>IF('Rekensheet U-methode'!F136="","",'Rekensheet U-methode'!F136)</f>
        <v/>
      </c>
      <c r="G129" s="132" t="str">
        <f>_xlfn.IFNA(VLOOKUP($F129,'Lijst Stageklassen'!$A$5:$CV$12,3+20*(VALUE(LEFT($C129,1)-1)),TRUE),J129)</f>
        <v/>
      </c>
      <c r="H129" s="133" t="str">
        <f>_xlfn.IFNA(VLOOKUP($F129,'Lijst Stageklassen'!$A$5:$CV$12,3+20*(VALUE(LEFT($C129,1)-1))+VALUE(LEFT($D$7,1)),TRUE),J129)</f>
        <v/>
      </c>
      <c r="J129" s="112" t="str">
        <f>_xlfn.IFNA(IF(OR(RIGHT(C129,3)="MUT",RIGHT(C129,3)="ZUT"),RIGHT(C129,3),(VLOOKUP($F129,'Lijst Stageklassen'!$A$5:$CV$12,9+20*(VALUE(LEFT($C129,1)-1))+VALUE(LEFT($D$7,1)),TRUE))),"")</f>
        <v/>
      </c>
      <c r="K129" s="108" t="str">
        <f>VLOOKUP($J129,'Emissie U-methode'!$B$3:$E$11,3,TRUE)</f>
        <v/>
      </c>
      <c r="L129" s="108" t="str">
        <f>VLOOKUP($J129,'Emissie U-methode'!$B$3:$E$11,4,TRUE)</f>
        <v/>
      </c>
      <c r="M129" s="141" t="str">
        <f t="shared" si="6"/>
        <v/>
      </c>
      <c r="N129" s="286" t="str">
        <f t="shared" si="7"/>
        <v/>
      </c>
    </row>
    <row r="130" spans="2:14" s="4" customFormat="1" ht="15.6" x14ac:dyDescent="0.3">
      <c r="B130" s="123">
        <v>113</v>
      </c>
      <c r="C130" s="122" t="str">
        <f>'Rekensheet U-methode'!C137</f>
        <v>1. Mobiele bron</v>
      </c>
      <c r="D130" s="104" t="str">
        <f>IF('Rekensheet U-methode'!D137="","",'Rekensheet U-methode'!D137)</f>
        <v/>
      </c>
      <c r="E130" s="176" t="str">
        <f>IF('Rekensheet U-methode'!E137="","",'Rekensheet U-methode'!E137)</f>
        <v/>
      </c>
      <c r="F130" s="177" t="str">
        <f>IF('Rekensheet U-methode'!F137="","",'Rekensheet U-methode'!F137)</f>
        <v/>
      </c>
      <c r="G130" s="132" t="str">
        <f>_xlfn.IFNA(VLOOKUP($F130,'Lijst Stageklassen'!$A$5:$CV$12,3+20*(VALUE(LEFT($C130,1)-1)),TRUE),J130)</f>
        <v/>
      </c>
      <c r="H130" s="133" t="str">
        <f>_xlfn.IFNA(VLOOKUP($F130,'Lijst Stageklassen'!$A$5:$CV$12,3+20*(VALUE(LEFT($C130,1)-1))+VALUE(LEFT($D$7,1)),TRUE),J130)</f>
        <v/>
      </c>
      <c r="J130" s="112" t="str">
        <f>_xlfn.IFNA(IF(OR(RIGHT(C130,3)="MUT",RIGHT(C130,3)="ZUT"),RIGHT(C130,3),(VLOOKUP($F130,'Lijst Stageklassen'!$A$5:$CV$12,9+20*(VALUE(LEFT($C130,1)-1))+VALUE(LEFT($D$7,1)),TRUE))),"")</f>
        <v/>
      </c>
      <c r="K130" s="108" t="str">
        <f>VLOOKUP($J130,'Emissie U-methode'!$B$3:$E$11,3,TRUE)</f>
        <v/>
      </c>
      <c r="L130" s="108" t="str">
        <f>VLOOKUP($J130,'Emissie U-methode'!$B$3:$E$11,4,TRUE)</f>
        <v/>
      </c>
      <c r="M130" s="141" t="str">
        <f t="shared" si="6"/>
        <v/>
      </c>
      <c r="N130" s="286" t="str">
        <f t="shared" si="7"/>
        <v/>
      </c>
    </row>
    <row r="131" spans="2:14" s="4" customFormat="1" ht="15.6" x14ac:dyDescent="0.3">
      <c r="B131" s="123">
        <v>114</v>
      </c>
      <c r="C131" s="122" t="str">
        <f>'Rekensheet U-methode'!C138</f>
        <v>1. Mobiele bron</v>
      </c>
      <c r="D131" s="104" t="str">
        <f>IF('Rekensheet U-methode'!D138="","",'Rekensheet U-methode'!D138)</f>
        <v/>
      </c>
      <c r="E131" s="176" t="str">
        <f>IF('Rekensheet U-methode'!E138="","",'Rekensheet U-methode'!E138)</f>
        <v/>
      </c>
      <c r="F131" s="177" t="str">
        <f>IF('Rekensheet U-methode'!F138="","",'Rekensheet U-methode'!F138)</f>
        <v/>
      </c>
      <c r="G131" s="132" t="str">
        <f>_xlfn.IFNA(VLOOKUP($F131,'Lijst Stageklassen'!$A$5:$CV$12,3+20*(VALUE(LEFT($C131,1)-1)),TRUE),J131)</f>
        <v/>
      </c>
      <c r="H131" s="133" t="str">
        <f>_xlfn.IFNA(VLOOKUP($F131,'Lijst Stageklassen'!$A$5:$CV$12,3+20*(VALUE(LEFT($C131,1)-1))+VALUE(LEFT($D$7,1)),TRUE),J131)</f>
        <v/>
      </c>
      <c r="J131" s="112" t="str">
        <f>_xlfn.IFNA(IF(OR(RIGHT(C131,3)="MUT",RIGHT(C131,3)="ZUT"),RIGHT(C131,3),(VLOOKUP($F131,'Lijst Stageklassen'!$A$5:$CV$12,9+20*(VALUE(LEFT($C131,1)-1))+VALUE(LEFT($D$7,1)),TRUE))),"")</f>
        <v/>
      </c>
      <c r="K131" s="108" t="str">
        <f>VLOOKUP($J131,'Emissie U-methode'!$B$3:$E$11,3,TRUE)</f>
        <v/>
      </c>
      <c r="L131" s="108" t="str">
        <f>VLOOKUP($J131,'Emissie U-methode'!$B$3:$E$11,4,TRUE)</f>
        <v/>
      </c>
      <c r="M131" s="141" t="str">
        <f t="shared" si="6"/>
        <v/>
      </c>
      <c r="N131" s="286" t="str">
        <f t="shared" si="7"/>
        <v/>
      </c>
    </row>
    <row r="132" spans="2:14" s="4" customFormat="1" ht="15.6" x14ac:dyDescent="0.3">
      <c r="B132" s="123">
        <v>115</v>
      </c>
      <c r="C132" s="122" t="str">
        <f>'Rekensheet U-methode'!C139</f>
        <v>1. Mobiele bron</v>
      </c>
      <c r="D132" s="104" t="str">
        <f>IF('Rekensheet U-methode'!D139="","",'Rekensheet U-methode'!D139)</f>
        <v/>
      </c>
      <c r="E132" s="176" t="str">
        <f>IF('Rekensheet U-methode'!E139="","",'Rekensheet U-methode'!E139)</f>
        <v/>
      </c>
      <c r="F132" s="177" t="str">
        <f>IF('Rekensheet U-methode'!F139="","",'Rekensheet U-methode'!F139)</f>
        <v/>
      </c>
      <c r="G132" s="132" t="str">
        <f>_xlfn.IFNA(VLOOKUP($F132,'Lijst Stageklassen'!$A$5:$CV$12,3+20*(VALUE(LEFT($C132,1)-1)),TRUE),J132)</f>
        <v/>
      </c>
      <c r="H132" s="133" t="str">
        <f>_xlfn.IFNA(VLOOKUP($F132,'Lijst Stageklassen'!$A$5:$CV$12,3+20*(VALUE(LEFT($C132,1)-1))+VALUE(LEFT($D$7,1)),TRUE),J132)</f>
        <v/>
      </c>
      <c r="J132" s="112" t="str">
        <f>_xlfn.IFNA(IF(OR(RIGHT(C132,3)="MUT",RIGHT(C132,3)="ZUT"),RIGHT(C132,3),(VLOOKUP($F132,'Lijst Stageklassen'!$A$5:$CV$12,9+20*(VALUE(LEFT($C132,1)-1))+VALUE(LEFT($D$7,1)),TRUE))),"")</f>
        <v/>
      </c>
      <c r="K132" s="108" t="str">
        <f>VLOOKUP($J132,'Emissie U-methode'!$B$3:$E$11,3,TRUE)</f>
        <v/>
      </c>
      <c r="L132" s="108" t="str">
        <f>VLOOKUP($J132,'Emissie U-methode'!$B$3:$E$11,4,TRUE)</f>
        <v/>
      </c>
      <c r="M132" s="141" t="str">
        <f t="shared" si="6"/>
        <v/>
      </c>
      <c r="N132" s="286" t="str">
        <f t="shared" si="7"/>
        <v/>
      </c>
    </row>
    <row r="133" spans="2:14" s="4" customFormat="1" ht="15.6" x14ac:dyDescent="0.3">
      <c r="B133" s="123">
        <v>116</v>
      </c>
      <c r="C133" s="122" t="str">
        <f>'Rekensheet U-methode'!C140</f>
        <v>1. Mobiele bron</v>
      </c>
      <c r="D133" s="104" t="str">
        <f>IF('Rekensheet U-methode'!D140="","",'Rekensheet U-methode'!D140)</f>
        <v/>
      </c>
      <c r="E133" s="176" t="str">
        <f>IF('Rekensheet U-methode'!E140="","",'Rekensheet U-methode'!E140)</f>
        <v/>
      </c>
      <c r="F133" s="177" t="str">
        <f>IF('Rekensheet U-methode'!F140="","",'Rekensheet U-methode'!F140)</f>
        <v/>
      </c>
      <c r="G133" s="132" t="str">
        <f>_xlfn.IFNA(VLOOKUP($F133,'Lijst Stageklassen'!$A$5:$CV$12,3+20*(VALUE(LEFT($C133,1)-1)),TRUE),J133)</f>
        <v/>
      </c>
      <c r="H133" s="133" t="str">
        <f>_xlfn.IFNA(VLOOKUP($F133,'Lijst Stageklassen'!$A$5:$CV$12,3+20*(VALUE(LEFT($C133,1)-1))+VALUE(LEFT($D$7,1)),TRUE),J133)</f>
        <v/>
      </c>
      <c r="J133" s="112" t="str">
        <f>_xlfn.IFNA(IF(OR(RIGHT(C133,3)="MUT",RIGHT(C133,3)="ZUT"),RIGHT(C133,3),(VLOOKUP($F133,'Lijst Stageklassen'!$A$5:$CV$12,9+20*(VALUE(LEFT($C133,1)-1))+VALUE(LEFT($D$7,1)),TRUE))),"")</f>
        <v/>
      </c>
      <c r="K133" s="108" t="str">
        <f>VLOOKUP($J133,'Emissie U-methode'!$B$3:$E$11,3,TRUE)</f>
        <v/>
      </c>
      <c r="L133" s="108" t="str">
        <f>VLOOKUP($J133,'Emissie U-methode'!$B$3:$E$11,4,TRUE)</f>
        <v/>
      </c>
      <c r="M133" s="141" t="str">
        <f t="shared" si="6"/>
        <v/>
      </c>
      <c r="N133" s="286" t="str">
        <f t="shared" si="7"/>
        <v/>
      </c>
    </row>
    <row r="134" spans="2:14" s="4" customFormat="1" ht="15.6" x14ac:dyDescent="0.3">
      <c r="B134" s="123">
        <v>117</v>
      </c>
      <c r="C134" s="122" t="str">
        <f>'Rekensheet U-methode'!C141</f>
        <v>1. Mobiele bron</v>
      </c>
      <c r="D134" s="104" t="str">
        <f>IF('Rekensheet U-methode'!D141="","",'Rekensheet U-methode'!D141)</f>
        <v/>
      </c>
      <c r="E134" s="176" t="str">
        <f>IF('Rekensheet U-methode'!E141="","",'Rekensheet U-methode'!E141)</f>
        <v/>
      </c>
      <c r="F134" s="177" t="str">
        <f>IF('Rekensheet U-methode'!F141="","",'Rekensheet U-methode'!F141)</f>
        <v/>
      </c>
      <c r="G134" s="132" t="str">
        <f>_xlfn.IFNA(VLOOKUP($F134,'Lijst Stageklassen'!$A$5:$CV$12,3+20*(VALUE(LEFT($C134,1)-1)),TRUE),J134)</f>
        <v/>
      </c>
      <c r="H134" s="133" t="str">
        <f>_xlfn.IFNA(VLOOKUP($F134,'Lijst Stageklassen'!$A$5:$CV$12,3+20*(VALUE(LEFT($C134,1)-1))+VALUE(LEFT($D$7,1)),TRUE),J134)</f>
        <v/>
      </c>
      <c r="J134" s="112" t="str">
        <f>_xlfn.IFNA(IF(OR(RIGHT(C134,3)="MUT",RIGHT(C134,3)="ZUT"),RIGHT(C134,3),(VLOOKUP($F134,'Lijst Stageklassen'!$A$5:$CV$12,9+20*(VALUE(LEFT($C134,1)-1))+VALUE(LEFT($D$7,1)),TRUE))),"")</f>
        <v/>
      </c>
      <c r="K134" s="108" t="str">
        <f>VLOOKUP($J134,'Emissie U-methode'!$B$3:$E$11,3,TRUE)</f>
        <v/>
      </c>
      <c r="L134" s="108" t="str">
        <f>VLOOKUP($J134,'Emissie U-methode'!$B$3:$E$11,4,TRUE)</f>
        <v/>
      </c>
      <c r="M134" s="141" t="str">
        <f t="shared" si="6"/>
        <v/>
      </c>
      <c r="N134" s="286" t="str">
        <f t="shared" si="7"/>
        <v/>
      </c>
    </row>
    <row r="135" spans="2:14" s="4" customFormat="1" ht="15.6" x14ac:dyDescent="0.3">
      <c r="B135" s="123">
        <v>118</v>
      </c>
      <c r="C135" s="122" t="str">
        <f>'Rekensheet U-methode'!C142</f>
        <v>1. Mobiele bron</v>
      </c>
      <c r="D135" s="104" t="str">
        <f>IF('Rekensheet U-methode'!D142="","",'Rekensheet U-methode'!D142)</f>
        <v/>
      </c>
      <c r="E135" s="176" t="str">
        <f>IF('Rekensheet U-methode'!E142="","",'Rekensheet U-methode'!E142)</f>
        <v/>
      </c>
      <c r="F135" s="177" t="str">
        <f>IF('Rekensheet U-methode'!F142="","",'Rekensheet U-methode'!F142)</f>
        <v/>
      </c>
      <c r="G135" s="132" t="str">
        <f>_xlfn.IFNA(VLOOKUP($F135,'Lijst Stageklassen'!$A$5:$CV$12,3+20*(VALUE(LEFT($C135,1)-1)),TRUE),J135)</f>
        <v/>
      </c>
      <c r="H135" s="133" t="str">
        <f>_xlfn.IFNA(VLOOKUP($F135,'Lijst Stageklassen'!$A$5:$CV$12,3+20*(VALUE(LEFT($C135,1)-1))+VALUE(LEFT($D$7,1)),TRUE),J135)</f>
        <v/>
      </c>
      <c r="J135" s="112" t="str">
        <f>_xlfn.IFNA(IF(OR(RIGHT(C135,3)="MUT",RIGHT(C135,3)="ZUT"),RIGHT(C135,3),(VLOOKUP($F135,'Lijst Stageklassen'!$A$5:$CV$12,9+20*(VALUE(LEFT($C135,1)-1))+VALUE(LEFT($D$7,1)),TRUE))),"")</f>
        <v/>
      </c>
      <c r="K135" s="108" t="str">
        <f>VLOOKUP($J135,'Emissie U-methode'!$B$3:$E$11,3,TRUE)</f>
        <v/>
      </c>
      <c r="L135" s="108" t="str">
        <f>VLOOKUP($J135,'Emissie U-methode'!$B$3:$E$11,4,TRUE)</f>
        <v/>
      </c>
      <c r="M135" s="141" t="str">
        <f t="shared" si="6"/>
        <v/>
      </c>
      <c r="N135" s="286" t="str">
        <f t="shared" si="7"/>
        <v/>
      </c>
    </row>
    <row r="136" spans="2:14" s="4" customFormat="1" ht="15.6" x14ac:dyDescent="0.3">
      <c r="B136" s="123">
        <v>119</v>
      </c>
      <c r="C136" s="122" t="str">
        <f>'Rekensheet U-methode'!C143</f>
        <v>1. Mobiele bron</v>
      </c>
      <c r="D136" s="104" t="str">
        <f>IF('Rekensheet U-methode'!D143="","",'Rekensheet U-methode'!D143)</f>
        <v/>
      </c>
      <c r="E136" s="176" t="str">
        <f>IF('Rekensheet U-methode'!E143="","",'Rekensheet U-methode'!E143)</f>
        <v/>
      </c>
      <c r="F136" s="177" t="str">
        <f>IF('Rekensheet U-methode'!F143="","",'Rekensheet U-methode'!F143)</f>
        <v/>
      </c>
      <c r="G136" s="132" t="str">
        <f>_xlfn.IFNA(VLOOKUP($F136,'Lijst Stageklassen'!$A$5:$CV$12,3+20*(VALUE(LEFT($C136,1)-1)),TRUE),J136)</f>
        <v/>
      </c>
      <c r="H136" s="133" t="str">
        <f>_xlfn.IFNA(VLOOKUP($F136,'Lijst Stageklassen'!$A$5:$CV$12,3+20*(VALUE(LEFT($C136,1)-1))+VALUE(LEFT($D$7,1)),TRUE),J136)</f>
        <v/>
      </c>
      <c r="J136" s="112" t="str">
        <f>_xlfn.IFNA(IF(OR(RIGHT(C136,3)="MUT",RIGHT(C136,3)="ZUT"),RIGHT(C136,3),(VLOOKUP($F136,'Lijst Stageklassen'!$A$5:$CV$12,9+20*(VALUE(LEFT($C136,1)-1))+VALUE(LEFT($D$7,1)),TRUE))),"")</f>
        <v/>
      </c>
      <c r="K136" s="108" t="str">
        <f>VLOOKUP($J136,'Emissie U-methode'!$B$3:$E$11,3,TRUE)</f>
        <v/>
      </c>
      <c r="L136" s="108" t="str">
        <f>VLOOKUP($J136,'Emissie U-methode'!$B$3:$E$11,4,TRUE)</f>
        <v/>
      </c>
      <c r="M136" s="141" t="str">
        <f t="shared" si="6"/>
        <v/>
      </c>
      <c r="N136" s="286" t="str">
        <f t="shared" si="7"/>
        <v/>
      </c>
    </row>
    <row r="137" spans="2:14" s="4" customFormat="1" ht="15.6" x14ac:dyDescent="0.3">
      <c r="B137" s="123">
        <v>120</v>
      </c>
      <c r="C137" s="122" t="str">
        <f>'Rekensheet U-methode'!C144</f>
        <v>1. Mobiele bron</v>
      </c>
      <c r="D137" s="104" t="str">
        <f>IF('Rekensheet U-methode'!D144="","",'Rekensheet U-methode'!D144)</f>
        <v/>
      </c>
      <c r="E137" s="176" t="str">
        <f>IF('Rekensheet U-methode'!E144="","",'Rekensheet U-methode'!E144)</f>
        <v/>
      </c>
      <c r="F137" s="177" t="str">
        <f>IF('Rekensheet U-methode'!F144="","",'Rekensheet U-methode'!F144)</f>
        <v/>
      </c>
      <c r="G137" s="132" t="str">
        <f>_xlfn.IFNA(VLOOKUP($F137,'Lijst Stageklassen'!$A$5:$CV$12,3+20*(VALUE(LEFT($C137,1)-1)),TRUE),J137)</f>
        <v/>
      </c>
      <c r="H137" s="133" t="str">
        <f>_xlfn.IFNA(VLOOKUP($F137,'Lijst Stageklassen'!$A$5:$CV$12,3+20*(VALUE(LEFT($C137,1)-1))+VALUE(LEFT($D$7,1)),TRUE),J137)</f>
        <v/>
      </c>
      <c r="J137" s="112" t="str">
        <f>_xlfn.IFNA(IF(OR(RIGHT(C137,3)="MUT",RIGHT(C137,3)="ZUT"),RIGHT(C137,3),(VLOOKUP($F137,'Lijst Stageklassen'!$A$5:$CV$12,9+20*(VALUE(LEFT($C137,1)-1))+VALUE(LEFT($D$7,1)),TRUE))),"")</f>
        <v/>
      </c>
      <c r="K137" s="108" t="str">
        <f>VLOOKUP($J137,'Emissie U-methode'!$B$3:$E$11,3,TRUE)</f>
        <v/>
      </c>
      <c r="L137" s="108" t="str">
        <f>VLOOKUP($J137,'Emissie U-methode'!$B$3:$E$11,4,TRUE)</f>
        <v/>
      </c>
      <c r="M137" s="141" t="str">
        <f t="shared" si="6"/>
        <v/>
      </c>
      <c r="N137" s="286" t="str">
        <f t="shared" si="7"/>
        <v/>
      </c>
    </row>
    <row r="138" spans="2:14" s="4" customFormat="1" ht="15.6" x14ac:dyDescent="0.3">
      <c r="B138" s="123">
        <v>121</v>
      </c>
      <c r="C138" s="122" t="str">
        <f>'Rekensheet U-methode'!C145</f>
        <v>1. Mobiele bron</v>
      </c>
      <c r="D138" s="104" t="str">
        <f>IF('Rekensheet U-methode'!D145="","",'Rekensheet U-methode'!D145)</f>
        <v/>
      </c>
      <c r="E138" s="176" t="str">
        <f>IF('Rekensheet U-methode'!E145="","",'Rekensheet U-methode'!E145)</f>
        <v/>
      </c>
      <c r="F138" s="177" t="str">
        <f>IF('Rekensheet U-methode'!F145="","",'Rekensheet U-methode'!F145)</f>
        <v/>
      </c>
      <c r="G138" s="132" t="str">
        <f>_xlfn.IFNA(VLOOKUP($F138,'Lijst Stageklassen'!$A$5:$CV$12,3+20*(VALUE(LEFT($C138,1)-1)),TRUE),J138)</f>
        <v/>
      </c>
      <c r="H138" s="133" t="str">
        <f>_xlfn.IFNA(VLOOKUP($F138,'Lijst Stageklassen'!$A$5:$CV$12,3+20*(VALUE(LEFT($C138,1)-1))+VALUE(LEFT($D$7,1)),TRUE),J138)</f>
        <v/>
      </c>
      <c r="J138" s="112" t="str">
        <f>_xlfn.IFNA(IF(OR(RIGHT(C138,3)="MUT",RIGHT(C138,3)="ZUT"),RIGHT(C138,3),(VLOOKUP($F138,'Lijst Stageklassen'!$A$5:$CV$12,9+20*(VALUE(LEFT($C138,1)-1))+VALUE(LEFT($D$7,1)),TRUE))),"")</f>
        <v/>
      </c>
      <c r="K138" s="108" t="str">
        <f>VLOOKUP($J138,'Emissie U-methode'!$B$3:$E$11,3,TRUE)</f>
        <v/>
      </c>
      <c r="L138" s="108" t="str">
        <f>VLOOKUP($J138,'Emissie U-methode'!$B$3:$E$11,4,TRUE)</f>
        <v/>
      </c>
      <c r="M138" s="141" t="str">
        <f t="shared" si="6"/>
        <v/>
      </c>
      <c r="N138" s="286" t="str">
        <f t="shared" si="7"/>
        <v/>
      </c>
    </row>
    <row r="139" spans="2:14" s="4" customFormat="1" ht="15.6" x14ac:dyDescent="0.3">
      <c r="B139" s="123">
        <v>122</v>
      </c>
      <c r="C139" s="122" t="str">
        <f>'Rekensheet U-methode'!C146</f>
        <v>1. Mobiele bron</v>
      </c>
      <c r="D139" s="104" t="str">
        <f>IF('Rekensheet U-methode'!D146="","",'Rekensheet U-methode'!D146)</f>
        <v/>
      </c>
      <c r="E139" s="176" t="str">
        <f>IF('Rekensheet U-methode'!E146="","",'Rekensheet U-methode'!E146)</f>
        <v/>
      </c>
      <c r="F139" s="177" t="str">
        <f>IF('Rekensheet U-methode'!F146="","",'Rekensheet U-methode'!F146)</f>
        <v/>
      </c>
      <c r="G139" s="132" t="str">
        <f>_xlfn.IFNA(VLOOKUP($F139,'Lijst Stageklassen'!$A$5:$CV$12,3+20*(VALUE(LEFT($C139,1)-1)),TRUE),J139)</f>
        <v/>
      </c>
      <c r="H139" s="133" t="str">
        <f>_xlfn.IFNA(VLOOKUP($F139,'Lijst Stageklassen'!$A$5:$CV$12,3+20*(VALUE(LEFT($C139,1)-1))+VALUE(LEFT($D$7,1)),TRUE),J139)</f>
        <v/>
      </c>
      <c r="J139" s="112" t="str">
        <f>_xlfn.IFNA(IF(OR(RIGHT(C139,3)="MUT",RIGHT(C139,3)="ZUT"),RIGHT(C139,3),(VLOOKUP($F139,'Lijst Stageklassen'!$A$5:$CV$12,9+20*(VALUE(LEFT($C139,1)-1))+VALUE(LEFT($D$7,1)),TRUE))),"")</f>
        <v/>
      </c>
      <c r="K139" s="108" t="str">
        <f>VLOOKUP($J139,'Emissie U-methode'!$B$3:$E$11,3,TRUE)</f>
        <v/>
      </c>
      <c r="L139" s="108" t="str">
        <f>VLOOKUP($J139,'Emissie U-methode'!$B$3:$E$11,4,TRUE)</f>
        <v/>
      </c>
      <c r="M139" s="141" t="str">
        <f t="shared" si="6"/>
        <v/>
      </c>
      <c r="N139" s="286" t="str">
        <f t="shared" si="7"/>
        <v/>
      </c>
    </row>
    <row r="140" spans="2:14" s="4" customFormat="1" ht="15.6" x14ac:dyDescent="0.3">
      <c r="B140" s="123">
        <v>123</v>
      </c>
      <c r="C140" s="122" t="str">
        <f>'Rekensheet U-methode'!C147</f>
        <v>1. Mobiele bron</v>
      </c>
      <c r="D140" s="104" t="str">
        <f>IF('Rekensheet U-methode'!D147="","",'Rekensheet U-methode'!D147)</f>
        <v/>
      </c>
      <c r="E140" s="176" t="str">
        <f>IF('Rekensheet U-methode'!E147="","",'Rekensheet U-methode'!E147)</f>
        <v/>
      </c>
      <c r="F140" s="177" t="str">
        <f>IF('Rekensheet U-methode'!F147="","",'Rekensheet U-methode'!F147)</f>
        <v/>
      </c>
      <c r="G140" s="132" t="str">
        <f>_xlfn.IFNA(VLOOKUP($F140,'Lijst Stageklassen'!$A$5:$CV$12,3+20*(VALUE(LEFT($C140,1)-1)),TRUE),J140)</f>
        <v/>
      </c>
      <c r="H140" s="133" t="str">
        <f>_xlfn.IFNA(VLOOKUP($F140,'Lijst Stageklassen'!$A$5:$CV$12,3+20*(VALUE(LEFT($C140,1)-1))+VALUE(LEFT($D$7,1)),TRUE),J140)</f>
        <v/>
      </c>
      <c r="J140" s="112" t="str">
        <f>_xlfn.IFNA(IF(OR(RIGHT(C140,3)="MUT",RIGHT(C140,3)="ZUT"),RIGHT(C140,3),(VLOOKUP($F140,'Lijst Stageklassen'!$A$5:$CV$12,9+20*(VALUE(LEFT($C140,1)-1))+VALUE(LEFT($D$7,1)),TRUE))),"")</f>
        <v/>
      </c>
      <c r="K140" s="108" t="str">
        <f>VLOOKUP($J140,'Emissie U-methode'!$B$3:$E$11,3,TRUE)</f>
        <v/>
      </c>
      <c r="L140" s="108" t="str">
        <f>VLOOKUP($J140,'Emissie U-methode'!$B$3:$E$11,4,TRUE)</f>
        <v/>
      </c>
      <c r="M140" s="141" t="str">
        <f t="shared" si="6"/>
        <v/>
      </c>
      <c r="N140" s="286" t="str">
        <f t="shared" si="7"/>
        <v/>
      </c>
    </row>
    <row r="141" spans="2:14" s="4" customFormat="1" ht="15.6" x14ac:dyDescent="0.3">
      <c r="B141" s="123">
        <v>124</v>
      </c>
      <c r="C141" s="122" t="str">
        <f>'Rekensheet U-methode'!C148</f>
        <v>1. Mobiele bron</v>
      </c>
      <c r="D141" s="104" t="str">
        <f>IF('Rekensheet U-methode'!D148="","",'Rekensheet U-methode'!D148)</f>
        <v/>
      </c>
      <c r="E141" s="176" t="str">
        <f>IF('Rekensheet U-methode'!E148="","",'Rekensheet U-methode'!E148)</f>
        <v/>
      </c>
      <c r="F141" s="177" t="str">
        <f>IF('Rekensheet U-methode'!F148="","",'Rekensheet U-methode'!F148)</f>
        <v/>
      </c>
      <c r="G141" s="132" t="str">
        <f>_xlfn.IFNA(VLOOKUP($F141,'Lijst Stageklassen'!$A$5:$CV$12,3+20*(VALUE(LEFT($C141,1)-1)),TRUE),J141)</f>
        <v/>
      </c>
      <c r="H141" s="133" t="str">
        <f>_xlfn.IFNA(VLOOKUP($F141,'Lijst Stageklassen'!$A$5:$CV$12,3+20*(VALUE(LEFT($C141,1)-1))+VALUE(LEFT($D$7,1)),TRUE),J141)</f>
        <v/>
      </c>
      <c r="J141" s="112" t="str">
        <f>_xlfn.IFNA(IF(OR(RIGHT(C141,3)="MUT",RIGHT(C141,3)="ZUT"),RIGHT(C141,3),(VLOOKUP($F141,'Lijst Stageklassen'!$A$5:$CV$12,9+20*(VALUE(LEFT($C141,1)-1))+VALUE(LEFT($D$7,1)),TRUE))),"")</f>
        <v/>
      </c>
      <c r="K141" s="108" t="str">
        <f>VLOOKUP($J141,'Emissie U-methode'!$B$3:$E$11,3,TRUE)</f>
        <v/>
      </c>
      <c r="L141" s="108" t="str">
        <f>VLOOKUP($J141,'Emissie U-methode'!$B$3:$E$11,4,TRUE)</f>
        <v/>
      </c>
      <c r="M141" s="141" t="str">
        <f t="shared" si="6"/>
        <v/>
      </c>
      <c r="N141" s="286" t="str">
        <f t="shared" si="7"/>
        <v/>
      </c>
    </row>
    <row r="142" spans="2:14" s="4" customFormat="1" ht="15.6" x14ac:dyDescent="0.3">
      <c r="B142" s="123">
        <v>125</v>
      </c>
      <c r="C142" s="122" t="str">
        <f>'Rekensheet U-methode'!C149</f>
        <v>1. Mobiele bron</v>
      </c>
      <c r="D142" s="104" t="str">
        <f>IF('Rekensheet U-methode'!D149="","",'Rekensheet U-methode'!D149)</f>
        <v/>
      </c>
      <c r="E142" s="176" t="str">
        <f>IF('Rekensheet U-methode'!E149="","",'Rekensheet U-methode'!E149)</f>
        <v/>
      </c>
      <c r="F142" s="177" t="str">
        <f>IF('Rekensheet U-methode'!F149="","",'Rekensheet U-methode'!F149)</f>
        <v/>
      </c>
      <c r="G142" s="132" t="str">
        <f>_xlfn.IFNA(VLOOKUP($F142,'Lijst Stageklassen'!$A$5:$CV$12,3+20*(VALUE(LEFT($C142,1)-1)),TRUE),J142)</f>
        <v/>
      </c>
      <c r="H142" s="133" t="str">
        <f>_xlfn.IFNA(VLOOKUP($F142,'Lijst Stageklassen'!$A$5:$CV$12,3+20*(VALUE(LEFT($C142,1)-1))+VALUE(LEFT($D$7,1)),TRUE),J142)</f>
        <v/>
      </c>
      <c r="J142" s="112" t="str">
        <f>_xlfn.IFNA(IF(OR(RIGHT(C142,3)="MUT",RIGHT(C142,3)="ZUT"),RIGHT(C142,3),(VLOOKUP($F142,'Lijst Stageklassen'!$A$5:$CV$12,9+20*(VALUE(LEFT($C142,1)-1))+VALUE(LEFT($D$7,1)),TRUE))),"")</f>
        <v/>
      </c>
      <c r="K142" s="108" t="str">
        <f>VLOOKUP($J142,'Emissie U-methode'!$B$3:$E$11,3,TRUE)</f>
        <v/>
      </c>
      <c r="L142" s="108" t="str">
        <f>VLOOKUP($J142,'Emissie U-methode'!$B$3:$E$11,4,TRUE)</f>
        <v/>
      </c>
      <c r="M142" s="141" t="str">
        <f t="shared" si="6"/>
        <v/>
      </c>
      <c r="N142" s="286" t="str">
        <f t="shared" si="7"/>
        <v/>
      </c>
    </row>
    <row r="143" spans="2:14" s="4" customFormat="1" ht="15.6" x14ac:dyDescent="0.3">
      <c r="B143" s="123">
        <v>126</v>
      </c>
      <c r="C143" s="122" t="str">
        <f>'Rekensheet U-methode'!C150</f>
        <v>1. Mobiele bron</v>
      </c>
      <c r="D143" s="104" t="str">
        <f>IF('Rekensheet U-methode'!D150="","",'Rekensheet U-methode'!D150)</f>
        <v/>
      </c>
      <c r="E143" s="176" t="str">
        <f>IF('Rekensheet U-methode'!E150="","",'Rekensheet U-methode'!E150)</f>
        <v/>
      </c>
      <c r="F143" s="177" t="str">
        <f>IF('Rekensheet U-methode'!F150="","",'Rekensheet U-methode'!F150)</f>
        <v/>
      </c>
      <c r="G143" s="132" t="str">
        <f>_xlfn.IFNA(VLOOKUP($F143,'Lijst Stageklassen'!$A$5:$CV$12,3+20*(VALUE(LEFT($C143,1)-1)),TRUE),J143)</f>
        <v/>
      </c>
      <c r="H143" s="133" t="str">
        <f>_xlfn.IFNA(VLOOKUP($F143,'Lijst Stageklassen'!$A$5:$CV$12,3+20*(VALUE(LEFT($C143,1)-1))+VALUE(LEFT($D$7,1)),TRUE),J143)</f>
        <v/>
      </c>
      <c r="J143" s="112" t="str">
        <f>_xlfn.IFNA(IF(OR(RIGHT(C143,3)="MUT",RIGHT(C143,3)="ZUT"),RIGHT(C143,3),(VLOOKUP($F143,'Lijst Stageklassen'!$A$5:$CV$12,9+20*(VALUE(LEFT($C143,1)-1))+VALUE(LEFT($D$7,1)),TRUE))),"")</f>
        <v/>
      </c>
      <c r="K143" s="108" t="str">
        <f>VLOOKUP($J143,'Emissie U-methode'!$B$3:$E$11,3,TRUE)</f>
        <v/>
      </c>
      <c r="L143" s="108" t="str">
        <f>VLOOKUP($J143,'Emissie U-methode'!$B$3:$E$11,4,TRUE)</f>
        <v/>
      </c>
      <c r="M143" s="141" t="str">
        <f t="shared" si="6"/>
        <v/>
      </c>
      <c r="N143" s="286" t="str">
        <f t="shared" si="7"/>
        <v/>
      </c>
    </row>
    <row r="144" spans="2:14" s="4" customFormat="1" ht="15.6" x14ac:dyDescent="0.3">
      <c r="B144" s="123">
        <v>127</v>
      </c>
      <c r="C144" s="122" t="str">
        <f>'Rekensheet U-methode'!C151</f>
        <v>1. Mobiele bron</v>
      </c>
      <c r="D144" s="104" t="str">
        <f>IF('Rekensheet U-methode'!D151="","",'Rekensheet U-methode'!D151)</f>
        <v/>
      </c>
      <c r="E144" s="176" t="str">
        <f>IF('Rekensheet U-methode'!E151="","",'Rekensheet U-methode'!E151)</f>
        <v/>
      </c>
      <c r="F144" s="177" t="str">
        <f>IF('Rekensheet U-methode'!F151="","",'Rekensheet U-methode'!F151)</f>
        <v/>
      </c>
      <c r="G144" s="132" t="str">
        <f>_xlfn.IFNA(VLOOKUP($F144,'Lijst Stageklassen'!$A$5:$CV$12,3+20*(VALUE(LEFT($C144,1)-1)),TRUE),J144)</f>
        <v/>
      </c>
      <c r="H144" s="133" t="str">
        <f>_xlfn.IFNA(VLOOKUP($F144,'Lijst Stageklassen'!$A$5:$CV$12,3+20*(VALUE(LEFT($C144,1)-1))+VALUE(LEFT($D$7,1)),TRUE),J144)</f>
        <v/>
      </c>
      <c r="J144" s="112" t="str">
        <f>_xlfn.IFNA(IF(OR(RIGHT(C144,3)="MUT",RIGHT(C144,3)="ZUT"),RIGHT(C144,3),(VLOOKUP($F144,'Lijst Stageklassen'!$A$5:$CV$12,9+20*(VALUE(LEFT($C144,1)-1))+VALUE(LEFT($D$7,1)),TRUE))),"")</f>
        <v/>
      </c>
      <c r="K144" s="108" t="str">
        <f>VLOOKUP($J144,'Emissie U-methode'!$B$3:$E$11,3,TRUE)</f>
        <v/>
      </c>
      <c r="L144" s="108" t="str">
        <f>VLOOKUP($J144,'Emissie U-methode'!$B$3:$E$11,4,TRUE)</f>
        <v/>
      </c>
      <c r="M144" s="141" t="str">
        <f t="shared" si="6"/>
        <v/>
      </c>
      <c r="N144" s="286" t="str">
        <f t="shared" si="7"/>
        <v/>
      </c>
    </row>
    <row r="145" spans="2:14" s="4" customFormat="1" ht="15.6" x14ac:dyDescent="0.3">
      <c r="B145" s="123">
        <v>128</v>
      </c>
      <c r="C145" s="122" t="str">
        <f>'Rekensheet U-methode'!C152</f>
        <v>1. Mobiele bron</v>
      </c>
      <c r="D145" s="104" t="str">
        <f>IF('Rekensheet U-methode'!D152="","",'Rekensheet U-methode'!D152)</f>
        <v/>
      </c>
      <c r="E145" s="176" t="str">
        <f>IF('Rekensheet U-methode'!E152="","",'Rekensheet U-methode'!E152)</f>
        <v/>
      </c>
      <c r="F145" s="177" t="str">
        <f>IF('Rekensheet U-methode'!F152="","",'Rekensheet U-methode'!F152)</f>
        <v/>
      </c>
      <c r="G145" s="132" t="str">
        <f>_xlfn.IFNA(VLOOKUP($F145,'Lijst Stageklassen'!$A$5:$CV$12,3+20*(VALUE(LEFT($C145,1)-1)),TRUE),J145)</f>
        <v/>
      </c>
      <c r="H145" s="133" t="str">
        <f>_xlfn.IFNA(VLOOKUP($F145,'Lijst Stageklassen'!$A$5:$CV$12,3+20*(VALUE(LEFT($C145,1)-1))+VALUE(LEFT($D$7,1)),TRUE),J145)</f>
        <v/>
      </c>
      <c r="J145" s="112" t="str">
        <f>_xlfn.IFNA(IF(OR(RIGHT(C145,3)="MUT",RIGHT(C145,3)="ZUT"),RIGHT(C145,3),(VLOOKUP($F145,'Lijst Stageklassen'!$A$5:$CV$12,9+20*(VALUE(LEFT($C145,1)-1))+VALUE(LEFT($D$7,1)),TRUE))),"")</f>
        <v/>
      </c>
      <c r="K145" s="108" t="str">
        <f>VLOOKUP($J145,'Emissie U-methode'!$B$3:$E$11,3,TRUE)</f>
        <v/>
      </c>
      <c r="L145" s="108" t="str">
        <f>VLOOKUP($J145,'Emissie U-methode'!$B$3:$E$11,4,TRUE)</f>
        <v/>
      </c>
      <c r="M145" s="141" t="str">
        <f t="shared" si="6"/>
        <v/>
      </c>
      <c r="N145" s="286" t="str">
        <f t="shared" si="7"/>
        <v/>
      </c>
    </row>
    <row r="146" spans="2:14" s="4" customFormat="1" ht="15.6" x14ac:dyDescent="0.3">
      <c r="B146" s="123">
        <v>129</v>
      </c>
      <c r="C146" s="122" t="str">
        <f>'Rekensheet U-methode'!C153</f>
        <v>1. Mobiele bron</v>
      </c>
      <c r="D146" s="104" t="str">
        <f>IF('Rekensheet U-methode'!D153="","",'Rekensheet U-methode'!D153)</f>
        <v/>
      </c>
      <c r="E146" s="176" t="str">
        <f>IF('Rekensheet U-methode'!E153="","",'Rekensheet U-methode'!E153)</f>
        <v/>
      </c>
      <c r="F146" s="177" t="str">
        <f>IF('Rekensheet U-methode'!F153="","",'Rekensheet U-methode'!F153)</f>
        <v/>
      </c>
      <c r="G146" s="132" t="str">
        <f>_xlfn.IFNA(VLOOKUP($F146,'Lijst Stageklassen'!$A$5:$CV$12,3+20*(VALUE(LEFT($C146,1)-1)),TRUE),J146)</f>
        <v/>
      </c>
      <c r="H146" s="133" t="str">
        <f>_xlfn.IFNA(VLOOKUP($F146,'Lijst Stageklassen'!$A$5:$CV$12,3+20*(VALUE(LEFT($C146,1)-1))+VALUE(LEFT($D$7,1)),TRUE),J146)</f>
        <v/>
      </c>
      <c r="J146" s="112" t="str">
        <f>_xlfn.IFNA(IF(OR(RIGHT(C146,3)="MUT",RIGHT(C146,3)="ZUT"),RIGHT(C146,3),(VLOOKUP($F146,'Lijst Stageklassen'!$A$5:$CV$12,9+20*(VALUE(LEFT($C146,1)-1))+VALUE(LEFT($D$7,1)),TRUE))),"")</f>
        <v/>
      </c>
      <c r="K146" s="108" t="str">
        <f>VLOOKUP($J146,'Emissie U-methode'!$B$3:$E$11,3,TRUE)</f>
        <v/>
      </c>
      <c r="L146" s="108" t="str">
        <f>VLOOKUP($J146,'Emissie U-methode'!$B$3:$E$11,4,TRUE)</f>
        <v/>
      </c>
      <c r="M146" s="141" t="str">
        <f t="shared" si="6"/>
        <v/>
      </c>
      <c r="N146" s="286" t="str">
        <f t="shared" si="7"/>
        <v/>
      </c>
    </row>
    <row r="147" spans="2:14" s="4" customFormat="1" ht="15.6" x14ac:dyDescent="0.3">
      <c r="B147" s="123">
        <v>130</v>
      </c>
      <c r="C147" s="122" t="str">
        <f>'Rekensheet U-methode'!C154</f>
        <v>1. Mobiele bron</v>
      </c>
      <c r="D147" s="104" t="str">
        <f>IF('Rekensheet U-methode'!D154="","",'Rekensheet U-methode'!D154)</f>
        <v/>
      </c>
      <c r="E147" s="176" t="str">
        <f>IF('Rekensheet U-methode'!E154="","",'Rekensheet U-methode'!E154)</f>
        <v/>
      </c>
      <c r="F147" s="177" t="str">
        <f>IF('Rekensheet U-methode'!F154="","",'Rekensheet U-methode'!F154)</f>
        <v/>
      </c>
      <c r="G147" s="132" t="str">
        <f>_xlfn.IFNA(VLOOKUP($F147,'Lijst Stageklassen'!$A$5:$CV$12,3+20*(VALUE(LEFT($C147,1)-1)),TRUE),J147)</f>
        <v/>
      </c>
      <c r="H147" s="133" t="str">
        <f>_xlfn.IFNA(VLOOKUP($F147,'Lijst Stageklassen'!$A$5:$CV$12,3+20*(VALUE(LEFT($C147,1)-1))+VALUE(LEFT($D$7,1)),TRUE),J147)</f>
        <v/>
      </c>
      <c r="J147" s="112" t="str">
        <f>_xlfn.IFNA(IF(OR(RIGHT(C147,3)="MUT",RIGHT(C147,3)="ZUT"),RIGHT(C147,3),(VLOOKUP($F147,'Lijst Stageklassen'!$A$5:$CV$12,9+20*(VALUE(LEFT($C147,1)-1))+VALUE(LEFT($D$7,1)),TRUE))),"")</f>
        <v/>
      </c>
      <c r="K147" s="108" t="str">
        <f>VLOOKUP($J147,'Emissie U-methode'!$B$3:$E$11,3,TRUE)</f>
        <v/>
      </c>
      <c r="L147" s="108" t="str">
        <f>VLOOKUP($J147,'Emissie U-methode'!$B$3:$E$11,4,TRUE)</f>
        <v/>
      </c>
      <c r="M147" s="141" t="str">
        <f t="shared" si="6"/>
        <v/>
      </c>
      <c r="N147" s="286" t="str">
        <f t="shared" si="7"/>
        <v/>
      </c>
    </row>
    <row r="148" spans="2:14" s="4" customFormat="1" ht="15.6" x14ac:dyDescent="0.3">
      <c r="B148" s="123">
        <v>131</v>
      </c>
      <c r="C148" s="122" t="str">
        <f>'Rekensheet U-methode'!C155</f>
        <v>1. Mobiele bron</v>
      </c>
      <c r="D148" s="104" t="str">
        <f>IF('Rekensheet U-methode'!D155="","",'Rekensheet U-methode'!D155)</f>
        <v/>
      </c>
      <c r="E148" s="176" t="str">
        <f>IF('Rekensheet U-methode'!E155="","",'Rekensheet U-methode'!E155)</f>
        <v/>
      </c>
      <c r="F148" s="177" t="str">
        <f>IF('Rekensheet U-methode'!F155="","",'Rekensheet U-methode'!F155)</f>
        <v/>
      </c>
      <c r="G148" s="132" t="str">
        <f>_xlfn.IFNA(VLOOKUP($F148,'Lijst Stageklassen'!$A$5:$CV$12,3+20*(VALUE(LEFT($C148,1)-1)),TRUE),J148)</f>
        <v/>
      </c>
      <c r="H148" s="133" t="str">
        <f>_xlfn.IFNA(VLOOKUP($F148,'Lijst Stageklassen'!$A$5:$CV$12,3+20*(VALUE(LEFT($C148,1)-1))+VALUE(LEFT($D$7,1)),TRUE),J148)</f>
        <v/>
      </c>
      <c r="J148" s="112" t="str">
        <f>_xlfn.IFNA(IF(OR(RIGHT(C148,3)="MUT",RIGHT(C148,3)="ZUT"),RIGHT(C148,3),(VLOOKUP($F148,'Lijst Stageklassen'!$A$5:$CV$12,9+20*(VALUE(LEFT($C148,1)-1))+VALUE(LEFT($D$7,1)),TRUE))),"")</f>
        <v/>
      </c>
      <c r="K148" s="108" t="str">
        <f>VLOOKUP($J148,'Emissie U-methode'!$B$3:$E$11,3,TRUE)</f>
        <v/>
      </c>
      <c r="L148" s="108" t="str">
        <f>VLOOKUP($J148,'Emissie U-methode'!$B$3:$E$11,4,TRUE)</f>
        <v/>
      </c>
      <c r="M148" s="141" t="str">
        <f t="shared" si="6"/>
        <v/>
      </c>
      <c r="N148" s="286" t="str">
        <f t="shared" si="7"/>
        <v/>
      </c>
    </row>
    <row r="149" spans="2:14" s="4" customFormat="1" ht="15.6" x14ac:dyDescent="0.3">
      <c r="B149" s="123">
        <v>132</v>
      </c>
      <c r="C149" s="122" t="str">
        <f>'Rekensheet U-methode'!C156</f>
        <v>1. Mobiele bron</v>
      </c>
      <c r="D149" s="104" t="str">
        <f>IF('Rekensheet U-methode'!D156="","",'Rekensheet U-methode'!D156)</f>
        <v/>
      </c>
      <c r="E149" s="176" t="str">
        <f>IF('Rekensheet U-methode'!E156="","",'Rekensheet U-methode'!E156)</f>
        <v/>
      </c>
      <c r="F149" s="177" t="str">
        <f>IF('Rekensheet U-methode'!F156="","",'Rekensheet U-methode'!F156)</f>
        <v/>
      </c>
      <c r="G149" s="132" t="str">
        <f>_xlfn.IFNA(VLOOKUP($F149,'Lijst Stageklassen'!$A$5:$CV$12,3+20*(VALUE(LEFT($C149,1)-1)),TRUE),J149)</f>
        <v/>
      </c>
      <c r="H149" s="133" t="str">
        <f>_xlfn.IFNA(VLOOKUP($F149,'Lijst Stageklassen'!$A$5:$CV$12,3+20*(VALUE(LEFT($C149,1)-1))+VALUE(LEFT($D$7,1)),TRUE),J149)</f>
        <v/>
      </c>
      <c r="J149" s="112" t="str">
        <f>_xlfn.IFNA(IF(OR(RIGHT(C149,3)="MUT",RIGHT(C149,3)="ZUT"),RIGHT(C149,3),(VLOOKUP($F149,'Lijst Stageklassen'!$A$5:$CV$12,9+20*(VALUE(LEFT($C149,1)-1))+VALUE(LEFT($D$7,1)),TRUE))),"")</f>
        <v/>
      </c>
      <c r="K149" s="108" t="str">
        <f>VLOOKUP($J149,'Emissie U-methode'!$B$3:$E$11,3,TRUE)</f>
        <v/>
      </c>
      <c r="L149" s="108" t="str">
        <f>VLOOKUP($J149,'Emissie U-methode'!$B$3:$E$11,4,TRUE)</f>
        <v/>
      </c>
      <c r="M149" s="141" t="str">
        <f t="shared" si="6"/>
        <v/>
      </c>
      <c r="N149" s="286" t="str">
        <f t="shared" si="7"/>
        <v/>
      </c>
    </row>
    <row r="150" spans="2:14" s="4" customFormat="1" ht="15.6" x14ac:dyDescent="0.3">
      <c r="B150" s="123">
        <v>133</v>
      </c>
      <c r="C150" s="122" t="str">
        <f>'Rekensheet U-methode'!C157</f>
        <v>1. Mobiele bron</v>
      </c>
      <c r="D150" s="104" t="str">
        <f>IF('Rekensheet U-methode'!D157="","",'Rekensheet U-methode'!D157)</f>
        <v/>
      </c>
      <c r="E150" s="176" t="str">
        <f>IF('Rekensheet U-methode'!E157="","",'Rekensheet U-methode'!E157)</f>
        <v/>
      </c>
      <c r="F150" s="177" t="str">
        <f>IF('Rekensheet U-methode'!F157="","",'Rekensheet U-methode'!F157)</f>
        <v/>
      </c>
      <c r="G150" s="132" t="str">
        <f>_xlfn.IFNA(VLOOKUP($F150,'Lijst Stageklassen'!$A$5:$CV$12,3+20*(VALUE(LEFT($C150,1)-1)),TRUE),J150)</f>
        <v/>
      </c>
      <c r="H150" s="133" t="str">
        <f>_xlfn.IFNA(VLOOKUP($F150,'Lijst Stageklassen'!$A$5:$CV$12,3+20*(VALUE(LEFT($C150,1)-1))+VALUE(LEFT($D$7,1)),TRUE),J150)</f>
        <v/>
      </c>
      <c r="J150" s="112" t="str">
        <f>_xlfn.IFNA(IF(OR(RIGHT(C150,3)="MUT",RIGHT(C150,3)="ZUT"),RIGHT(C150,3),(VLOOKUP($F150,'Lijst Stageklassen'!$A$5:$CV$12,9+20*(VALUE(LEFT($C150,1)-1))+VALUE(LEFT($D$7,1)),TRUE))),"")</f>
        <v/>
      </c>
      <c r="K150" s="108" t="str">
        <f>VLOOKUP($J150,'Emissie U-methode'!$B$3:$E$11,3,TRUE)</f>
        <v/>
      </c>
      <c r="L150" s="108" t="str">
        <f>VLOOKUP($J150,'Emissie U-methode'!$B$3:$E$11,4,TRUE)</f>
        <v/>
      </c>
      <c r="M150" s="141" t="str">
        <f t="shared" si="6"/>
        <v/>
      </c>
      <c r="N150" s="286" t="str">
        <f t="shared" si="7"/>
        <v/>
      </c>
    </row>
    <row r="151" spans="2:14" s="4" customFormat="1" ht="15.6" x14ac:dyDescent="0.3">
      <c r="B151" s="123">
        <v>134</v>
      </c>
      <c r="C151" s="122" t="str">
        <f>'Rekensheet U-methode'!C158</f>
        <v>1. Mobiele bron</v>
      </c>
      <c r="D151" s="104" t="str">
        <f>IF('Rekensheet U-methode'!D158="","",'Rekensheet U-methode'!D158)</f>
        <v/>
      </c>
      <c r="E151" s="176" t="str">
        <f>IF('Rekensheet U-methode'!E158="","",'Rekensheet U-methode'!E158)</f>
        <v/>
      </c>
      <c r="F151" s="177" t="str">
        <f>IF('Rekensheet U-methode'!F158="","",'Rekensheet U-methode'!F158)</f>
        <v/>
      </c>
      <c r="G151" s="132" t="str">
        <f>_xlfn.IFNA(VLOOKUP($F151,'Lijst Stageklassen'!$A$5:$CV$12,3+20*(VALUE(LEFT($C151,1)-1)),TRUE),J151)</f>
        <v/>
      </c>
      <c r="H151" s="133" t="str">
        <f>_xlfn.IFNA(VLOOKUP($F151,'Lijst Stageklassen'!$A$5:$CV$12,3+20*(VALUE(LEFT($C151,1)-1))+VALUE(LEFT($D$7,1)),TRUE),J151)</f>
        <v/>
      </c>
      <c r="J151" s="112" t="str">
        <f>_xlfn.IFNA(IF(OR(RIGHT(C151,3)="MUT",RIGHT(C151,3)="ZUT"),RIGHT(C151,3),(VLOOKUP($F151,'Lijst Stageklassen'!$A$5:$CV$12,9+20*(VALUE(LEFT($C151,1)-1))+VALUE(LEFT($D$7,1)),TRUE))),"")</f>
        <v/>
      </c>
      <c r="K151" s="108" t="str">
        <f>VLOOKUP($J151,'Emissie U-methode'!$B$3:$E$11,3,TRUE)</f>
        <v/>
      </c>
      <c r="L151" s="108" t="str">
        <f>VLOOKUP($J151,'Emissie U-methode'!$B$3:$E$11,4,TRUE)</f>
        <v/>
      </c>
      <c r="M151" s="141" t="str">
        <f t="shared" si="6"/>
        <v/>
      </c>
      <c r="N151" s="286" t="str">
        <f t="shared" si="7"/>
        <v/>
      </c>
    </row>
    <row r="152" spans="2:14" s="4" customFormat="1" ht="15.6" x14ac:dyDescent="0.3">
      <c r="B152" s="123">
        <v>135</v>
      </c>
      <c r="C152" s="122" t="str">
        <f>'Rekensheet U-methode'!C159</f>
        <v>1. Mobiele bron</v>
      </c>
      <c r="D152" s="104" t="str">
        <f>IF('Rekensheet U-methode'!D159="","",'Rekensheet U-methode'!D159)</f>
        <v/>
      </c>
      <c r="E152" s="176" t="str">
        <f>IF('Rekensheet U-methode'!E159="","",'Rekensheet U-methode'!E159)</f>
        <v/>
      </c>
      <c r="F152" s="177" t="str">
        <f>IF('Rekensheet U-methode'!F159="","",'Rekensheet U-methode'!F159)</f>
        <v/>
      </c>
      <c r="G152" s="132" t="str">
        <f>_xlfn.IFNA(VLOOKUP($F152,'Lijst Stageklassen'!$A$5:$CV$12,3+20*(VALUE(LEFT($C152,1)-1)),TRUE),J152)</f>
        <v/>
      </c>
      <c r="H152" s="133" t="str">
        <f>_xlfn.IFNA(VLOOKUP($F152,'Lijst Stageklassen'!$A$5:$CV$12,3+20*(VALUE(LEFT($C152,1)-1))+VALUE(LEFT($D$7,1)),TRUE),J152)</f>
        <v/>
      </c>
      <c r="J152" s="112" t="str">
        <f>_xlfn.IFNA(IF(OR(RIGHT(C152,3)="MUT",RIGHT(C152,3)="ZUT"),RIGHT(C152,3),(VLOOKUP($F152,'Lijst Stageklassen'!$A$5:$CV$12,9+20*(VALUE(LEFT($C152,1)-1))+VALUE(LEFT($D$7,1)),TRUE))),"")</f>
        <v/>
      </c>
      <c r="K152" s="108" t="str">
        <f>VLOOKUP($J152,'Emissie U-methode'!$B$3:$E$11,3,TRUE)</f>
        <v/>
      </c>
      <c r="L152" s="108" t="str">
        <f>VLOOKUP($J152,'Emissie U-methode'!$B$3:$E$11,4,TRUE)</f>
        <v/>
      </c>
      <c r="M152" s="141" t="str">
        <f t="shared" si="6"/>
        <v/>
      </c>
      <c r="N152" s="286" t="str">
        <f t="shared" si="7"/>
        <v/>
      </c>
    </row>
    <row r="153" spans="2:14" s="4" customFormat="1" ht="15.6" x14ac:dyDescent="0.3">
      <c r="B153" s="123">
        <v>136</v>
      </c>
      <c r="C153" s="122" t="str">
        <f>'Rekensheet U-methode'!C160</f>
        <v>1. Mobiele bron</v>
      </c>
      <c r="D153" s="104" t="str">
        <f>IF('Rekensheet U-methode'!D160="","",'Rekensheet U-methode'!D160)</f>
        <v/>
      </c>
      <c r="E153" s="176" t="str">
        <f>IF('Rekensheet U-methode'!E160="","",'Rekensheet U-methode'!E160)</f>
        <v/>
      </c>
      <c r="F153" s="177" t="str">
        <f>IF('Rekensheet U-methode'!F160="","",'Rekensheet U-methode'!F160)</f>
        <v/>
      </c>
      <c r="G153" s="132" t="str">
        <f>_xlfn.IFNA(VLOOKUP($F153,'Lijst Stageklassen'!$A$5:$CV$12,3+20*(VALUE(LEFT($C153,1)-1)),TRUE),J153)</f>
        <v/>
      </c>
      <c r="H153" s="133" t="str">
        <f>_xlfn.IFNA(VLOOKUP($F153,'Lijst Stageklassen'!$A$5:$CV$12,3+20*(VALUE(LEFT($C153,1)-1))+VALUE(LEFT($D$7,1)),TRUE),J153)</f>
        <v/>
      </c>
      <c r="J153" s="112" t="str">
        <f>_xlfn.IFNA(IF(OR(RIGHT(C153,3)="MUT",RIGHT(C153,3)="ZUT"),RIGHT(C153,3),(VLOOKUP($F153,'Lijst Stageklassen'!$A$5:$CV$12,9+20*(VALUE(LEFT($C153,1)-1))+VALUE(LEFT($D$7,1)),TRUE))),"")</f>
        <v/>
      </c>
      <c r="K153" s="108" t="str">
        <f>VLOOKUP($J153,'Emissie U-methode'!$B$3:$E$11,3,TRUE)</f>
        <v/>
      </c>
      <c r="L153" s="108" t="str">
        <f>VLOOKUP($J153,'Emissie U-methode'!$B$3:$E$11,4,TRUE)</f>
        <v/>
      </c>
      <c r="M153" s="141" t="str">
        <f t="shared" si="6"/>
        <v/>
      </c>
      <c r="N153" s="286" t="str">
        <f t="shared" si="7"/>
        <v/>
      </c>
    </row>
    <row r="154" spans="2:14" s="4" customFormat="1" ht="15.6" x14ac:dyDescent="0.3">
      <c r="B154" s="123">
        <v>137</v>
      </c>
      <c r="C154" s="122" t="str">
        <f>'Rekensheet U-methode'!C161</f>
        <v>1. Mobiele bron</v>
      </c>
      <c r="D154" s="104" t="str">
        <f>IF('Rekensheet U-methode'!D161="","",'Rekensheet U-methode'!D161)</f>
        <v/>
      </c>
      <c r="E154" s="176" t="str">
        <f>IF('Rekensheet U-methode'!E161="","",'Rekensheet U-methode'!E161)</f>
        <v/>
      </c>
      <c r="F154" s="177" t="str">
        <f>IF('Rekensheet U-methode'!F161="","",'Rekensheet U-methode'!F161)</f>
        <v/>
      </c>
      <c r="G154" s="132" t="str">
        <f>_xlfn.IFNA(VLOOKUP($F154,'Lijst Stageklassen'!$A$5:$CV$12,3+20*(VALUE(LEFT($C154,1)-1)),TRUE),J154)</f>
        <v/>
      </c>
      <c r="H154" s="133" t="str">
        <f>_xlfn.IFNA(VLOOKUP($F154,'Lijst Stageklassen'!$A$5:$CV$12,3+20*(VALUE(LEFT($C154,1)-1))+VALUE(LEFT($D$7,1)),TRUE),J154)</f>
        <v/>
      </c>
      <c r="J154" s="112" t="str">
        <f>_xlfn.IFNA(IF(OR(RIGHT(C154,3)="MUT",RIGHT(C154,3)="ZUT"),RIGHT(C154,3),(VLOOKUP($F154,'Lijst Stageklassen'!$A$5:$CV$12,9+20*(VALUE(LEFT($C154,1)-1))+VALUE(LEFT($D$7,1)),TRUE))),"")</f>
        <v/>
      </c>
      <c r="K154" s="108" t="str">
        <f>VLOOKUP($J154,'Emissie U-methode'!$B$3:$E$11,3,TRUE)</f>
        <v/>
      </c>
      <c r="L154" s="108" t="str">
        <f>VLOOKUP($J154,'Emissie U-methode'!$B$3:$E$11,4,TRUE)</f>
        <v/>
      </c>
      <c r="M154" s="141" t="str">
        <f t="shared" ref="M154:M217" si="8">IF(ISNUMBER(K154),(IF(OR(J154="MUT",J154="ZUT"),$E154*K154,$E154*$F154*K154/1000)),"")</f>
        <v/>
      </c>
      <c r="N154" s="286" t="str">
        <f t="shared" ref="N154:N217" si="9">IF(ISNUMBER(L154),(IF(OR(J154="MUT",J154="ZUT"),$E154*L154,$E154*$F154*L154/1000)),"")</f>
        <v/>
      </c>
    </row>
    <row r="155" spans="2:14" s="4" customFormat="1" ht="15.6" x14ac:dyDescent="0.3">
      <c r="B155" s="123">
        <v>138</v>
      </c>
      <c r="C155" s="122" t="str">
        <f>'Rekensheet U-methode'!C162</f>
        <v>1. Mobiele bron</v>
      </c>
      <c r="D155" s="104" t="str">
        <f>IF('Rekensheet U-methode'!D162="","",'Rekensheet U-methode'!D162)</f>
        <v/>
      </c>
      <c r="E155" s="176" t="str">
        <f>IF('Rekensheet U-methode'!E162="","",'Rekensheet U-methode'!E162)</f>
        <v/>
      </c>
      <c r="F155" s="177" t="str">
        <f>IF('Rekensheet U-methode'!F162="","",'Rekensheet U-methode'!F162)</f>
        <v/>
      </c>
      <c r="G155" s="132" t="str">
        <f>_xlfn.IFNA(VLOOKUP($F155,'Lijst Stageklassen'!$A$5:$CV$12,3+20*(VALUE(LEFT($C155,1)-1)),TRUE),J155)</f>
        <v/>
      </c>
      <c r="H155" s="133" t="str">
        <f>_xlfn.IFNA(VLOOKUP($F155,'Lijst Stageklassen'!$A$5:$CV$12,3+20*(VALUE(LEFT($C155,1)-1))+VALUE(LEFT($D$7,1)),TRUE),J155)</f>
        <v/>
      </c>
      <c r="J155" s="112" t="str">
        <f>_xlfn.IFNA(IF(OR(RIGHT(C155,3)="MUT",RIGHT(C155,3)="ZUT"),RIGHT(C155,3),(VLOOKUP($F155,'Lijst Stageklassen'!$A$5:$CV$12,9+20*(VALUE(LEFT($C155,1)-1))+VALUE(LEFT($D$7,1)),TRUE))),"")</f>
        <v/>
      </c>
      <c r="K155" s="108" t="str">
        <f>VLOOKUP($J155,'Emissie U-methode'!$B$3:$E$11,3,TRUE)</f>
        <v/>
      </c>
      <c r="L155" s="108" t="str">
        <f>VLOOKUP($J155,'Emissie U-methode'!$B$3:$E$11,4,TRUE)</f>
        <v/>
      </c>
      <c r="M155" s="141" t="str">
        <f t="shared" si="8"/>
        <v/>
      </c>
      <c r="N155" s="286" t="str">
        <f t="shared" si="9"/>
        <v/>
      </c>
    </row>
    <row r="156" spans="2:14" s="4" customFormat="1" ht="15.6" x14ac:dyDescent="0.3">
      <c r="B156" s="123">
        <v>139</v>
      </c>
      <c r="C156" s="122" t="str">
        <f>'Rekensheet U-methode'!C163</f>
        <v>1. Mobiele bron</v>
      </c>
      <c r="D156" s="104" t="str">
        <f>IF('Rekensheet U-methode'!D163="","",'Rekensheet U-methode'!D163)</f>
        <v/>
      </c>
      <c r="E156" s="176" t="str">
        <f>IF('Rekensheet U-methode'!E163="","",'Rekensheet U-methode'!E163)</f>
        <v/>
      </c>
      <c r="F156" s="177" t="str">
        <f>IF('Rekensheet U-methode'!F163="","",'Rekensheet U-methode'!F163)</f>
        <v/>
      </c>
      <c r="G156" s="132" t="str">
        <f>_xlfn.IFNA(VLOOKUP($F156,'Lijst Stageklassen'!$A$5:$CV$12,3+20*(VALUE(LEFT($C156,1)-1)),TRUE),J156)</f>
        <v/>
      </c>
      <c r="H156" s="133" t="str">
        <f>_xlfn.IFNA(VLOOKUP($F156,'Lijst Stageklassen'!$A$5:$CV$12,3+20*(VALUE(LEFT($C156,1)-1))+VALUE(LEFT($D$7,1)),TRUE),J156)</f>
        <v/>
      </c>
      <c r="J156" s="112" t="str">
        <f>_xlfn.IFNA(IF(OR(RIGHT(C156,3)="MUT",RIGHT(C156,3)="ZUT"),RIGHT(C156,3),(VLOOKUP($F156,'Lijst Stageklassen'!$A$5:$CV$12,9+20*(VALUE(LEFT($C156,1)-1))+VALUE(LEFT($D$7,1)),TRUE))),"")</f>
        <v/>
      </c>
      <c r="K156" s="108" t="str">
        <f>VLOOKUP($J156,'Emissie U-methode'!$B$3:$E$11,3,TRUE)</f>
        <v/>
      </c>
      <c r="L156" s="108" t="str">
        <f>VLOOKUP($J156,'Emissie U-methode'!$B$3:$E$11,4,TRUE)</f>
        <v/>
      </c>
      <c r="M156" s="141" t="str">
        <f t="shared" si="8"/>
        <v/>
      </c>
      <c r="N156" s="286" t="str">
        <f t="shared" si="9"/>
        <v/>
      </c>
    </row>
    <row r="157" spans="2:14" s="4" customFormat="1" ht="15.6" x14ac:dyDescent="0.3">
      <c r="B157" s="123">
        <v>140</v>
      </c>
      <c r="C157" s="122" t="str">
        <f>'Rekensheet U-methode'!C164</f>
        <v>1. Mobiele bron</v>
      </c>
      <c r="D157" s="104" t="str">
        <f>IF('Rekensheet U-methode'!D164="","",'Rekensheet U-methode'!D164)</f>
        <v/>
      </c>
      <c r="E157" s="176" t="str">
        <f>IF('Rekensheet U-methode'!E164="","",'Rekensheet U-methode'!E164)</f>
        <v/>
      </c>
      <c r="F157" s="177" t="str">
        <f>IF('Rekensheet U-methode'!F164="","",'Rekensheet U-methode'!F164)</f>
        <v/>
      </c>
      <c r="G157" s="132" t="str">
        <f>_xlfn.IFNA(VLOOKUP($F157,'Lijst Stageklassen'!$A$5:$CV$12,3+20*(VALUE(LEFT($C157,1)-1)),TRUE),J157)</f>
        <v/>
      </c>
      <c r="H157" s="133" t="str">
        <f>_xlfn.IFNA(VLOOKUP($F157,'Lijst Stageklassen'!$A$5:$CV$12,3+20*(VALUE(LEFT($C157,1)-1))+VALUE(LEFT($D$7,1)),TRUE),J157)</f>
        <v/>
      </c>
      <c r="J157" s="112" t="str">
        <f>_xlfn.IFNA(IF(OR(RIGHT(C157,3)="MUT",RIGHT(C157,3)="ZUT"),RIGHT(C157,3),(VLOOKUP($F157,'Lijst Stageklassen'!$A$5:$CV$12,9+20*(VALUE(LEFT($C157,1)-1))+VALUE(LEFT($D$7,1)),TRUE))),"")</f>
        <v/>
      </c>
      <c r="K157" s="108" t="str">
        <f>VLOOKUP($J157,'Emissie U-methode'!$B$3:$E$11,3,TRUE)</f>
        <v/>
      </c>
      <c r="L157" s="108" t="str">
        <f>VLOOKUP($J157,'Emissie U-methode'!$B$3:$E$11,4,TRUE)</f>
        <v/>
      </c>
      <c r="M157" s="141" t="str">
        <f t="shared" si="8"/>
        <v/>
      </c>
      <c r="N157" s="286" t="str">
        <f t="shared" si="9"/>
        <v/>
      </c>
    </row>
    <row r="158" spans="2:14" s="4" customFormat="1" ht="15.6" x14ac:dyDescent="0.3">
      <c r="B158" s="123">
        <v>141</v>
      </c>
      <c r="C158" s="122" t="str">
        <f>'Rekensheet U-methode'!C165</f>
        <v>1. Mobiele bron</v>
      </c>
      <c r="D158" s="104" t="str">
        <f>IF('Rekensheet U-methode'!D165="","",'Rekensheet U-methode'!D165)</f>
        <v/>
      </c>
      <c r="E158" s="176" t="str">
        <f>IF('Rekensheet U-methode'!E165="","",'Rekensheet U-methode'!E165)</f>
        <v/>
      </c>
      <c r="F158" s="177" t="str">
        <f>IF('Rekensheet U-methode'!F165="","",'Rekensheet U-methode'!F165)</f>
        <v/>
      </c>
      <c r="G158" s="132" t="str">
        <f>_xlfn.IFNA(VLOOKUP($F158,'Lijst Stageklassen'!$A$5:$CV$12,3+20*(VALUE(LEFT($C158,1)-1)),TRUE),J158)</f>
        <v/>
      </c>
      <c r="H158" s="133" t="str">
        <f>_xlfn.IFNA(VLOOKUP($F158,'Lijst Stageklassen'!$A$5:$CV$12,3+20*(VALUE(LEFT($C158,1)-1))+VALUE(LEFT($D$7,1)),TRUE),J158)</f>
        <v/>
      </c>
      <c r="J158" s="112" t="str">
        <f>_xlfn.IFNA(IF(OR(RIGHT(C158,3)="MUT",RIGHT(C158,3)="ZUT"),RIGHT(C158,3),(VLOOKUP($F158,'Lijst Stageklassen'!$A$5:$CV$12,9+20*(VALUE(LEFT($C158,1)-1))+VALUE(LEFT($D$7,1)),TRUE))),"")</f>
        <v/>
      </c>
      <c r="K158" s="108" t="str">
        <f>VLOOKUP($J158,'Emissie U-methode'!$B$3:$E$11,3,TRUE)</f>
        <v/>
      </c>
      <c r="L158" s="108" t="str">
        <f>VLOOKUP($J158,'Emissie U-methode'!$B$3:$E$11,4,TRUE)</f>
        <v/>
      </c>
      <c r="M158" s="141" t="str">
        <f t="shared" si="8"/>
        <v/>
      </c>
      <c r="N158" s="286" t="str">
        <f t="shared" si="9"/>
        <v/>
      </c>
    </row>
    <row r="159" spans="2:14" s="4" customFormat="1" ht="15.6" x14ac:dyDescent="0.3">
      <c r="B159" s="123">
        <v>142</v>
      </c>
      <c r="C159" s="122" t="str">
        <f>'Rekensheet U-methode'!C166</f>
        <v>1. Mobiele bron</v>
      </c>
      <c r="D159" s="104" t="str">
        <f>IF('Rekensheet U-methode'!D166="","",'Rekensheet U-methode'!D166)</f>
        <v/>
      </c>
      <c r="E159" s="176" t="str">
        <f>IF('Rekensheet U-methode'!E166="","",'Rekensheet U-methode'!E166)</f>
        <v/>
      </c>
      <c r="F159" s="177" t="str">
        <f>IF('Rekensheet U-methode'!F166="","",'Rekensheet U-methode'!F166)</f>
        <v/>
      </c>
      <c r="G159" s="132" t="str">
        <f>_xlfn.IFNA(VLOOKUP($F159,'Lijst Stageklassen'!$A$5:$CV$12,3+20*(VALUE(LEFT($C159,1)-1)),TRUE),J159)</f>
        <v/>
      </c>
      <c r="H159" s="133" t="str">
        <f>_xlfn.IFNA(VLOOKUP($F159,'Lijst Stageklassen'!$A$5:$CV$12,3+20*(VALUE(LEFT($C159,1)-1))+VALUE(LEFT($D$7,1)),TRUE),J159)</f>
        <v/>
      </c>
      <c r="J159" s="112" t="str">
        <f>_xlfn.IFNA(IF(OR(RIGHT(C159,3)="MUT",RIGHT(C159,3)="ZUT"),RIGHT(C159,3),(VLOOKUP($F159,'Lijst Stageklassen'!$A$5:$CV$12,9+20*(VALUE(LEFT($C159,1)-1))+VALUE(LEFT($D$7,1)),TRUE))),"")</f>
        <v/>
      </c>
      <c r="K159" s="108" t="str">
        <f>VLOOKUP($J159,'Emissie U-methode'!$B$3:$E$11,3,TRUE)</f>
        <v/>
      </c>
      <c r="L159" s="108" t="str">
        <f>VLOOKUP($J159,'Emissie U-methode'!$B$3:$E$11,4,TRUE)</f>
        <v/>
      </c>
      <c r="M159" s="141" t="str">
        <f t="shared" si="8"/>
        <v/>
      </c>
      <c r="N159" s="286" t="str">
        <f t="shared" si="9"/>
        <v/>
      </c>
    </row>
    <row r="160" spans="2:14" s="4" customFormat="1" ht="15.6" x14ac:dyDescent="0.3">
      <c r="B160" s="123">
        <v>143</v>
      </c>
      <c r="C160" s="122" t="str">
        <f>'Rekensheet U-methode'!C167</f>
        <v>1. Mobiele bron</v>
      </c>
      <c r="D160" s="104" t="str">
        <f>IF('Rekensheet U-methode'!D167="","",'Rekensheet U-methode'!D167)</f>
        <v/>
      </c>
      <c r="E160" s="176" t="str">
        <f>IF('Rekensheet U-methode'!E167="","",'Rekensheet U-methode'!E167)</f>
        <v/>
      </c>
      <c r="F160" s="177" t="str">
        <f>IF('Rekensheet U-methode'!F167="","",'Rekensheet U-methode'!F167)</f>
        <v/>
      </c>
      <c r="G160" s="132" t="str">
        <f>_xlfn.IFNA(VLOOKUP($F160,'Lijst Stageklassen'!$A$5:$CV$12,3+20*(VALUE(LEFT($C160,1)-1)),TRUE),J160)</f>
        <v/>
      </c>
      <c r="H160" s="133" t="str">
        <f>_xlfn.IFNA(VLOOKUP($F160,'Lijst Stageklassen'!$A$5:$CV$12,3+20*(VALUE(LEFT($C160,1)-1))+VALUE(LEFT($D$7,1)),TRUE),J160)</f>
        <v/>
      </c>
      <c r="J160" s="112" t="str">
        <f>_xlfn.IFNA(IF(OR(RIGHT(C160,3)="MUT",RIGHT(C160,3)="ZUT"),RIGHT(C160,3),(VLOOKUP($F160,'Lijst Stageklassen'!$A$5:$CV$12,9+20*(VALUE(LEFT($C160,1)-1))+VALUE(LEFT($D$7,1)),TRUE))),"")</f>
        <v/>
      </c>
      <c r="K160" s="108" t="str">
        <f>VLOOKUP($J160,'Emissie U-methode'!$B$3:$E$11,3,TRUE)</f>
        <v/>
      </c>
      <c r="L160" s="108" t="str">
        <f>VLOOKUP($J160,'Emissie U-methode'!$B$3:$E$11,4,TRUE)</f>
        <v/>
      </c>
      <c r="M160" s="141" t="str">
        <f t="shared" si="8"/>
        <v/>
      </c>
      <c r="N160" s="286" t="str">
        <f t="shared" si="9"/>
        <v/>
      </c>
    </row>
    <row r="161" spans="2:14" s="4" customFormat="1" ht="15.6" x14ac:dyDescent="0.3">
      <c r="B161" s="123">
        <v>144</v>
      </c>
      <c r="C161" s="122" t="str">
        <f>'Rekensheet U-methode'!C168</f>
        <v>1. Mobiele bron</v>
      </c>
      <c r="D161" s="104" t="str">
        <f>IF('Rekensheet U-methode'!D168="","",'Rekensheet U-methode'!D168)</f>
        <v/>
      </c>
      <c r="E161" s="176" t="str">
        <f>IF('Rekensheet U-methode'!E168="","",'Rekensheet U-methode'!E168)</f>
        <v/>
      </c>
      <c r="F161" s="177" t="str">
        <f>IF('Rekensheet U-methode'!F168="","",'Rekensheet U-methode'!F168)</f>
        <v/>
      </c>
      <c r="G161" s="132" t="str">
        <f>_xlfn.IFNA(VLOOKUP($F161,'Lijst Stageklassen'!$A$5:$CV$12,3+20*(VALUE(LEFT($C161,1)-1)),TRUE),J161)</f>
        <v/>
      </c>
      <c r="H161" s="133" t="str">
        <f>_xlfn.IFNA(VLOOKUP($F161,'Lijst Stageklassen'!$A$5:$CV$12,3+20*(VALUE(LEFT($C161,1)-1))+VALUE(LEFT($D$7,1)),TRUE),J161)</f>
        <v/>
      </c>
      <c r="J161" s="112" t="str">
        <f>_xlfn.IFNA(IF(OR(RIGHT(C161,3)="MUT",RIGHT(C161,3)="ZUT"),RIGHT(C161,3),(VLOOKUP($F161,'Lijst Stageklassen'!$A$5:$CV$12,9+20*(VALUE(LEFT($C161,1)-1))+VALUE(LEFT($D$7,1)),TRUE))),"")</f>
        <v/>
      </c>
      <c r="K161" s="108" t="str">
        <f>VLOOKUP($J161,'Emissie U-methode'!$B$3:$E$11,3,TRUE)</f>
        <v/>
      </c>
      <c r="L161" s="108" t="str">
        <f>VLOOKUP($J161,'Emissie U-methode'!$B$3:$E$11,4,TRUE)</f>
        <v/>
      </c>
      <c r="M161" s="141" t="str">
        <f t="shared" si="8"/>
        <v/>
      </c>
      <c r="N161" s="286" t="str">
        <f t="shared" si="9"/>
        <v/>
      </c>
    </row>
    <row r="162" spans="2:14" s="4" customFormat="1" ht="15.6" x14ac:dyDescent="0.3">
      <c r="B162" s="123">
        <v>145</v>
      </c>
      <c r="C162" s="122" t="str">
        <f>'Rekensheet U-methode'!C169</f>
        <v>1. Mobiele bron</v>
      </c>
      <c r="D162" s="104" t="str">
        <f>IF('Rekensheet U-methode'!D169="","",'Rekensheet U-methode'!D169)</f>
        <v/>
      </c>
      <c r="E162" s="176" t="str">
        <f>IF('Rekensheet U-methode'!E169="","",'Rekensheet U-methode'!E169)</f>
        <v/>
      </c>
      <c r="F162" s="177" t="str">
        <f>IF('Rekensheet U-methode'!F169="","",'Rekensheet U-methode'!F169)</f>
        <v/>
      </c>
      <c r="G162" s="132" t="str">
        <f>_xlfn.IFNA(VLOOKUP($F162,'Lijst Stageklassen'!$A$5:$CV$12,3+20*(VALUE(LEFT($C162,1)-1)),TRUE),J162)</f>
        <v/>
      </c>
      <c r="H162" s="133" t="str">
        <f>_xlfn.IFNA(VLOOKUP($F162,'Lijst Stageklassen'!$A$5:$CV$12,3+20*(VALUE(LEFT($C162,1)-1))+VALUE(LEFT($D$7,1)),TRUE),J162)</f>
        <v/>
      </c>
      <c r="J162" s="112" t="str">
        <f>_xlfn.IFNA(IF(OR(RIGHT(C162,3)="MUT",RIGHT(C162,3)="ZUT"),RIGHT(C162,3),(VLOOKUP($F162,'Lijst Stageklassen'!$A$5:$CV$12,9+20*(VALUE(LEFT($C162,1)-1))+VALUE(LEFT($D$7,1)),TRUE))),"")</f>
        <v/>
      </c>
      <c r="K162" s="108" t="str">
        <f>VLOOKUP($J162,'Emissie U-methode'!$B$3:$E$11,3,TRUE)</f>
        <v/>
      </c>
      <c r="L162" s="108" t="str">
        <f>VLOOKUP($J162,'Emissie U-methode'!$B$3:$E$11,4,TRUE)</f>
        <v/>
      </c>
      <c r="M162" s="141" t="str">
        <f t="shared" si="8"/>
        <v/>
      </c>
      <c r="N162" s="286" t="str">
        <f t="shared" si="9"/>
        <v/>
      </c>
    </row>
    <row r="163" spans="2:14" s="4" customFormat="1" ht="15.6" x14ac:dyDescent="0.3">
      <c r="B163" s="123">
        <v>146</v>
      </c>
      <c r="C163" s="122" t="str">
        <f>'Rekensheet U-methode'!C170</f>
        <v>1. Mobiele bron</v>
      </c>
      <c r="D163" s="104" t="str">
        <f>IF('Rekensheet U-methode'!D170="","",'Rekensheet U-methode'!D170)</f>
        <v/>
      </c>
      <c r="E163" s="176" t="str">
        <f>IF('Rekensheet U-methode'!E170="","",'Rekensheet U-methode'!E170)</f>
        <v/>
      </c>
      <c r="F163" s="177" t="str">
        <f>IF('Rekensheet U-methode'!F170="","",'Rekensheet U-methode'!F170)</f>
        <v/>
      </c>
      <c r="G163" s="132" t="str">
        <f>_xlfn.IFNA(VLOOKUP($F163,'Lijst Stageklassen'!$A$5:$CV$12,3+20*(VALUE(LEFT($C163,1)-1)),TRUE),J163)</f>
        <v/>
      </c>
      <c r="H163" s="133" t="str">
        <f>_xlfn.IFNA(VLOOKUP($F163,'Lijst Stageklassen'!$A$5:$CV$12,3+20*(VALUE(LEFT($C163,1)-1))+VALUE(LEFT($D$7,1)),TRUE),J163)</f>
        <v/>
      </c>
      <c r="J163" s="112" t="str">
        <f>_xlfn.IFNA(IF(OR(RIGHT(C163,3)="MUT",RIGHT(C163,3)="ZUT"),RIGHT(C163,3),(VLOOKUP($F163,'Lijst Stageklassen'!$A$5:$CV$12,9+20*(VALUE(LEFT($C163,1)-1))+VALUE(LEFT($D$7,1)),TRUE))),"")</f>
        <v/>
      </c>
      <c r="K163" s="108" t="str">
        <f>VLOOKUP($J163,'Emissie U-methode'!$B$3:$E$11,3,TRUE)</f>
        <v/>
      </c>
      <c r="L163" s="108" t="str">
        <f>VLOOKUP($J163,'Emissie U-methode'!$B$3:$E$11,4,TRUE)</f>
        <v/>
      </c>
      <c r="M163" s="141" t="str">
        <f t="shared" si="8"/>
        <v/>
      </c>
      <c r="N163" s="286" t="str">
        <f t="shared" si="9"/>
        <v/>
      </c>
    </row>
    <row r="164" spans="2:14" s="4" customFormat="1" ht="15.6" x14ac:dyDescent="0.3">
      <c r="B164" s="123">
        <v>147</v>
      </c>
      <c r="C164" s="122" t="str">
        <f>'Rekensheet U-methode'!C171</f>
        <v>1. Mobiele bron</v>
      </c>
      <c r="D164" s="104" t="str">
        <f>IF('Rekensheet U-methode'!D171="","",'Rekensheet U-methode'!D171)</f>
        <v/>
      </c>
      <c r="E164" s="176" t="str">
        <f>IF('Rekensheet U-methode'!E171="","",'Rekensheet U-methode'!E171)</f>
        <v/>
      </c>
      <c r="F164" s="177" t="str">
        <f>IF('Rekensheet U-methode'!F171="","",'Rekensheet U-methode'!F171)</f>
        <v/>
      </c>
      <c r="G164" s="132" t="str">
        <f>_xlfn.IFNA(VLOOKUP($F164,'Lijst Stageklassen'!$A$5:$CV$12,3+20*(VALUE(LEFT($C164,1)-1)),TRUE),J164)</f>
        <v/>
      </c>
      <c r="H164" s="133" t="str">
        <f>_xlfn.IFNA(VLOOKUP($F164,'Lijst Stageklassen'!$A$5:$CV$12,3+20*(VALUE(LEFT($C164,1)-1))+VALUE(LEFT($D$7,1)),TRUE),J164)</f>
        <v/>
      </c>
      <c r="J164" s="112" t="str">
        <f>_xlfn.IFNA(IF(OR(RIGHT(C164,3)="MUT",RIGHT(C164,3)="ZUT"),RIGHT(C164,3),(VLOOKUP($F164,'Lijst Stageklassen'!$A$5:$CV$12,9+20*(VALUE(LEFT($C164,1)-1))+VALUE(LEFT($D$7,1)),TRUE))),"")</f>
        <v/>
      </c>
      <c r="K164" s="108" t="str">
        <f>VLOOKUP($J164,'Emissie U-methode'!$B$3:$E$11,3,TRUE)</f>
        <v/>
      </c>
      <c r="L164" s="108" t="str">
        <f>VLOOKUP($J164,'Emissie U-methode'!$B$3:$E$11,4,TRUE)</f>
        <v/>
      </c>
      <c r="M164" s="141" t="str">
        <f t="shared" si="8"/>
        <v/>
      </c>
      <c r="N164" s="286" t="str">
        <f t="shared" si="9"/>
        <v/>
      </c>
    </row>
    <row r="165" spans="2:14" s="4" customFormat="1" ht="15.6" x14ac:dyDescent="0.3">
      <c r="B165" s="123">
        <v>148</v>
      </c>
      <c r="C165" s="122" t="str">
        <f>'Rekensheet U-methode'!C172</f>
        <v>1. Mobiele bron</v>
      </c>
      <c r="D165" s="104" t="str">
        <f>IF('Rekensheet U-methode'!D172="","",'Rekensheet U-methode'!D172)</f>
        <v/>
      </c>
      <c r="E165" s="176" t="str">
        <f>IF('Rekensheet U-methode'!E172="","",'Rekensheet U-methode'!E172)</f>
        <v/>
      </c>
      <c r="F165" s="177" t="str">
        <f>IF('Rekensheet U-methode'!F172="","",'Rekensheet U-methode'!F172)</f>
        <v/>
      </c>
      <c r="G165" s="132" t="str">
        <f>_xlfn.IFNA(VLOOKUP($F165,'Lijst Stageklassen'!$A$5:$CV$12,3+20*(VALUE(LEFT($C165,1)-1)),TRUE),J165)</f>
        <v/>
      </c>
      <c r="H165" s="133" t="str">
        <f>_xlfn.IFNA(VLOOKUP($F165,'Lijst Stageklassen'!$A$5:$CV$12,3+20*(VALUE(LEFT($C165,1)-1))+VALUE(LEFT($D$7,1)),TRUE),J165)</f>
        <v/>
      </c>
      <c r="J165" s="112" t="str">
        <f>_xlfn.IFNA(IF(OR(RIGHT(C165,3)="MUT",RIGHT(C165,3)="ZUT"),RIGHT(C165,3),(VLOOKUP($F165,'Lijst Stageklassen'!$A$5:$CV$12,9+20*(VALUE(LEFT($C165,1)-1))+VALUE(LEFT($D$7,1)),TRUE))),"")</f>
        <v/>
      </c>
      <c r="K165" s="108" t="str">
        <f>VLOOKUP($J165,'Emissie U-methode'!$B$3:$E$11,3,TRUE)</f>
        <v/>
      </c>
      <c r="L165" s="108" t="str">
        <f>VLOOKUP($J165,'Emissie U-methode'!$B$3:$E$11,4,TRUE)</f>
        <v/>
      </c>
      <c r="M165" s="141" t="str">
        <f t="shared" si="8"/>
        <v/>
      </c>
      <c r="N165" s="286" t="str">
        <f t="shared" si="9"/>
        <v/>
      </c>
    </row>
    <row r="166" spans="2:14" s="4" customFormat="1" ht="15.6" x14ac:dyDescent="0.3">
      <c r="B166" s="123">
        <v>149</v>
      </c>
      <c r="C166" s="122" t="str">
        <f>'Rekensheet U-methode'!C173</f>
        <v>1. Mobiele bron</v>
      </c>
      <c r="D166" s="104" t="str">
        <f>IF('Rekensheet U-methode'!D173="","",'Rekensheet U-methode'!D173)</f>
        <v/>
      </c>
      <c r="E166" s="176" t="str">
        <f>IF('Rekensheet U-methode'!E173="","",'Rekensheet U-methode'!E173)</f>
        <v/>
      </c>
      <c r="F166" s="177" t="str">
        <f>IF('Rekensheet U-methode'!F173="","",'Rekensheet U-methode'!F173)</f>
        <v/>
      </c>
      <c r="G166" s="132" t="str">
        <f>_xlfn.IFNA(VLOOKUP($F166,'Lijst Stageklassen'!$A$5:$CV$12,3+20*(VALUE(LEFT($C166,1)-1)),TRUE),J166)</f>
        <v/>
      </c>
      <c r="H166" s="133" t="str">
        <f>_xlfn.IFNA(VLOOKUP($F166,'Lijst Stageklassen'!$A$5:$CV$12,3+20*(VALUE(LEFT($C166,1)-1))+VALUE(LEFT($D$7,1)),TRUE),J166)</f>
        <v/>
      </c>
      <c r="J166" s="112" t="str">
        <f>_xlfn.IFNA(IF(OR(RIGHT(C166,3)="MUT",RIGHT(C166,3)="ZUT"),RIGHT(C166,3),(VLOOKUP($F166,'Lijst Stageklassen'!$A$5:$CV$12,9+20*(VALUE(LEFT($C166,1)-1))+VALUE(LEFT($D$7,1)),TRUE))),"")</f>
        <v/>
      </c>
      <c r="K166" s="108" t="str">
        <f>VLOOKUP($J166,'Emissie U-methode'!$B$3:$E$11,3,TRUE)</f>
        <v/>
      </c>
      <c r="L166" s="108" t="str">
        <f>VLOOKUP($J166,'Emissie U-methode'!$B$3:$E$11,4,TRUE)</f>
        <v/>
      </c>
      <c r="M166" s="141" t="str">
        <f t="shared" si="8"/>
        <v/>
      </c>
      <c r="N166" s="286" t="str">
        <f t="shared" si="9"/>
        <v/>
      </c>
    </row>
    <row r="167" spans="2:14" s="4" customFormat="1" ht="15.6" x14ac:dyDescent="0.3">
      <c r="B167" s="123">
        <v>150</v>
      </c>
      <c r="C167" s="122" t="str">
        <f>'Rekensheet U-methode'!C174</f>
        <v>1. Mobiele bron</v>
      </c>
      <c r="D167" s="104" t="str">
        <f>IF('Rekensheet U-methode'!D174="","",'Rekensheet U-methode'!D174)</f>
        <v/>
      </c>
      <c r="E167" s="176" t="str">
        <f>IF('Rekensheet U-methode'!E174="","",'Rekensheet U-methode'!E174)</f>
        <v/>
      </c>
      <c r="F167" s="177" t="str">
        <f>IF('Rekensheet U-methode'!F174="","",'Rekensheet U-methode'!F174)</f>
        <v/>
      </c>
      <c r="G167" s="132" t="str">
        <f>_xlfn.IFNA(VLOOKUP($F167,'Lijst Stageklassen'!$A$5:$CV$12,3+20*(VALUE(LEFT($C167,1)-1)),TRUE),J167)</f>
        <v/>
      </c>
      <c r="H167" s="133" t="str">
        <f>_xlfn.IFNA(VLOOKUP($F167,'Lijst Stageklassen'!$A$5:$CV$12,3+20*(VALUE(LEFT($C167,1)-1))+VALUE(LEFT($D$7,1)),TRUE),J167)</f>
        <v/>
      </c>
      <c r="J167" s="112" t="str">
        <f>_xlfn.IFNA(IF(OR(RIGHT(C167,3)="MUT",RIGHT(C167,3)="ZUT"),RIGHT(C167,3),(VLOOKUP($F167,'Lijst Stageklassen'!$A$5:$CV$12,9+20*(VALUE(LEFT($C167,1)-1))+VALUE(LEFT($D$7,1)),TRUE))),"")</f>
        <v/>
      </c>
      <c r="K167" s="108" t="str">
        <f>VLOOKUP($J167,'Emissie U-methode'!$B$3:$E$11,3,TRUE)</f>
        <v/>
      </c>
      <c r="L167" s="108" t="str">
        <f>VLOOKUP($J167,'Emissie U-methode'!$B$3:$E$11,4,TRUE)</f>
        <v/>
      </c>
      <c r="M167" s="141" t="str">
        <f t="shared" si="8"/>
        <v/>
      </c>
      <c r="N167" s="286" t="str">
        <f t="shared" si="9"/>
        <v/>
      </c>
    </row>
    <row r="168" spans="2:14" s="4" customFormat="1" ht="15.6" x14ac:dyDescent="0.3">
      <c r="B168" s="123">
        <v>151</v>
      </c>
      <c r="C168" s="122" t="str">
        <f>'Rekensheet U-methode'!C175</f>
        <v>1. Mobiele bron</v>
      </c>
      <c r="D168" s="104" t="str">
        <f>IF('Rekensheet U-methode'!D175="","",'Rekensheet U-methode'!D175)</f>
        <v/>
      </c>
      <c r="E168" s="176" t="str">
        <f>IF('Rekensheet U-methode'!E175="","",'Rekensheet U-methode'!E175)</f>
        <v/>
      </c>
      <c r="F168" s="177" t="str">
        <f>IF('Rekensheet U-methode'!F175="","",'Rekensheet U-methode'!F175)</f>
        <v/>
      </c>
      <c r="G168" s="132" t="str">
        <f>_xlfn.IFNA(VLOOKUP($F168,'Lijst Stageklassen'!$A$5:$CV$12,3+20*(VALUE(LEFT($C168,1)-1)),TRUE),J168)</f>
        <v/>
      </c>
      <c r="H168" s="133" t="str">
        <f>_xlfn.IFNA(VLOOKUP($F168,'Lijst Stageklassen'!$A$5:$CV$12,3+20*(VALUE(LEFT($C168,1)-1))+VALUE(LEFT($D$7,1)),TRUE),J168)</f>
        <v/>
      </c>
      <c r="J168" s="112" t="str">
        <f>_xlfn.IFNA(IF(OR(RIGHT(C168,3)="MUT",RIGHT(C168,3)="ZUT"),RIGHT(C168,3),(VLOOKUP($F168,'Lijst Stageklassen'!$A$5:$CV$12,9+20*(VALUE(LEFT($C168,1)-1))+VALUE(LEFT($D$7,1)),TRUE))),"")</f>
        <v/>
      </c>
      <c r="K168" s="108" t="str">
        <f>VLOOKUP($J168,'Emissie U-methode'!$B$3:$E$11,3,TRUE)</f>
        <v/>
      </c>
      <c r="L168" s="108" t="str">
        <f>VLOOKUP($J168,'Emissie U-methode'!$B$3:$E$11,4,TRUE)</f>
        <v/>
      </c>
      <c r="M168" s="141" t="str">
        <f t="shared" si="8"/>
        <v/>
      </c>
      <c r="N168" s="286" t="str">
        <f t="shared" si="9"/>
        <v/>
      </c>
    </row>
    <row r="169" spans="2:14" s="4" customFormat="1" ht="15.6" x14ac:dyDescent="0.3">
      <c r="B169" s="123">
        <v>152</v>
      </c>
      <c r="C169" s="122" t="str">
        <f>'Rekensheet U-methode'!C176</f>
        <v>1. Mobiele bron</v>
      </c>
      <c r="D169" s="104" t="str">
        <f>IF('Rekensheet U-methode'!D176="","",'Rekensheet U-methode'!D176)</f>
        <v/>
      </c>
      <c r="E169" s="176" t="str">
        <f>IF('Rekensheet U-methode'!E176="","",'Rekensheet U-methode'!E176)</f>
        <v/>
      </c>
      <c r="F169" s="177" t="str">
        <f>IF('Rekensheet U-methode'!F176="","",'Rekensheet U-methode'!F176)</f>
        <v/>
      </c>
      <c r="G169" s="132" t="str">
        <f>_xlfn.IFNA(VLOOKUP($F169,'Lijst Stageklassen'!$A$5:$CV$12,3+20*(VALUE(LEFT($C169,1)-1)),TRUE),J169)</f>
        <v/>
      </c>
      <c r="H169" s="133" t="str">
        <f>_xlfn.IFNA(VLOOKUP($F169,'Lijst Stageklassen'!$A$5:$CV$12,3+20*(VALUE(LEFT($C169,1)-1))+VALUE(LEFT($D$7,1)),TRUE),J169)</f>
        <v/>
      </c>
      <c r="J169" s="112" t="str">
        <f>_xlfn.IFNA(IF(OR(RIGHT(C169,3)="MUT",RIGHT(C169,3)="ZUT"),RIGHT(C169,3),(VLOOKUP($F169,'Lijst Stageklassen'!$A$5:$CV$12,9+20*(VALUE(LEFT($C169,1)-1))+VALUE(LEFT($D$7,1)),TRUE))),"")</f>
        <v/>
      </c>
      <c r="K169" s="108" t="str">
        <f>VLOOKUP($J169,'Emissie U-methode'!$B$3:$E$11,3,TRUE)</f>
        <v/>
      </c>
      <c r="L169" s="108" t="str">
        <f>VLOOKUP($J169,'Emissie U-methode'!$B$3:$E$11,4,TRUE)</f>
        <v/>
      </c>
      <c r="M169" s="141" t="str">
        <f t="shared" si="8"/>
        <v/>
      </c>
      <c r="N169" s="286" t="str">
        <f t="shared" si="9"/>
        <v/>
      </c>
    </row>
    <row r="170" spans="2:14" s="4" customFormat="1" ht="15.6" x14ac:dyDescent="0.3">
      <c r="B170" s="123">
        <v>153</v>
      </c>
      <c r="C170" s="122" t="str">
        <f>'Rekensheet U-methode'!C177</f>
        <v>1. Mobiele bron</v>
      </c>
      <c r="D170" s="104" t="str">
        <f>IF('Rekensheet U-methode'!D177="","",'Rekensheet U-methode'!D177)</f>
        <v/>
      </c>
      <c r="E170" s="176" t="str">
        <f>IF('Rekensheet U-methode'!E177="","",'Rekensheet U-methode'!E177)</f>
        <v/>
      </c>
      <c r="F170" s="177" t="str">
        <f>IF('Rekensheet U-methode'!F177="","",'Rekensheet U-methode'!F177)</f>
        <v/>
      </c>
      <c r="G170" s="132" t="str">
        <f>_xlfn.IFNA(VLOOKUP($F170,'Lijst Stageklassen'!$A$5:$CV$12,3+20*(VALUE(LEFT($C170,1)-1)),TRUE),J170)</f>
        <v/>
      </c>
      <c r="H170" s="133" t="str">
        <f>_xlfn.IFNA(VLOOKUP($F170,'Lijst Stageklassen'!$A$5:$CV$12,3+20*(VALUE(LEFT($C170,1)-1))+VALUE(LEFT($D$7,1)),TRUE),J170)</f>
        <v/>
      </c>
      <c r="J170" s="112" t="str">
        <f>_xlfn.IFNA(IF(OR(RIGHT(C170,3)="MUT",RIGHT(C170,3)="ZUT"),RIGHT(C170,3),(VLOOKUP($F170,'Lijst Stageklassen'!$A$5:$CV$12,9+20*(VALUE(LEFT($C170,1)-1))+VALUE(LEFT($D$7,1)),TRUE))),"")</f>
        <v/>
      </c>
      <c r="K170" s="108" t="str">
        <f>VLOOKUP($J170,'Emissie U-methode'!$B$3:$E$11,3,TRUE)</f>
        <v/>
      </c>
      <c r="L170" s="108" t="str">
        <f>VLOOKUP($J170,'Emissie U-methode'!$B$3:$E$11,4,TRUE)</f>
        <v/>
      </c>
      <c r="M170" s="141" t="str">
        <f t="shared" si="8"/>
        <v/>
      </c>
      <c r="N170" s="286" t="str">
        <f t="shared" si="9"/>
        <v/>
      </c>
    </row>
    <row r="171" spans="2:14" s="4" customFormat="1" ht="15.6" x14ac:dyDescent="0.3">
      <c r="B171" s="123">
        <v>154</v>
      </c>
      <c r="C171" s="122" t="str">
        <f>'Rekensheet U-methode'!C178</f>
        <v>1. Mobiele bron</v>
      </c>
      <c r="D171" s="104" t="str">
        <f>IF('Rekensheet U-methode'!D178="","",'Rekensheet U-methode'!D178)</f>
        <v/>
      </c>
      <c r="E171" s="176" t="str">
        <f>IF('Rekensheet U-methode'!E178="","",'Rekensheet U-methode'!E178)</f>
        <v/>
      </c>
      <c r="F171" s="177" t="str">
        <f>IF('Rekensheet U-methode'!F178="","",'Rekensheet U-methode'!F178)</f>
        <v/>
      </c>
      <c r="G171" s="132" t="str">
        <f>_xlfn.IFNA(VLOOKUP($F171,'Lijst Stageklassen'!$A$5:$CV$12,3+20*(VALUE(LEFT($C171,1)-1)),TRUE),J171)</f>
        <v/>
      </c>
      <c r="H171" s="133" t="str">
        <f>_xlfn.IFNA(VLOOKUP($F171,'Lijst Stageklassen'!$A$5:$CV$12,3+20*(VALUE(LEFT($C171,1)-1))+VALUE(LEFT($D$7,1)),TRUE),J171)</f>
        <v/>
      </c>
      <c r="J171" s="112" t="str">
        <f>_xlfn.IFNA(IF(OR(RIGHT(C171,3)="MUT",RIGHT(C171,3)="ZUT"),RIGHT(C171,3),(VLOOKUP($F171,'Lijst Stageklassen'!$A$5:$CV$12,9+20*(VALUE(LEFT($C171,1)-1))+VALUE(LEFT($D$7,1)),TRUE))),"")</f>
        <v/>
      </c>
      <c r="K171" s="108" t="str">
        <f>VLOOKUP($J171,'Emissie U-methode'!$B$3:$E$11,3,TRUE)</f>
        <v/>
      </c>
      <c r="L171" s="108" t="str">
        <f>VLOOKUP($J171,'Emissie U-methode'!$B$3:$E$11,4,TRUE)</f>
        <v/>
      </c>
      <c r="M171" s="141" t="str">
        <f t="shared" si="8"/>
        <v/>
      </c>
      <c r="N171" s="286" t="str">
        <f t="shared" si="9"/>
        <v/>
      </c>
    </row>
    <row r="172" spans="2:14" s="4" customFormat="1" ht="15.6" x14ac:dyDescent="0.3">
      <c r="B172" s="123">
        <v>155</v>
      </c>
      <c r="C172" s="122" t="str">
        <f>'Rekensheet U-methode'!C179</f>
        <v>1. Mobiele bron</v>
      </c>
      <c r="D172" s="104" t="str">
        <f>IF('Rekensheet U-methode'!D179="","",'Rekensheet U-methode'!D179)</f>
        <v/>
      </c>
      <c r="E172" s="176" t="str">
        <f>IF('Rekensheet U-methode'!E179="","",'Rekensheet U-methode'!E179)</f>
        <v/>
      </c>
      <c r="F172" s="177" t="str">
        <f>IF('Rekensheet U-methode'!F179="","",'Rekensheet U-methode'!F179)</f>
        <v/>
      </c>
      <c r="G172" s="132" t="str">
        <f>_xlfn.IFNA(VLOOKUP($F172,'Lijst Stageklassen'!$A$5:$CV$12,3+20*(VALUE(LEFT($C172,1)-1)),TRUE),J172)</f>
        <v/>
      </c>
      <c r="H172" s="133" t="str">
        <f>_xlfn.IFNA(VLOOKUP($F172,'Lijst Stageklassen'!$A$5:$CV$12,3+20*(VALUE(LEFT($C172,1)-1))+VALUE(LEFT($D$7,1)),TRUE),J172)</f>
        <v/>
      </c>
      <c r="J172" s="112" t="str">
        <f>_xlfn.IFNA(IF(OR(RIGHT(C172,3)="MUT",RIGHT(C172,3)="ZUT"),RIGHT(C172,3),(VLOOKUP($F172,'Lijst Stageklassen'!$A$5:$CV$12,9+20*(VALUE(LEFT($C172,1)-1))+VALUE(LEFT($D$7,1)),TRUE))),"")</f>
        <v/>
      </c>
      <c r="K172" s="108" t="str">
        <f>VLOOKUP($J172,'Emissie U-methode'!$B$3:$E$11,3,TRUE)</f>
        <v/>
      </c>
      <c r="L172" s="108" t="str">
        <f>VLOOKUP($J172,'Emissie U-methode'!$B$3:$E$11,4,TRUE)</f>
        <v/>
      </c>
      <c r="M172" s="141" t="str">
        <f t="shared" si="8"/>
        <v/>
      </c>
      <c r="N172" s="286" t="str">
        <f t="shared" si="9"/>
        <v/>
      </c>
    </row>
    <row r="173" spans="2:14" s="4" customFormat="1" ht="15.6" x14ac:dyDescent="0.3">
      <c r="B173" s="123">
        <v>156</v>
      </c>
      <c r="C173" s="122" t="str">
        <f>'Rekensheet U-methode'!C180</f>
        <v>1. Mobiele bron</v>
      </c>
      <c r="D173" s="104" t="str">
        <f>IF('Rekensheet U-methode'!D180="","",'Rekensheet U-methode'!D180)</f>
        <v/>
      </c>
      <c r="E173" s="176" t="str">
        <f>IF('Rekensheet U-methode'!E180="","",'Rekensheet U-methode'!E180)</f>
        <v/>
      </c>
      <c r="F173" s="177" t="str">
        <f>IF('Rekensheet U-methode'!F180="","",'Rekensheet U-methode'!F180)</f>
        <v/>
      </c>
      <c r="G173" s="132" t="str">
        <f>_xlfn.IFNA(VLOOKUP($F173,'Lijst Stageklassen'!$A$5:$CV$12,3+20*(VALUE(LEFT($C173,1)-1)),TRUE),J173)</f>
        <v/>
      </c>
      <c r="H173" s="133" t="str">
        <f>_xlfn.IFNA(VLOOKUP($F173,'Lijst Stageklassen'!$A$5:$CV$12,3+20*(VALUE(LEFT($C173,1)-1))+VALUE(LEFT($D$7,1)),TRUE),J173)</f>
        <v/>
      </c>
      <c r="J173" s="112" t="str">
        <f>_xlfn.IFNA(IF(OR(RIGHT(C173,3)="MUT",RIGHT(C173,3)="ZUT"),RIGHT(C173,3),(VLOOKUP($F173,'Lijst Stageklassen'!$A$5:$CV$12,9+20*(VALUE(LEFT($C173,1)-1))+VALUE(LEFT($D$7,1)),TRUE))),"")</f>
        <v/>
      </c>
      <c r="K173" s="108" t="str">
        <f>VLOOKUP($J173,'Emissie U-methode'!$B$3:$E$11,3,TRUE)</f>
        <v/>
      </c>
      <c r="L173" s="108" t="str">
        <f>VLOOKUP($J173,'Emissie U-methode'!$B$3:$E$11,4,TRUE)</f>
        <v/>
      </c>
      <c r="M173" s="141" t="str">
        <f t="shared" si="8"/>
        <v/>
      </c>
      <c r="N173" s="286" t="str">
        <f t="shared" si="9"/>
        <v/>
      </c>
    </row>
    <row r="174" spans="2:14" s="4" customFormat="1" ht="15.6" x14ac:dyDescent="0.3">
      <c r="B174" s="123">
        <v>157</v>
      </c>
      <c r="C174" s="122" t="str">
        <f>'Rekensheet U-methode'!C181</f>
        <v>1. Mobiele bron</v>
      </c>
      <c r="D174" s="104" t="str">
        <f>IF('Rekensheet U-methode'!D181="","",'Rekensheet U-methode'!D181)</f>
        <v/>
      </c>
      <c r="E174" s="176" t="str">
        <f>IF('Rekensheet U-methode'!E181="","",'Rekensheet U-methode'!E181)</f>
        <v/>
      </c>
      <c r="F174" s="177" t="str">
        <f>IF('Rekensheet U-methode'!F181="","",'Rekensheet U-methode'!F181)</f>
        <v/>
      </c>
      <c r="G174" s="132" t="str">
        <f>_xlfn.IFNA(VLOOKUP($F174,'Lijst Stageklassen'!$A$5:$CV$12,3+20*(VALUE(LEFT($C174,1)-1)),TRUE),J174)</f>
        <v/>
      </c>
      <c r="H174" s="133" t="str">
        <f>_xlfn.IFNA(VLOOKUP($F174,'Lijst Stageklassen'!$A$5:$CV$12,3+20*(VALUE(LEFT($C174,1)-1))+VALUE(LEFT($D$7,1)),TRUE),J174)</f>
        <v/>
      </c>
      <c r="J174" s="112" t="str">
        <f>_xlfn.IFNA(IF(OR(RIGHT(C174,3)="MUT",RIGHT(C174,3)="ZUT"),RIGHT(C174,3),(VLOOKUP($F174,'Lijst Stageklassen'!$A$5:$CV$12,9+20*(VALUE(LEFT($C174,1)-1))+VALUE(LEFT($D$7,1)),TRUE))),"")</f>
        <v/>
      </c>
      <c r="K174" s="108" t="str">
        <f>VLOOKUP($J174,'Emissie U-methode'!$B$3:$E$11,3,TRUE)</f>
        <v/>
      </c>
      <c r="L174" s="108" t="str">
        <f>VLOOKUP($J174,'Emissie U-methode'!$B$3:$E$11,4,TRUE)</f>
        <v/>
      </c>
      <c r="M174" s="141" t="str">
        <f t="shared" si="8"/>
        <v/>
      </c>
      <c r="N174" s="286" t="str">
        <f t="shared" si="9"/>
        <v/>
      </c>
    </row>
    <row r="175" spans="2:14" s="4" customFormat="1" ht="15.6" x14ac:dyDescent="0.3">
      <c r="B175" s="123">
        <v>158</v>
      </c>
      <c r="C175" s="122" t="str">
        <f>'Rekensheet U-methode'!C182</f>
        <v>1. Mobiele bron</v>
      </c>
      <c r="D175" s="104" t="str">
        <f>IF('Rekensheet U-methode'!D182="","",'Rekensheet U-methode'!D182)</f>
        <v/>
      </c>
      <c r="E175" s="176" t="str">
        <f>IF('Rekensheet U-methode'!E182="","",'Rekensheet U-methode'!E182)</f>
        <v/>
      </c>
      <c r="F175" s="177" t="str">
        <f>IF('Rekensheet U-methode'!F182="","",'Rekensheet U-methode'!F182)</f>
        <v/>
      </c>
      <c r="G175" s="132" t="str">
        <f>_xlfn.IFNA(VLOOKUP($F175,'Lijst Stageklassen'!$A$5:$CV$12,3+20*(VALUE(LEFT($C175,1)-1)),TRUE),J175)</f>
        <v/>
      </c>
      <c r="H175" s="133" t="str">
        <f>_xlfn.IFNA(VLOOKUP($F175,'Lijst Stageklassen'!$A$5:$CV$12,3+20*(VALUE(LEFT($C175,1)-1))+VALUE(LEFT($D$7,1)),TRUE),J175)</f>
        <v/>
      </c>
      <c r="J175" s="112" t="str">
        <f>_xlfn.IFNA(IF(OR(RIGHT(C175,3)="MUT",RIGHT(C175,3)="ZUT"),RIGHT(C175,3),(VLOOKUP($F175,'Lijst Stageklassen'!$A$5:$CV$12,9+20*(VALUE(LEFT($C175,1)-1))+VALUE(LEFT($D$7,1)),TRUE))),"")</f>
        <v/>
      </c>
      <c r="K175" s="108" t="str">
        <f>VLOOKUP($J175,'Emissie U-methode'!$B$3:$E$11,3,TRUE)</f>
        <v/>
      </c>
      <c r="L175" s="108" t="str">
        <f>VLOOKUP($J175,'Emissie U-methode'!$B$3:$E$11,4,TRUE)</f>
        <v/>
      </c>
      <c r="M175" s="141" t="str">
        <f t="shared" si="8"/>
        <v/>
      </c>
      <c r="N175" s="286" t="str">
        <f t="shared" si="9"/>
        <v/>
      </c>
    </row>
    <row r="176" spans="2:14" s="4" customFormat="1" ht="15.6" x14ac:dyDescent="0.3">
      <c r="B176" s="123">
        <v>159</v>
      </c>
      <c r="C176" s="122" t="str">
        <f>'Rekensheet U-methode'!C183</f>
        <v>1. Mobiele bron</v>
      </c>
      <c r="D176" s="104" t="str">
        <f>IF('Rekensheet U-methode'!D183="","",'Rekensheet U-methode'!D183)</f>
        <v/>
      </c>
      <c r="E176" s="176" t="str">
        <f>IF('Rekensheet U-methode'!E183="","",'Rekensheet U-methode'!E183)</f>
        <v/>
      </c>
      <c r="F176" s="177" t="str">
        <f>IF('Rekensheet U-methode'!F183="","",'Rekensheet U-methode'!F183)</f>
        <v/>
      </c>
      <c r="G176" s="132" t="str">
        <f>_xlfn.IFNA(VLOOKUP($F176,'Lijst Stageklassen'!$A$5:$CV$12,3+20*(VALUE(LEFT($C176,1)-1)),TRUE),J176)</f>
        <v/>
      </c>
      <c r="H176" s="133" t="str">
        <f>_xlfn.IFNA(VLOOKUP($F176,'Lijst Stageklassen'!$A$5:$CV$12,3+20*(VALUE(LEFT($C176,1)-1))+VALUE(LEFT($D$7,1)),TRUE),J176)</f>
        <v/>
      </c>
      <c r="J176" s="112" t="str">
        <f>_xlfn.IFNA(IF(OR(RIGHT(C176,3)="MUT",RIGHT(C176,3)="ZUT"),RIGHT(C176,3),(VLOOKUP($F176,'Lijst Stageklassen'!$A$5:$CV$12,9+20*(VALUE(LEFT($C176,1)-1))+VALUE(LEFT($D$7,1)),TRUE))),"")</f>
        <v/>
      </c>
      <c r="K176" s="108" t="str">
        <f>VLOOKUP($J176,'Emissie U-methode'!$B$3:$E$11,3,TRUE)</f>
        <v/>
      </c>
      <c r="L176" s="108" t="str">
        <f>VLOOKUP($J176,'Emissie U-methode'!$B$3:$E$11,4,TRUE)</f>
        <v/>
      </c>
      <c r="M176" s="141" t="str">
        <f t="shared" si="8"/>
        <v/>
      </c>
      <c r="N176" s="286" t="str">
        <f t="shared" si="9"/>
        <v/>
      </c>
    </row>
    <row r="177" spans="2:14" s="4" customFormat="1" ht="15.6" x14ac:dyDescent="0.3">
      <c r="B177" s="123">
        <v>160</v>
      </c>
      <c r="C177" s="122" t="str">
        <f>'Rekensheet U-methode'!C184</f>
        <v>1. Mobiele bron</v>
      </c>
      <c r="D177" s="104" t="str">
        <f>IF('Rekensheet U-methode'!D184="","",'Rekensheet U-methode'!D184)</f>
        <v/>
      </c>
      <c r="E177" s="176" t="str">
        <f>IF('Rekensheet U-methode'!E184="","",'Rekensheet U-methode'!E184)</f>
        <v/>
      </c>
      <c r="F177" s="177" t="str">
        <f>IF('Rekensheet U-methode'!F184="","",'Rekensheet U-methode'!F184)</f>
        <v/>
      </c>
      <c r="G177" s="132" t="str">
        <f>_xlfn.IFNA(VLOOKUP($F177,'Lijst Stageklassen'!$A$5:$CV$12,3+20*(VALUE(LEFT($C177,1)-1)),TRUE),J177)</f>
        <v/>
      </c>
      <c r="H177" s="133" t="str">
        <f>_xlfn.IFNA(VLOOKUP($F177,'Lijst Stageklassen'!$A$5:$CV$12,3+20*(VALUE(LEFT($C177,1)-1))+VALUE(LEFT($D$7,1)),TRUE),J177)</f>
        <v/>
      </c>
      <c r="J177" s="112" t="str">
        <f>_xlfn.IFNA(IF(OR(RIGHT(C177,3)="MUT",RIGHT(C177,3)="ZUT"),RIGHT(C177,3),(VLOOKUP($F177,'Lijst Stageklassen'!$A$5:$CV$12,9+20*(VALUE(LEFT($C177,1)-1))+VALUE(LEFT($D$7,1)),TRUE))),"")</f>
        <v/>
      </c>
      <c r="K177" s="108" t="str">
        <f>VLOOKUP($J177,'Emissie U-methode'!$B$3:$E$11,3,TRUE)</f>
        <v/>
      </c>
      <c r="L177" s="108" t="str">
        <f>VLOOKUP($J177,'Emissie U-methode'!$B$3:$E$11,4,TRUE)</f>
        <v/>
      </c>
      <c r="M177" s="141" t="str">
        <f t="shared" si="8"/>
        <v/>
      </c>
      <c r="N177" s="286" t="str">
        <f t="shared" si="9"/>
        <v/>
      </c>
    </row>
    <row r="178" spans="2:14" s="4" customFormat="1" ht="15.6" x14ac:dyDescent="0.3">
      <c r="B178" s="123">
        <v>161</v>
      </c>
      <c r="C178" s="122" t="str">
        <f>'Rekensheet U-methode'!C185</f>
        <v>1. Mobiele bron</v>
      </c>
      <c r="D178" s="104" t="str">
        <f>IF('Rekensheet U-methode'!D185="","",'Rekensheet U-methode'!D185)</f>
        <v/>
      </c>
      <c r="E178" s="176" t="str">
        <f>IF('Rekensheet U-methode'!E185="","",'Rekensheet U-methode'!E185)</f>
        <v/>
      </c>
      <c r="F178" s="177" t="str">
        <f>IF('Rekensheet U-methode'!F185="","",'Rekensheet U-methode'!F185)</f>
        <v/>
      </c>
      <c r="G178" s="132" t="str">
        <f>_xlfn.IFNA(VLOOKUP($F178,'Lijst Stageklassen'!$A$5:$CV$12,3+20*(VALUE(LEFT($C178,1)-1)),TRUE),J178)</f>
        <v/>
      </c>
      <c r="H178" s="133" t="str">
        <f>_xlfn.IFNA(VLOOKUP($F178,'Lijst Stageklassen'!$A$5:$CV$12,3+20*(VALUE(LEFT($C178,1)-1))+VALUE(LEFT($D$7,1)),TRUE),J178)</f>
        <v/>
      </c>
      <c r="J178" s="112" t="str">
        <f>_xlfn.IFNA(IF(OR(RIGHT(C178,3)="MUT",RIGHT(C178,3)="ZUT"),RIGHT(C178,3),(VLOOKUP($F178,'Lijst Stageklassen'!$A$5:$CV$12,9+20*(VALUE(LEFT($C178,1)-1))+VALUE(LEFT($D$7,1)),TRUE))),"")</f>
        <v/>
      </c>
      <c r="K178" s="108" t="str">
        <f>VLOOKUP($J178,'Emissie U-methode'!$B$3:$E$11,3,TRUE)</f>
        <v/>
      </c>
      <c r="L178" s="108" t="str">
        <f>VLOOKUP($J178,'Emissie U-methode'!$B$3:$E$11,4,TRUE)</f>
        <v/>
      </c>
      <c r="M178" s="141" t="str">
        <f t="shared" si="8"/>
        <v/>
      </c>
      <c r="N178" s="286" t="str">
        <f t="shared" si="9"/>
        <v/>
      </c>
    </row>
    <row r="179" spans="2:14" s="4" customFormat="1" ht="15.6" x14ac:dyDescent="0.3">
      <c r="B179" s="123">
        <v>162</v>
      </c>
      <c r="C179" s="122" t="str">
        <f>'Rekensheet U-methode'!C186</f>
        <v>1. Mobiele bron</v>
      </c>
      <c r="D179" s="104" t="str">
        <f>IF('Rekensheet U-methode'!D186="","",'Rekensheet U-methode'!D186)</f>
        <v/>
      </c>
      <c r="E179" s="176" t="str">
        <f>IF('Rekensheet U-methode'!E186="","",'Rekensheet U-methode'!E186)</f>
        <v/>
      </c>
      <c r="F179" s="177" t="str">
        <f>IF('Rekensheet U-methode'!F186="","",'Rekensheet U-methode'!F186)</f>
        <v/>
      </c>
      <c r="G179" s="132" t="str">
        <f>_xlfn.IFNA(VLOOKUP($F179,'Lijst Stageklassen'!$A$5:$CV$12,3+20*(VALUE(LEFT($C179,1)-1)),TRUE),J179)</f>
        <v/>
      </c>
      <c r="H179" s="133" t="str">
        <f>_xlfn.IFNA(VLOOKUP($F179,'Lijst Stageklassen'!$A$5:$CV$12,3+20*(VALUE(LEFT($C179,1)-1))+VALUE(LEFT($D$7,1)),TRUE),J179)</f>
        <v/>
      </c>
      <c r="J179" s="112" t="str">
        <f>_xlfn.IFNA(IF(OR(RIGHT(C179,3)="MUT",RIGHT(C179,3)="ZUT"),RIGHT(C179,3),(VLOOKUP($F179,'Lijst Stageklassen'!$A$5:$CV$12,9+20*(VALUE(LEFT($C179,1)-1))+VALUE(LEFT($D$7,1)),TRUE))),"")</f>
        <v/>
      </c>
      <c r="K179" s="108" t="str">
        <f>VLOOKUP($J179,'Emissie U-methode'!$B$3:$E$11,3,TRUE)</f>
        <v/>
      </c>
      <c r="L179" s="108" t="str">
        <f>VLOOKUP($J179,'Emissie U-methode'!$B$3:$E$11,4,TRUE)</f>
        <v/>
      </c>
      <c r="M179" s="141" t="str">
        <f t="shared" si="8"/>
        <v/>
      </c>
      <c r="N179" s="286" t="str">
        <f t="shared" si="9"/>
        <v/>
      </c>
    </row>
    <row r="180" spans="2:14" s="4" customFormat="1" ht="15.6" x14ac:dyDescent="0.3">
      <c r="B180" s="123">
        <v>163</v>
      </c>
      <c r="C180" s="122" t="str">
        <f>'Rekensheet U-methode'!C187</f>
        <v>1. Mobiele bron</v>
      </c>
      <c r="D180" s="104" t="str">
        <f>IF('Rekensheet U-methode'!D187="","",'Rekensheet U-methode'!D187)</f>
        <v/>
      </c>
      <c r="E180" s="176" t="str">
        <f>IF('Rekensheet U-methode'!E187="","",'Rekensheet U-methode'!E187)</f>
        <v/>
      </c>
      <c r="F180" s="177" t="str">
        <f>IF('Rekensheet U-methode'!F187="","",'Rekensheet U-methode'!F187)</f>
        <v/>
      </c>
      <c r="G180" s="132" t="str">
        <f>_xlfn.IFNA(VLOOKUP($F180,'Lijst Stageklassen'!$A$5:$CV$12,3+20*(VALUE(LEFT($C180,1)-1)),TRUE),J180)</f>
        <v/>
      </c>
      <c r="H180" s="133" t="str">
        <f>_xlfn.IFNA(VLOOKUP($F180,'Lijst Stageklassen'!$A$5:$CV$12,3+20*(VALUE(LEFT($C180,1)-1))+VALUE(LEFT($D$7,1)),TRUE),J180)</f>
        <v/>
      </c>
      <c r="J180" s="112" t="str">
        <f>_xlfn.IFNA(IF(OR(RIGHT(C180,3)="MUT",RIGHT(C180,3)="ZUT"),RIGHT(C180,3),(VLOOKUP($F180,'Lijst Stageklassen'!$A$5:$CV$12,9+20*(VALUE(LEFT($C180,1)-1))+VALUE(LEFT($D$7,1)),TRUE))),"")</f>
        <v/>
      </c>
      <c r="K180" s="108" t="str">
        <f>VLOOKUP($J180,'Emissie U-methode'!$B$3:$E$11,3,TRUE)</f>
        <v/>
      </c>
      <c r="L180" s="108" t="str">
        <f>VLOOKUP($J180,'Emissie U-methode'!$B$3:$E$11,4,TRUE)</f>
        <v/>
      </c>
      <c r="M180" s="141" t="str">
        <f t="shared" si="8"/>
        <v/>
      </c>
      <c r="N180" s="286" t="str">
        <f t="shared" si="9"/>
        <v/>
      </c>
    </row>
    <row r="181" spans="2:14" s="4" customFormat="1" ht="15.6" x14ac:dyDescent="0.3">
      <c r="B181" s="123">
        <v>164</v>
      </c>
      <c r="C181" s="122" t="str">
        <f>'Rekensheet U-methode'!C188</f>
        <v>1. Mobiele bron</v>
      </c>
      <c r="D181" s="104" t="str">
        <f>IF('Rekensheet U-methode'!D188="","",'Rekensheet U-methode'!D188)</f>
        <v/>
      </c>
      <c r="E181" s="176" t="str">
        <f>IF('Rekensheet U-methode'!E188="","",'Rekensheet U-methode'!E188)</f>
        <v/>
      </c>
      <c r="F181" s="177" t="str">
        <f>IF('Rekensheet U-methode'!F188="","",'Rekensheet U-methode'!F188)</f>
        <v/>
      </c>
      <c r="G181" s="132" t="str">
        <f>_xlfn.IFNA(VLOOKUP($F181,'Lijst Stageklassen'!$A$5:$CV$12,3+20*(VALUE(LEFT($C181,1)-1)),TRUE),J181)</f>
        <v/>
      </c>
      <c r="H181" s="133" t="str">
        <f>_xlfn.IFNA(VLOOKUP($F181,'Lijst Stageklassen'!$A$5:$CV$12,3+20*(VALUE(LEFT($C181,1)-1))+VALUE(LEFT($D$7,1)),TRUE),J181)</f>
        <v/>
      </c>
      <c r="J181" s="112" t="str">
        <f>_xlfn.IFNA(IF(OR(RIGHT(C181,3)="MUT",RIGHT(C181,3)="ZUT"),RIGHT(C181,3),(VLOOKUP($F181,'Lijst Stageklassen'!$A$5:$CV$12,9+20*(VALUE(LEFT($C181,1)-1))+VALUE(LEFT($D$7,1)),TRUE))),"")</f>
        <v/>
      </c>
      <c r="K181" s="108" t="str">
        <f>VLOOKUP($J181,'Emissie U-methode'!$B$3:$E$11,3,TRUE)</f>
        <v/>
      </c>
      <c r="L181" s="108" t="str">
        <f>VLOOKUP($J181,'Emissie U-methode'!$B$3:$E$11,4,TRUE)</f>
        <v/>
      </c>
      <c r="M181" s="141" t="str">
        <f t="shared" si="8"/>
        <v/>
      </c>
      <c r="N181" s="286" t="str">
        <f t="shared" si="9"/>
        <v/>
      </c>
    </row>
    <row r="182" spans="2:14" s="4" customFormat="1" ht="15.6" x14ac:dyDescent="0.3">
      <c r="B182" s="123">
        <v>165</v>
      </c>
      <c r="C182" s="122" t="str">
        <f>'Rekensheet U-methode'!C189</f>
        <v>1. Mobiele bron</v>
      </c>
      <c r="D182" s="104" t="str">
        <f>IF('Rekensheet U-methode'!D189="","",'Rekensheet U-methode'!D189)</f>
        <v/>
      </c>
      <c r="E182" s="176" t="str">
        <f>IF('Rekensheet U-methode'!E189="","",'Rekensheet U-methode'!E189)</f>
        <v/>
      </c>
      <c r="F182" s="177" t="str">
        <f>IF('Rekensheet U-methode'!F189="","",'Rekensheet U-methode'!F189)</f>
        <v/>
      </c>
      <c r="G182" s="132" t="str">
        <f>_xlfn.IFNA(VLOOKUP($F182,'Lijst Stageklassen'!$A$5:$CV$12,3+20*(VALUE(LEFT($C182,1)-1)),TRUE),J182)</f>
        <v/>
      </c>
      <c r="H182" s="133" t="str">
        <f>_xlfn.IFNA(VLOOKUP($F182,'Lijst Stageklassen'!$A$5:$CV$12,3+20*(VALUE(LEFT($C182,1)-1))+VALUE(LEFT($D$7,1)),TRUE),J182)</f>
        <v/>
      </c>
      <c r="J182" s="112" t="str">
        <f>_xlfn.IFNA(IF(OR(RIGHT(C182,3)="MUT",RIGHT(C182,3)="ZUT"),RIGHT(C182,3),(VLOOKUP($F182,'Lijst Stageklassen'!$A$5:$CV$12,9+20*(VALUE(LEFT($C182,1)-1))+VALUE(LEFT($D$7,1)),TRUE))),"")</f>
        <v/>
      </c>
      <c r="K182" s="108" t="str">
        <f>VLOOKUP($J182,'Emissie U-methode'!$B$3:$E$11,3,TRUE)</f>
        <v/>
      </c>
      <c r="L182" s="108" t="str">
        <f>VLOOKUP($J182,'Emissie U-methode'!$B$3:$E$11,4,TRUE)</f>
        <v/>
      </c>
      <c r="M182" s="141" t="str">
        <f t="shared" si="8"/>
        <v/>
      </c>
      <c r="N182" s="286" t="str">
        <f t="shared" si="9"/>
        <v/>
      </c>
    </row>
    <row r="183" spans="2:14" s="4" customFormat="1" ht="15.6" x14ac:dyDescent="0.3">
      <c r="B183" s="123">
        <v>166</v>
      </c>
      <c r="C183" s="122" t="str">
        <f>'Rekensheet U-methode'!C190</f>
        <v>1. Mobiele bron</v>
      </c>
      <c r="D183" s="104" t="str">
        <f>IF('Rekensheet U-methode'!D190="","",'Rekensheet U-methode'!D190)</f>
        <v/>
      </c>
      <c r="E183" s="176" t="str">
        <f>IF('Rekensheet U-methode'!E190="","",'Rekensheet U-methode'!E190)</f>
        <v/>
      </c>
      <c r="F183" s="177" t="str">
        <f>IF('Rekensheet U-methode'!F190="","",'Rekensheet U-methode'!F190)</f>
        <v/>
      </c>
      <c r="G183" s="132" t="str">
        <f>_xlfn.IFNA(VLOOKUP($F183,'Lijst Stageklassen'!$A$5:$CV$12,3+20*(VALUE(LEFT($C183,1)-1)),TRUE),J183)</f>
        <v/>
      </c>
      <c r="H183" s="133" t="str">
        <f>_xlfn.IFNA(VLOOKUP($F183,'Lijst Stageklassen'!$A$5:$CV$12,3+20*(VALUE(LEFT($C183,1)-1))+VALUE(LEFT($D$7,1)),TRUE),J183)</f>
        <v/>
      </c>
      <c r="J183" s="112" t="str">
        <f>_xlfn.IFNA(IF(OR(RIGHT(C183,3)="MUT",RIGHT(C183,3)="ZUT"),RIGHT(C183,3),(VLOOKUP($F183,'Lijst Stageklassen'!$A$5:$CV$12,9+20*(VALUE(LEFT($C183,1)-1))+VALUE(LEFT($D$7,1)),TRUE))),"")</f>
        <v/>
      </c>
      <c r="K183" s="108" t="str">
        <f>VLOOKUP($J183,'Emissie U-methode'!$B$3:$E$11,3,TRUE)</f>
        <v/>
      </c>
      <c r="L183" s="108" t="str">
        <f>VLOOKUP($J183,'Emissie U-methode'!$B$3:$E$11,4,TRUE)</f>
        <v/>
      </c>
      <c r="M183" s="141" t="str">
        <f t="shared" si="8"/>
        <v/>
      </c>
      <c r="N183" s="286" t="str">
        <f t="shared" si="9"/>
        <v/>
      </c>
    </row>
    <row r="184" spans="2:14" s="4" customFormat="1" ht="15.6" x14ac:dyDescent="0.3">
      <c r="B184" s="123">
        <v>167</v>
      </c>
      <c r="C184" s="122" t="str">
        <f>'Rekensheet U-methode'!C191</f>
        <v>1. Mobiele bron</v>
      </c>
      <c r="D184" s="104" t="str">
        <f>IF('Rekensheet U-methode'!D191="","",'Rekensheet U-methode'!D191)</f>
        <v/>
      </c>
      <c r="E184" s="176" t="str">
        <f>IF('Rekensheet U-methode'!E191="","",'Rekensheet U-methode'!E191)</f>
        <v/>
      </c>
      <c r="F184" s="177" t="str">
        <f>IF('Rekensheet U-methode'!F191="","",'Rekensheet U-methode'!F191)</f>
        <v/>
      </c>
      <c r="G184" s="132" t="str">
        <f>_xlfn.IFNA(VLOOKUP($F184,'Lijst Stageklassen'!$A$5:$CV$12,3+20*(VALUE(LEFT($C184,1)-1)),TRUE),J184)</f>
        <v/>
      </c>
      <c r="H184" s="133" t="str">
        <f>_xlfn.IFNA(VLOOKUP($F184,'Lijst Stageklassen'!$A$5:$CV$12,3+20*(VALUE(LEFT($C184,1)-1))+VALUE(LEFT($D$7,1)),TRUE),J184)</f>
        <v/>
      </c>
      <c r="J184" s="112" t="str">
        <f>_xlfn.IFNA(IF(OR(RIGHT(C184,3)="MUT",RIGHT(C184,3)="ZUT"),RIGHT(C184,3),(VLOOKUP($F184,'Lijst Stageklassen'!$A$5:$CV$12,9+20*(VALUE(LEFT($C184,1)-1))+VALUE(LEFT($D$7,1)),TRUE))),"")</f>
        <v/>
      </c>
      <c r="K184" s="108" t="str">
        <f>VLOOKUP($J184,'Emissie U-methode'!$B$3:$E$11,3,TRUE)</f>
        <v/>
      </c>
      <c r="L184" s="108" t="str">
        <f>VLOOKUP($J184,'Emissie U-methode'!$B$3:$E$11,4,TRUE)</f>
        <v/>
      </c>
      <c r="M184" s="141" t="str">
        <f t="shared" si="8"/>
        <v/>
      </c>
      <c r="N184" s="286" t="str">
        <f t="shared" si="9"/>
        <v/>
      </c>
    </row>
    <row r="185" spans="2:14" s="4" customFormat="1" ht="15.6" x14ac:dyDescent="0.3">
      <c r="B185" s="123">
        <v>168</v>
      </c>
      <c r="C185" s="122" t="str">
        <f>'Rekensheet U-methode'!C192</f>
        <v>1. Mobiele bron</v>
      </c>
      <c r="D185" s="104" t="str">
        <f>IF('Rekensheet U-methode'!D192="","",'Rekensheet U-methode'!D192)</f>
        <v/>
      </c>
      <c r="E185" s="176" t="str">
        <f>IF('Rekensheet U-methode'!E192="","",'Rekensheet U-methode'!E192)</f>
        <v/>
      </c>
      <c r="F185" s="177" t="str">
        <f>IF('Rekensheet U-methode'!F192="","",'Rekensheet U-methode'!F192)</f>
        <v/>
      </c>
      <c r="G185" s="132" t="str">
        <f>_xlfn.IFNA(VLOOKUP($F185,'Lijst Stageklassen'!$A$5:$CV$12,3+20*(VALUE(LEFT($C185,1)-1)),TRUE),J185)</f>
        <v/>
      </c>
      <c r="H185" s="133" t="str">
        <f>_xlfn.IFNA(VLOOKUP($F185,'Lijst Stageklassen'!$A$5:$CV$12,3+20*(VALUE(LEFT($C185,1)-1))+VALUE(LEFT($D$7,1)),TRUE),J185)</f>
        <v/>
      </c>
      <c r="J185" s="112" t="str">
        <f>_xlfn.IFNA(IF(OR(RIGHT(C185,3)="MUT",RIGHT(C185,3)="ZUT"),RIGHT(C185,3),(VLOOKUP($F185,'Lijst Stageklassen'!$A$5:$CV$12,9+20*(VALUE(LEFT($C185,1)-1))+VALUE(LEFT($D$7,1)),TRUE))),"")</f>
        <v/>
      </c>
      <c r="K185" s="108" t="str">
        <f>VLOOKUP($J185,'Emissie U-methode'!$B$3:$E$11,3,TRUE)</f>
        <v/>
      </c>
      <c r="L185" s="108" t="str">
        <f>VLOOKUP($J185,'Emissie U-methode'!$B$3:$E$11,4,TRUE)</f>
        <v/>
      </c>
      <c r="M185" s="141" t="str">
        <f t="shared" si="8"/>
        <v/>
      </c>
      <c r="N185" s="286" t="str">
        <f t="shared" si="9"/>
        <v/>
      </c>
    </row>
    <row r="186" spans="2:14" s="4" customFormat="1" ht="15.6" x14ac:dyDescent="0.3">
      <c r="B186" s="123">
        <v>169</v>
      </c>
      <c r="C186" s="122" t="str">
        <f>'Rekensheet U-methode'!C193</f>
        <v>1. Mobiele bron</v>
      </c>
      <c r="D186" s="104" t="str">
        <f>IF('Rekensheet U-methode'!D193="","",'Rekensheet U-methode'!D193)</f>
        <v/>
      </c>
      <c r="E186" s="176" t="str">
        <f>IF('Rekensheet U-methode'!E193="","",'Rekensheet U-methode'!E193)</f>
        <v/>
      </c>
      <c r="F186" s="177" t="str">
        <f>IF('Rekensheet U-methode'!F193="","",'Rekensheet U-methode'!F193)</f>
        <v/>
      </c>
      <c r="G186" s="132" t="str">
        <f>_xlfn.IFNA(VLOOKUP($F186,'Lijst Stageklassen'!$A$5:$CV$12,3+20*(VALUE(LEFT($C186,1)-1)),TRUE),J186)</f>
        <v/>
      </c>
      <c r="H186" s="133" t="str">
        <f>_xlfn.IFNA(VLOOKUP($F186,'Lijst Stageklassen'!$A$5:$CV$12,3+20*(VALUE(LEFT($C186,1)-1))+VALUE(LEFT($D$7,1)),TRUE),J186)</f>
        <v/>
      </c>
      <c r="J186" s="112" t="str">
        <f>_xlfn.IFNA(IF(OR(RIGHT(C186,3)="MUT",RIGHT(C186,3)="ZUT"),RIGHT(C186,3),(VLOOKUP($F186,'Lijst Stageklassen'!$A$5:$CV$12,9+20*(VALUE(LEFT($C186,1)-1))+VALUE(LEFT($D$7,1)),TRUE))),"")</f>
        <v/>
      </c>
      <c r="K186" s="108" t="str">
        <f>VLOOKUP($J186,'Emissie U-methode'!$B$3:$E$11,3,TRUE)</f>
        <v/>
      </c>
      <c r="L186" s="108" t="str">
        <f>VLOOKUP($J186,'Emissie U-methode'!$B$3:$E$11,4,TRUE)</f>
        <v/>
      </c>
      <c r="M186" s="141" t="str">
        <f t="shared" si="8"/>
        <v/>
      </c>
      <c r="N186" s="286" t="str">
        <f t="shared" si="9"/>
        <v/>
      </c>
    </row>
    <row r="187" spans="2:14" s="4" customFormat="1" ht="15.6" x14ac:dyDescent="0.3">
      <c r="B187" s="123">
        <v>170</v>
      </c>
      <c r="C187" s="122" t="str">
        <f>'Rekensheet U-methode'!C194</f>
        <v>1. Mobiele bron</v>
      </c>
      <c r="D187" s="104" t="str">
        <f>IF('Rekensheet U-methode'!D194="","",'Rekensheet U-methode'!D194)</f>
        <v/>
      </c>
      <c r="E187" s="176" t="str">
        <f>IF('Rekensheet U-methode'!E194="","",'Rekensheet U-methode'!E194)</f>
        <v/>
      </c>
      <c r="F187" s="177" t="str">
        <f>IF('Rekensheet U-methode'!F194="","",'Rekensheet U-methode'!F194)</f>
        <v/>
      </c>
      <c r="G187" s="132" t="str">
        <f>_xlfn.IFNA(VLOOKUP($F187,'Lijst Stageklassen'!$A$5:$CV$12,3+20*(VALUE(LEFT($C187,1)-1)),TRUE),J187)</f>
        <v/>
      </c>
      <c r="H187" s="133" t="str">
        <f>_xlfn.IFNA(VLOOKUP($F187,'Lijst Stageklassen'!$A$5:$CV$12,3+20*(VALUE(LEFT($C187,1)-1))+VALUE(LEFT($D$7,1)),TRUE),J187)</f>
        <v/>
      </c>
      <c r="J187" s="112" t="str">
        <f>_xlfn.IFNA(IF(OR(RIGHT(C187,3)="MUT",RIGHT(C187,3)="ZUT"),RIGHT(C187,3),(VLOOKUP($F187,'Lijst Stageklassen'!$A$5:$CV$12,9+20*(VALUE(LEFT($C187,1)-1))+VALUE(LEFT($D$7,1)),TRUE))),"")</f>
        <v/>
      </c>
      <c r="K187" s="108" t="str">
        <f>VLOOKUP($J187,'Emissie U-methode'!$B$3:$E$11,3,TRUE)</f>
        <v/>
      </c>
      <c r="L187" s="108" t="str">
        <f>VLOOKUP($J187,'Emissie U-methode'!$B$3:$E$11,4,TRUE)</f>
        <v/>
      </c>
      <c r="M187" s="141" t="str">
        <f t="shared" si="8"/>
        <v/>
      </c>
      <c r="N187" s="286" t="str">
        <f t="shared" si="9"/>
        <v/>
      </c>
    </row>
    <row r="188" spans="2:14" s="4" customFormat="1" ht="15.6" x14ac:dyDescent="0.3">
      <c r="B188" s="123">
        <v>171</v>
      </c>
      <c r="C188" s="122" t="str">
        <f>'Rekensheet U-methode'!C195</f>
        <v>1. Mobiele bron</v>
      </c>
      <c r="D188" s="104" t="str">
        <f>IF('Rekensheet U-methode'!D195="","",'Rekensheet U-methode'!D195)</f>
        <v/>
      </c>
      <c r="E188" s="176" t="str">
        <f>IF('Rekensheet U-methode'!E195="","",'Rekensheet U-methode'!E195)</f>
        <v/>
      </c>
      <c r="F188" s="177" t="str">
        <f>IF('Rekensheet U-methode'!F195="","",'Rekensheet U-methode'!F195)</f>
        <v/>
      </c>
      <c r="G188" s="132" t="str">
        <f>_xlfn.IFNA(VLOOKUP($F188,'Lijst Stageklassen'!$A$5:$CV$12,3+20*(VALUE(LEFT($C188,1)-1)),TRUE),J188)</f>
        <v/>
      </c>
      <c r="H188" s="133" t="str">
        <f>_xlfn.IFNA(VLOOKUP($F188,'Lijst Stageklassen'!$A$5:$CV$12,3+20*(VALUE(LEFT($C188,1)-1))+VALUE(LEFT($D$7,1)),TRUE),J188)</f>
        <v/>
      </c>
      <c r="J188" s="112" t="str">
        <f>_xlfn.IFNA(IF(OR(RIGHT(C188,3)="MUT",RIGHT(C188,3)="ZUT"),RIGHT(C188,3),(VLOOKUP($F188,'Lijst Stageklassen'!$A$5:$CV$12,9+20*(VALUE(LEFT($C188,1)-1))+VALUE(LEFT($D$7,1)),TRUE))),"")</f>
        <v/>
      </c>
      <c r="K188" s="108" t="str">
        <f>VLOOKUP($J188,'Emissie U-methode'!$B$3:$E$11,3,TRUE)</f>
        <v/>
      </c>
      <c r="L188" s="108" t="str">
        <f>VLOOKUP($J188,'Emissie U-methode'!$B$3:$E$11,4,TRUE)</f>
        <v/>
      </c>
      <c r="M188" s="141" t="str">
        <f t="shared" si="8"/>
        <v/>
      </c>
      <c r="N188" s="286" t="str">
        <f t="shared" si="9"/>
        <v/>
      </c>
    </row>
    <row r="189" spans="2:14" s="4" customFormat="1" ht="15.6" x14ac:dyDescent="0.3">
      <c r="B189" s="123">
        <v>172</v>
      </c>
      <c r="C189" s="122" t="str">
        <f>'Rekensheet U-methode'!C196</f>
        <v>1. Mobiele bron</v>
      </c>
      <c r="D189" s="104" t="str">
        <f>IF('Rekensheet U-methode'!D196="","",'Rekensheet U-methode'!D196)</f>
        <v/>
      </c>
      <c r="E189" s="176" t="str">
        <f>IF('Rekensheet U-methode'!E196="","",'Rekensheet U-methode'!E196)</f>
        <v/>
      </c>
      <c r="F189" s="177" t="str">
        <f>IF('Rekensheet U-methode'!F196="","",'Rekensheet U-methode'!F196)</f>
        <v/>
      </c>
      <c r="G189" s="132" t="str">
        <f>_xlfn.IFNA(VLOOKUP($F189,'Lijst Stageklassen'!$A$5:$CV$12,3+20*(VALUE(LEFT($C189,1)-1)),TRUE),J189)</f>
        <v/>
      </c>
      <c r="H189" s="133" t="str">
        <f>_xlfn.IFNA(VLOOKUP($F189,'Lijst Stageklassen'!$A$5:$CV$12,3+20*(VALUE(LEFT($C189,1)-1))+VALUE(LEFT($D$7,1)),TRUE),J189)</f>
        <v/>
      </c>
      <c r="J189" s="112" t="str">
        <f>_xlfn.IFNA(IF(OR(RIGHT(C189,3)="MUT",RIGHT(C189,3)="ZUT"),RIGHT(C189,3),(VLOOKUP($F189,'Lijst Stageklassen'!$A$5:$CV$12,9+20*(VALUE(LEFT($C189,1)-1))+VALUE(LEFT($D$7,1)),TRUE))),"")</f>
        <v/>
      </c>
      <c r="K189" s="108" t="str">
        <f>VLOOKUP($J189,'Emissie U-methode'!$B$3:$E$11,3,TRUE)</f>
        <v/>
      </c>
      <c r="L189" s="108" t="str">
        <f>VLOOKUP($J189,'Emissie U-methode'!$B$3:$E$11,4,TRUE)</f>
        <v/>
      </c>
      <c r="M189" s="141" t="str">
        <f t="shared" si="8"/>
        <v/>
      </c>
      <c r="N189" s="286" t="str">
        <f t="shared" si="9"/>
        <v/>
      </c>
    </row>
    <row r="190" spans="2:14" s="4" customFormat="1" ht="15.6" x14ac:dyDescent="0.3">
      <c r="B190" s="123">
        <v>173</v>
      </c>
      <c r="C190" s="122" t="str">
        <f>'Rekensheet U-methode'!C197</f>
        <v>1. Mobiele bron</v>
      </c>
      <c r="D190" s="104" t="str">
        <f>IF('Rekensheet U-methode'!D197="","",'Rekensheet U-methode'!D197)</f>
        <v/>
      </c>
      <c r="E190" s="176" t="str">
        <f>IF('Rekensheet U-methode'!E197="","",'Rekensheet U-methode'!E197)</f>
        <v/>
      </c>
      <c r="F190" s="177" t="str">
        <f>IF('Rekensheet U-methode'!F197="","",'Rekensheet U-methode'!F197)</f>
        <v/>
      </c>
      <c r="G190" s="132" t="str">
        <f>_xlfn.IFNA(VLOOKUP($F190,'Lijst Stageklassen'!$A$5:$CV$12,3+20*(VALUE(LEFT($C190,1)-1)),TRUE),J190)</f>
        <v/>
      </c>
      <c r="H190" s="133" t="str">
        <f>_xlfn.IFNA(VLOOKUP($F190,'Lijst Stageklassen'!$A$5:$CV$12,3+20*(VALUE(LEFT($C190,1)-1))+VALUE(LEFT($D$7,1)),TRUE),J190)</f>
        <v/>
      </c>
      <c r="J190" s="112" t="str">
        <f>_xlfn.IFNA(IF(OR(RIGHT(C190,3)="MUT",RIGHT(C190,3)="ZUT"),RIGHT(C190,3),(VLOOKUP($F190,'Lijst Stageklassen'!$A$5:$CV$12,9+20*(VALUE(LEFT($C190,1)-1))+VALUE(LEFT($D$7,1)),TRUE))),"")</f>
        <v/>
      </c>
      <c r="K190" s="108" t="str">
        <f>VLOOKUP($J190,'Emissie U-methode'!$B$3:$E$11,3,TRUE)</f>
        <v/>
      </c>
      <c r="L190" s="108" t="str">
        <f>VLOOKUP($J190,'Emissie U-methode'!$B$3:$E$11,4,TRUE)</f>
        <v/>
      </c>
      <c r="M190" s="141" t="str">
        <f t="shared" si="8"/>
        <v/>
      </c>
      <c r="N190" s="286" t="str">
        <f t="shared" si="9"/>
        <v/>
      </c>
    </row>
    <row r="191" spans="2:14" s="4" customFormat="1" ht="15.6" x14ac:dyDescent="0.3">
      <c r="B191" s="123">
        <v>174</v>
      </c>
      <c r="C191" s="122" t="str">
        <f>'Rekensheet U-methode'!C198</f>
        <v>1. Mobiele bron</v>
      </c>
      <c r="D191" s="104" t="str">
        <f>IF('Rekensheet U-methode'!D198="","",'Rekensheet U-methode'!D198)</f>
        <v/>
      </c>
      <c r="E191" s="176" t="str">
        <f>IF('Rekensheet U-methode'!E198="","",'Rekensheet U-methode'!E198)</f>
        <v/>
      </c>
      <c r="F191" s="177" t="str">
        <f>IF('Rekensheet U-methode'!F198="","",'Rekensheet U-methode'!F198)</f>
        <v/>
      </c>
      <c r="G191" s="132" t="str">
        <f>_xlfn.IFNA(VLOOKUP($F191,'Lijst Stageklassen'!$A$5:$CV$12,3+20*(VALUE(LEFT($C191,1)-1)),TRUE),J191)</f>
        <v/>
      </c>
      <c r="H191" s="133" t="str">
        <f>_xlfn.IFNA(VLOOKUP($F191,'Lijst Stageklassen'!$A$5:$CV$12,3+20*(VALUE(LEFT($C191,1)-1))+VALUE(LEFT($D$7,1)),TRUE),J191)</f>
        <v/>
      </c>
      <c r="J191" s="112" t="str">
        <f>_xlfn.IFNA(IF(OR(RIGHT(C191,3)="MUT",RIGHT(C191,3)="ZUT"),RIGHT(C191,3),(VLOOKUP($F191,'Lijst Stageklassen'!$A$5:$CV$12,9+20*(VALUE(LEFT($C191,1)-1))+VALUE(LEFT($D$7,1)),TRUE))),"")</f>
        <v/>
      </c>
      <c r="K191" s="108" t="str">
        <f>VLOOKUP($J191,'Emissie U-methode'!$B$3:$E$11,3,TRUE)</f>
        <v/>
      </c>
      <c r="L191" s="108" t="str">
        <f>VLOOKUP($J191,'Emissie U-methode'!$B$3:$E$11,4,TRUE)</f>
        <v/>
      </c>
      <c r="M191" s="141" t="str">
        <f t="shared" si="8"/>
        <v/>
      </c>
      <c r="N191" s="286" t="str">
        <f t="shared" si="9"/>
        <v/>
      </c>
    </row>
    <row r="192" spans="2:14" s="4" customFormat="1" ht="15.6" x14ac:dyDescent="0.3">
      <c r="B192" s="123">
        <v>175</v>
      </c>
      <c r="C192" s="122" t="str">
        <f>'Rekensheet U-methode'!C199</f>
        <v>1. Mobiele bron</v>
      </c>
      <c r="D192" s="104" t="str">
        <f>IF('Rekensheet U-methode'!D199="","",'Rekensheet U-methode'!D199)</f>
        <v/>
      </c>
      <c r="E192" s="176" t="str">
        <f>IF('Rekensheet U-methode'!E199="","",'Rekensheet U-methode'!E199)</f>
        <v/>
      </c>
      <c r="F192" s="177" t="str">
        <f>IF('Rekensheet U-methode'!F199="","",'Rekensheet U-methode'!F199)</f>
        <v/>
      </c>
      <c r="G192" s="132" t="str">
        <f>_xlfn.IFNA(VLOOKUP($F192,'Lijst Stageklassen'!$A$5:$CV$12,3+20*(VALUE(LEFT($C192,1)-1)),TRUE),J192)</f>
        <v/>
      </c>
      <c r="H192" s="133" t="str">
        <f>_xlfn.IFNA(VLOOKUP($F192,'Lijst Stageklassen'!$A$5:$CV$12,3+20*(VALUE(LEFT($C192,1)-1))+VALUE(LEFT($D$7,1)),TRUE),J192)</f>
        <v/>
      </c>
      <c r="J192" s="112" t="str">
        <f>_xlfn.IFNA(IF(OR(RIGHT(C192,3)="MUT",RIGHT(C192,3)="ZUT"),RIGHT(C192,3),(VLOOKUP($F192,'Lijst Stageklassen'!$A$5:$CV$12,9+20*(VALUE(LEFT($C192,1)-1))+VALUE(LEFT($D$7,1)),TRUE))),"")</f>
        <v/>
      </c>
      <c r="K192" s="108" t="str">
        <f>VLOOKUP($J192,'Emissie U-methode'!$B$3:$E$11,3,TRUE)</f>
        <v/>
      </c>
      <c r="L192" s="108" t="str">
        <f>VLOOKUP($J192,'Emissie U-methode'!$B$3:$E$11,4,TRUE)</f>
        <v/>
      </c>
      <c r="M192" s="141" t="str">
        <f t="shared" si="8"/>
        <v/>
      </c>
      <c r="N192" s="286" t="str">
        <f t="shared" si="9"/>
        <v/>
      </c>
    </row>
    <row r="193" spans="2:25" s="4" customFormat="1" ht="15.6" x14ac:dyDescent="0.3">
      <c r="B193" s="123">
        <v>176</v>
      </c>
      <c r="C193" s="122" t="str">
        <f>'Rekensheet U-methode'!C200</f>
        <v>1. Mobiele bron</v>
      </c>
      <c r="D193" s="104" t="str">
        <f>IF('Rekensheet U-methode'!D200="","",'Rekensheet U-methode'!D200)</f>
        <v/>
      </c>
      <c r="E193" s="176" t="str">
        <f>IF('Rekensheet U-methode'!E200="","",'Rekensheet U-methode'!E200)</f>
        <v/>
      </c>
      <c r="F193" s="177" t="str">
        <f>IF('Rekensheet U-methode'!F200="","",'Rekensheet U-methode'!F200)</f>
        <v/>
      </c>
      <c r="G193" s="132" t="str">
        <f>_xlfn.IFNA(VLOOKUP($F193,'Lijst Stageklassen'!$A$5:$CV$12,3+20*(VALUE(LEFT($C193,1)-1)),TRUE),J193)</f>
        <v/>
      </c>
      <c r="H193" s="133" t="str">
        <f>_xlfn.IFNA(VLOOKUP($F193,'Lijst Stageklassen'!$A$5:$CV$12,3+20*(VALUE(LEFT($C193,1)-1))+VALUE(LEFT($D$7,1)),TRUE),J193)</f>
        <v/>
      </c>
      <c r="J193" s="112" t="str">
        <f>_xlfn.IFNA(IF(OR(RIGHT(C193,3)="MUT",RIGHT(C193,3)="ZUT"),RIGHT(C193,3),(VLOOKUP($F193,'Lijst Stageklassen'!$A$5:$CV$12,9+20*(VALUE(LEFT($C193,1)-1))+VALUE(LEFT($D$7,1)),TRUE))),"")</f>
        <v/>
      </c>
      <c r="K193" s="108" t="str">
        <f>VLOOKUP($J193,'Emissie U-methode'!$B$3:$E$11,3,TRUE)</f>
        <v/>
      </c>
      <c r="L193" s="108" t="str">
        <f>VLOOKUP($J193,'Emissie U-methode'!$B$3:$E$11,4,TRUE)</f>
        <v/>
      </c>
      <c r="M193" s="141" t="str">
        <f t="shared" si="8"/>
        <v/>
      </c>
      <c r="N193" s="286" t="str">
        <f t="shared" si="9"/>
        <v/>
      </c>
    </row>
    <row r="194" spans="2:25" s="4" customFormat="1" ht="15.6" x14ac:dyDescent="0.3">
      <c r="B194" s="123">
        <v>177</v>
      </c>
      <c r="C194" s="122" t="str">
        <f>'Rekensheet U-methode'!C201</f>
        <v>1. Mobiele bron</v>
      </c>
      <c r="D194" s="104" t="str">
        <f>IF('Rekensheet U-methode'!D201="","",'Rekensheet U-methode'!D201)</f>
        <v/>
      </c>
      <c r="E194" s="176" t="str">
        <f>IF('Rekensheet U-methode'!E201="","",'Rekensheet U-methode'!E201)</f>
        <v/>
      </c>
      <c r="F194" s="177" t="str">
        <f>IF('Rekensheet U-methode'!F201="","",'Rekensheet U-methode'!F201)</f>
        <v/>
      </c>
      <c r="G194" s="132" t="str">
        <f>_xlfn.IFNA(VLOOKUP($F194,'Lijst Stageklassen'!$A$5:$CV$12,3+20*(VALUE(LEFT($C194,1)-1)),TRUE),J194)</f>
        <v/>
      </c>
      <c r="H194" s="133" t="str">
        <f>_xlfn.IFNA(VLOOKUP($F194,'Lijst Stageklassen'!$A$5:$CV$12,3+20*(VALUE(LEFT($C194,1)-1))+VALUE(LEFT($D$7,1)),TRUE),J194)</f>
        <v/>
      </c>
      <c r="J194" s="112" t="str">
        <f>_xlfn.IFNA(IF(OR(RIGHT(C194,3)="MUT",RIGHT(C194,3)="ZUT"),RIGHT(C194,3),(VLOOKUP($F194,'Lijst Stageklassen'!$A$5:$CV$12,9+20*(VALUE(LEFT($C194,1)-1))+VALUE(LEFT($D$7,1)),TRUE))),"")</f>
        <v/>
      </c>
      <c r="K194" s="108" t="str">
        <f>VLOOKUP($J194,'Emissie U-methode'!$B$3:$E$11,3,TRUE)</f>
        <v/>
      </c>
      <c r="L194" s="108" t="str">
        <f>VLOOKUP($J194,'Emissie U-methode'!$B$3:$E$11,4,TRUE)</f>
        <v/>
      </c>
      <c r="M194" s="141" t="str">
        <f t="shared" si="8"/>
        <v/>
      </c>
      <c r="N194" s="286" t="str">
        <f t="shared" si="9"/>
        <v/>
      </c>
    </row>
    <row r="195" spans="2:25" s="4" customFormat="1" ht="15.6" x14ac:dyDescent="0.3">
      <c r="B195" s="123">
        <v>178</v>
      </c>
      <c r="C195" s="122" t="str">
        <f>'Rekensheet U-methode'!C202</f>
        <v>1. Mobiele bron</v>
      </c>
      <c r="D195" s="104" t="str">
        <f>IF('Rekensheet U-methode'!D202="","",'Rekensheet U-methode'!D202)</f>
        <v/>
      </c>
      <c r="E195" s="176" t="str">
        <f>IF('Rekensheet U-methode'!E202="","",'Rekensheet U-methode'!E202)</f>
        <v/>
      </c>
      <c r="F195" s="177" t="str">
        <f>IF('Rekensheet U-methode'!F202="","",'Rekensheet U-methode'!F202)</f>
        <v/>
      </c>
      <c r="G195" s="132" t="str">
        <f>_xlfn.IFNA(VLOOKUP($F195,'Lijst Stageklassen'!$A$5:$CV$12,3+20*(VALUE(LEFT($C195,1)-1)),TRUE),J195)</f>
        <v/>
      </c>
      <c r="H195" s="133" t="str">
        <f>_xlfn.IFNA(VLOOKUP($F195,'Lijst Stageklassen'!$A$5:$CV$12,3+20*(VALUE(LEFT($C195,1)-1))+VALUE(LEFT($D$7,1)),TRUE),J195)</f>
        <v/>
      </c>
      <c r="J195" s="112" t="str">
        <f>_xlfn.IFNA(IF(OR(RIGHT(C195,3)="MUT",RIGHT(C195,3)="ZUT"),RIGHT(C195,3),(VLOOKUP($F195,'Lijst Stageklassen'!$A$5:$CV$12,9+20*(VALUE(LEFT($C195,1)-1))+VALUE(LEFT($D$7,1)),TRUE))),"")</f>
        <v/>
      </c>
      <c r="K195" s="108" t="str">
        <f>VLOOKUP($J195,'Emissie U-methode'!$B$3:$E$11,3,TRUE)</f>
        <v/>
      </c>
      <c r="L195" s="108" t="str">
        <f>VLOOKUP($J195,'Emissie U-methode'!$B$3:$E$11,4,TRUE)</f>
        <v/>
      </c>
      <c r="M195" s="141" t="str">
        <f t="shared" si="8"/>
        <v/>
      </c>
      <c r="N195" s="286" t="str">
        <f t="shared" si="9"/>
        <v/>
      </c>
    </row>
    <row r="196" spans="2:25" s="4" customFormat="1" ht="15.6" x14ac:dyDescent="0.3">
      <c r="B196" s="123">
        <v>179</v>
      </c>
      <c r="C196" s="122" t="str">
        <f>'Rekensheet U-methode'!C203</f>
        <v>1. Mobiele bron</v>
      </c>
      <c r="D196" s="104" t="str">
        <f>IF('Rekensheet U-methode'!D203="","",'Rekensheet U-methode'!D203)</f>
        <v/>
      </c>
      <c r="E196" s="176" t="str">
        <f>IF('Rekensheet U-methode'!E203="","",'Rekensheet U-methode'!E203)</f>
        <v/>
      </c>
      <c r="F196" s="177" t="str">
        <f>IF('Rekensheet U-methode'!F203="","",'Rekensheet U-methode'!F203)</f>
        <v/>
      </c>
      <c r="G196" s="132" t="str">
        <f>_xlfn.IFNA(VLOOKUP($F196,'Lijst Stageklassen'!$A$5:$CV$12,3+20*(VALUE(LEFT($C196,1)-1)),TRUE),J196)</f>
        <v/>
      </c>
      <c r="H196" s="133" t="str">
        <f>_xlfn.IFNA(VLOOKUP($F196,'Lijst Stageklassen'!$A$5:$CV$12,3+20*(VALUE(LEFT($C196,1)-1))+VALUE(LEFT($D$7,1)),TRUE),J196)</f>
        <v/>
      </c>
      <c r="J196" s="112" t="str">
        <f>_xlfn.IFNA(IF(OR(RIGHT(C196,3)="MUT",RIGHT(C196,3)="ZUT"),RIGHT(C196,3),(VLOOKUP($F196,'Lijst Stageklassen'!$A$5:$CV$12,9+20*(VALUE(LEFT($C196,1)-1))+VALUE(LEFT($D$7,1)),TRUE))),"")</f>
        <v/>
      </c>
      <c r="K196" s="108" t="str">
        <f>VLOOKUP($J196,'Emissie U-methode'!$B$3:$E$11,3,TRUE)</f>
        <v/>
      </c>
      <c r="L196" s="108" t="str">
        <f>VLOOKUP($J196,'Emissie U-methode'!$B$3:$E$11,4,TRUE)</f>
        <v/>
      </c>
      <c r="M196" s="141" t="str">
        <f t="shared" si="8"/>
        <v/>
      </c>
      <c r="N196" s="286" t="str">
        <f t="shared" si="9"/>
        <v/>
      </c>
    </row>
    <row r="197" spans="2:25" s="4" customFormat="1" ht="15.6" x14ac:dyDescent="0.3">
      <c r="B197" s="123">
        <v>180</v>
      </c>
      <c r="C197" s="122" t="str">
        <f>'Rekensheet U-methode'!C204</f>
        <v>1. Mobiele bron</v>
      </c>
      <c r="D197" s="104" t="str">
        <f>IF('Rekensheet U-methode'!D204="","",'Rekensheet U-methode'!D204)</f>
        <v/>
      </c>
      <c r="E197" s="176" t="str">
        <f>IF('Rekensheet U-methode'!E204="","",'Rekensheet U-methode'!E204)</f>
        <v/>
      </c>
      <c r="F197" s="177" t="str">
        <f>IF('Rekensheet U-methode'!F204="","",'Rekensheet U-methode'!F204)</f>
        <v/>
      </c>
      <c r="G197" s="132" t="str">
        <f>_xlfn.IFNA(VLOOKUP($F197,'Lijst Stageklassen'!$A$5:$CV$12,3+20*(VALUE(LEFT($C197,1)-1)),TRUE),J197)</f>
        <v/>
      </c>
      <c r="H197" s="133" t="str">
        <f>_xlfn.IFNA(VLOOKUP($F197,'Lijst Stageklassen'!$A$5:$CV$12,3+20*(VALUE(LEFT($C197,1)-1))+VALUE(LEFT($D$7,1)),TRUE),J197)</f>
        <v/>
      </c>
      <c r="J197" s="112" t="str">
        <f>_xlfn.IFNA(IF(OR(RIGHT(C197,3)="MUT",RIGHT(C197,3)="ZUT"),RIGHT(C197,3),(VLOOKUP($F197,'Lijst Stageklassen'!$A$5:$CV$12,9+20*(VALUE(LEFT($C197,1)-1))+VALUE(LEFT($D$7,1)),TRUE))),"")</f>
        <v/>
      </c>
      <c r="K197" s="108" t="str">
        <f>VLOOKUP($J197,'Emissie U-methode'!$B$3:$E$11,3,TRUE)</f>
        <v/>
      </c>
      <c r="L197" s="108" t="str">
        <f>VLOOKUP($J197,'Emissie U-methode'!$B$3:$E$11,4,TRUE)</f>
        <v/>
      </c>
      <c r="M197" s="141" t="str">
        <f t="shared" si="8"/>
        <v/>
      </c>
      <c r="N197" s="286" t="str">
        <f t="shared" si="9"/>
        <v/>
      </c>
    </row>
    <row r="198" spans="2:25" s="4" customFormat="1" ht="15.6" x14ac:dyDescent="0.3">
      <c r="B198" s="123">
        <v>181</v>
      </c>
      <c r="C198" s="122" t="str">
        <f>'Rekensheet U-methode'!C205</f>
        <v>1. Mobiele bron</v>
      </c>
      <c r="D198" s="104" t="str">
        <f>IF('Rekensheet U-methode'!D205="","",'Rekensheet U-methode'!D205)</f>
        <v/>
      </c>
      <c r="E198" s="176" t="str">
        <f>IF('Rekensheet U-methode'!E205="","",'Rekensheet U-methode'!E205)</f>
        <v/>
      </c>
      <c r="F198" s="177" t="str">
        <f>IF('Rekensheet U-methode'!F205="","",'Rekensheet U-methode'!F205)</f>
        <v/>
      </c>
      <c r="G198" s="132" t="str">
        <f>_xlfn.IFNA(VLOOKUP($F198,'Lijst Stageklassen'!$A$5:$CV$12,3+20*(VALUE(LEFT($C198,1)-1)),TRUE),J198)</f>
        <v/>
      </c>
      <c r="H198" s="133" t="str">
        <f>_xlfn.IFNA(VLOOKUP($F198,'Lijst Stageklassen'!$A$5:$CV$12,3+20*(VALUE(LEFT($C198,1)-1))+VALUE(LEFT($D$7,1)),TRUE),J198)</f>
        <v/>
      </c>
      <c r="J198" s="112" t="str">
        <f>_xlfn.IFNA(IF(OR(RIGHT(C198,3)="MUT",RIGHT(C198,3)="ZUT"),RIGHT(C198,3),(VLOOKUP($F198,'Lijst Stageklassen'!$A$5:$CV$12,9+20*(VALUE(LEFT($C198,1)-1))+VALUE(LEFT($D$7,1)),TRUE))),"")</f>
        <v/>
      </c>
      <c r="K198" s="108" t="str">
        <f>VLOOKUP($J198,'Emissie U-methode'!$B$3:$E$11,3,TRUE)</f>
        <v/>
      </c>
      <c r="L198" s="108" t="str">
        <f>VLOOKUP($J198,'Emissie U-methode'!$B$3:$E$11,4,TRUE)</f>
        <v/>
      </c>
      <c r="M198" s="141" t="str">
        <f t="shared" si="8"/>
        <v/>
      </c>
      <c r="N198" s="286" t="str">
        <f t="shared" si="9"/>
        <v/>
      </c>
    </row>
    <row r="199" spans="2:25" s="4" customFormat="1" ht="15.6" x14ac:dyDescent="0.3">
      <c r="B199" s="123">
        <v>182</v>
      </c>
      <c r="C199" s="122" t="str">
        <f>'Rekensheet U-methode'!C206</f>
        <v>1. Mobiele bron</v>
      </c>
      <c r="D199" s="104" t="str">
        <f>IF('Rekensheet U-methode'!D206="","",'Rekensheet U-methode'!D206)</f>
        <v/>
      </c>
      <c r="E199" s="176" t="str">
        <f>IF('Rekensheet U-methode'!E206="","",'Rekensheet U-methode'!E206)</f>
        <v/>
      </c>
      <c r="F199" s="177" t="str">
        <f>IF('Rekensheet U-methode'!F206="","",'Rekensheet U-methode'!F206)</f>
        <v/>
      </c>
      <c r="G199" s="132" t="str">
        <f>_xlfn.IFNA(VLOOKUP($F199,'Lijst Stageklassen'!$A$5:$CV$12,3+20*(VALUE(LEFT($C199,1)-1)),TRUE),J199)</f>
        <v/>
      </c>
      <c r="H199" s="133" t="str">
        <f>_xlfn.IFNA(VLOOKUP($F199,'Lijst Stageklassen'!$A$5:$CV$12,3+20*(VALUE(LEFT($C199,1)-1))+VALUE(LEFT($D$7,1)),TRUE),J199)</f>
        <v/>
      </c>
      <c r="J199" s="112" t="str">
        <f>_xlfn.IFNA(IF(OR(RIGHT(C199,3)="MUT",RIGHT(C199,3)="ZUT"),RIGHT(C199,3),(VLOOKUP($F199,'Lijst Stageklassen'!$A$5:$CV$12,9+20*(VALUE(LEFT($C199,1)-1))+VALUE(LEFT($D$7,1)),TRUE))),"")</f>
        <v/>
      </c>
      <c r="K199" s="108" t="str">
        <f>VLOOKUP($J199,'Emissie U-methode'!$B$3:$E$11,3,TRUE)</f>
        <v/>
      </c>
      <c r="L199" s="108" t="str">
        <f>VLOOKUP($J199,'Emissie U-methode'!$B$3:$E$11,4,TRUE)</f>
        <v/>
      </c>
      <c r="M199" s="141" t="str">
        <f t="shared" si="8"/>
        <v/>
      </c>
      <c r="N199" s="286" t="str">
        <f t="shared" si="9"/>
        <v/>
      </c>
    </row>
    <row r="200" spans="2:25" s="4" customFormat="1" ht="15.6" x14ac:dyDescent="0.3">
      <c r="B200" s="123">
        <v>183</v>
      </c>
      <c r="C200" s="122" t="str">
        <f>'Rekensheet U-methode'!C207</f>
        <v>1. Mobiele bron</v>
      </c>
      <c r="D200" s="104" t="str">
        <f>IF('Rekensheet U-methode'!D207="","",'Rekensheet U-methode'!D207)</f>
        <v/>
      </c>
      <c r="E200" s="176" t="str">
        <f>IF('Rekensheet U-methode'!E207="","",'Rekensheet U-methode'!E207)</f>
        <v/>
      </c>
      <c r="F200" s="177" t="str">
        <f>IF('Rekensheet U-methode'!F207="","",'Rekensheet U-methode'!F207)</f>
        <v/>
      </c>
      <c r="G200" s="132" t="str">
        <f>_xlfn.IFNA(VLOOKUP($F200,'Lijst Stageklassen'!$A$5:$CV$12,3+20*(VALUE(LEFT($C200,1)-1)),TRUE),J200)</f>
        <v/>
      </c>
      <c r="H200" s="133" t="str">
        <f>_xlfn.IFNA(VLOOKUP($F200,'Lijst Stageklassen'!$A$5:$CV$12,3+20*(VALUE(LEFT($C200,1)-1))+VALUE(LEFT($D$7,1)),TRUE),J200)</f>
        <v/>
      </c>
      <c r="J200" s="112" t="str">
        <f>_xlfn.IFNA(IF(OR(RIGHT(C200,3)="MUT",RIGHT(C200,3)="ZUT"),RIGHT(C200,3),(VLOOKUP($F200,'Lijst Stageklassen'!$A$5:$CV$12,9+20*(VALUE(LEFT($C200,1)-1))+VALUE(LEFT($D$7,1)),TRUE))),"")</f>
        <v/>
      </c>
      <c r="K200" s="108" t="str">
        <f>VLOOKUP($J200,'Emissie U-methode'!$B$3:$E$11,3,TRUE)</f>
        <v/>
      </c>
      <c r="L200" s="108" t="str">
        <f>VLOOKUP($J200,'Emissie U-methode'!$B$3:$E$11,4,TRUE)</f>
        <v/>
      </c>
      <c r="M200" s="141" t="str">
        <f t="shared" si="8"/>
        <v/>
      </c>
      <c r="N200" s="286" t="str">
        <f t="shared" si="9"/>
        <v/>
      </c>
    </row>
    <row r="201" spans="2:25" s="4" customFormat="1" ht="15.6" x14ac:dyDescent="0.3">
      <c r="B201" s="123">
        <v>184</v>
      </c>
      <c r="C201" s="122" t="str">
        <f>'Rekensheet U-methode'!C208</f>
        <v>1. Mobiele bron</v>
      </c>
      <c r="D201" s="104" t="str">
        <f>IF('Rekensheet U-methode'!D208="","",'Rekensheet U-methode'!D208)</f>
        <v/>
      </c>
      <c r="E201" s="176" t="str">
        <f>IF('Rekensheet U-methode'!E208="","",'Rekensheet U-methode'!E208)</f>
        <v/>
      </c>
      <c r="F201" s="177" t="str">
        <f>IF('Rekensheet U-methode'!F208="","",'Rekensheet U-methode'!F208)</f>
        <v/>
      </c>
      <c r="G201" s="132" t="str">
        <f>_xlfn.IFNA(VLOOKUP($F201,'Lijst Stageklassen'!$A$5:$CV$12,3+20*(VALUE(LEFT($C201,1)-1)),TRUE),J201)</f>
        <v/>
      </c>
      <c r="H201" s="133" t="str">
        <f>_xlfn.IFNA(VLOOKUP($F201,'Lijst Stageklassen'!$A$5:$CV$12,3+20*(VALUE(LEFT($C201,1)-1))+VALUE(LEFT($D$7,1)),TRUE),J201)</f>
        <v/>
      </c>
      <c r="J201" s="112" t="str">
        <f>_xlfn.IFNA(IF(OR(RIGHT(C201,3)="MUT",RIGHT(C201,3)="ZUT"),RIGHT(C201,3),(VLOOKUP($F201,'Lijst Stageklassen'!$A$5:$CV$12,9+20*(VALUE(LEFT($C201,1)-1))+VALUE(LEFT($D$7,1)),TRUE))),"")</f>
        <v/>
      </c>
      <c r="K201" s="108" t="str">
        <f>VLOOKUP($J201,'Emissie U-methode'!$B$3:$E$11,3,TRUE)</f>
        <v/>
      </c>
      <c r="L201" s="108" t="str">
        <f>VLOOKUP($J201,'Emissie U-methode'!$B$3:$E$11,4,TRUE)</f>
        <v/>
      </c>
      <c r="M201" s="141" t="str">
        <f t="shared" si="8"/>
        <v/>
      </c>
      <c r="N201" s="286" t="str">
        <f t="shared" si="9"/>
        <v/>
      </c>
    </row>
    <row r="202" spans="2:25" ht="15.6" x14ac:dyDescent="0.3">
      <c r="B202" s="123">
        <v>185</v>
      </c>
      <c r="C202" s="122" t="str">
        <f>'Rekensheet U-methode'!C209</f>
        <v>1. Mobiele bron</v>
      </c>
      <c r="D202" s="104" t="str">
        <f>IF('Rekensheet U-methode'!D209="","",'Rekensheet U-methode'!D209)</f>
        <v/>
      </c>
      <c r="E202" s="176" t="str">
        <f>IF('Rekensheet U-methode'!E209="","",'Rekensheet U-methode'!E209)</f>
        <v/>
      </c>
      <c r="F202" s="177" t="str">
        <f>IF('Rekensheet U-methode'!F209="","",'Rekensheet U-methode'!F209)</f>
        <v/>
      </c>
      <c r="G202" s="132" t="str">
        <f>_xlfn.IFNA(VLOOKUP($F202,'Lijst Stageklassen'!$A$5:$CV$12,3+20*(VALUE(LEFT($C202,1)-1)),TRUE),J202)</f>
        <v/>
      </c>
      <c r="H202" s="133" t="str">
        <f>_xlfn.IFNA(VLOOKUP($F202,'Lijst Stageklassen'!$A$5:$CV$12,3+20*(VALUE(LEFT($C202,1)-1))+VALUE(LEFT($D$7,1)),TRUE),J202)</f>
        <v/>
      </c>
      <c r="J202" s="112" t="str">
        <f>_xlfn.IFNA(IF(OR(RIGHT(C202,3)="MUT",RIGHT(C202,3)="ZUT"),RIGHT(C202,3),(VLOOKUP($F202,'Lijst Stageklassen'!$A$5:$CV$12,9+20*(VALUE(LEFT($C202,1)-1))+VALUE(LEFT($D$7,1)),TRUE))),"")</f>
        <v/>
      </c>
      <c r="K202" s="108" t="str">
        <f>VLOOKUP($J202,'Emissie U-methode'!$B$3:$E$11,3,TRUE)</f>
        <v/>
      </c>
      <c r="L202" s="108" t="str">
        <f>VLOOKUP($J202,'Emissie U-methode'!$B$3:$E$11,4,TRUE)</f>
        <v/>
      </c>
      <c r="M202" s="141" t="str">
        <f t="shared" si="8"/>
        <v/>
      </c>
      <c r="N202" s="286" t="str">
        <f t="shared" si="9"/>
        <v/>
      </c>
      <c r="S202" s="4"/>
      <c r="T202" s="4"/>
      <c r="V202" s="4"/>
      <c r="W202" s="4"/>
      <c r="X202" s="4"/>
      <c r="Y202" s="4"/>
    </row>
    <row r="203" spans="2:25" ht="15.6" x14ac:dyDescent="0.3">
      <c r="B203" s="123">
        <v>186</v>
      </c>
      <c r="C203" s="122" t="str">
        <f>'Rekensheet U-methode'!C210</f>
        <v>1. Mobiele bron</v>
      </c>
      <c r="D203" s="104" t="str">
        <f>IF('Rekensheet U-methode'!D210="","",'Rekensheet U-methode'!D210)</f>
        <v/>
      </c>
      <c r="E203" s="176" t="str">
        <f>IF('Rekensheet U-methode'!E210="","",'Rekensheet U-methode'!E210)</f>
        <v/>
      </c>
      <c r="F203" s="177" t="str">
        <f>IF('Rekensheet U-methode'!F210="","",'Rekensheet U-methode'!F210)</f>
        <v/>
      </c>
      <c r="G203" s="132" t="str">
        <f>_xlfn.IFNA(VLOOKUP($F203,'Lijst Stageklassen'!$A$5:$CV$12,3+20*(VALUE(LEFT($C203,1)-1)),TRUE),J203)</f>
        <v/>
      </c>
      <c r="H203" s="133" t="str">
        <f>_xlfn.IFNA(VLOOKUP($F203,'Lijst Stageklassen'!$A$5:$CV$12,3+20*(VALUE(LEFT($C203,1)-1))+VALUE(LEFT($D$7,1)),TRUE),J203)</f>
        <v/>
      </c>
      <c r="J203" s="112" t="str">
        <f>_xlfn.IFNA(IF(OR(RIGHT(C203,3)="MUT",RIGHT(C203,3)="ZUT"),RIGHT(C203,3),(VLOOKUP($F203,'Lijst Stageklassen'!$A$5:$CV$12,9+20*(VALUE(LEFT($C203,1)-1))+VALUE(LEFT($D$7,1)),TRUE))),"")</f>
        <v/>
      </c>
      <c r="K203" s="108" t="str">
        <f>VLOOKUP($J203,'Emissie U-methode'!$B$3:$E$11,3,TRUE)</f>
        <v/>
      </c>
      <c r="L203" s="108" t="str">
        <f>VLOOKUP($J203,'Emissie U-methode'!$B$3:$E$11,4,TRUE)</f>
        <v/>
      </c>
      <c r="M203" s="141" t="str">
        <f t="shared" si="8"/>
        <v/>
      </c>
      <c r="N203" s="286" t="str">
        <f t="shared" si="9"/>
        <v/>
      </c>
      <c r="S203" s="4"/>
      <c r="T203" s="4"/>
      <c r="V203" s="4"/>
      <c r="W203" s="4"/>
      <c r="X203" s="4"/>
      <c r="Y203" s="4"/>
    </row>
    <row r="204" spans="2:25" ht="15.6" x14ac:dyDescent="0.3">
      <c r="B204" s="123">
        <v>187</v>
      </c>
      <c r="C204" s="122" t="str">
        <f>'Rekensheet U-methode'!C211</f>
        <v>1. Mobiele bron</v>
      </c>
      <c r="D204" s="104" t="str">
        <f>IF('Rekensheet U-methode'!D211="","",'Rekensheet U-methode'!D211)</f>
        <v/>
      </c>
      <c r="E204" s="176" t="str">
        <f>IF('Rekensheet U-methode'!E211="","",'Rekensheet U-methode'!E211)</f>
        <v/>
      </c>
      <c r="F204" s="177" t="str">
        <f>IF('Rekensheet U-methode'!F211="","",'Rekensheet U-methode'!F211)</f>
        <v/>
      </c>
      <c r="G204" s="132" t="str">
        <f>_xlfn.IFNA(VLOOKUP($F204,'Lijst Stageklassen'!$A$5:$CV$12,3+20*(VALUE(LEFT($C204,1)-1)),TRUE),J204)</f>
        <v/>
      </c>
      <c r="H204" s="133" t="str">
        <f>_xlfn.IFNA(VLOOKUP($F204,'Lijst Stageklassen'!$A$5:$CV$12,3+20*(VALUE(LEFT($C204,1)-1))+VALUE(LEFT($D$7,1)),TRUE),J204)</f>
        <v/>
      </c>
      <c r="J204" s="112" t="str">
        <f>_xlfn.IFNA(IF(OR(RIGHT(C204,3)="MUT",RIGHT(C204,3)="ZUT"),RIGHT(C204,3),(VLOOKUP($F204,'Lijst Stageklassen'!$A$5:$CV$12,9+20*(VALUE(LEFT($C204,1)-1))+VALUE(LEFT($D$7,1)),TRUE))),"")</f>
        <v/>
      </c>
      <c r="K204" s="108" t="str">
        <f>VLOOKUP($J204,'Emissie U-methode'!$B$3:$E$11,3,TRUE)</f>
        <v/>
      </c>
      <c r="L204" s="108" t="str">
        <f>VLOOKUP($J204,'Emissie U-methode'!$B$3:$E$11,4,TRUE)</f>
        <v/>
      </c>
      <c r="M204" s="141" t="str">
        <f t="shared" si="8"/>
        <v/>
      </c>
      <c r="N204" s="286" t="str">
        <f t="shared" si="9"/>
        <v/>
      </c>
      <c r="S204" s="4"/>
      <c r="T204" s="4"/>
      <c r="V204" s="4"/>
      <c r="W204" s="4"/>
      <c r="X204" s="4"/>
      <c r="Y204" s="4"/>
    </row>
    <row r="205" spans="2:25" ht="15.6" x14ac:dyDescent="0.3">
      <c r="B205" s="123">
        <v>188</v>
      </c>
      <c r="C205" s="122" t="str">
        <f>'Rekensheet U-methode'!C212</f>
        <v>1. Mobiele bron</v>
      </c>
      <c r="D205" s="104" t="str">
        <f>IF('Rekensheet U-methode'!D212="","",'Rekensheet U-methode'!D212)</f>
        <v/>
      </c>
      <c r="E205" s="176" t="str">
        <f>IF('Rekensheet U-methode'!E212="","",'Rekensheet U-methode'!E212)</f>
        <v/>
      </c>
      <c r="F205" s="177" t="str">
        <f>IF('Rekensheet U-methode'!F212="","",'Rekensheet U-methode'!F212)</f>
        <v/>
      </c>
      <c r="G205" s="132" t="str">
        <f>_xlfn.IFNA(VLOOKUP($F205,'Lijst Stageklassen'!$A$5:$CV$12,3+20*(VALUE(LEFT($C205,1)-1)),TRUE),J205)</f>
        <v/>
      </c>
      <c r="H205" s="133" t="str">
        <f>_xlfn.IFNA(VLOOKUP($F205,'Lijst Stageklassen'!$A$5:$CV$12,3+20*(VALUE(LEFT($C205,1)-1))+VALUE(LEFT($D$7,1)),TRUE),J205)</f>
        <v/>
      </c>
      <c r="J205" s="112" t="str">
        <f>_xlfn.IFNA(IF(OR(RIGHT(C205,3)="MUT",RIGHT(C205,3)="ZUT"),RIGHT(C205,3),(VLOOKUP($F205,'Lijst Stageklassen'!$A$5:$CV$12,9+20*(VALUE(LEFT($C205,1)-1))+VALUE(LEFT($D$7,1)),TRUE))),"")</f>
        <v/>
      </c>
      <c r="K205" s="108" t="str">
        <f>VLOOKUP($J205,'Emissie U-methode'!$B$3:$E$11,3,TRUE)</f>
        <v/>
      </c>
      <c r="L205" s="108" t="str">
        <f>VLOOKUP($J205,'Emissie U-methode'!$B$3:$E$11,4,TRUE)</f>
        <v/>
      </c>
      <c r="M205" s="141" t="str">
        <f t="shared" si="8"/>
        <v/>
      </c>
      <c r="N205" s="286" t="str">
        <f t="shared" si="9"/>
        <v/>
      </c>
      <c r="S205" s="4"/>
      <c r="T205" s="4"/>
      <c r="V205" s="4"/>
      <c r="W205" s="4"/>
      <c r="X205" s="4"/>
      <c r="Y205" s="4"/>
    </row>
    <row r="206" spans="2:25" ht="15.6" x14ac:dyDescent="0.3">
      <c r="B206" s="123">
        <v>189</v>
      </c>
      <c r="C206" s="122" t="str">
        <f>'Rekensheet U-methode'!C213</f>
        <v>1. Mobiele bron</v>
      </c>
      <c r="D206" s="104" t="str">
        <f>IF('Rekensheet U-methode'!D213="","",'Rekensheet U-methode'!D213)</f>
        <v/>
      </c>
      <c r="E206" s="176" t="str">
        <f>IF('Rekensheet U-methode'!E213="","",'Rekensheet U-methode'!E213)</f>
        <v/>
      </c>
      <c r="F206" s="177" t="str">
        <f>IF('Rekensheet U-methode'!F213="","",'Rekensheet U-methode'!F213)</f>
        <v/>
      </c>
      <c r="G206" s="132" t="str">
        <f>_xlfn.IFNA(VLOOKUP($F206,'Lijst Stageklassen'!$A$5:$CV$12,3+20*(VALUE(LEFT($C206,1)-1)),TRUE),J206)</f>
        <v/>
      </c>
      <c r="H206" s="133" t="str">
        <f>_xlfn.IFNA(VLOOKUP($F206,'Lijst Stageklassen'!$A$5:$CV$12,3+20*(VALUE(LEFT($C206,1)-1))+VALUE(LEFT($D$7,1)),TRUE),J206)</f>
        <v/>
      </c>
      <c r="J206" s="112" t="str">
        <f>_xlfn.IFNA(IF(OR(RIGHT(C206,3)="MUT",RIGHT(C206,3)="ZUT"),RIGHT(C206,3),(VLOOKUP($F206,'Lijst Stageklassen'!$A$5:$CV$12,9+20*(VALUE(LEFT($C206,1)-1))+VALUE(LEFT($D$7,1)),TRUE))),"")</f>
        <v/>
      </c>
      <c r="K206" s="108" t="str">
        <f>VLOOKUP($J206,'Emissie U-methode'!$B$3:$E$11,3,TRUE)</f>
        <v/>
      </c>
      <c r="L206" s="108" t="str">
        <f>VLOOKUP($J206,'Emissie U-methode'!$B$3:$E$11,4,TRUE)</f>
        <v/>
      </c>
      <c r="M206" s="141" t="str">
        <f t="shared" si="8"/>
        <v/>
      </c>
      <c r="N206" s="286" t="str">
        <f t="shared" si="9"/>
        <v/>
      </c>
      <c r="S206" s="4"/>
      <c r="T206" s="4"/>
      <c r="V206" s="4"/>
      <c r="W206" s="4"/>
      <c r="X206" s="4"/>
      <c r="Y206" s="4"/>
    </row>
    <row r="207" spans="2:25" ht="15.6" x14ac:dyDescent="0.3">
      <c r="B207" s="123">
        <v>190</v>
      </c>
      <c r="C207" s="122" t="str">
        <f>'Rekensheet U-methode'!C214</f>
        <v>1. Mobiele bron</v>
      </c>
      <c r="D207" s="104" t="str">
        <f>IF('Rekensheet U-methode'!D214="","",'Rekensheet U-methode'!D214)</f>
        <v/>
      </c>
      <c r="E207" s="176" t="str">
        <f>IF('Rekensheet U-methode'!E214="","",'Rekensheet U-methode'!E214)</f>
        <v/>
      </c>
      <c r="F207" s="177" t="str">
        <f>IF('Rekensheet U-methode'!F214="","",'Rekensheet U-methode'!F214)</f>
        <v/>
      </c>
      <c r="G207" s="132" t="str">
        <f>_xlfn.IFNA(VLOOKUP($F207,'Lijst Stageklassen'!$A$5:$CV$12,3+20*(VALUE(LEFT($C207,1)-1)),TRUE),J207)</f>
        <v/>
      </c>
      <c r="H207" s="133" t="str">
        <f>_xlfn.IFNA(VLOOKUP($F207,'Lijst Stageklassen'!$A$5:$CV$12,3+20*(VALUE(LEFT($C207,1)-1))+VALUE(LEFT($D$7,1)),TRUE),J207)</f>
        <v/>
      </c>
      <c r="J207" s="112" t="str">
        <f>_xlfn.IFNA(IF(OR(RIGHT(C207,3)="MUT",RIGHT(C207,3)="ZUT"),RIGHT(C207,3),(VLOOKUP($F207,'Lijst Stageklassen'!$A$5:$CV$12,9+20*(VALUE(LEFT($C207,1)-1))+VALUE(LEFT($D$7,1)),TRUE))),"")</f>
        <v/>
      </c>
      <c r="K207" s="108" t="str">
        <f>VLOOKUP($J207,'Emissie U-methode'!$B$3:$E$11,3,TRUE)</f>
        <v/>
      </c>
      <c r="L207" s="108" t="str">
        <f>VLOOKUP($J207,'Emissie U-methode'!$B$3:$E$11,4,TRUE)</f>
        <v/>
      </c>
      <c r="M207" s="141" t="str">
        <f t="shared" si="8"/>
        <v/>
      </c>
      <c r="N207" s="286" t="str">
        <f t="shared" si="9"/>
        <v/>
      </c>
      <c r="S207" s="4"/>
      <c r="T207" s="4"/>
      <c r="V207" s="4"/>
      <c r="W207" s="4"/>
      <c r="X207" s="4"/>
      <c r="Y207" s="4"/>
    </row>
    <row r="208" spans="2:25" ht="15.6" x14ac:dyDescent="0.3">
      <c r="B208" s="123">
        <v>191</v>
      </c>
      <c r="C208" s="122" t="str">
        <f>'Rekensheet U-methode'!C215</f>
        <v>1. Mobiele bron</v>
      </c>
      <c r="D208" s="104" t="str">
        <f>IF('Rekensheet U-methode'!D215="","",'Rekensheet U-methode'!D215)</f>
        <v/>
      </c>
      <c r="E208" s="176" t="str">
        <f>IF('Rekensheet U-methode'!E215="","",'Rekensheet U-methode'!E215)</f>
        <v/>
      </c>
      <c r="F208" s="177" t="str">
        <f>IF('Rekensheet U-methode'!F215="","",'Rekensheet U-methode'!F215)</f>
        <v/>
      </c>
      <c r="G208" s="132" t="str">
        <f>_xlfn.IFNA(VLOOKUP($F208,'Lijst Stageklassen'!$A$5:$CV$12,3+20*(VALUE(LEFT($C208,1)-1)),TRUE),J208)</f>
        <v/>
      </c>
      <c r="H208" s="133" t="str">
        <f>_xlfn.IFNA(VLOOKUP($F208,'Lijst Stageklassen'!$A$5:$CV$12,3+20*(VALUE(LEFT($C208,1)-1))+VALUE(LEFT($D$7,1)),TRUE),J208)</f>
        <v/>
      </c>
      <c r="J208" s="112" t="str">
        <f>_xlfn.IFNA(IF(OR(RIGHT(C208,3)="MUT",RIGHT(C208,3)="ZUT"),RIGHT(C208,3),(VLOOKUP($F208,'Lijst Stageklassen'!$A$5:$CV$12,9+20*(VALUE(LEFT($C208,1)-1))+VALUE(LEFT($D$7,1)),TRUE))),"")</f>
        <v/>
      </c>
      <c r="K208" s="108" t="str">
        <f>VLOOKUP($J208,'Emissie U-methode'!$B$3:$E$11,3,TRUE)</f>
        <v/>
      </c>
      <c r="L208" s="108" t="str">
        <f>VLOOKUP($J208,'Emissie U-methode'!$B$3:$E$11,4,TRUE)</f>
        <v/>
      </c>
      <c r="M208" s="141" t="str">
        <f t="shared" si="8"/>
        <v/>
      </c>
      <c r="N208" s="286" t="str">
        <f t="shared" si="9"/>
        <v/>
      </c>
      <c r="S208" s="4"/>
      <c r="T208" s="4"/>
      <c r="V208" s="4"/>
      <c r="W208" s="4"/>
      <c r="X208" s="4"/>
      <c r="Y208" s="4"/>
    </row>
    <row r="209" spans="1:34" ht="15.6" x14ac:dyDescent="0.3">
      <c r="B209" s="123">
        <v>192</v>
      </c>
      <c r="C209" s="122" t="str">
        <f>'Rekensheet U-methode'!C216</f>
        <v>1. Mobiele bron</v>
      </c>
      <c r="D209" s="104" t="str">
        <f>IF('Rekensheet U-methode'!D216="","",'Rekensheet U-methode'!D216)</f>
        <v/>
      </c>
      <c r="E209" s="176" t="str">
        <f>IF('Rekensheet U-methode'!E216="","",'Rekensheet U-methode'!E216)</f>
        <v/>
      </c>
      <c r="F209" s="177" t="str">
        <f>IF('Rekensheet U-methode'!F216="","",'Rekensheet U-methode'!F216)</f>
        <v/>
      </c>
      <c r="G209" s="132" t="str">
        <f>_xlfn.IFNA(VLOOKUP($F209,'Lijst Stageklassen'!$A$5:$CV$12,3+20*(VALUE(LEFT($C209,1)-1)),TRUE),J209)</f>
        <v/>
      </c>
      <c r="H209" s="133" t="str">
        <f>_xlfn.IFNA(VLOOKUP($F209,'Lijst Stageklassen'!$A$5:$CV$12,3+20*(VALUE(LEFT($C209,1)-1))+VALUE(LEFT($D$7,1)),TRUE),J209)</f>
        <v/>
      </c>
      <c r="J209" s="112" t="str">
        <f>_xlfn.IFNA(IF(OR(RIGHT(C209,3)="MUT",RIGHT(C209,3)="ZUT"),RIGHT(C209,3),(VLOOKUP($F209,'Lijst Stageklassen'!$A$5:$CV$12,9+20*(VALUE(LEFT($C209,1)-1))+VALUE(LEFT($D$7,1)),TRUE))),"")</f>
        <v/>
      </c>
      <c r="K209" s="108" t="str">
        <f>VLOOKUP($J209,'Emissie U-methode'!$B$3:$E$11,3,TRUE)</f>
        <v/>
      </c>
      <c r="L209" s="108" t="str">
        <f>VLOOKUP($J209,'Emissie U-methode'!$B$3:$E$11,4,TRUE)</f>
        <v/>
      </c>
      <c r="M209" s="141" t="str">
        <f t="shared" si="8"/>
        <v/>
      </c>
      <c r="N209" s="286" t="str">
        <f t="shared" si="9"/>
        <v/>
      </c>
      <c r="S209" s="4"/>
      <c r="T209" s="4"/>
      <c r="V209" s="4"/>
      <c r="W209" s="4"/>
      <c r="X209" s="4"/>
      <c r="Y209" s="4"/>
    </row>
    <row r="210" spans="1:34" ht="15.6" x14ac:dyDescent="0.3">
      <c r="B210" s="123">
        <v>193</v>
      </c>
      <c r="C210" s="122" t="str">
        <f>'Rekensheet U-methode'!C217</f>
        <v>1. Mobiele bron</v>
      </c>
      <c r="D210" s="104" t="str">
        <f>IF('Rekensheet U-methode'!D217="","",'Rekensheet U-methode'!D217)</f>
        <v/>
      </c>
      <c r="E210" s="176" t="str">
        <f>IF('Rekensheet U-methode'!E217="","",'Rekensheet U-methode'!E217)</f>
        <v/>
      </c>
      <c r="F210" s="177" t="str">
        <f>IF('Rekensheet U-methode'!F217="","",'Rekensheet U-methode'!F217)</f>
        <v/>
      </c>
      <c r="G210" s="132" t="str">
        <f>_xlfn.IFNA(VLOOKUP($F210,'Lijst Stageklassen'!$A$5:$CV$12,3+20*(VALUE(LEFT($C210,1)-1)),TRUE),J210)</f>
        <v/>
      </c>
      <c r="H210" s="133" t="str">
        <f>_xlfn.IFNA(VLOOKUP($F210,'Lijst Stageklassen'!$A$5:$CV$12,3+20*(VALUE(LEFT($C210,1)-1))+VALUE(LEFT($D$7,1)),TRUE),J210)</f>
        <v/>
      </c>
      <c r="J210" s="112" t="str">
        <f>_xlfn.IFNA(IF(OR(RIGHT(C210,3)="MUT",RIGHT(C210,3)="ZUT"),RIGHT(C210,3),(VLOOKUP($F210,'Lijst Stageklassen'!$A$5:$CV$12,9+20*(VALUE(LEFT($C210,1)-1))+VALUE(LEFT($D$7,1)),TRUE))),"")</f>
        <v/>
      </c>
      <c r="K210" s="108" t="str">
        <f>VLOOKUP($J210,'Emissie U-methode'!$B$3:$E$11,3,TRUE)</f>
        <v/>
      </c>
      <c r="L210" s="108" t="str">
        <f>VLOOKUP($J210,'Emissie U-methode'!$B$3:$E$11,4,TRUE)</f>
        <v/>
      </c>
      <c r="M210" s="141" t="str">
        <f t="shared" si="8"/>
        <v/>
      </c>
      <c r="N210" s="286" t="str">
        <f t="shared" si="9"/>
        <v/>
      </c>
      <c r="S210" s="4"/>
      <c r="T210" s="4"/>
      <c r="V210" s="4"/>
      <c r="W210" s="4"/>
      <c r="X210" s="4"/>
      <c r="Y210" s="4"/>
    </row>
    <row r="211" spans="1:34" ht="15.6" x14ac:dyDescent="0.3">
      <c r="B211" s="123">
        <v>194</v>
      </c>
      <c r="C211" s="122" t="str">
        <f>'Rekensheet U-methode'!C218</f>
        <v>1. Mobiele bron</v>
      </c>
      <c r="D211" s="104" t="str">
        <f>IF('Rekensheet U-methode'!D218="","",'Rekensheet U-methode'!D218)</f>
        <v/>
      </c>
      <c r="E211" s="176" t="str">
        <f>IF('Rekensheet U-methode'!E218="","",'Rekensheet U-methode'!E218)</f>
        <v/>
      </c>
      <c r="F211" s="177" t="str">
        <f>IF('Rekensheet U-methode'!F218="","",'Rekensheet U-methode'!F218)</f>
        <v/>
      </c>
      <c r="G211" s="132" t="str">
        <f>_xlfn.IFNA(VLOOKUP($F211,'Lijst Stageklassen'!$A$5:$CV$12,3+20*(VALUE(LEFT($C211,1)-1)),TRUE),J211)</f>
        <v/>
      </c>
      <c r="H211" s="133" t="str">
        <f>_xlfn.IFNA(VLOOKUP($F211,'Lijst Stageklassen'!$A$5:$CV$12,3+20*(VALUE(LEFT($C211,1)-1))+VALUE(LEFT($D$7,1)),TRUE),J211)</f>
        <v/>
      </c>
      <c r="J211" s="112" t="str">
        <f>_xlfn.IFNA(IF(OR(RIGHT(C211,3)="MUT",RIGHT(C211,3)="ZUT"),RIGHT(C211,3),(VLOOKUP($F211,'Lijst Stageklassen'!$A$5:$CV$12,9+20*(VALUE(LEFT($C211,1)-1))+VALUE(LEFT($D$7,1)),TRUE))),"")</f>
        <v/>
      </c>
      <c r="K211" s="108" t="str">
        <f>VLOOKUP($J211,'Emissie U-methode'!$B$3:$E$11,3,TRUE)</f>
        <v/>
      </c>
      <c r="L211" s="108" t="str">
        <f>VLOOKUP($J211,'Emissie U-methode'!$B$3:$E$11,4,TRUE)</f>
        <v/>
      </c>
      <c r="M211" s="141" t="str">
        <f t="shared" si="8"/>
        <v/>
      </c>
      <c r="N211" s="286" t="str">
        <f t="shared" si="9"/>
        <v/>
      </c>
      <c r="S211" s="4"/>
      <c r="T211" s="4"/>
      <c r="V211" s="4"/>
      <c r="W211" s="4"/>
      <c r="X211" s="4"/>
      <c r="Y211" s="4"/>
    </row>
    <row r="212" spans="1:34" ht="15.6" x14ac:dyDescent="0.3">
      <c r="B212" s="123">
        <v>195</v>
      </c>
      <c r="C212" s="122" t="str">
        <f>'Rekensheet U-methode'!C219</f>
        <v>1. Mobiele bron</v>
      </c>
      <c r="D212" s="104" t="str">
        <f>IF('Rekensheet U-methode'!D219="","",'Rekensheet U-methode'!D219)</f>
        <v/>
      </c>
      <c r="E212" s="176" t="str">
        <f>IF('Rekensheet U-methode'!E219="","",'Rekensheet U-methode'!E219)</f>
        <v/>
      </c>
      <c r="F212" s="177" t="str">
        <f>IF('Rekensheet U-methode'!F219="","",'Rekensheet U-methode'!F219)</f>
        <v/>
      </c>
      <c r="G212" s="132" t="str">
        <f>_xlfn.IFNA(VLOOKUP($F212,'Lijst Stageklassen'!$A$5:$CV$12,3+20*(VALUE(LEFT($C212,1)-1)),TRUE),J212)</f>
        <v/>
      </c>
      <c r="H212" s="133" t="str">
        <f>_xlfn.IFNA(VLOOKUP($F212,'Lijst Stageklassen'!$A$5:$CV$12,3+20*(VALUE(LEFT($C212,1)-1))+VALUE(LEFT($D$7,1)),TRUE),J212)</f>
        <v/>
      </c>
      <c r="J212" s="112" t="str">
        <f>_xlfn.IFNA(IF(OR(RIGHT(C212,3)="MUT",RIGHT(C212,3)="ZUT"),RIGHT(C212,3),(VLOOKUP($F212,'Lijst Stageklassen'!$A$5:$CV$12,9+20*(VALUE(LEFT($C212,1)-1))+VALUE(LEFT($D$7,1)),TRUE))),"")</f>
        <v/>
      </c>
      <c r="K212" s="108" t="str">
        <f>VLOOKUP($J212,'Emissie U-methode'!$B$3:$E$11,3,TRUE)</f>
        <v/>
      </c>
      <c r="L212" s="108" t="str">
        <f>VLOOKUP($J212,'Emissie U-methode'!$B$3:$E$11,4,TRUE)</f>
        <v/>
      </c>
      <c r="M212" s="141" t="str">
        <f t="shared" si="8"/>
        <v/>
      </c>
      <c r="N212" s="286" t="str">
        <f t="shared" si="9"/>
        <v/>
      </c>
      <c r="S212" s="4"/>
      <c r="T212" s="4"/>
      <c r="V212" s="4"/>
      <c r="W212" s="4"/>
      <c r="X212" s="4"/>
      <c r="Y212" s="4"/>
    </row>
    <row r="213" spans="1:34" ht="15.6" x14ac:dyDescent="0.3">
      <c r="B213" s="123">
        <v>196</v>
      </c>
      <c r="C213" s="122" t="str">
        <f>'Rekensheet U-methode'!C220</f>
        <v>1. Mobiele bron</v>
      </c>
      <c r="D213" s="104" t="str">
        <f>IF('Rekensheet U-methode'!D220="","",'Rekensheet U-methode'!D220)</f>
        <v/>
      </c>
      <c r="E213" s="176" t="str">
        <f>IF('Rekensheet U-methode'!E220="","",'Rekensheet U-methode'!E220)</f>
        <v/>
      </c>
      <c r="F213" s="177" t="str">
        <f>IF('Rekensheet U-methode'!F220="","",'Rekensheet U-methode'!F220)</f>
        <v/>
      </c>
      <c r="G213" s="132" t="str">
        <f>_xlfn.IFNA(VLOOKUP($F213,'Lijst Stageklassen'!$A$5:$CV$12,3+20*(VALUE(LEFT($C213,1)-1)),TRUE),J213)</f>
        <v/>
      </c>
      <c r="H213" s="133" t="str">
        <f>_xlfn.IFNA(VLOOKUP($F213,'Lijst Stageklassen'!$A$5:$CV$12,3+20*(VALUE(LEFT($C213,1)-1))+VALUE(LEFT($D$7,1)),TRUE),J213)</f>
        <v/>
      </c>
      <c r="J213" s="112" t="str">
        <f>_xlfn.IFNA(IF(OR(RIGHT(C213,3)="MUT",RIGHT(C213,3)="ZUT"),RIGHT(C213,3),(VLOOKUP($F213,'Lijst Stageklassen'!$A$5:$CV$12,9+20*(VALUE(LEFT($C213,1)-1))+VALUE(LEFT($D$7,1)),TRUE))),"")</f>
        <v/>
      </c>
      <c r="K213" s="108" t="str">
        <f>VLOOKUP($J213,'Emissie U-methode'!$B$3:$E$11,3,TRUE)</f>
        <v/>
      </c>
      <c r="L213" s="108" t="str">
        <f>VLOOKUP($J213,'Emissie U-methode'!$B$3:$E$11,4,TRUE)</f>
        <v/>
      </c>
      <c r="M213" s="141" t="str">
        <f t="shared" si="8"/>
        <v/>
      </c>
      <c r="N213" s="286" t="str">
        <f t="shared" si="9"/>
        <v/>
      </c>
      <c r="S213" s="4"/>
      <c r="T213" s="4"/>
      <c r="V213" s="4"/>
      <c r="W213" s="4"/>
      <c r="X213" s="4"/>
      <c r="Y213" s="4"/>
    </row>
    <row r="214" spans="1:34" ht="15.6" x14ac:dyDescent="0.3">
      <c r="B214" s="123">
        <v>197</v>
      </c>
      <c r="C214" s="122" t="str">
        <f>'Rekensheet U-methode'!C221</f>
        <v>1. Mobiele bron</v>
      </c>
      <c r="D214" s="104" t="str">
        <f>IF('Rekensheet U-methode'!D221="","",'Rekensheet U-methode'!D221)</f>
        <v/>
      </c>
      <c r="E214" s="176" t="str">
        <f>IF('Rekensheet U-methode'!E221="","",'Rekensheet U-methode'!E221)</f>
        <v/>
      </c>
      <c r="F214" s="177" t="str">
        <f>IF('Rekensheet U-methode'!F221="","",'Rekensheet U-methode'!F221)</f>
        <v/>
      </c>
      <c r="G214" s="132" t="str">
        <f>_xlfn.IFNA(VLOOKUP($F214,'Lijst Stageklassen'!$A$5:$CV$12,3+20*(VALUE(LEFT($C214,1)-1)),TRUE),J214)</f>
        <v/>
      </c>
      <c r="H214" s="133" t="str">
        <f>_xlfn.IFNA(VLOOKUP($F214,'Lijst Stageklassen'!$A$5:$CV$12,3+20*(VALUE(LEFT($C214,1)-1))+VALUE(LEFT($D$7,1)),TRUE),J214)</f>
        <v/>
      </c>
      <c r="J214" s="112" t="str">
        <f>_xlfn.IFNA(IF(OR(RIGHT(C214,3)="MUT",RIGHT(C214,3)="ZUT"),RIGHT(C214,3),(VLOOKUP($F214,'Lijst Stageklassen'!$A$5:$CV$12,9+20*(VALUE(LEFT($C214,1)-1))+VALUE(LEFT($D$7,1)),TRUE))),"")</f>
        <v/>
      </c>
      <c r="K214" s="108" t="str">
        <f>VLOOKUP($J214,'Emissie U-methode'!$B$3:$E$11,3,TRUE)</f>
        <v/>
      </c>
      <c r="L214" s="108" t="str">
        <f>VLOOKUP($J214,'Emissie U-methode'!$B$3:$E$11,4,TRUE)</f>
        <v/>
      </c>
      <c r="M214" s="141" t="str">
        <f t="shared" si="8"/>
        <v/>
      </c>
      <c r="N214" s="286" t="str">
        <f t="shared" si="9"/>
        <v/>
      </c>
      <c r="S214" s="4"/>
      <c r="T214" s="4"/>
      <c r="V214" s="4"/>
      <c r="W214" s="4"/>
      <c r="X214" s="4"/>
      <c r="Y214" s="4"/>
    </row>
    <row r="215" spans="1:34" ht="15.6" x14ac:dyDescent="0.3">
      <c r="B215" s="123">
        <v>198</v>
      </c>
      <c r="C215" s="122" t="str">
        <f>'Rekensheet U-methode'!C222</f>
        <v>1. Mobiele bron</v>
      </c>
      <c r="D215" s="104" t="str">
        <f>IF('Rekensheet U-methode'!D222="","",'Rekensheet U-methode'!D222)</f>
        <v/>
      </c>
      <c r="E215" s="176" t="str">
        <f>IF('Rekensheet U-methode'!E222="","",'Rekensheet U-methode'!E222)</f>
        <v/>
      </c>
      <c r="F215" s="177" t="str">
        <f>IF('Rekensheet U-methode'!F222="","",'Rekensheet U-methode'!F222)</f>
        <v/>
      </c>
      <c r="G215" s="132" t="str">
        <f>_xlfn.IFNA(VLOOKUP($F215,'Lijst Stageklassen'!$A$5:$CV$12,3+20*(VALUE(LEFT($C215,1)-1)),TRUE),J215)</f>
        <v/>
      </c>
      <c r="H215" s="133" t="str">
        <f>_xlfn.IFNA(VLOOKUP($F215,'Lijst Stageklassen'!$A$5:$CV$12,3+20*(VALUE(LEFT($C215,1)-1))+VALUE(LEFT($D$7,1)),TRUE),J215)</f>
        <v/>
      </c>
      <c r="J215" s="112" t="str">
        <f>_xlfn.IFNA(IF(OR(RIGHT(C215,3)="MUT",RIGHT(C215,3)="ZUT"),RIGHT(C215,3),(VLOOKUP($F215,'Lijst Stageklassen'!$A$5:$CV$12,9+20*(VALUE(LEFT($C215,1)-1))+VALUE(LEFT($D$7,1)),TRUE))),"")</f>
        <v/>
      </c>
      <c r="K215" s="108" t="str">
        <f>VLOOKUP($J215,'Emissie U-methode'!$B$3:$E$11,3,TRUE)</f>
        <v/>
      </c>
      <c r="L215" s="108" t="str">
        <f>VLOOKUP($J215,'Emissie U-methode'!$B$3:$E$11,4,TRUE)</f>
        <v/>
      </c>
      <c r="M215" s="141" t="str">
        <f t="shared" si="8"/>
        <v/>
      </c>
      <c r="N215" s="286" t="str">
        <f t="shared" si="9"/>
        <v/>
      </c>
      <c r="S215" s="4"/>
      <c r="T215" s="4"/>
      <c r="V215" s="4"/>
      <c r="W215" s="4"/>
      <c r="X215" s="4"/>
      <c r="Y215" s="4"/>
    </row>
    <row r="216" spans="1:34" ht="15.6" x14ac:dyDescent="0.3">
      <c r="B216" s="123">
        <v>199</v>
      </c>
      <c r="C216" s="122" t="str">
        <f>'Rekensheet U-methode'!C223</f>
        <v>1. Mobiele bron</v>
      </c>
      <c r="D216" s="104" t="str">
        <f>IF('Rekensheet U-methode'!D223="","",'Rekensheet U-methode'!D223)</f>
        <v/>
      </c>
      <c r="E216" s="176" t="str">
        <f>IF('Rekensheet U-methode'!E223="","",'Rekensheet U-methode'!E223)</f>
        <v/>
      </c>
      <c r="F216" s="177" t="str">
        <f>IF('Rekensheet U-methode'!F223="","",'Rekensheet U-methode'!F223)</f>
        <v/>
      </c>
      <c r="G216" s="132" t="str">
        <f>_xlfn.IFNA(VLOOKUP($F216,'Lijst Stageklassen'!$A$5:$CV$12,3+20*(VALUE(LEFT($C216,1)-1)),TRUE),J216)</f>
        <v/>
      </c>
      <c r="H216" s="133" t="str">
        <f>_xlfn.IFNA(VLOOKUP($F216,'Lijst Stageklassen'!$A$5:$CV$12,3+20*(VALUE(LEFT($C216,1)-1))+VALUE(LEFT($D$7,1)),TRUE),J216)</f>
        <v/>
      </c>
      <c r="J216" s="112" t="str">
        <f>_xlfn.IFNA(IF(OR(RIGHT(C216,3)="MUT",RIGHT(C216,3)="ZUT"),RIGHT(C216,3),(VLOOKUP($F216,'Lijst Stageklassen'!$A$5:$CV$12,9+20*(VALUE(LEFT($C216,1)-1))+VALUE(LEFT($D$7,1)),TRUE))),"")</f>
        <v/>
      </c>
      <c r="K216" s="108" t="str">
        <f>VLOOKUP($J216,'Emissie U-methode'!$B$3:$E$11,3,TRUE)</f>
        <v/>
      </c>
      <c r="L216" s="108" t="str">
        <f>VLOOKUP($J216,'Emissie U-methode'!$B$3:$E$11,4,TRUE)</f>
        <v/>
      </c>
      <c r="M216" s="141" t="str">
        <f t="shared" si="8"/>
        <v/>
      </c>
      <c r="N216" s="286" t="str">
        <f t="shared" si="9"/>
        <v/>
      </c>
      <c r="S216" s="4"/>
      <c r="T216" s="4"/>
      <c r="V216" s="4"/>
      <c r="W216" s="4"/>
      <c r="X216" s="4"/>
      <c r="Y216" s="4"/>
    </row>
    <row r="217" spans="1:34" s="128" customFormat="1" ht="16.2" thickBot="1" x14ac:dyDescent="0.35">
      <c r="A217" s="4"/>
      <c r="B217" s="124">
        <v>200</v>
      </c>
      <c r="C217" s="125" t="str">
        <f>'Rekensheet U-methode'!C224</f>
        <v>1. Mobiele bron</v>
      </c>
      <c r="D217" s="126" t="str">
        <f>IF('Rekensheet U-methode'!D224="","",'Rekensheet U-methode'!D224)</f>
        <v/>
      </c>
      <c r="E217" s="178" t="str">
        <f>IF('Rekensheet U-methode'!E224="","",'Rekensheet U-methode'!E224)</f>
        <v/>
      </c>
      <c r="F217" s="179" t="str">
        <f>IF('Rekensheet U-methode'!F224="","",'Rekensheet U-methode'!F224)</f>
        <v/>
      </c>
      <c r="G217" s="134" t="str">
        <f>_xlfn.IFNA(VLOOKUP($F217,'Lijst Stageklassen'!$A$5:$CV$12,3+20*(VALUE(LEFT($C217,1)-1)),TRUE),J217)</f>
        <v/>
      </c>
      <c r="H217" s="135" t="str">
        <f>_xlfn.IFNA(VLOOKUP($F217,'Lijst Stageklassen'!$A$5:$CV$12,3+20*(VALUE(LEFT($C217,1)-1))+VALUE(LEFT($D$7,1)),TRUE),J217)</f>
        <v/>
      </c>
      <c r="I217" s="4"/>
      <c r="J217" s="113" t="str">
        <f>_xlfn.IFNA(IF(OR(RIGHT(C217,3)="MUT",RIGHT(C217,3)="ZUT"),RIGHT(C217,3),(VLOOKUP($F217,'Lijst Stageklassen'!$A$5:$CV$12,9+20*(VALUE(LEFT($C217,1)-1))+VALUE(LEFT($D$7,1)),TRUE))),"")</f>
        <v/>
      </c>
      <c r="K217" s="118" t="str">
        <f>VLOOKUP($J217,'Emissie U-methode'!$B$3:$E$11,3,TRUE)</f>
        <v/>
      </c>
      <c r="L217" s="118" t="str">
        <f>VLOOKUP($J217,'Emissie U-methode'!$B$3:$E$11,4,TRUE)</f>
        <v/>
      </c>
      <c r="M217" s="142" t="str">
        <f t="shared" si="8"/>
        <v/>
      </c>
      <c r="N217" s="241" t="str">
        <f t="shared" si="9"/>
        <v/>
      </c>
      <c r="O217" s="4"/>
      <c r="P217" s="4"/>
      <c r="Q217" s="4"/>
      <c r="R217" s="4"/>
      <c r="S217" s="4"/>
      <c r="T217" s="4"/>
      <c r="U217" s="4"/>
      <c r="V217" s="4"/>
      <c r="W217" s="4"/>
      <c r="X217" s="4"/>
      <c r="Y217" s="4"/>
      <c r="Z217" s="4"/>
      <c r="AA217" s="4"/>
      <c r="AB217" s="401"/>
      <c r="AC217" s="401"/>
      <c r="AD217" s="401"/>
      <c r="AE217" s="401"/>
      <c r="AF217" s="401"/>
      <c r="AG217" s="401"/>
      <c r="AH217" s="401"/>
    </row>
    <row r="218" spans="1:34" s="4" customFormat="1" x14ac:dyDescent="0.3">
      <c r="J218" s="81"/>
      <c r="K218" s="81"/>
      <c r="L218" s="81"/>
    </row>
  </sheetData>
  <sheetProtection algorithmName="SHA-512" hashValue="zYfRRoOpTyYUm3TaL25mlpvZDFPXyBg79BiLjgLaNWmBCzHuix/S9KgVCMbGCTygY+ateG7A7Ibcqf0aEGsH+Q==" saltValue="FGToWpfWFcolZtMSrNcaUA==" spinCount="100000" sheet="1" objects="1" scenarios="1" formatColumns="0" formatRows="0"/>
  <mergeCells count="22">
    <mergeCell ref="P14:T14"/>
    <mergeCell ref="V14:W14"/>
    <mergeCell ref="X14:Y14"/>
    <mergeCell ref="B8:C9"/>
    <mergeCell ref="B10:C10"/>
    <mergeCell ref="D10:F10"/>
    <mergeCell ref="B11:C11"/>
    <mergeCell ref="D11:F11"/>
    <mergeCell ref="B12:C12"/>
    <mergeCell ref="D12:F12"/>
    <mergeCell ref="D8:F9"/>
    <mergeCell ref="V11:Y11"/>
    <mergeCell ref="V12:W12"/>
    <mergeCell ref="J6:N6"/>
    <mergeCell ref="B14:F14"/>
    <mergeCell ref="G14:H14"/>
    <mergeCell ref="J14:N14"/>
    <mergeCell ref="B2:F2"/>
    <mergeCell ref="B4:F4"/>
    <mergeCell ref="B7:C7"/>
    <mergeCell ref="E6:F7"/>
    <mergeCell ref="B6:C6"/>
  </mergeCells>
  <conditionalFormatting sqref="M11">
    <cfRule type="expression" dxfId="3" priority="2">
      <formula>$M$11&gt;$M$12</formula>
    </cfRule>
  </conditionalFormatting>
  <conditionalFormatting sqref="N11">
    <cfRule type="expression" dxfId="2" priority="1">
      <formula>$N$11&gt;$N$12</formula>
    </cfRule>
  </conditionalFormatting>
  <pageMargins left="0.7" right="0.7" top="0.75" bottom="0.75" header="0.3" footer="0.3"/>
  <pageSetup paperSize="9" scale="56" fitToHeight="4" orientation="landscape" horizontalDpi="300" verticalDpi="300" r:id="rId1"/>
  <headerFooter>
    <oddHeader>&amp;L&amp;"Calibri,Regular"&amp;K000000Rekensheet stikstof emissies RWS BETA</oddHeader>
    <oddFooter>&amp;L&amp;"Calibri,Regular"&amp;K000000&amp;F&amp;R&amp;"Calibri,Regular"&amp;K000000&amp;P</oddFooter>
  </headerFooter>
  <ignoredErrors>
    <ignoredError sqref="D18 D20:F20 D19:F19 E18:F18 D6:F11 C24:F217 D22:E22 C18:C20 E12:F12 D21:E21 X12:Y12 D23:F23 C21:C23"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'Lijsten overig'!$M$3:$M$7</xm:f>
          </x14:formula1>
          <xm:sqref>C18:C217</xm:sqref>
        </x14:dataValidation>
        <x14:dataValidation type="list" allowBlank="1" showInputMessage="1" showErrorMessage="1" xr:uid="{00000000-0002-0000-0500-000001000000}">
          <x14:formula1>
            <xm:f>'Lijsten overig'!$C$3:$C$7</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N218"/>
  <sheetViews>
    <sheetView zoomScaleNormal="100" workbookViewId="0">
      <pane xSplit="6" ySplit="16" topLeftCell="G17" activePane="bottomRight" state="frozen"/>
      <selection activeCell="D38" sqref="D38"/>
      <selection pane="topRight" activeCell="D38" sqref="D38"/>
      <selection pane="bottomLeft" activeCell="D38" sqref="D38"/>
      <selection pane="bottomRight" activeCell="E19" sqref="E19"/>
    </sheetView>
  </sheetViews>
  <sheetFormatPr defaultColWidth="11.44140625" defaultRowHeight="14.4" outlineLevelRow="1" x14ac:dyDescent="0.3"/>
  <cols>
    <col min="1" max="1" width="2" style="4" customWidth="1"/>
    <col min="2" max="2" width="6.21875" customWidth="1"/>
    <col min="3" max="3" width="17" customWidth="1"/>
    <col min="4" max="4" width="36.44140625" customWidth="1"/>
    <col min="5" max="5" width="8.77734375" customWidth="1"/>
    <col min="6" max="6" width="10.44140625" customWidth="1"/>
    <col min="7" max="7" width="30.44140625" customWidth="1"/>
    <col min="8" max="8" width="24.44140625" customWidth="1"/>
    <col min="9" max="9" width="5.44140625" style="4" customWidth="1"/>
    <col min="10" max="12" width="6.77734375" style="9" customWidth="1"/>
    <col min="13" max="18" width="6.77734375" style="9" hidden="1" customWidth="1"/>
    <col min="19" max="20" width="8.21875" customWidth="1"/>
    <col min="21" max="21" width="8.21875" style="4" customWidth="1"/>
    <col min="22" max="23" width="11.44140625" style="4"/>
    <col min="24" max="24" width="14.21875" style="4" customWidth="1"/>
    <col min="27" max="27" width="11.44140625" style="4"/>
    <col min="32" max="40" width="11.44140625" style="4"/>
  </cols>
  <sheetData>
    <row r="1" spans="1:40" s="4" customFormat="1" ht="15" thickBot="1" x14ac:dyDescent="0.35">
      <c r="J1" s="81"/>
      <c r="K1" s="81"/>
      <c r="L1" s="81"/>
      <c r="M1" s="81"/>
      <c r="N1" s="81"/>
      <c r="O1" s="81"/>
      <c r="P1" s="81"/>
      <c r="Q1" s="81"/>
      <c r="R1" s="81"/>
    </row>
    <row r="2" spans="1:40" ht="40.5" customHeight="1" outlineLevel="1" x14ac:dyDescent="0.4">
      <c r="B2" s="449" t="s">
        <v>208</v>
      </c>
      <c r="C2" s="450"/>
      <c r="D2" s="450"/>
      <c r="E2" s="450"/>
      <c r="F2" s="451"/>
      <c r="G2" s="4"/>
      <c r="H2" s="4"/>
      <c r="J2" s="81"/>
      <c r="K2" s="81"/>
      <c r="L2" s="81"/>
      <c r="M2" s="81"/>
      <c r="N2" s="81"/>
      <c r="O2" s="81"/>
      <c r="P2" s="81"/>
      <c r="Q2" s="81"/>
      <c r="R2" s="81"/>
      <c r="S2" s="4"/>
      <c r="T2" s="4"/>
      <c r="Y2" s="4"/>
      <c r="Z2" s="4"/>
      <c r="AB2" s="4"/>
      <c r="AC2" s="4"/>
      <c r="AD2" s="4"/>
      <c r="AE2" s="4"/>
    </row>
    <row r="3" spans="1:40" ht="16.5" customHeight="1" outlineLevel="1" x14ac:dyDescent="0.3">
      <c r="B3" s="46" t="s">
        <v>64</v>
      </c>
      <c r="E3" t="s">
        <v>61</v>
      </c>
      <c r="F3" s="11" t="str">
        <f>Colofon!B3</f>
        <v>2.05</v>
      </c>
      <c r="G3" s="82"/>
      <c r="H3" s="4"/>
      <c r="J3" s="81"/>
      <c r="K3" s="81"/>
      <c r="L3" s="81"/>
      <c r="M3" s="81"/>
      <c r="N3" s="81"/>
      <c r="O3" s="81"/>
      <c r="P3" s="81"/>
      <c r="Q3" s="81"/>
      <c r="R3" s="81"/>
      <c r="S3" s="4"/>
      <c r="T3" s="4"/>
      <c r="Y3" s="4"/>
      <c r="Z3" s="4"/>
      <c r="AB3" s="4"/>
      <c r="AC3" s="4"/>
      <c r="AD3" s="4"/>
      <c r="AE3" s="4"/>
    </row>
    <row r="4" spans="1:40" ht="15.75" customHeight="1" outlineLevel="1" thickBot="1" x14ac:dyDescent="0.35">
      <c r="B4" s="461" t="s">
        <v>247</v>
      </c>
      <c r="C4" s="462"/>
      <c r="D4" s="462"/>
      <c r="E4" s="462"/>
      <c r="F4" s="463"/>
      <c r="G4" s="4"/>
      <c r="H4" s="4"/>
      <c r="J4" s="81"/>
      <c r="K4" s="81"/>
      <c r="L4" s="81"/>
      <c r="M4" s="81"/>
      <c r="N4" s="81"/>
      <c r="O4" s="81"/>
      <c r="P4" s="81"/>
      <c r="Q4" s="81"/>
      <c r="R4" s="81"/>
      <c r="S4" s="4"/>
      <c r="T4" s="4"/>
      <c r="Y4" s="4"/>
      <c r="Z4" s="4"/>
      <c r="AB4" s="4"/>
      <c r="AC4" s="4"/>
      <c r="AD4" s="4"/>
      <c r="AE4" s="4"/>
    </row>
    <row r="5" spans="1:40" ht="15.75" customHeight="1" outlineLevel="1" thickBot="1" x14ac:dyDescent="0.35">
      <c r="B5" s="381"/>
      <c r="C5" s="381"/>
      <c r="D5" s="381"/>
      <c r="E5" s="381"/>
      <c r="F5" s="381"/>
      <c r="G5" s="83"/>
      <c r="H5" s="4"/>
      <c r="J5" s="81"/>
      <c r="K5" s="81"/>
      <c r="L5" s="81"/>
      <c r="M5" s="81"/>
      <c r="N5" s="81"/>
      <c r="O5" s="81"/>
      <c r="P5" s="81"/>
      <c r="Q5" s="81"/>
      <c r="R5" s="81"/>
      <c r="S5" s="4"/>
      <c r="T5" s="4"/>
      <c r="Y5" s="4"/>
      <c r="Z5" s="4"/>
      <c r="AB5" s="4"/>
      <c r="AC5" s="4"/>
      <c r="AD5" s="4"/>
      <c r="AE5" s="4"/>
    </row>
    <row r="6" spans="1:40" s="4" customFormat="1" ht="15.75" customHeight="1" outlineLevel="1" thickBot="1" x14ac:dyDescent="0.35">
      <c r="B6" s="452" t="s">
        <v>58</v>
      </c>
      <c r="C6" s="453"/>
      <c r="D6" s="382" t="str">
        <f>'Rekensheet U-methode'!D8</f>
        <v>&lt;Projectnaam&gt;</v>
      </c>
      <c r="E6" s="470" t="str">
        <f>'Rekensheet U-methode'!E8</f>
        <v>&lt;Projectnaam ondertitel&gt;</v>
      </c>
      <c r="F6" s="471"/>
      <c r="H6" s="186" t="s">
        <v>88</v>
      </c>
      <c r="J6" s="426" t="s">
        <v>93</v>
      </c>
      <c r="K6" s="427"/>
      <c r="L6" s="427"/>
      <c r="M6" s="427"/>
      <c r="N6" s="427"/>
      <c r="O6" s="427"/>
      <c r="P6" s="427"/>
      <c r="Q6" s="427"/>
      <c r="R6" s="427"/>
      <c r="S6" s="427"/>
      <c r="T6" s="428"/>
    </row>
    <row r="7" spans="1:40" s="4" customFormat="1" ht="15" outlineLevel="1" thickBot="1" x14ac:dyDescent="0.35">
      <c r="B7" s="429" t="s">
        <v>59</v>
      </c>
      <c r="C7" s="430"/>
      <c r="D7" s="383" t="str">
        <f>'Rekensheet U-methode'!D9</f>
        <v>2. 2025-2027</v>
      </c>
      <c r="E7" s="472"/>
      <c r="F7" s="473"/>
      <c r="H7" s="147"/>
      <c r="J7" s="490" t="s">
        <v>74</v>
      </c>
      <c r="K7" s="491"/>
      <c r="L7" s="491"/>
      <c r="M7" s="491"/>
      <c r="N7" s="491"/>
      <c r="O7" s="491"/>
      <c r="P7" s="491"/>
      <c r="Q7" s="491"/>
      <c r="R7" s="492"/>
      <c r="S7" s="373" t="s">
        <v>115</v>
      </c>
      <c r="T7" s="374" t="s">
        <v>18</v>
      </c>
    </row>
    <row r="8" spans="1:40" s="4" customFormat="1" ht="16.05" customHeight="1" outlineLevel="1" thickBot="1" x14ac:dyDescent="0.35">
      <c r="B8" s="445" t="s">
        <v>152</v>
      </c>
      <c r="C8" s="446"/>
      <c r="D8" s="479" t="str">
        <f>'Rekensheet U-methode'!D10</f>
        <v>&lt;Beschrijving project&gt;</v>
      </c>
      <c r="E8" s="480"/>
      <c r="F8" s="481"/>
      <c r="H8" s="143" t="s">
        <v>89</v>
      </c>
      <c r="J8" s="502"/>
      <c r="K8" s="503"/>
      <c r="L8" s="503"/>
      <c r="M8" s="503"/>
      <c r="N8" s="503"/>
      <c r="O8" s="503"/>
      <c r="P8" s="503"/>
      <c r="Q8" s="503"/>
      <c r="R8" s="504"/>
      <c r="S8" s="375" t="s">
        <v>67</v>
      </c>
      <c r="T8" s="376" t="s">
        <v>67</v>
      </c>
    </row>
    <row r="9" spans="1:40" s="4" customFormat="1" ht="15.6" outlineLevel="1" x14ac:dyDescent="0.3">
      <c r="B9" s="447"/>
      <c r="C9" s="448"/>
      <c r="D9" s="482"/>
      <c r="E9" s="483"/>
      <c r="F9" s="484"/>
      <c r="H9" s="144" t="s">
        <v>154</v>
      </c>
      <c r="J9" s="493" t="s">
        <v>206</v>
      </c>
      <c r="K9" s="494"/>
      <c r="L9" s="494"/>
      <c r="M9" s="494"/>
      <c r="N9" s="494"/>
      <c r="O9" s="494"/>
      <c r="P9" s="494"/>
      <c r="Q9" s="494"/>
      <c r="R9" s="495"/>
      <c r="S9" s="154">
        <f>SUM(S18:S217)</f>
        <v>0</v>
      </c>
      <c r="T9" s="236">
        <f>SUM(T18:T217)</f>
        <v>0</v>
      </c>
      <c r="U9" s="86"/>
    </row>
    <row r="10" spans="1:40" s="4" customFormat="1" ht="16.2" outlineLevel="1" thickBot="1" x14ac:dyDescent="0.35">
      <c r="B10" s="429" t="s">
        <v>151</v>
      </c>
      <c r="C10" s="430"/>
      <c r="D10" s="431">
        <f>'Rekensheet U-methode'!D12</f>
        <v>0</v>
      </c>
      <c r="E10" s="432"/>
      <c r="F10" s="433"/>
      <c r="H10" s="145" t="s">
        <v>140</v>
      </c>
      <c r="J10" s="496" t="s">
        <v>207</v>
      </c>
      <c r="K10" s="497"/>
      <c r="L10" s="497"/>
      <c r="M10" s="497"/>
      <c r="N10" s="497"/>
      <c r="O10" s="497"/>
      <c r="P10" s="497"/>
      <c r="Q10" s="497"/>
      <c r="R10" s="498"/>
      <c r="S10" s="181">
        <f>SUM(AD17:AD36)</f>
        <v>0.13093134880000001</v>
      </c>
      <c r="T10" s="238">
        <f>SUM(AE17:AE36)</f>
        <v>5.3140975999999996E-3</v>
      </c>
    </row>
    <row r="11" spans="1:40" s="4" customFormat="1" ht="16.2" outlineLevel="1" thickBot="1" x14ac:dyDescent="0.35">
      <c r="B11" s="429" t="s">
        <v>63</v>
      </c>
      <c r="C11" s="430"/>
      <c r="D11" s="431">
        <f>'Rekensheet U-methode'!D13</f>
        <v>0</v>
      </c>
      <c r="E11" s="432"/>
      <c r="F11" s="433"/>
      <c r="H11" s="146" t="s">
        <v>90</v>
      </c>
      <c r="J11" s="499" t="s">
        <v>78</v>
      </c>
      <c r="K11" s="500"/>
      <c r="L11" s="500"/>
      <c r="M11" s="500"/>
      <c r="N11" s="500"/>
      <c r="O11" s="500"/>
      <c r="P11" s="500"/>
      <c r="Q11" s="500"/>
      <c r="R11" s="501"/>
      <c r="S11" s="319">
        <f>SUM(S9:S10)</f>
        <v>0.13093134880000001</v>
      </c>
      <c r="T11" s="320">
        <f>SUM(T9:T10)</f>
        <v>5.3140975999999996E-3</v>
      </c>
      <c r="AB11" s="505" t="s">
        <v>244</v>
      </c>
      <c r="AC11" s="506"/>
      <c r="AD11" s="506"/>
      <c r="AE11" s="507"/>
    </row>
    <row r="12" spans="1:40" s="4" customFormat="1" ht="16.2" outlineLevel="1" thickBot="1" x14ac:dyDescent="0.35">
      <c r="B12" s="434" t="s">
        <v>60</v>
      </c>
      <c r="C12" s="435"/>
      <c r="D12" s="436" t="s">
        <v>210</v>
      </c>
      <c r="E12" s="437"/>
      <c r="F12" s="438"/>
      <c r="J12" s="499" t="s">
        <v>219</v>
      </c>
      <c r="K12" s="500"/>
      <c r="L12" s="500"/>
      <c r="M12" s="500"/>
      <c r="N12" s="500"/>
      <c r="O12" s="500"/>
      <c r="P12" s="500"/>
      <c r="Q12" s="500"/>
      <c r="R12" s="501"/>
      <c r="S12" s="319">
        <f>'Rekensheet U-methode'!Y16+S10</f>
        <v>0.13093134880000001</v>
      </c>
      <c r="T12" s="320">
        <f>'Rekensheet U-methode'!Z16+T10</f>
        <v>5.3140975999999996E-3</v>
      </c>
      <c r="AB12" s="488" t="s">
        <v>245</v>
      </c>
      <c r="AC12" s="489"/>
      <c r="AD12" s="415">
        <f>SUM(AD17:AD36)</f>
        <v>0.13093134880000001</v>
      </c>
      <c r="AE12" s="416">
        <f>SUM(AE17:AE36)</f>
        <v>5.3140975999999996E-3</v>
      </c>
    </row>
    <row r="13" spans="1:40" s="4" customFormat="1" ht="15" outlineLevel="1" thickBot="1" x14ac:dyDescent="0.35">
      <c r="B13" s="29"/>
      <c r="C13" s="84"/>
      <c r="E13" s="84"/>
      <c r="F13" s="84"/>
      <c r="G13" s="84"/>
      <c r="H13" s="87"/>
      <c r="I13" s="84"/>
      <c r="J13" s="89"/>
      <c r="K13" s="89"/>
      <c r="L13" s="89"/>
      <c r="M13" s="89"/>
      <c r="N13" s="89"/>
      <c r="O13" s="89"/>
      <c r="P13" s="89"/>
      <c r="Q13" s="89"/>
      <c r="R13" s="89"/>
      <c r="S13" s="84"/>
      <c r="T13" s="84"/>
      <c r="U13" s="84"/>
    </row>
    <row r="14" spans="1:40" ht="15.75" customHeight="1" thickBot="1" x14ac:dyDescent="0.35">
      <c r="B14" s="442" t="s">
        <v>144</v>
      </c>
      <c r="C14" s="443"/>
      <c r="D14" s="443"/>
      <c r="E14" s="443"/>
      <c r="F14" s="443"/>
      <c r="G14" s="442"/>
      <c r="H14" s="444"/>
      <c r="I14" s="85"/>
      <c r="J14" s="426" t="s">
        <v>225</v>
      </c>
      <c r="K14" s="427"/>
      <c r="L14" s="427"/>
      <c r="M14" s="427"/>
      <c r="N14" s="427"/>
      <c r="O14" s="427"/>
      <c r="P14" s="427"/>
      <c r="Q14" s="427"/>
      <c r="R14" s="427"/>
      <c r="S14" s="427"/>
      <c r="T14" s="428"/>
      <c r="U14" s="87"/>
      <c r="V14" s="474" t="s">
        <v>193</v>
      </c>
      <c r="W14" s="475"/>
      <c r="X14" s="475"/>
      <c r="Y14" s="475"/>
      <c r="Z14" s="476"/>
      <c r="AB14" s="426" t="s">
        <v>199</v>
      </c>
      <c r="AC14" s="427"/>
      <c r="AD14" s="426" t="s">
        <v>223</v>
      </c>
      <c r="AE14" s="428"/>
    </row>
    <row r="15" spans="1:40" s="200" customFormat="1" ht="28.8" x14ac:dyDescent="0.3">
      <c r="A15" s="190"/>
      <c r="B15" s="191" t="s">
        <v>135</v>
      </c>
      <c r="C15" s="192" t="s">
        <v>136</v>
      </c>
      <c r="D15" s="192" t="s">
        <v>137</v>
      </c>
      <c r="E15" s="193" t="s">
        <v>138</v>
      </c>
      <c r="F15" s="194" t="s">
        <v>139</v>
      </c>
      <c r="G15" s="195" t="s">
        <v>55</v>
      </c>
      <c r="H15" s="196" t="s">
        <v>38</v>
      </c>
      <c r="I15" s="190"/>
      <c r="J15" s="195" t="s">
        <v>162</v>
      </c>
      <c r="K15" s="284" t="s">
        <v>74</v>
      </c>
      <c r="L15" s="284" t="s">
        <v>209</v>
      </c>
      <c r="M15" s="192" t="s">
        <v>76</v>
      </c>
      <c r="N15" s="352" t="s">
        <v>75</v>
      </c>
      <c r="O15" s="192" t="s">
        <v>19</v>
      </c>
      <c r="P15" s="192" t="s">
        <v>20</v>
      </c>
      <c r="Q15" s="192" t="s">
        <v>110</v>
      </c>
      <c r="R15" s="192" t="s">
        <v>176</v>
      </c>
      <c r="S15" s="369" t="s">
        <v>115</v>
      </c>
      <c r="T15" s="370" t="s">
        <v>18</v>
      </c>
      <c r="U15" s="198"/>
      <c r="V15" s="195" t="s">
        <v>135</v>
      </c>
      <c r="W15" s="192" t="s">
        <v>194</v>
      </c>
      <c r="X15" s="192" t="s">
        <v>195</v>
      </c>
      <c r="Y15" s="193" t="s">
        <v>203</v>
      </c>
      <c r="Z15" s="267" t="s">
        <v>196</v>
      </c>
      <c r="AA15" s="190"/>
      <c r="AB15" s="276" t="s">
        <v>115</v>
      </c>
      <c r="AC15" s="278" t="s">
        <v>18</v>
      </c>
      <c r="AD15" s="276" t="s">
        <v>115</v>
      </c>
      <c r="AE15" s="277" t="s">
        <v>18</v>
      </c>
      <c r="AF15" s="190"/>
      <c r="AG15" s="190"/>
      <c r="AH15" s="190"/>
      <c r="AI15" s="190"/>
      <c r="AJ15" s="190"/>
      <c r="AK15" s="190"/>
      <c r="AL15" s="190"/>
      <c r="AM15" s="190"/>
      <c r="AN15" s="190"/>
    </row>
    <row r="16" spans="1:40" ht="15" thickBot="1" x14ac:dyDescent="0.35">
      <c r="B16" s="171"/>
      <c r="C16" s="172"/>
      <c r="D16" s="172" t="s">
        <v>56</v>
      </c>
      <c r="E16" s="170" t="s">
        <v>107</v>
      </c>
      <c r="F16" s="175" t="s">
        <v>132</v>
      </c>
      <c r="G16" s="174"/>
      <c r="H16" s="173"/>
      <c r="J16" s="279"/>
      <c r="K16" s="285"/>
      <c r="L16" s="285"/>
      <c r="M16" s="168" t="s">
        <v>145</v>
      </c>
      <c r="N16" s="353" t="s">
        <v>145</v>
      </c>
      <c r="O16" s="168" t="s">
        <v>107</v>
      </c>
      <c r="P16" s="168" t="s">
        <v>108</v>
      </c>
      <c r="Q16" s="168" t="s">
        <v>107</v>
      </c>
      <c r="R16" s="168" t="s">
        <v>108</v>
      </c>
      <c r="S16" s="371" t="s">
        <v>67</v>
      </c>
      <c r="T16" s="372" t="s">
        <v>67</v>
      </c>
      <c r="U16" s="244"/>
      <c r="V16" s="279"/>
      <c r="W16" s="168"/>
      <c r="X16" s="168"/>
      <c r="Y16" s="170" t="s">
        <v>202</v>
      </c>
      <c r="Z16" s="173"/>
      <c r="AB16" s="167" t="s">
        <v>200</v>
      </c>
      <c r="AC16" s="175" t="s">
        <v>201</v>
      </c>
      <c r="AD16" s="279" t="s">
        <v>67</v>
      </c>
      <c r="AE16" s="280" t="s">
        <v>67</v>
      </c>
    </row>
    <row r="17" spans="2:31" ht="15.6" x14ac:dyDescent="0.3">
      <c r="B17" s="120" t="s">
        <v>179</v>
      </c>
      <c r="C17" s="121"/>
      <c r="D17" s="91"/>
      <c r="E17" s="129"/>
      <c r="F17" s="129"/>
      <c r="G17" s="130"/>
      <c r="H17" s="131"/>
      <c r="J17" s="354"/>
      <c r="K17" s="107"/>
      <c r="L17" s="107"/>
      <c r="M17" s="107"/>
      <c r="N17" s="107"/>
      <c r="O17" s="105"/>
      <c r="P17" s="105"/>
      <c r="Q17" s="105"/>
      <c r="R17" s="105"/>
      <c r="S17" s="105"/>
      <c r="T17" s="111"/>
      <c r="U17" s="87"/>
      <c r="V17" s="268">
        <v>1</v>
      </c>
      <c r="W17" s="122" t="s">
        <v>204</v>
      </c>
      <c r="X17" s="103" t="s">
        <v>197</v>
      </c>
      <c r="Y17" s="176"/>
      <c r="Z17" s="269"/>
      <c r="AB17" s="395">
        <v>1.3295999999999999</v>
      </c>
      <c r="AC17" s="396">
        <v>6.0699999999999997E-2</v>
      </c>
      <c r="AD17" s="287">
        <f t="shared" ref="AD17:AD36" si="0">(Y17/1000)*Z17*(AB17/1000)</f>
        <v>0</v>
      </c>
      <c r="AE17" s="288">
        <f t="shared" ref="AE17:AE36" si="1">(Y17/1000)*Z17*(AC17/1000)</f>
        <v>0</v>
      </c>
    </row>
    <row r="18" spans="2:31" ht="15.6" x14ac:dyDescent="0.3">
      <c r="B18" s="123">
        <v>1</v>
      </c>
      <c r="C18" s="122" t="str">
        <f>'Rekensheet U-methode'!C25</f>
        <v>1. Mobiele bron</v>
      </c>
      <c r="D18" s="103" t="str">
        <f>IF('Rekensheet U-methode'!D25="","",'Rekensheet U-methode'!D25)</f>
        <v/>
      </c>
      <c r="E18" s="176" t="str">
        <f>IF('Rekensheet U-methode'!E25="","",'Rekensheet U-methode'!E25)</f>
        <v/>
      </c>
      <c r="F18" s="176" t="str">
        <f>IF('Rekensheet U-methode'!F25="","",'Rekensheet U-methode'!F25)</f>
        <v/>
      </c>
      <c r="G18" s="132" t="str">
        <f>_xlfn.IFNA(VLOOKUP($F18,'Lijst Stageklassen'!$A$5:$CV$12,3+20*(VALUE(LEFT($C18,1)-1)),TRUE),K18)</f>
        <v/>
      </c>
      <c r="H18" s="133" t="str">
        <f>_xlfn.IFNA(VLOOKUP($F18,'Lijst Stageklassen'!$A$5:$CV$12,3+20*(VALUE(LEFT($C18,1)-1))+VALUE(LEFT($D$7,1)),TRUE),K18)</f>
        <v/>
      </c>
      <c r="J18" s="355" t="str">
        <f>'Rekensheet U-methode'!P25</f>
        <v>0. nee</v>
      </c>
      <c r="K18" s="108" t="str">
        <f>_xlfn.IFNA(IF(OR(RIGHT(C18,3)="MUT",RIGHT(C18,3)="ZUT"),RIGHT(C18,3),VLOOKUP($F18,'Lijst Stageklassen'!$A$5:$CV$12,9+20*(VALUE(LEFT($C18,1)-1))+VALUE(LEFT($D$7,1))+6*VALUE(LEFT(J18,1)),TRUE)),"")</f>
        <v/>
      </c>
      <c r="L18" s="343">
        <f>'Rekensheet U-methode'!R25</f>
        <v>1</v>
      </c>
      <c r="M18" s="108" t="str">
        <f>VLOOKUP($K18,'Emissie U-methode'!$B$3:$E$11,3,TRUE)</f>
        <v/>
      </c>
      <c r="N18" s="108" t="str">
        <f>VLOOKUP($K18,'Emissie U-methode'!$B$3:$E$11,4,TRUE)</f>
        <v/>
      </c>
      <c r="O18" s="57" t="str">
        <f>IF(ISNUMBER($E18),IF(OR($K18="MUT", $K18="ZUT"),$E18,IF($K18&lt;&gt;"ZE",(100%-$L18)*$E18,0)),"")</f>
        <v/>
      </c>
      <c r="P18" s="57" t="str">
        <f t="shared" ref="P18:P24" si="2">IF(ISNUMBER(E18),O18*F18/1000,"")</f>
        <v/>
      </c>
      <c r="Q18" s="57" t="str">
        <f>IF(ISNUMBER($E18),IF(OR($K18="MUT", $K18="ZUT"),0,IF($K18&lt;&gt;"ZE",L18*E18, 100%*$E18)),"")</f>
        <v/>
      </c>
      <c r="R18" s="57" t="str">
        <f>IF(ISNUMBER(E18),Q18*F18/1000,"")</f>
        <v/>
      </c>
      <c r="S18" s="141" t="str">
        <f t="shared" ref="S18:S24" si="3">IF(ISNUMBER(M18),(IF(OR(K18="MUT",K18="ZUT"),$O18*M18,$O18*$F18*M18/1000)),"")</f>
        <v/>
      </c>
      <c r="T18" s="286" t="str">
        <f>IF(ISNUMBER(N18),(IF(OR(K18="MUT",K18="ZUT"),$O18*N18,$O18*$F18*N18/1000)),"")</f>
        <v/>
      </c>
      <c r="V18" s="268">
        <v>2</v>
      </c>
      <c r="W18" s="122"/>
      <c r="X18" s="103" t="s">
        <v>197</v>
      </c>
      <c r="Y18" s="176"/>
      <c r="Z18" s="269"/>
      <c r="AB18" s="395">
        <v>1.3295999999999999</v>
      </c>
      <c r="AC18" s="396">
        <v>6.0699999999999997E-2</v>
      </c>
      <c r="AD18" s="289">
        <f t="shared" si="0"/>
        <v>0</v>
      </c>
      <c r="AE18" s="290">
        <f t="shared" si="1"/>
        <v>0</v>
      </c>
    </row>
    <row r="19" spans="2:31" ht="15.6" x14ac:dyDescent="0.3">
      <c r="B19" s="123">
        <v>2</v>
      </c>
      <c r="C19" s="122" t="str">
        <f>'Rekensheet U-methode'!C26</f>
        <v>1. Mobiele bron</v>
      </c>
      <c r="D19" s="103" t="str">
        <f>IF('Rekensheet U-methode'!D26="","",'Rekensheet U-methode'!D26)</f>
        <v/>
      </c>
      <c r="E19" s="176" t="str">
        <f>IF('Rekensheet U-methode'!E26="","",'Rekensheet U-methode'!E26)</f>
        <v/>
      </c>
      <c r="F19" s="176" t="str">
        <f>IF('Rekensheet U-methode'!F26="","",'Rekensheet U-methode'!F26)</f>
        <v/>
      </c>
      <c r="G19" s="132" t="str">
        <f>_xlfn.IFNA(VLOOKUP($F19,'Lijst Stageklassen'!$A$5:$CV$12,3+20*(VALUE(LEFT($C19,1)-1)),TRUE),K19)</f>
        <v/>
      </c>
      <c r="H19" s="133" t="str">
        <f>_xlfn.IFNA(VLOOKUP($F19,'Lijst Stageklassen'!$A$5:$CV$12,3+20*(VALUE(LEFT($C19,1)-1))+VALUE(LEFT($D$7,1)),TRUE),K19)</f>
        <v/>
      </c>
      <c r="J19" s="355" t="str">
        <f>'Rekensheet U-methode'!P26</f>
        <v>0. nee</v>
      </c>
      <c r="K19" s="108" t="str">
        <f>_xlfn.IFNA(IF(OR(RIGHT(C19,3)="MUT",RIGHT(C19,3)="ZUT"),RIGHT(C19,3),VLOOKUP($F19,'Lijst Stageklassen'!$A$5:$CV$12,9+20*(VALUE(LEFT($C19,1)-1))+VALUE(LEFT($D$7,1))+6*VALUE(LEFT(J19,1)),TRUE)),"")</f>
        <v/>
      </c>
      <c r="L19" s="343">
        <f>'Rekensheet U-methode'!R26</f>
        <v>0</v>
      </c>
      <c r="M19" s="108" t="str">
        <f>VLOOKUP($K19,'Emissie U-methode'!$B$3:$E$11,3,TRUE)</f>
        <v/>
      </c>
      <c r="N19" s="108" t="str">
        <f>VLOOKUP($K19,'Emissie U-methode'!$B$3:$E$11,4,TRUE)</f>
        <v/>
      </c>
      <c r="O19" s="57" t="str">
        <f t="shared" ref="O19:O82" si="4">IF(ISNUMBER($E19),IF(OR($K19="MUT", $K19="ZUT"),$E19,IF($K19&lt;&gt;"ZE",(100%-$L19)*$E19,0)),"")</f>
        <v/>
      </c>
      <c r="P19" s="57" t="str">
        <f t="shared" si="2"/>
        <v/>
      </c>
      <c r="Q19" s="57" t="str">
        <f t="shared" ref="Q19:Q82" si="5">IF(ISNUMBER($E19),IF(OR($K19="MUT", $K19="ZUT"),0,IF($K19&lt;&gt;"ZE",L19*E19, 100%*$E19)),"")</f>
        <v/>
      </c>
      <c r="R19" s="57" t="str">
        <f t="shared" ref="R19:R82" si="6">IF(ISNUMBER(E19),Q19*F19/1000,"")</f>
        <v/>
      </c>
      <c r="S19" s="141" t="str">
        <f t="shared" si="3"/>
        <v/>
      </c>
      <c r="T19" s="286" t="str">
        <f t="shared" ref="T19:T82" si="7">IF(ISNUMBER(N19),(IF(OR(K19="MUT",K19="ZUT"),$O19*N19,$O19*$F19*N19/1000)),"")</f>
        <v/>
      </c>
      <c r="V19" s="268">
        <v>3</v>
      </c>
      <c r="W19" s="122"/>
      <c r="X19" s="103" t="s">
        <v>197</v>
      </c>
      <c r="Y19" s="176"/>
      <c r="Z19" s="270"/>
      <c r="AB19" s="395">
        <v>1.3295999999999999</v>
      </c>
      <c r="AC19" s="396">
        <v>6.0699999999999997E-2</v>
      </c>
      <c r="AD19" s="289">
        <f t="shared" si="0"/>
        <v>0</v>
      </c>
      <c r="AE19" s="290">
        <f t="shared" si="1"/>
        <v>0</v>
      </c>
    </row>
    <row r="20" spans="2:31" ht="15.6" x14ac:dyDescent="0.3">
      <c r="B20" s="123">
        <v>3</v>
      </c>
      <c r="C20" s="122" t="str">
        <f>'Rekensheet U-methode'!C27</f>
        <v>1. Mobiele bron</v>
      </c>
      <c r="D20" s="104" t="str">
        <f>IF('Rekensheet U-methode'!D27="","",'Rekensheet U-methode'!D27)</f>
        <v/>
      </c>
      <c r="E20" s="176" t="str">
        <f>IF('Rekensheet U-methode'!E27="","",'Rekensheet U-methode'!E27)</f>
        <v/>
      </c>
      <c r="F20" s="176" t="str">
        <f>IF('Rekensheet U-methode'!F27="","",'Rekensheet U-methode'!F27)</f>
        <v/>
      </c>
      <c r="G20" s="132" t="str">
        <f>_xlfn.IFNA(VLOOKUP($F20,'Lijst Stageklassen'!$A$5:$CV$12,3+20*(VALUE(LEFT($C20,1)-1)),TRUE),K20)</f>
        <v/>
      </c>
      <c r="H20" s="133" t="str">
        <f>_xlfn.IFNA(VLOOKUP($F20,'Lijst Stageklassen'!$A$5:$CV$12,3+20*(VALUE(LEFT($C20,1)-1))+VALUE(LEFT($D$7,1)),TRUE),K20)</f>
        <v/>
      </c>
      <c r="J20" s="355" t="str">
        <f>'Rekensheet U-methode'!P27</f>
        <v>0. nee</v>
      </c>
      <c r="K20" s="108" t="str">
        <f>_xlfn.IFNA(IF(OR(RIGHT(C20,3)="MUT",RIGHT(C20,3)="ZUT"),RIGHT(C20,3),VLOOKUP($F20,'Lijst Stageklassen'!$A$5:$CV$12,9+20*(VALUE(LEFT($C20,1)-1))+VALUE(LEFT($D$7,1))+6*VALUE(LEFT(J20,1)),TRUE)),"")</f>
        <v/>
      </c>
      <c r="L20" s="343">
        <f>'Rekensheet U-methode'!R27</f>
        <v>0</v>
      </c>
      <c r="M20" s="108" t="str">
        <f>VLOOKUP($K20,'Emissie U-methode'!$B$3:$E$11,3,TRUE)</f>
        <v/>
      </c>
      <c r="N20" s="108" t="str">
        <f>VLOOKUP($K20,'Emissie U-methode'!$B$3:$E$11,4,TRUE)</f>
        <v/>
      </c>
      <c r="O20" s="57" t="str">
        <f t="shared" si="4"/>
        <v/>
      </c>
      <c r="P20" s="57" t="str">
        <f t="shared" si="2"/>
        <v/>
      </c>
      <c r="Q20" s="57" t="str">
        <f t="shared" si="5"/>
        <v/>
      </c>
      <c r="R20" s="57" t="str">
        <f t="shared" si="6"/>
        <v/>
      </c>
      <c r="S20" s="141" t="str">
        <f t="shared" si="3"/>
        <v/>
      </c>
      <c r="T20" s="286" t="str">
        <f t="shared" si="7"/>
        <v/>
      </c>
      <c r="V20" s="268">
        <v>4</v>
      </c>
      <c r="W20" s="122"/>
      <c r="X20" s="103" t="s">
        <v>197</v>
      </c>
      <c r="Y20" s="176"/>
      <c r="Z20" s="270"/>
      <c r="AB20" s="395">
        <v>1.3295999999999999</v>
      </c>
      <c r="AC20" s="396">
        <v>6.0699999999999997E-2</v>
      </c>
      <c r="AD20" s="289">
        <f t="shared" si="0"/>
        <v>0</v>
      </c>
      <c r="AE20" s="290">
        <f t="shared" si="1"/>
        <v>0</v>
      </c>
    </row>
    <row r="21" spans="2:31" ht="15.6" x14ac:dyDescent="0.3">
      <c r="B21" s="123">
        <v>4</v>
      </c>
      <c r="C21" s="122" t="str">
        <f>'Rekensheet U-methode'!C28</f>
        <v>1. Mobiele bron</v>
      </c>
      <c r="D21" s="104" t="str">
        <f>IF('Rekensheet U-methode'!D28="","",'Rekensheet U-methode'!D28)</f>
        <v/>
      </c>
      <c r="E21" s="176" t="str">
        <f>IF('Rekensheet U-methode'!E28="","",'Rekensheet U-methode'!E28)</f>
        <v/>
      </c>
      <c r="F21" s="176"/>
      <c r="G21" s="132" t="str">
        <f>_xlfn.IFNA(VLOOKUP($F21,'Lijst Stageklassen'!$A$5:$CV$12,3+20*(VALUE(LEFT($C21,1)-1)),TRUE),K21)</f>
        <v/>
      </c>
      <c r="H21" s="133" t="str">
        <f>_xlfn.IFNA(VLOOKUP($F21,'Lijst Stageklassen'!$A$5:$CV$12,3+20*(VALUE(LEFT($C21,1)-1))+VALUE(LEFT($D$7,1)),TRUE),K21)</f>
        <v/>
      </c>
      <c r="J21" s="355" t="str">
        <f>'Rekensheet U-methode'!P28</f>
        <v>0. nee</v>
      </c>
      <c r="K21" s="108" t="str">
        <f>_xlfn.IFNA(IF(OR(RIGHT(C21,3)="MUT",RIGHT(C21,3)="ZUT"),RIGHT(C21,3),VLOOKUP($F21,'Lijst Stageklassen'!$A$5:$CV$12,9+20*(VALUE(LEFT($C21,1)-1))+VALUE(LEFT($D$7,1))+6*VALUE(LEFT(J21,1)),TRUE)),"")</f>
        <v/>
      </c>
      <c r="L21" s="343">
        <f>'Rekensheet U-methode'!R28</f>
        <v>0</v>
      </c>
      <c r="M21" s="108" t="str">
        <f>VLOOKUP($K21,'Emissie U-methode'!$B$3:$E$11,3,TRUE)</f>
        <v/>
      </c>
      <c r="N21" s="108" t="str">
        <f>VLOOKUP($K21,'Emissie U-methode'!$B$3:$E$11,4,TRUE)</f>
        <v/>
      </c>
      <c r="O21" s="57" t="str">
        <f t="shared" si="4"/>
        <v/>
      </c>
      <c r="P21" s="57" t="str">
        <f t="shared" si="2"/>
        <v/>
      </c>
      <c r="Q21" s="57" t="str">
        <f t="shared" si="5"/>
        <v/>
      </c>
      <c r="R21" s="57" t="str">
        <f t="shared" si="6"/>
        <v/>
      </c>
      <c r="S21" s="141" t="str">
        <f t="shared" si="3"/>
        <v/>
      </c>
      <c r="T21" s="286" t="str">
        <f t="shared" si="7"/>
        <v/>
      </c>
      <c r="V21" s="268">
        <v>5</v>
      </c>
      <c r="W21" s="122"/>
      <c r="X21" s="103" t="s">
        <v>197</v>
      </c>
      <c r="Y21" s="176"/>
      <c r="Z21" s="270"/>
      <c r="AB21" s="395">
        <v>1.3295999999999999</v>
      </c>
      <c r="AC21" s="396">
        <v>6.0699999999999997E-2</v>
      </c>
      <c r="AD21" s="289">
        <f t="shared" si="0"/>
        <v>0</v>
      </c>
      <c r="AE21" s="290">
        <f t="shared" si="1"/>
        <v>0</v>
      </c>
    </row>
    <row r="22" spans="2:31" ht="15.6" x14ac:dyDescent="0.3">
      <c r="B22" s="123">
        <v>5</v>
      </c>
      <c r="C22" s="122" t="str">
        <f>'Rekensheet U-methode'!C29</f>
        <v>1. Mobiele bron</v>
      </c>
      <c r="D22" s="104" t="str">
        <f>IF('Rekensheet U-methode'!D29="","",'Rekensheet U-methode'!D29)</f>
        <v/>
      </c>
      <c r="E22" s="176" t="str">
        <f>IF('Rekensheet U-methode'!E29="","",'Rekensheet U-methode'!E29)</f>
        <v/>
      </c>
      <c r="F22" s="176"/>
      <c r="G22" s="132" t="str">
        <f>_xlfn.IFNA(VLOOKUP($F22,'Lijst Stageklassen'!$A$5:$CV$12,3+20*(VALUE(LEFT($C22,1)-1)),TRUE),K22)</f>
        <v/>
      </c>
      <c r="H22" s="133" t="str">
        <f>_xlfn.IFNA(VLOOKUP($F22,'Lijst Stageklassen'!$A$5:$CV$12,3+20*(VALUE(LEFT($C22,1)-1))+VALUE(LEFT($D$7,1)),TRUE),K22)</f>
        <v/>
      </c>
      <c r="J22" s="355" t="str">
        <f>'Rekensheet U-methode'!P29</f>
        <v>0. nee</v>
      </c>
      <c r="K22" s="108" t="str">
        <f>_xlfn.IFNA(IF(OR(RIGHT(C22,3)="MUT",RIGHT(C22,3)="ZUT"),RIGHT(C22,3),VLOOKUP($F22,'Lijst Stageklassen'!$A$5:$CV$12,9+20*(VALUE(LEFT($C22,1)-1))+VALUE(LEFT($D$7,1))+6*VALUE(LEFT(J22,1)),TRUE)),"")</f>
        <v/>
      </c>
      <c r="L22" s="343">
        <f>'Rekensheet U-methode'!R29</f>
        <v>0</v>
      </c>
      <c r="M22" s="108" t="str">
        <f>VLOOKUP($K22,'Emissie U-methode'!$B$3:$E$11,3,TRUE)</f>
        <v/>
      </c>
      <c r="N22" s="108" t="str">
        <f>VLOOKUP($K22,'Emissie U-methode'!$B$3:$E$11,4,TRUE)</f>
        <v/>
      </c>
      <c r="O22" s="57" t="str">
        <f t="shared" si="4"/>
        <v/>
      </c>
      <c r="P22" s="57" t="str">
        <f t="shared" si="2"/>
        <v/>
      </c>
      <c r="Q22" s="57" t="str">
        <f t="shared" si="5"/>
        <v/>
      </c>
      <c r="R22" s="57" t="str">
        <f t="shared" si="6"/>
        <v/>
      </c>
      <c r="S22" s="141" t="str">
        <f t="shared" si="3"/>
        <v/>
      </c>
      <c r="T22" s="286" t="str">
        <f t="shared" si="7"/>
        <v/>
      </c>
      <c r="V22" s="268">
        <v>6</v>
      </c>
      <c r="W22" s="122"/>
      <c r="X22" s="103" t="s">
        <v>197</v>
      </c>
      <c r="Y22" s="176"/>
      <c r="Z22" s="270"/>
      <c r="AB22" s="395">
        <v>1.3295999999999999</v>
      </c>
      <c r="AC22" s="396">
        <v>6.0699999999999997E-2</v>
      </c>
      <c r="AD22" s="289">
        <f t="shared" si="0"/>
        <v>0</v>
      </c>
      <c r="AE22" s="290">
        <f t="shared" si="1"/>
        <v>0</v>
      </c>
    </row>
    <row r="23" spans="2:31" ht="15.6" x14ac:dyDescent="0.3">
      <c r="B23" s="123">
        <v>6</v>
      </c>
      <c r="C23" s="122" t="str">
        <f>'Rekensheet U-methode'!C30</f>
        <v>1. Mobiele bron</v>
      </c>
      <c r="D23" s="104" t="str">
        <f>IF('Rekensheet U-methode'!D30="","",'Rekensheet U-methode'!D30)</f>
        <v/>
      </c>
      <c r="E23" s="176" t="str">
        <f>IF('Rekensheet U-methode'!E30="","",'Rekensheet U-methode'!E30)</f>
        <v/>
      </c>
      <c r="F23" s="176" t="str">
        <f>IF('Rekensheet U-methode'!F30="","",'Rekensheet U-methode'!F30)</f>
        <v/>
      </c>
      <c r="G23" s="132" t="str">
        <f>_xlfn.IFNA(VLOOKUP($F23,'Lijst Stageklassen'!$A$5:$CV$12,3+20*(VALUE(LEFT($C23,1)-1)),TRUE),K23)</f>
        <v/>
      </c>
      <c r="H23" s="133" t="str">
        <f>_xlfn.IFNA(VLOOKUP($F23,'Lijst Stageklassen'!$A$5:$CV$12,3+20*(VALUE(LEFT($C23,1)-1))+VALUE(LEFT($D$7,1)),TRUE),K23)</f>
        <v/>
      </c>
      <c r="J23" s="355" t="str">
        <f>'Rekensheet U-methode'!P30</f>
        <v>0. nee</v>
      </c>
      <c r="K23" s="108" t="str">
        <f>_xlfn.IFNA(IF(OR(RIGHT(C23,3)="MUT",RIGHT(C23,3)="ZUT"),RIGHT(C23,3),VLOOKUP($F23,'Lijst Stageklassen'!$A$5:$CV$12,9+20*(VALUE(LEFT($C23,1)-1))+VALUE(LEFT($D$7,1))+6*VALUE(LEFT(J23,1)),TRUE)),"")</f>
        <v/>
      </c>
      <c r="L23" s="343">
        <f>'Rekensheet U-methode'!R30</f>
        <v>0</v>
      </c>
      <c r="M23" s="108" t="str">
        <f>VLOOKUP($K23,'Emissie U-methode'!$B$3:$E$11,3,TRUE)</f>
        <v/>
      </c>
      <c r="N23" s="108" t="str">
        <f>VLOOKUP($K23,'Emissie U-methode'!$B$3:$E$11,4,TRUE)</f>
        <v/>
      </c>
      <c r="O23" s="57" t="str">
        <f t="shared" si="4"/>
        <v/>
      </c>
      <c r="P23" s="57" t="str">
        <f t="shared" si="2"/>
        <v/>
      </c>
      <c r="Q23" s="57" t="str">
        <f t="shared" si="5"/>
        <v/>
      </c>
      <c r="R23" s="57" t="str">
        <f t="shared" si="6"/>
        <v/>
      </c>
      <c r="S23" s="141" t="str">
        <f t="shared" si="3"/>
        <v/>
      </c>
      <c r="T23" s="286" t="str">
        <f t="shared" si="7"/>
        <v/>
      </c>
      <c r="V23" s="268">
        <v>7</v>
      </c>
      <c r="W23" s="122"/>
      <c r="X23" s="103" t="s">
        <v>197</v>
      </c>
      <c r="Y23" s="176"/>
      <c r="Z23" s="270"/>
      <c r="AB23" s="395">
        <v>1.3295999999999999</v>
      </c>
      <c r="AC23" s="396">
        <v>6.0699999999999997E-2</v>
      </c>
      <c r="AD23" s="289">
        <f t="shared" si="0"/>
        <v>0</v>
      </c>
      <c r="AE23" s="290">
        <f t="shared" si="1"/>
        <v>0</v>
      </c>
    </row>
    <row r="24" spans="2:31" ht="15.6" x14ac:dyDescent="0.3">
      <c r="B24" s="123">
        <v>7</v>
      </c>
      <c r="C24" s="122" t="str">
        <f>'Rekensheet U-methode'!C31</f>
        <v>1. Mobiele bron</v>
      </c>
      <c r="D24" s="104" t="str">
        <f>IF('Rekensheet U-methode'!D31="","",'Rekensheet U-methode'!D31)</f>
        <v/>
      </c>
      <c r="E24" s="176" t="str">
        <f>IF('Rekensheet U-methode'!E31="","",'Rekensheet U-methode'!E31)</f>
        <v/>
      </c>
      <c r="F24" s="176" t="str">
        <f>IF('Rekensheet U-methode'!F31="","",'Rekensheet U-methode'!F31)</f>
        <v/>
      </c>
      <c r="G24" s="132" t="str">
        <f>_xlfn.IFNA(VLOOKUP($F24,'Lijst Stageklassen'!$A$5:$CV$12,3+20*(VALUE(LEFT($C24,1)-1)),TRUE),K24)</f>
        <v/>
      </c>
      <c r="H24" s="133" t="str">
        <f>_xlfn.IFNA(VLOOKUP($F24,'Lijst Stageklassen'!$A$5:$CV$12,3+20*(VALUE(LEFT($C24,1)-1))+VALUE(LEFT($D$7,1)),TRUE),K24)</f>
        <v/>
      </c>
      <c r="J24" s="355" t="str">
        <f>'Rekensheet U-methode'!P31</f>
        <v>0. nee</v>
      </c>
      <c r="K24" s="108" t="str">
        <f>_xlfn.IFNA(IF(OR(RIGHT(C24,3)="MUT",RIGHT(C24,3)="ZUT"),RIGHT(C24,3),VLOOKUP($F24,'Lijst Stageklassen'!$A$5:$CV$12,9+20*(VALUE(LEFT($C24,1)-1))+VALUE(LEFT($D$7,1))+6*VALUE(LEFT(J24,1)),TRUE)),"")</f>
        <v/>
      </c>
      <c r="L24" s="343">
        <f>'Rekensheet U-methode'!R31</f>
        <v>0</v>
      </c>
      <c r="M24" s="108" t="str">
        <f>VLOOKUP($K24,'Emissie U-methode'!$B$3:$E$11,3,TRUE)</f>
        <v/>
      </c>
      <c r="N24" s="108" t="str">
        <f>VLOOKUP($K24,'Emissie U-methode'!$B$3:$E$11,4,TRUE)</f>
        <v/>
      </c>
      <c r="O24" s="57" t="str">
        <f t="shared" si="4"/>
        <v/>
      </c>
      <c r="P24" s="57" t="str">
        <f t="shared" si="2"/>
        <v/>
      </c>
      <c r="Q24" s="57" t="str">
        <f t="shared" si="5"/>
        <v/>
      </c>
      <c r="R24" s="57" t="str">
        <f t="shared" si="6"/>
        <v/>
      </c>
      <c r="S24" s="141" t="str">
        <f t="shared" si="3"/>
        <v/>
      </c>
      <c r="T24" s="286" t="str">
        <f t="shared" si="7"/>
        <v/>
      </c>
      <c r="V24" s="268">
        <v>8</v>
      </c>
      <c r="W24" s="122"/>
      <c r="X24" s="103" t="s">
        <v>197</v>
      </c>
      <c r="Y24" s="176"/>
      <c r="Z24" s="270"/>
      <c r="AB24" s="395">
        <v>1.3295999999999999</v>
      </c>
      <c r="AC24" s="396">
        <v>6.0699999999999997E-2</v>
      </c>
      <c r="AD24" s="289">
        <f t="shared" si="0"/>
        <v>0</v>
      </c>
      <c r="AE24" s="290">
        <f t="shared" si="1"/>
        <v>0</v>
      </c>
    </row>
    <row r="25" spans="2:31" ht="15.6" x14ac:dyDescent="0.3">
      <c r="B25" s="123">
        <v>8</v>
      </c>
      <c r="C25" s="122" t="str">
        <f>'Rekensheet U-methode'!C32</f>
        <v>1. Mobiele bron</v>
      </c>
      <c r="D25" s="104" t="str">
        <f>IF('Rekensheet U-methode'!D32="","",'Rekensheet U-methode'!D32)</f>
        <v/>
      </c>
      <c r="E25" s="176" t="str">
        <f>IF('Rekensheet U-methode'!E32="","",'Rekensheet U-methode'!E32)</f>
        <v/>
      </c>
      <c r="F25" s="176" t="str">
        <f>IF('Rekensheet U-methode'!F32="","",'Rekensheet U-methode'!F32)</f>
        <v/>
      </c>
      <c r="G25" s="132" t="str">
        <f>_xlfn.IFNA(VLOOKUP($F25,'Lijst Stageklassen'!$A$5:$CV$12,3+20*(VALUE(LEFT($C25,1)-1)),TRUE),K25)</f>
        <v/>
      </c>
      <c r="H25" s="133" t="str">
        <f>_xlfn.IFNA(VLOOKUP($F25,'Lijst Stageklassen'!$A$5:$CV$12,3+20*(VALUE(LEFT($C25,1)-1))+VALUE(LEFT($D$7,1)),TRUE),K25)</f>
        <v/>
      </c>
      <c r="J25" s="355" t="str">
        <f>'Rekensheet U-methode'!P32</f>
        <v>0. nee</v>
      </c>
      <c r="K25" s="108" t="str">
        <f>_xlfn.IFNA(IF(OR(RIGHT(C25,3)="MUT",RIGHT(C25,3)="ZUT"),RIGHT(C25,3),VLOOKUP($F25,'Lijst Stageklassen'!$A$5:$CV$12,9+20*(VALUE(LEFT($C25,1)-1))+VALUE(LEFT($D$7,1))+6*VALUE(LEFT(J25,1)),TRUE)),"")</f>
        <v/>
      </c>
      <c r="L25" s="343">
        <f>'Rekensheet U-methode'!R32</f>
        <v>0</v>
      </c>
      <c r="M25" s="108" t="str">
        <f>VLOOKUP($K25,'Emissie U-methode'!$B$3:$E$11,3,TRUE)</f>
        <v/>
      </c>
      <c r="N25" s="108" t="str">
        <f>VLOOKUP($K25,'Emissie U-methode'!$B$3:$E$11,4,TRUE)</f>
        <v/>
      </c>
      <c r="O25" s="57" t="str">
        <f t="shared" si="4"/>
        <v/>
      </c>
      <c r="P25" s="57" t="str">
        <f>IF(ISNUMBER(E25),O25*F25/1000,"")</f>
        <v/>
      </c>
      <c r="Q25" s="57" t="str">
        <f t="shared" si="5"/>
        <v/>
      </c>
      <c r="R25" s="57" t="str">
        <f t="shared" si="6"/>
        <v/>
      </c>
      <c r="S25" s="141" t="str">
        <f>IF(ISNUMBER(M25),(IF(OR(K25="MUT",K25="ZUT"),$O25*M25,$O25*$F25*M25/1000)),"")</f>
        <v/>
      </c>
      <c r="T25" s="286" t="str">
        <f t="shared" si="7"/>
        <v/>
      </c>
      <c r="V25" s="268">
        <v>9</v>
      </c>
      <c r="W25" s="122"/>
      <c r="X25" s="103" t="s">
        <v>197</v>
      </c>
      <c r="Y25" s="176"/>
      <c r="Z25" s="270"/>
      <c r="AB25" s="395">
        <v>1.3295999999999999</v>
      </c>
      <c r="AC25" s="396">
        <v>6.0699999999999997E-2</v>
      </c>
      <c r="AD25" s="289">
        <f t="shared" si="0"/>
        <v>0</v>
      </c>
      <c r="AE25" s="290">
        <f t="shared" si="1"/>
        <v>0</v>
      </c>
    </row>
    <row r="26" spans="2:31" s="4" customFormat="1" ht="16.2" thickBot="1" x14ac:dyDescent="0.35">
      <c r="B26" s="123">
        <v>9</v>
      </c>
      <c r="C26" s="122" t="str">
        <f>'Rekensheet U-methode'!C33</f>
        <v>1. Mobiele bron</v>
      </c>
      <c r="D26" s="104" t="str">
        <f>IF('Rekensheet U-methode'!D33="","",'Rekensheet U-methode'!D33)</f>
        <v/>
      </c>
      <c r="E26" s="176" t="str">
        <f>IF('Rekensheet U-methode'!E33="","",'Rekensheet U-methode'!E33)</f>
        <v/>
      </c>
      <c r="F26" s="176" t="str">
        <f>IF('Rekensheet U-methode'!F33="","",'Rekensheet U-methode'!F33)</f>
        <v/>
      </c>
      <c r="G26" s="132" t="str">
        <f>_xlfn.IFNA(VLOOKUP($F26,'Lijst Stageklassen'!$A$5:$CV$12,3+20*(VALUE(LEFT($C26,1)-1)),TRUE),K26)</f>
        <v/>
      </c>
      <c r="H26" s="133" t="str">
        <f>_xlfn.IFNA(VLOOKUP($F26,'Lijst Stageklassen'!$A$5:$CV$12,3+20*(VALUE(LEFT($C26,1)-1))+VALUE(LEFT($D$7,1)),TRUE),K26)</f>
        <v/>
      </c>
      <c r="J26" s="355" t="str">
        <f>'Rekensheet U-methode'!P33</f>
        <v>0. nee</v>
      </c>
      <c r="K26" s="108" t="str">
        <f>_xlfn.IFNA(IF(OR(RIGHT(C26,3)="MUT",RIGHT(C26,3)="ZUT"),RIGHT(C26,3),VLOOKUP($F26,'Lijst Stageklassen'!$A$5:$CV$12,9+20*(VALUE(LEFT($C26,1)-1))+VALUE(LEFT($D$7,1))+6*VALUE(LEFT(J26,1)),TRUE)),"")</f>
        <v/>
      </c>
      <c r="L26" s="343">
        <f>'Rekensheet U-methode'!R33</f>
        <v>0</v>
      </c>
      <c r="M26" s="108" t="str">
        <f>VLOOKUP($K26,'Emissie U-methode'!$B$3:$E$11,3,TRUE)</f>
        <v/>
      </c>
      <c r="N26" s="108" t="str">
        <f>VLOOKUP($K26,'Emissie U-methode'!$B$3:$E$11,4,TRUE)</f>
        <v/>
      </c>
      <c r="O26" s="57" t="str">
        <f t="shared" si="4"/>
        <v/>
      </c>
      <c r="P26" s="57" t="str">
        <f t="shared" ref="P26:P89" si="8">IF(ISNUMBER(E26),O26*F26/1000,"")</f>
        <v/>
      </c>
      <c r="Q26" s="57" t="str">
        <f t="shared" si="5"/>
        <v/>
      </c>
      <c r="R26" s="57" t="str">
        <f t="shared" si="6"/>
        <v/>
      </c>
      <c r="S26" s="141" t="str">
        <f t="shared" ref="S26:S89" si="9">IF(ISNUMBER(M26),(IF(OR(K26="MUT",K26="ZUT"),$O26*M26,$O26*$F26*M26/1000)),"")</f>
        <v/>
      </c>
      <c r="T26" s="286" t="str">
        <f t="shared" si="7"/>
        <v/>
      </c>
      <c r="V26" s="271">
        <v>10</v>
      </c>
      <c r="W26" s="272"/>
      <c r="X26" s="273" t="s">
        <v>197</v>
      </c>
      <c r="Y26" s="274"/>
      <c r="Z26" s="275"/>
      <c r="AB26" s="395">
        <v>1.3295999999999999</v>
      </c>
      <c r="AC26" s="396">
        <v>6.0699999999999997E-2</v>
      </c>
      <c r="AD26" s="291">
        <f t="shared" si="0"/>
        <v>0</v>
      </c>
      <c r="AE26" s="292">
        <f t="shared" si="1"/>
        <v>0</v>
      </c>
    </row>
    <row r="27" spans="2:31" s="4" customFormat="1" ht="15.6" x14ac:dyDescent="0.3">
      <c r="B27" s="123">
        <v>10</v>
      </c>
      <c r="C27" s="122" t="str">
        <f>'Rekensheet U-methode'!C34</f>
        <v>1. Mobiele bron</v>
      </c>
      <c r="D27" s="104" t="str">
        <f>IF('Rekensheet U-methode'!D34="","",'Rekensheet U-methode'!D34)</f>
        <v/>
      </c>
      <c r="E27" s="177" t="str">
        <f>IF('Rekensheet U-methode'!E34="","",'Rekensheet U-methode'!E34)</f>
        <v/>
      </c>
      <c r="F27" s="176" t="str">
        <f>IF('Rekensheet U-methode'!F34="","",'Rekensheet U-methode'!F34)</f>
        <v/>
      </c>
      <c r="G27" s="132" t="str">
        <f>_xlfn.IFNA(VLOOKUP($F27,'Lijst Stageklassen'!$A$5:$CV$12,3+20*(VALUE(LEFT($C27,1)-1)),TRUE),K27)</f>
        <v/>
      </c>
      <c r="H27" s="133" t="str">
        <f>_xlfn.IFNA(VLOOKUP($F27,'Lijst Stageklassen'!$A$5:$CV$12,3+20*(VALUE(LEFT($C27,1)-1))+VALUE(LEFT($D$7,1)),TRUE),K27)</f>
        <v/>
      </c>
      <c r="J27" s="355" t="str">
        <f>'Rekensheet U-methode'!P34</f>
        <v>0. nee</v>
      </c>
      <c r="K27" s="108" t="str">
        <f>_xlfn.IFNA(IF(OR(RIGHT(C27,3)="MUT",RIGHT(C27,3)="ZUT"),RIGHT(C27,3),VLOOKUP($F27,'Lijst Stageklassen'!$A$5:$CV$12,9+20*(VALUE(LEFT($C27,1)-1))+VALUE(LEFT($D$7,1))+6*VALUE(LEFT(J27,1)),TRUE)),"")</f>
        <v/>
      </c>
      <c r="L27" s="343">
        <f>'Rekensheet U-methode'!R34</f>
        <v>0</v>
      </c>
      <c r="M27" s="108" t="str">
        <f>VLOOKUP($K27,'Emissie U-methode'!$B$3:$E$11,3,TRUE)</f>
        <v/>
      </c>
      <c r="N27" s="108" t="str">
        <f>VLOOKUP($K27,'Emissie U-methode'!$B$3:$E$11,4,TRUE)</f>
        <v/>
      </c>
      <c r="O27" s="57" t="str">
        <f t="shared" si="4"/>
        <v/>
      </c>
      <c r="P27" s="57" t="str">
        <f t="shared" si="8"/>
        <v/>
      </c>
      <c r="Q27" s="57" t="str">
        <f t="shared" si="5"/>
        <v/>
      </c>
      <c r="R27" s="57" t="str">
        <f t="shared" si="6"/>
        <v/>
      </c>
      <c r="S27" s="141" t="str">
        <f t="shared" si="9"/>
        <v/>
      </c>
      <c r="T27" s="286" t="str">
        <f t="shared" si="7"/>
        <v/>
      </c>
      <c r="V27" s="268">
        <v>1</v>
      </c>
      <c r="W27" s="122" t="s">
        <v>205</v>
      </c>
      <c r="X27" s="103" t="s">
        <v>198</v>
      </c>
      <c r="Y27" s="176">
        <v>1234</v>
      </c>
      <c r="Z27" s="269">
        <v>56</v>
      </c>
      <c r="AB27" s="397">
        <v>1.8947000000000001</v>
      </c>
      <c r="AC27" s="398">
        <v>7.6899999999999996E-2</v>
      </c>
      <c r="AD27" s="287">
        <f t="shared" si="0"/>
        <v>0.13093134880000001</v>
      </c>
      <c r="AE27" s="288">
        <f t="shared" si="1"/>
        <v>5.3140975999999996E-3</v>
      </c>
    </row>
    <row r="28" spans="2:31" s="4" customFormat="1" ht="15.6" x14ac:dyDescent="0.3">
      <c r="B28" s="123">
        <v>11</v>
      </c>
      <c r="C28" s="122" t="str">
        <f>'Rekensheet U-methode'!C35</f>
        <v>1. Mobiele bron</v>
      </c>
      <c r="D28" s="104" t="str">
        <f>IF('Rekensheet U-methode'!D35="","",'Rekensheet U-methode'!D35)</f>
        <v/>
      </c>
      <c r="E28" s="177" t="str">
        <f>IF('Rekensheet U-methode'!E35="","",'Rekensheet U-methode'!E35)</f>
        <v/>
      </c>
      <c r="F28" s="176" t="str">
        <f>IF('Rekensheet U-methode'!F35="","",'Rekensheet U-methode'!F35)</f>
        <v/>
      </c>
      <c r="G28" s="132" t="str">
        <f>_xlfn.IFNA(VLOOKUP($F28,'Lijst Stageklassen'!$A$5:$CV$12,3+20*(VALUE(LEFT($C28,1)-1)),TRUE),K28)</f>
        <v/>
      </c>
      <c r="H28" s="133" t="str">
        <f>_xlfn.IFNA(VLOOKUP($F28,'Lijst Stageklassen'!$A$5:$CV$12,3+20*(VALUE(LEFT($C28,1)-1))+VALUE(LEFT($D$7,1)),TRUE),K28)</f>
        <v/>
      </c>
      <c r="J28" s="355" t="str">
        <f>'Rekensheet U-methode'!P35</f>
        <v>0. nee</v>
      </c>
      <c r="K28" s="108" t="str">
        <f>_xlfn.IFNA(IF(OR(RIGHT(C28,3)="MUT",RIGHT(C28,3)="ZUT"),RIGHT(C28,3),VLOOKUP($F28,'Lijst Stageklassen'!$A$5:$CV$12,9+20*(VALUE(LEFT($C28,1)-1))+VALUE(LEFT($D$7,1))+6*VALUE(LEFT(J28,1)),TRUE)),"")</f>
        <v/>
      </c>
      <c r="L28" s="343">
        <f>'Rekensheet U-methode'!R35</f>
        <v>0</v>
      </c>
      <c r="M28" s="108" t="str">
        <f>VLOOKUP($K28,'Emissie U-methode'!$B$3:$E$11,3,TRUE)</f>
        <v/>
      </c>
      <c r="N28" s="108" t="str">
        <f>VLOOKUP($K28,'Emissie U-methode'!$B$3:$E$11,4,TRUE)</f>
        <v/>
      </c>
      <c r="O28" s="57" t="str">
        <f t="shared" si="4"/>
        <v/>
      </c>
      <c r="P28" s="57" t="str">
        <f t="shared" si="8"/>
        <v/>
      </c>
      <c r="Q28" s="57" t="str">
        <f t="shared" si="5"/>
        <v/>
      </c>
      <c r="R28" s="57" t="str">
        <f t="shared" si="6"/>
        <v/>
      </c>
      <c r="S28" s="141" t="str">
        <f t="shared" si="9"/>
        <v/>
      </c>
      <c r="T28" s="286" t="str">
        <f t="shared" si="7"/>
        <v/>
      </c>
      <c r="V28" s="268">
        <v>2</v>
      </c>
      <c r="W28" s="122"/>
      <c r="X28" s="103" t="s">
        <v>198</v>
      </c>
      <c r="Y28" s="176"/>
      <c r="Z28" s="269"/>
      <c r="AB28" s="395">
        <v>1.8947000000000001</v>
      </c>
      <c r="AC28" s="396">
        <v>7.6899999999999996E-2</v>
      </c>
      <c r="AD28" s="289">
        <f t="shared" si="0"/>
        <v>0</v>
      </c>
      <c r="AE28" s="290">
        <f t="shared" si="1"/>
        <v>0</v>
      </c>
    </row>
    <row r="29" spans="2:31" s="4" customFormat="1" ht="15.6" x14ac:dyDescent="0.3">
      <c r="B29" s="123">
        <v>12</v>
      </c>
      <c r="C29" s="122" t="str">
        <f>'Rekensheet U-methode'!C36</f>
        <v>1. Mobiele bron</v>
      </c>
      <c r="D29" s="104" t="str">
        <f>IF('Rekensheet U-methode'!D36="","",'Rekensheet U-methode'!D36)</f>
        <v/>
      </c>
      <c r="E29" s="177" t="str">
        <f>IF('Rekensheet U-methode'!E36="","",'Rekensheet U-methode'!E36)</f>
        <v/>
      </c>
      <c r="F29" s="177" t="str">
        <f>IF('Rekensheet U-methode'!F36="","",'Rekensheet U-methode'!F36)</f>
        <v/>
      </c>
      <c r="G29" s="132" t="str">
        <f>_xlfn.IFNA(VLOOKUP($F29,'Lijst Stageklassen'!$A$5:$CV$12,3+20*(VALUE(LEFT($C29,1)-1)),TRUE),K29)</f>
        <v/>
      </c>
      <c r="H29" s="133" t="str">
        <f>_xlfn.IFNA(VLOOKUP($F29,'Lijst Stageklassen'!$A$5:$CV$12,3+20*(VALUE(LEFT($C29,1)-1))+VALUE(LEFT($D$7,1)),TRUE),K29)</f>
        <v/>
      </c>
      <c r="J29" s="355" t="str">
        <f>'Rekensheet U-methode'!P36</f>
        <v>0. nee</v>
      </c>
      <c r="K29" s="108" t="str">
        <f>_xlfn.IFNA(IF(OR(RIGHT(C29,3)="MUT",RIGHT(C29,3)="ZUT"),RIGHT(C29,3),VLOOKUP($F29,'Lijst Stageklassen'!$A$5:$CV$12,9+20*(VALUE(LEFT($C29,1)-1))+VALUE(LEFT($D$7,1))+6*VALUE(LEFT(J29,1)),TRUE)),"")</f>
        <v/>
      </c>
      <c r="L29" s="343">
        <f>'Rekensheet U-methode'!R36</f>
        <v>0</v>
      </c>
      <c r="M29" s="108" t="str">
        <f>VLOOKUP($K29,'Emissie U-methode'!$B$3:$E$11,3,TRUE)</f>
        <v/>
      </c>
      <c r="N29" s="108" t="str">
        <f>VLOOKUP($K29,'Emissie U-methode'!$B$3:$E$11,4,TRUE)</f>
        <v/>
      </c>
      <c r="O29" s="57" t="str">
        <f t="shared" si="4"/>
        <v/>
      </c>
      <c r="P29" s="57" t="str">
        <f t="shared" si="8"/>
        <v/>
      </c>
      <c r="Q29" s="57" t="str">
        <f t="shared" si="5"/>
        <v/>
      </c>
      <c r="R29" s="57" t="str">
        <f t="shared" si="6"/>
        <v/>
      </c>
      <c r="S29" s="141" t="str">
        <f t="shared" si="9"/>
        <v/>
      </c>
      <c r="T29" s="286" t="str">
        <f t="shared" si="7"/>
        <v/>
      </c>
      <c r="V29" s="268">
        <v>3</v>
      </c>
      <c r="W29" s="122"/>
      <c r="X29" s="103" t="s">
        <v>198</v>
      </c>
      <c r="Y29" s="176"/>
      <c r="Z29" s="270"/>
      <c r="AB29" s="395">
        <v>1.8947000000000001</v>
      </c>
      <c r="AC29" s="396">
        <v>7.6899999999999996E-2</v>
      </c>
      <c r="AD29" s="289">
        <f t="shared" si="0"/>
        <v>0</v>
      </c>
      <c r="AE29" s="290">
        <f t="shared" si="1"/>
        <v>0</v>
      </c>
    </row>
    <row r="30" spans="2:31" s="4" customFormat="1" ht="15.6" x14ac:dyDescent="0.3">
      <c r="B30" s="123">
        <v>13</v>
      </c>
      <c r="C30" s="122" t="str">
        <f>'Rekensheet U-methode'!C37</f>
        <v>1. Mobiele bron</v>
      </c>
      <c r="D30" s="104" t="str">
        <f>IF('Rekensheet U-methode'!D37="","",'Rekensheet U-methode'!D37)</f>
        <v/>
      </c>
      <c r="E30" s="177" t="str">
        <f>IF('Rekensheet U-methode'!E37="","",'Rekensheet U-methode'!E37)</f>
        <v/>
      </c>
      <c r="F30" s="177" t="str">
        <f>IF('Rekensheet U-methode'!F37="","",'Rekensheet U-methode'!F37)</f>
        <v/>
      </c>
      <c r="G30" s="132" t="str">
        <f>_xlfn.IFNA(VLOOKUP($F30,'Lijst Stageklassen'!$A$5:$CV$12,3+20*(VALUE(LEFT($C30,1)-1)),TRUE),K30)</f>
        <v/>
      </c>
      <c r="H30" s="133" t="str">
        <f>_xlfn.IFNA(VLOOKUP($F30,'Lijst Stageklassen'!$A$5:$CV$12,3+20*(VALUE(LEFT($C30,1)-1))+VALUE(LEFT($D$7,1)),TRUE),K30)</f>
        <v/>
      </c>
      <c r="J30" s="355" t="str">
        <f>'Rekensheet U-methode'!P37</f>
        <v>0. nee</v>
      </c>
      <c r="K30" s="108" t="str">
        <f>_xlfn.IFNA(IF(OR(RIGHT(C30,3)="MUT",RIGHT(C30,3)="ZUT"),RIGHT(C30,3),VLOOKUP($F30,'Lijst Stageklassen'!$A$5:$CV$12,9+20*(VALUE(LEFT($C30,1)-1))+VALUE(LEFT($D$7,1))+6*VALUE(LEFT(J30,1)),TRUE)),"")</f>
        <v/>
      </c>
      <c r="L30" s="343">
        <f>'Rekensheet U-methode'!R37</f>
        <v>0</v>
      </c>
      <c r="M30" s="108" t="str">
        <f>VLOOKUP($K30,'Emissie U-methode'!$B$3:$E$11,3,TRUE)</f>
        <v/>
      </c>
      <c r="N30" s="108" t="str">
        <f>VLOOKUP($K30,'Emissie U-methode'!$B$3:$E$11,4,TRUE)</f>
        <v/>
      </c>
      <c r="O30" s="57" t="str">
        <f t="shared" si="4"/>
        <v/>
      </c>
      <c r="P30" s="57" t="str">
        <f t="shared" si="8"/>
        <v/>
      </c>
      <c r="Q30" s="57" t="str">
        <f t="shared" si="5"/>
        <v/>
      </c>
      <c r="R30" s="57" t="str">
        <f t="shared" si="6"/>
        <v/>
      </c>
      <c r="S30" s="141" t="str">
        <f t="shared" si="9"/>
        <v/>
      </c>
      <c r="T30" s="286" t="str">
        <f t="shared" si="7"/>
        <v/>
      </c>
      <c r="V30" s="268">
        <v>4</v>
      </c>
      <c r="W30" s="122"/>
      <c r="X30" s="103" t="s">
        <v>198</v>
      </c>
      <c r="Y30" s="176"/>
      <c r="Z30" s="270"/>
      <c r="AB30" s="395">
        <v>1.8947000000000001</v>
      </c>
      <c r="AC30" s="396">
        <v>7.6899999999999996E-2</v>
      </c>
      <c r="AD30" s="289">
        <f t="shared" si="0"/>
        <v>0</v>
      </c>
      <c r="AE30" s="290">
        <f t="shared" si="1"/>
        <v>0</v>
      </c>
    </row>
    <row r="31" spans="2:31" s="4" customFormat="1" ht="15.6" x14ac:dyDescent="0.3">
      <c r="B31" s="123">
        <v>14</v>
      </c>
      <c r="C31" s="122" t="str">
        <f>'Rekensheet U-methode'!C38</f>
        <v>1. Mobiele bron</v>
      </c>
      <c r="D31" s="104" t="str">
        <f>IF('Rekensheet U-methode'!D38="","",'Rekensheet U-methode'!D38)</f>
        <v/>
      </c>
      <c r="E31" s="177" t="str">
        <f>IF('Rekensheet U-methode'!E38="","",'Rekensheet U-methode'!E38)</f>
        <v/>
      </c>
      <c r="F31" s="177" t="str">
        <f>IF('Rekensheet U-methode'!F38="","",'Rekensheet U-methode'!F38)</f>
        <v/>
      </c>
      <c r="G31" s="132" t="str">
        <f>_xlfn.IFNA(VLOOKUP($F31,'Lijst Stageklassen'!$A$5:$CV$12,3+20*(VALUE(LEFT($C31,1)-1)),TRUE),K31)</f>
        <v/>
      </c>
      <c r="H31" s="133" t="str">
        <f>_xlfn.IFNA(VLOOKUP($F31,'Lijst Stageklassen'!$A$5:$CV$12,3+20*(VALUE(LEFT($C31,1)-1))+VALUE(LEFT($D$7,1)),TRUE),K31)</f>
        <v/>
      </c>
      <c r="J31" s="355" t="str">
        <f>'Rekensheet U-methode'!P38</f>
        <v>0. nee</v>
      </c>
      <c r="K31" s="108" t="str">
        <f>_xlfn.IFNA(IF(OR(RIGHT(C31,3)="MUT",RIGHT(C31,3)="ZUT"),RIGHT(C31,3),VLOOKUP($F31,'Lijst Stageklassen'!$A$5:$CV$12,9+20*(VALUE(LEFT($C31,1)-1))+VALUE(LEFT($D$7,1))+6*VALUE(LEFT(J31,1)),TRUE)),"")</f>
        <v/>
      </c>
      <c r="L31" s="343">
        <f>'Rekensheet U-methode'!R38</f>
        <v>0</v>
      </c>
      <c r="M31" s="108" t="str">
        <f>VLOOKUP($K31,'Emissie U-methode'!$B$3:$E$11,3,TRUE)</f>
        <v/>
      </c>
      <c r="N31" s="108" t="str">
        <f>VLOOKUP($K31,'Emissie U-methode'!$B$3:$E$11,4,TRUE)</f>
        <v/>
      </c>
      <c r="O31" s="57" t="str">
        <f t="shared" si="4"/>
        <v/>
      </c>
      <c r="P31" s="57" t="str">
        <f t="shared" si="8"/>
        <v/>
      </c>
      <c r="Q31" s="57" t="str">
        <f t="shared" si="5"/>
        <v/>
      </c>
      <c r="R31" s="57" t="str">
        <f t="shared" si="6"/>
        <v/>
      </c>
      <c r="S31" s="141" t="str">
        <f t="shared" si="9"/>
        <v/>
      </c>
      <c r="T31" s="286" t="str">
        <f t="shared" si="7"/>
        <v/>
      </c>
      <c r="V31" s="268">
        <v>5</v>
      </c>
      <c r="W31" s="122"/>
      <c r="X31" s="103" t="s">
        <v>198</v>
      </c>
      <c r="Y31" s="176"/>
      <c r="Z31" s="270"/>
      <c r="AB31" s="395">
        <v>1.8947000000000001</v>
      </c>
      <c r="AC31" s="396">
        <v>7.6899999999999996E-2</v>
      </c>
      <c r="AD31" s="289">
        <f t="shared" si="0"/>
        <v>0</v>
      </c>
      <c r="AE31" s="290">
        <f t="shared" si="1"/>
        <v>0</v>
      </c>
    </row>
    <row r="32" spans="2:31" s="4" customFormat="1" ht="15.6" x14ac:dyDescent="0.3">
      <c r="B32" s="123">
        <v>15</v>
      </c>
      <c r="C32" s="122" t="str">
        <f>'Rekensheet U-methode'!C39</f>
        <v>1. Mobiele bron</v>
      </c>
      <c r="D32" s="104" t="str">
        <f>IF('Rekensheet U-methode'!D39="","",'Rekensheet U-methode'!D39)</f>
        <v/>
      </c>
      <c r="E32" s="177" t="str">
        <f>IF('Rekensheet U-methode'!E39="","",'Rekensheet U-methode'!E39)</f>
        <v/>
      </c>
      <c r="F32" s="177" t="str">
        <f>IF('Rekensheet U-methode'!F39="","",'Rekensheet U-methode'!F39)</f>
        <v/>
      </c>
      <c r="G32" s="132" t="str">
        <f>_xlfn.IFNA(VLOOKUP($F32,'Lijst Stageklassen'!$A$5:$CV$12,3+20*(VALUE(LEFT($C32,1)-1)),TRUE),K32)</f>
        <v/>
      </c>
      <c r="H32" s="133" t="str">
        <f>_xlfn.IFNA(VLOOKUP($F32,'Lijst Stageklassen'!$A$5:$CV$12,3+20*(VALUE(LEFT($C32,1)-1))+VALUE(LEFT($D$7,1)),TRUE),K32)</f>
        <v/>
      </c>
      <c r="J32" s="355" t="str">
        <f>'Rekensheet U-methode'!P39</f>
        <v>0. nee</v>
      </c>
      <c r="K32" s="108" t="str">
        <f>_xlfn.IFNA(IF(OR(RIGHT(C32,3)="MUT",RIGHT(C32,3)="ZUT"),RIGHT(C32,3),VLOOKUP($F32,'Lijst Stageklassen'!$A$5:$CV$12,9+20*(VALUE(LEFT($C32,1)-1))+VALUE(LEFT($D$7,1))+6*VALUE(LEFT(J32,1)),TRUE)),"")</f>
        <v/>
      </c>
      <c r="L32" s="343">
        <f>'Rekensheet U-methode'!R39</f>
        <v>0</v>
      </c>
      <c r="M32" s="108" t="str">
        <f>VLOOKUP($K32,'Emissie U-methode'!$B$3:$E$11,3,TRUE)</f>
        <v/>
      </c>
      <c r="N32" s="108" t="str">
        <f>VLOOKUP($K32,'Emissie U-methode'!$B$3:$E$11,4,TRUE)</f>
        <v/>
      </c>
      <c r="O32" s="57" t="str">
        <f t="shared" si="4"/>
        <v/>
      </c>
      <c r="P32" s="57" t="str">
        <f t="shared" si="8"/>
        <v/>
      </c>
      <c r="Q32" s="57" t="str">
        <f t="shared" si="5"/>
        <v/>
      </c>
      <c r="R32" s="57" t="str">
        <f t="shared" si="6"/>
        <v/>
      </c>
      <c r="S32" s="141" t="str">
        <f t="shared" si="9"/>
        <v/>
      </c>
      <c r="T32" s="286" t="str">
        <f t="shared" si="7"/>
        <v/>
      </c>
      <c r="V32" s="268">
        <v>6</v>
      </c>
      <c r="W32" s="122"/>
      <c r="X32" s="103" t="s">
        <v>198</v>
      </c>
      <c r="Y32" s="176"/>
      <c r="Z32" s="270"/>
      <c r="AB32" s="395">
        <v>1.8947000000000001</v>
      </c>
      <c r="AC32" s="396">
        <v>7.6899999999999996E-2</v>
      </c>
      <c r="AD32" s="289">
        <f t="shared" si="0"/>
        <v>0</v>
      </c>
      <c r="AE32" s="290">
        <f t="shared" si="1"/>
        <v>0</v>
      </c>
    </row>
    <row r="33" spans="2:31" s="4" customFormat="1" ht="15.6" x14ac:dyDescent="0.3">
      <c r="B33" s="123">
        <v>16</v>
      </c>
      <c r="C33" s="122" t="str">
        <f>'Rekensheet U-methode'!C40</f>
        <v>1. Mobiele bron</v>
      </c>
      <c r="D33" s="104" t="str">
        <f>IF('Rekensheet U-methode'!D40="","",'Rekensheet U-methode'!D40)</f>
        <v/>
      </c>
      <c r="E33" s="177" t="str">
        <f>IF('Rekensheet U-methode'!E40="","",'Rekensheet U-methode'!E40)</f>
        <v/>
      </c>
      <c r="F33" s="177" t="str">
        <f>IF('Rekensheet U-methode'!F40="","",'Rekensheet U-methode'!F40)</f>
        <v/>
      </c>
      <c r="G33" s="132" t="str">
        <f>_xlfn.IFNA(VLOOKUP($F33,'Lijst Stageklassen'!$A$5:$CV$12,3+20*(VALUE(LEFT($C33,1)-1)),TRUE),K33)</f>
        <v/>
      </c>
      <c r="H33" s="133" t="str">
        <f>_xlfn.IFNA(VLOOKUP($F33,'Lijst Stageklassen'!$A$5:$CV$12,3+20*(VALUE(LEFT($C33,1)-1))+VALUE(LEFT($D$7,1)),TRUE),K33)</f>
        <v/>
      </c>
      <c r="J33" s="355" t="str">
        <f>'Rekensheet U-methode'!P40</f>
        <v>0. nee</v>
      </c>
      <c r="K33" s="108" t="str">
        <f>_xlfn.IFNA(IF(OR(RIGHT(C33,3)="MUT",RIGHT(C33,3)="ZUT"),RIGHT(C33,3),VLOOKUP($F33,'Lijst Stageklassen'!$A$5:$CV$12,9+20*(VALUE(LEFT($C33,1)-1))+VALUE(LEFT($D$7,1))+6*VALUE(LEFT(J33,1)),TRUE)),"")</f>
        <v/>
      </c>
      <c r="L33" s="343">
        <f>'Rekensheet U-methode'!R40</f>
        <v>0</v>
      </c>
      <c r="M33" s="108" t="str">
        <f>VLOOKUP($K33,'Emissie U-methode'!$B$3:$E$11,3,TRUE)</f>
        <v/>
      </c>
      <c r="N33" s="108" t="str">
        <f>VLOOKUP($K33,'Emissie U-methode'!$B$3:$E$11,4,TRUE)</f>
        <v/>
      </c>
      <c r="O33" s="57" t="str">
        <f t="shared" si="4"/>
        <v/>
      </c>
      <c r="P33" s="57" t="str">
        <f t="shared" si="8"/>
        <v/>
      </c>
      <c r="Q33" s="57" t="str">
        <f t="shared" si="5"/>
        <v/>
      </c>
      <c r="R33" s="57" t="str">
        <f t="shared" si="6"/>
        <v/>
      </c>
      <c r="S33" s="141" t="str">
        <f t="shared" si="9"/>
        <v/>
      </c>
      <c r="T33" s="286" t="str">
        <f t="shared" si="7"/>
        <v/>
      </c>
      <c r="V33" s="268">
        <v>7</v>
      </c>
      <c r="W33" s="122"/>
      <c r="X33" s="103" t="s">
        <v>198</v>
      </c>
      <c r="Y33" s="176"/>
      <c r="Z33" s="270"/>
      <c r="AB33" s="395">
        <v>1.8947000000000001</v>
      </c>
      <c r="AC33" s="396">
        <v>7.6899999999999996E-2</v>
      </c>
      <c r="AD33" s="289">
        <f t="shared" si="0"/>
        <v>0</v>
      </c>
      <c r="AE33" s="290">
        <f t="shared" si="1"/>
        <v>0</v>
      </c>
    </row>
    <row r="34" spans="2:31" s="4" customFormat="1" ht="15.6" x14ac:dyDescent="0.3">
      <c r="B34" s="123">
        <v>17</v>
      </c>
      <c r="C34" s="122" t="str">
        <f>'Rekensheet U-methode'!C41</f>
        <v>1. Mobiele bron</v>
      </c>
      <c r="D34" s="104" t="str">
        <f>IF('Rekensheet U-methode'!D41="","",'Rekensheet U-methode'!D41)</f>
        <v/>
      </c>
      <c r="E34" s="177" t="str">
        <f>IF('Rekensheet U-methode'!E41="","",'Rekensheet U-methode'!E41)</f>
        <v/>
      </c>
      <c r="F34" s="177" t="str">
        <f>IF('Rekensheet U-methode'!F41="","",'Rekensheet U-methode'!F41)</f>
        <v/>
      </c>
      <c r="G34" s="132" t="str">
        <f>_xlfn.IFNA(VLOOKUP($F34,'Lijst Stageklassen'!$A$5:$CV$12,3+20*(VALUE(LEFT($C34,1)-1)),TRUE),K34)</f>
        <v/>
      </c>
      <c r="H34" s="133" t="str">
        <f>_xlfn.IFNA(VLOOKUP($F34,'Lijst Stageklassen'!$A$5:$CV$12,3+20*(VALUE(LEFT($C34,1)-1))+VALUE(LEFT($D$7,1)),TRUE),K34)</f>
        <v/>
      </c>
      <c r="J34" s="355" t="str">
        <f>'Rekensheet U-methode'!P41</f>
        <v>0. nee</v>
      </c>
      <c r="K34" s="108" t="str">
        <f>_xlfn.IFNA(IF(OR(RIGHT(C34,3)="MUT",RIGHT(C34,3)="ZUT"),RIGHT(C34,3),VLOOKUP($F34,'Lijst Stageklassen'!$A$5:$CV$12,9+20*(VALUE(LEFT($C34,1)-1))+VALUE(LEFT($D$7,1))+6*VALUE(LEFT(J34,1)),TRUE)),"")</f>
        <v/>
      </c>
      <c r="L34" s="343">
        <f>'Rekensheet U-methode'!R41</f>
        <v>0</v>
      </c>
      <c r="M34" s="108" t="str">
        <f>VLOOKUP($K34,'Emissie U-methode'!$B$3:$E$11,3,TRUE)</f>
        <v/>
      </c>
      <c r="N34" s="108" t="str">
        <f>VLOOKUP($K34,'Emissie U-methode'!$B$3:$E$11,4,TRUE)</f>
        <v/>
      </c>
      <c r="O34" s="57" t="str">
        <f t="shared" si="4"/>
        <v/>
      </c>
      <c r="P34" s="57" t="str">
        <f t="shared" si="8"/>
        <v/>
      </c>
      <c r="Q34" s="57" t="str">
        <f t="shared" si="5"/>
        <v/>
      </c>
      <c r="R34" s="57" t="str">
        <f t="shared" si="6"/>
        <v/>
      </c>
      <c r="S34" s="141" t="str">
        <f t="shared" si="9"/>
        <v/>
      </c>
      <c r="T34" s="286" t="str">
        <f t="shared" si="7"/>
        <v/>
      </c>
      <c r="V34" s="268">
        <v>8</v>
      </c>
      <c r="W34" s="122"/>
      <c r="X34" s="103" t="s">
        <v>198</v>
      </c>
      <c r="Y34" s="176"/>
      <c r="Z34" s="270"/>
      <c r="AB34" s="395">
        <v>1.8947000000000001</v>
      </c>
      <c r="AC34" s="396">
        <v>7.6899999999999996E-2</v>
      </c>
      <c r="AD34" s="289">
        <f t="shared" si="0"/>
        <v>0</v>
      </c>
      <c r="AE34" s="290">
        <f t="shared" si="1"/>
        <v>0</v>
      </c>
    </row>
    <row r="35" spans="2:31" s="4" customFormat="1" ht="15.6" x14ac:dyDescent="0.3">
      <c r="B35" s="123">
        <v>18</v>
      </c>
      <c r="C35" s="122" t="str">
        <f>'Rekensheet U-methode'!C42</f>
        <v>1. Mobiele bron</v>
      </c>
      <c r="D35" s="104" t="str">
        <f>IF('Rekensheet U-methode'!D42="","",'Rekensheet U-methode'!D42)</f>
        <v/>
      </c>
      <c r="E35" s="176" t="str">
        <f>IF('Rekensheet U-methode'!E42="","",'Rekensheet U-methode'!E42)</f>
        <v/>
      </c>
      <c r="F35" s="177" t="str">
        <f>IF('Rekensheet U-methode'!F42="","",'Rekensheet U-methode'!F42)</f>
        <v/>
      </c>
      <c r="G35" s="132" t="str">
        <f>_xlfn.IFNA(VLOOKUP($F35,'Lijst Stageklassen'!$A$5:$CV$12,3+20*(VALUE(LEFT($C35,1)-1)),TRUE),K35)</f>
        <v/>
      </c>
      <c r="H35" s="133" t="str">
        <f>_xlfn.IFNA(VLOOKUP($F35,'Lijst Stageklassen'!$A$5:$CV$12,3+20*(VALUE(LEFT($C35,1)-1))+VALUE(LEFT($D$7,1)),TRUE),K35)</f>
        <v/>
      </c>
      <c r="J35" s="355" t="str">
        <f>'Rekensheet U-methode'!P42</f>
        <v>0. nee</v>
      </c>
      <c r="K35" s="108" t="str">
        <f>_xlfn.IFNA(IF(OR(RIGHT(C35,3)="MUT",RIGHT(C35,3)="ZUT"),RIGHT(C35,3),VLOOKUP($F35,'Lijst Stageklassen'!$A$5:$CV$12,9+20*(VALUE(LEFT($C35,1)-1))+VALUE(LEFT($D$7,1))+6*VALUE(LEFT(J35,1)),TRUE)),"")</f>
        <v/>
      </c>
      <c r="L35" s="343">
        <f>'Rekensheet U-methode'!R42</f>
        <v>0</v>
      </c>
      <c r="M35" s="108" t="str">
        <f>VLOOKUP($K35,'Emissie U-methode'!$B$3:$E$11,3,TRUE)</f>
        <v/>
      </c>
      <c r="N35" s="108" t="str">
        <f>VLOOKUP($K35,'Emissie U-methode'!$B$3:$E$11,4,TRUE)</f>
        <v/>
      </c>
      <c r="O35" s="57" t="str">
        <f t="shared" si="4"/>
        <v/>
      </c>
      <c r="P35" s="57" t="str">
        <f t="shared" si="8"/>
        <v/>
      </c>
      <c r="Q35" s="57" t="str">
        <f t="shared" si="5"/>
        <v/>
      </c>
      <c r="R35" s="57" t="str">
        <f t="shared" si="6"/>
        <v/>
      </c>
      <c r="S35" s="141" t="str">
        <f t="shared" si="9"/>
        <v/>
      </c>
      <c r="T35" s="286" t="str">
        <f t="shared" si="7"/>
        <v/>
      </c>
      <c r="V35" s="268">
        <v>9</v>
      </c>
      <c r="W35" s="122"/>
      <c r="X35" s="103" t="s">
        <v>198</v>
      </c>
      <c r="Y35" s="176"/>
      <c r="Z35" s="270"/>
      <c r="AB35" s="395">
        <v>1.8947000000000001</v>
      </c>
      <c r="AC35" s="396">
        <v>7.6899999999999996E-2</v>
      </c>
      <c r="AD35" s="289">
        <f t="shared" si="0"/>
        <v>0</v>
      </c>
      <c r="AE35" s="290">
        <f t="shared" si="1"/>
        <v>0</v>
      </c>
    </row>
    <row r="36" spans="2:31" s="4" customFormat="1" ht="16.2" thickBot="1" x14ac:dyDescent="0.35">
      <c r="B36" s="123">
        <v>19</v>
      </c>
      <c r="C36" s="122" t="str">
        <f>'Rekensheet U-methode'!C43</f>
        <v>1. Mobiele bron</v>
      </c>
      <c r="D36" s="104" t="str">
        <f>IF('Rekensheet U-methode'!D43="","",'Rekensheet U-methode'!D43)</f>
        <v/>
      </c>
      <c r="E36" s="176" t="str">
        <f>IF('Rekensheet U-methode'!E43="","",'Rekensheet U-methode'!E43)</f>
        <v/>
      </c>
      <c r="F36" s="177" t="str">
        <f>IF('Rekensheet U-methode'!F43="","",'Rekensheet U-methode'!F43)</f>
        <v/>
      </c>
      <c r="G36" s="132" t="str">
        <f>_xlfn.IFNA(VLOOKUP($F36,'Lijst Stageklassen'!$A$5:$CV$12,3+20*(VALUE(LEFT($C36,1)-1)),TRUE),K36)</f>
        <v/>
      </c>
      <c r="H36" s="133" t="str">
        <f>_xlfn.IFNA(VLOOKUP($F36,'Lijst Stageklassen'!$A$5:$CV$12,3+20*(VALUE(LEFT($C36,1)-1))+VALUE(LEFT($D$7,1)),TRUE),K36)</f>
        <v/>
      </c>
      <c r="J36" s="355" t="str">
        <f>'Rekensheet U-methode'!P43</f>
        <v>0. nee</v>
      </c>
      <c r="K36" s="108" t="str">
        <f>_xlfn.IFNA(IF(OR(RIGHT(C36,3)="MUT",RIGHT(C36,3)="ZUT"),RIGHT(C36,3),VLOOKUP($F36,'Lijst Stageklassen'!$A$5:$CV$12,9+20*(VALUE(LEFT($C36,1)-1))+VALUE(LEFT($D$7,1))+6*VALUE(LEFT(J36,1)),TRUE)),"")</f>
        <v/>
      </c>
      <c r="L36" s="343">
        <f>'Rekensheet U-methode'!R43</f>
        <v>0</v>
      </c>
      <c r="M36" s="108" t="str">
        <f>VLOOKUP($K36,'Emissie U-methode'!$B$3:$E$11,3,TRUE)</f>
        <v/>
      </c>
      <c r="N36" s="108" t="str">
        <f>VLOOKUP($K36,'Emissie U-methode'!$B$3:$E$11,4,TRUE)</f>
        <v/>
      </c>
      <c r="O36" s="57" t="str">
        <f t="shared" si="4"/>
        <v/>
      </c>
      <c r="P36" s="57" t="str">
        <f t="shared" si="8"/>
        <v/>
      </c>
      <c r="Q36" s="57" t="str">
        <f t="shared" si="5"/>
        <v/>
      </c>
      <c r="R36" s="57" t="str">
        <f t="shared" si="6"/>
        <v/>
      </c>
      <c r="S36" s="141" t="str">
        <f t="shared" si="9"/>
        <v/>
      </c>
      <c r="T36" s="286" t="str">
        <f t="shared" si="7"/>
        <v/>
      </c>
      <c r="V36" s="271">
        <v>10</v>
      </c>
      <c r="W36" s="272"/>
      <c r="X36" s="273" t="s">
        <v>198</v>
      </c>
      <c r="Y36" s="274"/>
      <c r="Z36" s="275"/>
      <c r="AB36" s="399">
        <v>1.8947000000000001</v>
      </c>
      <c r="AC36" s="400">
        <v>7.6899999999999996E-2</v>
      </c>
      <c r="AD36" s="291">
        <f t="shared" si="0"/>
        <v>0</v>
      </c>
      <c r="AE36" s="292">
        <f t="shared" si="1"/>
        <v>0</v>
      </c>
    </row>
    <row r="37" spans="2:31" s="4" customFormat="1" ht="15.6" x14ac:dyDescent="0.3">
      <c r="B37" s="123">
        <v>20</v>
      </c>
      <c r="C37" s="122" t="str">
        <f>'Rekensheet U-methode'!C44</f>
        <v>1. Mobiele bron</v>
      </c>
      <c r="D37" s="104" t="str">
        <f>IF('Rekensheet U-methode'!D44="","",'Rekensheet U-methode'!D44)</f>
        <v/>
      </c>
      <c r="E37" s="176" t="str">
        <f>IF('Rekensheet U-methode'!E44="","",'Rekensheet U-methode'!E44)</f>
        <v/>
      </c>
      <c r="F37" s="177" t="str">
        <f>IF('Rekensheet U-methode'!F44="","",'Rekensheet U-methode'!F44)</f>
        <v/>
      </c>
      <c r="G37" s="132" t="str">
        <f>_xlfn.IFNA(VLOOKUP($F37,'Lijst Stageklassen'!$A$5:$CV$12,3+20*(VALUE(LEFT($C37,1)-1)),TRUE),K37)</f>
        <v/>
      </c>
      <c r="H37" s="133" t="str">
        <f>_xlfn.IFNA(VLOOKUP($F37,'Lijst Stageklassen'!$A$5:$CV$12,3+20*(VALUE(LEFT($C37,1)-1))+VALUE(LEFT($D$7,1)),TRUE),K37)</f>
        <v/>
      </c>
      <c r="J37" s="355" t="str">
        <f>'Rekensheet U-methode'!P44</f>
        <v>0. nee</v>
      </c>
      <c r="K37" s="108" t="str">
        <f>_xlfn.IFNA(IF(OR(RIGHT(C37,3)="MUT",RIGHT(C37,3)="ZUT"),RIGHT(C37,3),VLOOKUP($F37,'Lijst Stageklassen'!$A$5:$CV$12,9+20*(VALUE(LEFT($C37,1)-1))+VALUE(LEFT($D$7,1))+6*VALUE(LEFT(J37,1)),TRUE)),"")</f>
        <v/>
      </c>
      <c r="L37" s="343">
        <f>'Rekensheet U-methode'!R44</f>
        <v>0</v>
      </c>
      <c r="M37" s="108" t="str">
        <f>VLOOKUP($K37,'Emissie U-methode'!$B$3:$E$11,3,TRUE)</f>
        <v/>
      </c>
      <c r="N37" s="108" t="str">
        <f>VLOOKUP($K37,'Emissie U-methode'!$B$3:$E$11,4,TRUE)</f>
        <v/>
      </c>
      <c r="O37" s="57" t="str">
        <f t="shared" si="4"/>
        <v/>
      </c>
      <c r="P37" s="57" t="str">
        <f t="shared" si="8"/>
        <v/>
      </c>
      <c r="Q37" s="57" t="str">
        <f t="shared" si="5"/>
        <v/>
      </c>
      <c r="R37" s="57" t="str">
        <f t="shared" si="6"/>
        <v/>
      </c>
      <c r="S37" s="141" t="str">
        <f t="shared" si="9"/>
        <v/>
      </c>
      <c r="T37" s="286" t="str">
        <f t="shared" si="7"/>
        <v/>
      </c>
    </row>
    <row r="38" spans="2:31" s="4" customFormat="1" ht="15.6" x14ac:dyDescent="0.3">
      <c r="B38" s="123">
        <v>21</v>
      </c>
      <c r="C38" s="122" t="str">
        <f>'Rekensheet U-methode'!C45</f>
        <v>1. Mobiele bron</v>
      </c>
      <c r="D38" s="104" t="str">
        <f>IF('Rekensheet U-methode'!D45="","",'Rekensheet U-methode'!D45)</f>
        <v/>
      </c>
      <c r="E38" s="176" t="str">
        <f>IF('Rekensheet U-methode'!E45="","",'Rekensheet U-methode'!E45)</f>
        <v/>
      </c>
      <c r="F38" s="176" t="str">
        <f>IF('Rekensheet U-methode'!F45="","",'Rekensheet U-methode'!F45)</f>
        <v/>
      </c>
      <c r="G38" s="132" t="str">
        <f>_xlfn.IFNA(VLOOKUP($F38,'Lijst Stageklassen'!$A$5:$CV$12,3+20*(VALUE(LEFT($C38,1)-1)),TRUE),K38)</f>
        <v/>
      </c>
      <c r="H38" s="133" t="str">
        <f>_xlfn.IFNA(VLOOKUP($F38,'Lijst Stageklassen'!$A$5:$CV$12,3+20*(VALUE(LEFT($C38,1)-1))+VALUE(LEFT($D$7,1)),TRUE),K38)</f>
        <v/>
      </c>
      <c r="J38" s="355" t="str">
        <f>'Rekensheet U-methode'!P45</f>
        <v>0. nee</v>
      </c>
      <c r="K38" s="108" t="str">
        <f>_xlfn.IFNA(IF(OR(RIGHT(C38,3)="MUT",RIGHT(C38,3)="ZUT"),RIGHT(C38,3),VLOOKUP($F38,'Lijst Stageklassen'!$A$5:$CV$12,9+20*(VALUE(LEFT($C38,1)-1))+VALUE(LEFT($D$7,1))+6*VALUE(LEFT(J38,1)),TRUE)),"")</f>
        <v/>
      </c>
      <c r="L38" s="343">
        <f>'Rekensheet U-methode'!R45</f>
        <v>0</v>
      </c>
      <c r="M38" s="108" t="str">
        <f>VLOOKUP($K38,'Emissie U-methode'!$B$3:$E$11,3,TRUE)</f>
        <v/>
      </c>
      <c r="N38" s="108" t="str">
        <f>VLOOKUP($K38,'Emissie U-methode'!$B$3:$E$11,4,TRUE)</f>
        <v/>
      </c>
      <c r="O38" s="57" t="str">
        <f t="shared" si="4"/>
        <v/>
      </c>
      <c r="P38" s="57" t="str">
        <f t="shared" si="8"/>
        <v/>
      </c>
      <c r="Q38" s="57" t="str">
        <f t="shared" si="5"/>
        <v/>
      </c>
      <c r="R38" s="57" t="str">
        <f t="shared" si="6"/>
        <v/>
      </c>
      <c r="S38" s="141" t="str">
        <f t="shared" si="9"/>
        <v/>
      </c>
      <c r="T38" s="286" t="str">
        <f t="shared" si="7"/>
        <v/>
      </c>
    </row>
    <row r="39" spans="2:31" s="4" customFormat="1" ht="15.6" x14ac:dyDescent="0.3">
      <c r="B39" s="123">
        <v>22</v>
      </c>
      <c r="C39" s="122" t="str">
        <f>'Rekensheet U-methode'!C46</f>
        <v>1. Mobiele bron</v>
      </c>
      <c r="D39" s="104" t="str">
        <f>IF('Rekensheet U-methode'!D46="","",'Rekensheet U-methode'!D46)</f>
        <v/>
      </c>
      <c r="E39" s="177" t="str">
        <f>IF('Rekensheet U-methode'!E46="","",'Rekensheet U-methode'!E46)</f>
        <v/>
      </c>
      <c r="F39" s="177" t="str">
        <f>IF('Rekensheet U-methode'!F46="","",'Rekensheet U-methode'!F46)</f>
        <v/>
      </c>
      <c r="G39" s="132" t="str">
        <f>_xlfn.IFNA(VLOOKUP($F39,'Lijst Stageklassen'!$A$5:$CV$12,3+20*(VALUE(LEFT($C39,1)-1)),TRUE),K39)</f>
        <v/>
      </c>
      <c r="H39" s="133" t="str">
        <f>_xlfn.IFNA(VLOOKUP($F39,'Lijst Stageklassen'!$A$5:$CV$12,3+20*(VALUE(LEFT($C39,1)-1))+VALUE(LEFT($D$7,1)),TRUE),K39)</f>
        <v/>
      </c>
      <c r="J39" s="355" t="str">
        <f>'Rekensheet U-methode'!P46</f>
        <v>0. nee</v>
      </c>
      <c r="K39" s="108" t="str">
        <f>_xlfn.IFNA(IF(OR(RIGHT(C39,3)="MUT",RIGHT(C39,3)="ZUT"),RIGHT(C39,3),VLOOKUP($F39,'Lijst Stageklassen'!$A$5:$CV$12,9+20*(VALUE(LEFT($C39,1)-1))+VALUE(LEFT($D$7,1))+6*VALUE(LEFT(J39,1)),TRUE)),"")</f>
        <v/>
      </c>
      <c r="L39" s="343">
        <f>'Rekensheet U-methode'!R46</f>
        <v>0</v>
      </c>
      <c r="M39" s="108" t="str">
        <f>VLOOKUP($K39,'Emissie U-methode'!$B$3:$E$11,3,TRUE)</f>
        <v/>
      </c>
      <c r="N39" s="108" t="str">
        <f>VLOOKUP($K39,'Emissie U-methode'!$B$3:$E$11,4,TRUE)</f>
        <v/>
      </c>
      <c r="O39" s="57" t="str">
        <f t="shared" si="4"/>
        <v/>
      </c>
      <c r="P39" s="57" t="str">
        <f t="shared" si="8"/>
        <v/>
      </c>
      <c r="Q39" s="57" t="str">
        <f t="shared" si="5"/>
        <v/>
      </c>
      <c r="R39" s="57" t="str">
        <f t="shared" si="6"/>
        <v/>
      </c>
      <c r="S39" s="141" t="str">
        <f t="shared" si="9"/>
        <v/>
      </c>
      <c r="T39" s="286" t="str">
        <f t="shared" si="7"/>
        <v/>
      </c>
    </row>
    <row r="40" spans="2:31" s="4" customFormat="1" ht="15.6" x14ac:dyDescent="0.3">
      <c r="B40" s="123">
        <v>23</v>
      </c>
      <c r="C40" s="122" t="str">
        <f>'Rekensheet U-methode'!C47</f>
        <v>1. Mobiele bron</v>
      </c>
      <c r="D40" s="104" t="str">
        <f>IF('Rekensheet U-methode'!D47="","",'Rekensheet U-methode'!D47)</f>
        <v/>
      </c>
      <c r="E40" s="177" t="str">
        <f>IF('Rekensheet U-methode'!E47="","",'Rekensheet U-methode'!E47)</f>
        <v/>
      </c>
      <c r="F40" s="177" t="str">
        <f>IF('Rekensheet U-methode'!F47="","",'Rekensheet U-methode'!F47)</f>
        <v/>
      </c>
      <c r="G40" s="132" t="str">
        <f>_xlfn.IFNA(VLOOKUP($F40,'Lijst Stageklassen'!$A$5:$CV$12,3+20*(VALUE(LEFT($C40,1)-1)),TRUE),K40)</f>
        <v/>
      </c>
      <c r="H40" s="133" t="str">
        <f>_xlfn.IFNA(VLOOKUP($F40,'Lijst Stageklassen'!$A$5:$CV$12,3+20*(VALUE(LEFT($C40,1)-1))+VALUE(LEFT($D$7,1)),TRUE),K40)</f>
        <v/>
      </c>
      <c r="J40" s="355" t="str">
        <f>'Rekensheet U-methode'!P47</f>
        <v>0. nee</v>
      </c>
      <c r="K40" s="108" t="str">
        <f>_xlfn.IFNA(IF(OR(RIGHT(C40,3)="MUT",RIGHT(C40,3)="ZUT"),RIGHT(C40,3),VLOOKUP($F40,'Lijst Stageklassen'!$A$5:$CV$12,9+20*(VALUE(LEFT($C40,1)-1))+VALUE(LEFT($D$7,1))+6*VALUE(LEFT(J40,1)),TRUE)),"")</f>
        <v/>
      </c>
      <c r="L40" s="343">
        <f>'Rekensheet U-methode'!R47</f>
        <v>0</v>
      </c>
      <c r="M40" s="108" t="str">
        <f>VLOOKUP($K40,'Emissie U-methode'!$B$3:$E$11,3,TRUE)</f>
        <v/>
      </c>
      <c r="N40" s="108" t="str">
        <f>VLOOKUP($K40,'Emissie U-methode'!$B$3:$E$11,4,TRUE)</f>
        <v/>
      </c>
      <c r="O40" s="57" t="str">
        <f t="shared" si="4"/>
        <v/>
      </c>
      <c r="P40" s="57" t="str">
        <f t="shared" si="8"/>
        <v/>
      </c>
      <c r="Q40" s="57" t="str">
        <f t="shared" si="5"/>
        <v/>
      </c>
      <c r="R40" s="57" t="str">
        <f t="shared" si="6"/>
        <v/>
      </c>
      <c r="S40" s="141" t="str">
        <f t="shared" si="9"/>
        <v/>
      </c>
      <c r="T40" s="286" t="str">
        <f t="shared" si="7"/>
        <v/>
      </c>
    </row>
    <row r="41" spans="2:31" s="4" customFormat="1" ht="15.6" x14ac:dyDescent="0.3">
      <c r="B41" s="123">
        <v>24</v>
      </c>
      <c r="C41" s="122" t="str">
        <f>'Rekensheet U-methode'!C48</f>
        <v>1. Mobiele bron</v>
      </c>
      <c r="D41" s="104" t="str">
        <f>IF('Rekensheet U-methode'!D48="","",'Rekensheet U-methode'!D48)</f>
        <v/>
      </c>
      <c r="E41" s="177" t="str">
        <f>IF('Rekensheet U-methode'!E48="","",'Rekensheet U-methode'!E48)</f>
        <v/>
      </c>
      <c r="F41" s="177" t="str">
        <f>IF('Rekensheet U-methode'!F48="","",'Rekensheet U-methode'!F48)</f>
        <v/>
      </c>
      <c r="G41" s="132" t="str">
        <f>_xlfn.IFNA(VLOOKUP($F41,'Lijst Stageklassen'!$A$5:$CV$12,3+20*(VALUE(LEFT($C41,1)-1)),TRUE),K41)</f>
        <v/>
      </c>
      <c r="H41" s="133" t="str">
        <f>_xlfn.IFNA(VLOOKUP($F41,'Lijst Stageklassen'!$A$5:$CV$12,3+20*(VALUE(LEFT($C41,1)-1))+VALUE(LEFT($D$7,1)),TRUE),K41)</f>
        <v/>
      </c>
      <c r="J41" s="355" t="str">
        <f>'Rekensheet U-methode'!P48</f>
        <v>0. nee</v>
      </c>
      <c r="K41" s="108" t="str">
        <f>_xlfn.IFNA(IF(OR(RIGHT(C41,3)="MUT",RIGHT(C41,3)="ZUT"),RIGHT(C41,3),VLOOKUP($F41,'Lijst Stageklassen'!$A$5:$CV$12,9+20*(VALUE(LEFT($C41,1)-1))+VALUE(LEFT($D$7,1))+6*VALUE(LEFT(J41,1)),TRUE)),"")</f>
        <v/>
      </c>
      <c r="L41" s="343">
        <f>'Rekensheet U-methode'!R48</f>
        <v>0</v>
      </c>
      <c r="M41" s="108" t="str">
        <f>VLOOKUP($K41,'Emissie U-methode'!$B$3:$E$11,3,TRUE)</f>
        <v/>
      </c>
      <c r="N41" s="108" t="str">
        <f>VLOOKUP($K41,'Emissie U-methode'!$B$3:$E$11,4,TRUE)</f>
        <v/>
      </c>
      <c r="O41" s="57" t="str">
        <f t="shared" si="4"/>
        <v/>
      </c>
      <c r="P41" s="57" t="str">
        <f t="shared" si="8"/>
        <v/>
      </c>
      <c r="Q41" s="57" t="str">
        <f t="shared" si="5"/>
        <v/>
      </c>
      <c r="R41" s="57" t="str">
        <f t="shared" si="6"/>
        <v/>
      </c>
      <c r="S41" s="141" t="str">
        <f t="shared" si="9"/>
        <v/>
      </c>
      <c r="T41" s="286" t="str">
        <f t="shared" si="7"/>
        <v/>
      </c>
    </row>
    <row r="42" spans="2:31" s="4" customFormat="1" ht="15.6" x14ac:dyDescent="0.3">
      <c r="B42" s="123">
        <v>25</v>
      </c>
      <c r="C42" s="122" t="str">
        <f>'Rekensheet U-methode'!C49</f>
        <v>1. Mobiele bron</v>
      </c>
      <c r="D42" s="104" t="str">
        <f>IF('Rekensheet U-methode'!D49="","",'Rekensheet U-methode'!D49)</f>
        <v/>
      </c>
      <c r="E42" s="177" t="str">
        <f>IF('Rekensheet U-methode'!E49="","",'Rekensheet U-methode'!E49)</f>
        <v/>
      </c>
      <c r="F42" s="177" t="str">
        <f>IF('Rekensheet U-methode'!F49="","",'Rekensheet U-methode'!F49)</f>
        <v/>
      </c>
      <c r="G42" s="132" t="str">
        <f>_xlfn.IFNA(VLOOKUP($F42,'Lijst Stageklassen'!$A$5:$CV$12,3+20*(VALUE(LEFT($C42,1)-1)),TRUE),K42)</f>
        <v/>
      </c>
      <c r="H42" s="133" t="str">
        <f>_xlfn.IFNA(VLOOKUP($F42,'Lijst Stageklassen'!$A$5:$CV$12,3+20*(VALUE(LEFT($C42,1)-1))+VALUE(LEFT($D$7,1)),TRUE),K42)</f>
        <v/>
      </c>
      <c r="J42" s="355" t="str">
        <f>'Rekensheet U-methode'!P49</f>
        <v>0. nee</v>
      </c>
      <c r="K42" s="108" t="str">
        <f>_xlfn.IFNA(IF(OR(RIGHT(C42,3)="MUT",RIGHT(C42,3)="ZUT"),RIGHT(C42,3),VLOOKUP($F42,'Lijst Stageklassen'!$A$5:$CV$12,9+20*(VALUE(LEFT($C42,1)-1))+VALUE(LEFT($D$7,1))+6*VALUE(LEFT(J42,1)),TRUE)),"")</f>
        <v/>
      </c>
      <c r="L42" s="343">
        <f>'Rekensheet U-methode'!R49</f>
        <v>0</v>
      </c>
      <c r="M42" s="108" t="str">
        <f>VLOOKUP($K42,'Emissie U-methode'!$B$3:$E$11,3,TRUE)</f>
        <v/>
      </c>
      <c r="N42" s="108" t="str">
        <f>VLOOKUP($K42,'Emissie U-methode'!$B$3:$E$11,4,TRUE)</f>
        <v/>
      </c>
      <c r="O42" s="57" t="str">
        <f t="shared" si="4"/>
        <v/>
      </c>
      <c r="P42" s="57" t="str">
        <f t="shared" si="8"/>
        <v/>
      </c>
      <c r="Q42" s="57" t="str">
        <f t="shared" si="5"/>
        <v/>
      </c>
      <c r="R42" s="57" t="str">
        <f t="shared" si="6"/>
        <v/>
      </c>
      <c r="S42" s="141" t="str">
        <f t="shared" si="9"/>
        <v/>
      </c>
      <c r="T42" s="286" t="str">
        <f t="shared" si="7"/>
        <v/>
      </c>
    </row>
    <row r="43" spans="2:31" s="4" customFormat="1" ht="15.6" x14ac:dyDescent="0.3">
      <c r="B43" s="123">
        <v>26</v>
      </c>
      <c r="C43" s="122" t="str">
        <f>'Rekensheet U-methode'!C50</f>
        <v>1. Mobiele bron</v>
      </c>
      <c r="D43" s="104" t="str">
        <f>IF('Rekensheet U-methode'!D50="","",'Rekensheet U-methode'!D50)</f>
        <v/>
      </c>
      <c r="E43" s="177" t="str">
        <f>IF('Rekensheet U-methode'!E50="","",'Rekensheet U-methode'!E50)</f>
        <v/>
      </c>
      <c r="F43" s="177" t="str">
        <f>IF('Rekensheet U-methode'!F50="","",'Rekensheet U-methode'!F50)</f>
        <v/>
      </c>
      <c r="G43" s="132" t="str">
        <f>_xlfn.IFNA(VLOOKUP($F43,'Lijst Stageklassen'!$A$5:$CV$12,3+20*(VALUE(LEFT($C43,1)-1)),TRUE),K43)</f>
        <v/>
      </c>
      <c r="H43" s="133" t="str">
        <f>_xlfn.IFNA(VLOOKUP($F43,'Lijst Stageklassen'!$A$5:$CV$12,3+20*(VALUE(LEFT($C43,1)-1))+VALUE(LEFT($D$7,1)),TRUE),K43)</f>
        <v/>
      </c>
      <c r="J43" s="355" t="str">
        <f>'Rekensheet U-methode'!P50</f>
        <v>0. nee</v>
      </c>
      <c r="K43" s="108" t="str">
        <f>_xlfn.IFNA(IF(OR(RIGHT(C43,3)="MUT",RIGHT(C43,3)="ZUT"),RIGHT(C43,3),VLOOKUP($F43,'Lijst Stageklassen'!$A$5:$CV$12,9+20*(VALUE(LEFT($C43,1)-1))+VALUE(LEFT($D$7,1))+6*VALUE(LEFT(J43,1)),TRUE)),"")</f>
        <v/>
      </c>
      <c r="L43" s="343">
        <f>'Rekensheet U-methode'!R50</f>
        <v>0</v>
      </c>
      <c r="M43" s="108" t="str">
        <f>VLOOKUP($K43,'Emissie U-methode'!$B$3:$E$11,3,TRUE)</f>
        <v/>
      </c>
      <c r="N43" s="108" t="str">
        <f>VLOOKUP($K43,'Emissie U-methode'!$B$3:$E$11,4,TRUE)</f>
        <v/>
      </c>
      <c r="O43" s="57" t="str">
        <f t="shared" si="4"/>
        <v/>
      </c>
      <c r="P43" s="57" t="str">
        <f t="shared" si="8"/>
        <v/>
      </c>
      <c r="Q43" s="57" t="str">
        <f t="shared" si="5"/>
        <v/>
      </c>
      <c r="R43" s="57" t="str">
        <f t="shared" si="6"/>
        <v/>
      </c>
      <c r="S43" s="141" t="str">
        <f t="shared" si="9"/>
        <v/>
      </c>
      <c r="T43" s="286" t="str">
        <f t="shared" si="7"/>
        <v/>
      </c>
    </row>
    <row r="44" spans="2:31" s="4" customFormat="1" ht="15.6" x14ac:dyDescent="0.3">
      <c r="B44" s="123">
        <v>27</v>
      </c>
      <c r="C44" s="122" t="str">
        <f>'Rekensheet U-methode'!C51</f>
        <v>1. Mobiele bron</v>
      </c>
      <c r="D44" s="104" t="str">
        <f>IF('Rekensheet U-methode'!D51="","",'Rekensheet U-methode'!D51)</f>
        <v/>
      </c>
      <c r="E44" s="177" t="str">
        <f>IF('Rekensheet U-methode'!E51="","",'Rekensheet U-methode'!E51)</f>
        <v/>
      </c>
      <c r="F44" s="177" t="str">
        <f>IF('Rekensheet U-methode'!F51="","",'Rekensheet U-methode'!F51)</f>
        <v/>
      </c>
      <c r="G44" s="132" t="str">
        <f>_xlfn.IFNA(VLOOKUP($F44,'Lijst Stageklassen'!$A$5:$CV$12,3+20*(VALUE(LEFT($C44,1)-1)),TRUE),K44)</f>
        <v/>
      </c>
      <c r="H44" s="133" t="str">
        <f>_xlfn.IFNA(VLOOKUP($F44,'Lijst Stageklassen'!$A$5:$CV$12,3+20*(VALUE(LEFT($C44,1)-1))+VALUE(LEFT($D$7,1)),TRUE),K44)</f>
        <v/>
      </c>
      <c r="J44" s="355" t="str">
        <f>'Rekensheet U-methode'!P51</f>
        <v>0. nee</v>
      </c>
      <c r="K44" s="108" t="str">
        <f>_xlfn.IFNA(IF(OR(RIGHT(C44,3)="MUT",RIGHT(C44,3)="ZUT"),RIGHT(C44,3),VLOOKUP($F44,'Lijst Stageklassen'!$A$5:$CV$12,9+20*(VALUE(LEFT($C44,1)-1))+VALUE(LEFT($D$7,1))+6*VALUE(LEFT(J44,1)),TRUE)),"")</f>
        <v/>
      </c>
      <c r="L44" s="343">
        <f>'Rekensheet U-methode'!R51</f>
        <v>0</v>
      </c>
      <c r="M44" s="108" t="str">
        <f>VLOOKUP($K44,'Emissie U-methode'!$B$3:$E$11,3,TRUE)</f>
        <v/>
      </c>
      <c r="N44" s="108" t="str">
        <f>VLOOKUP($K44,'Emissie U-methode'!$B$3:$E$11,4,TRUE)</f>
        <v/>
      </c>
      <c r="O44" s="57" t="str">
        <f t="shared" si="4"/>
        <v/>
      </c>
      <c r="P44" s="57" t="str">
        <f t="shared" si="8"/>
        <v/>
      </c>
      <c r="Q44" s="57" t="str">
        <f t="shared" si="5"/>
        <v/>
      </c>
      <c r="R44" s="57" t="str">
        <f t="shared" si="6"/>
        <v/>
      </c>
      <c r="S44" s="141" t="str">
        <f t="shared" si="9"/>
        <v/>
      </c>
      <c r="T44" s="286" t="str">
        <f t="shared" si="7"/>
        <v/>
      </c>
    </row>
    <row r="45" spans="2:31" s="4" customFormat="1" ht="15.6" x14ac:dyDescent="0.3">
      <c r="B45" s="123">
        <v>28</v>
      </c>
      <c r="C45" s="122" t="str">
        <f>'Rekensheet U-methode'!C52</f>
        <v>1. Mobiele bron</v>
      </c>
      <c r="D45" s="104" t="str">
        <f>IF('Rekensheet U-methode'!D52="","",'Rekensheet U-methode'!D52)</f>
        <v/>
      </c>
      <c r="E45" s="176" t="str">
        <f>IF('Rekensheet U-methode'!E52="","",'Rekensheet U-methode'!E52)</f>
        <v/>
      </c>
      <c r="F45" s="177" t="str">
        <f>IF('Rekensheet U-methode'!F52="","",'Rekensheet U-methode'!F52)</f>
        <v/>
      </c>
      <c r="G45" s="132" t="str">
        <f>_xlfn.IFNA(VLOOKUP($F45,'Lijst Stageklassen'!$A$5:$CV$12,3+20*(VALUE(LEFT($C45,1)-1)),TRUE),K45)</f>
        <v/>
      </c>
      <c r="H45" s="133" t="str">
        <f>_xlfn.IFNA(VLOOKUP($F45,'Lijst Stageklassen'!$A$5:$CV$12,3+20*(VALUE(LEFT($C45,1)-1))+VALUE(LEFT($D$7,1)),TRUE),K45)</f>
        <v/>
      </c>
      <c r="J45" s="355" t="str">
        <f>'Rekensheet U-methode'!P52</f>
        <v>0. nee</v>
      </c>
      <c r="K45" s="108" t="str">
        <f>_xlfn.IFNA(IF(OR(RIGHT(C45,3)="MUT",RIGHT(C45,3)="ZUT"),RIGHT(C45,3),VLOOKUP($F45,'Lijst Stageklassen'!$A$5:$CV$12,9+20*(VALUE(LEFT($C45,1)-1))+VALUE(LEFT($D$7,1))+6*VALUE(LEFT(J45,1)),TRUE)),"")</f>
        <v/>
      </c>
      <c r="L45" s="343">
        <f>'Rekensheet U-methode'!R52</f>
        <v>0</v>
      </c>
      <c r="M45" s="108" t="str">
        <f>VLOOKUP($K45,'Emissie U-methode'!$B$3:$E$11,3,TRUE)</f>
        <v/>
      </c>
      <c r="N45" s="108" t="str">
        <f>VLOOKUP($K45,'Emissie U-methode'!$B$3:$E$11,4,TRUE)</f>
        <v/>
      </c>
      <c r="O45" s="57" t="str">
        <f t="shared" si="4"/>
        <v/>
      </c>
      <c r="P45" s="57" t="str">
        <f t="shared" si="8"/>
        <v/>
      </c>
      <c r="Q45" s="57" t="str">
        <f t="shared" si="5"/>
        <v/>
      </c>
      <c r="R45" s="57" t="str">
        <f t="shared" si="6"/>
        <v/>
      </c>
      <c r="S45" s="141" t="str">
        <f t="shared" si="9"/>
        <v/>
      </c>
      <c r="T45" s="286" t="str">
        <f t="shared" si="7"/>
        <v/>
      </c>
    </row>
    <row r="46" spans="2:31" s="4" customFormat="1" ht="15.6" x14ac:dyDescent="0.3">
      <c r="B46" s="123">
        <v>29</v>
      </c>
      <c r="C46" s="122" t="str">
        <f>'Rekensheet U-methode'!C53</f>
        <v>1. Mobiele bron</v>
      </c>
      <c r="D46" s="104" t="str">
        <f>IF('Rekensheet U-methode'!D53="","",'Rekensheet U-methode'!D53)</f>
        <v/>
      </c>
      <c r="E46" s="176" t="str">
        <f>IF('Rekensheet U-methode'!E53="","",'Rekensheet U-methode'!E53)</f>
        <v/>
      </c>
      <c r="F46" s="177" t="str">
        <f>IF('Rekensheet U-methode'!F53="","",'Rekensheet U-methode'!F53)</f>
        <v/>
      </c>
      <c r="G46" s="132" t="str">
        <f>_xlfn.IFNA(VLOOKUP($F46,'Lijst Stageklassen'!$A$5:$CV$12,3+20*(VALUE(LEFT($C46,1)-1)),TRUE),K46)</f>
        <v/>
      </c>
      <c r="H46" s="133" t="str">
        <f>_xlfn.IFNA(VLOOKUP($F46,'Lijst Stageklassen'!$A$5:$CV$12,3+20*(VALUE(LEFT($C46,1)-1))+VALUE(LEFT($D$7,1)),TRUE),K46)</f>
        <v/>
      </c>
      <c r="J46" s="355" t="str">
        <f>'Rekensheet U-methode'!P53</f>
        <v>0. nee</v>
      </c>
      <c r="K46" s="108" t="str">
        <f>_xlfn.IFNA(IF(OR(RIGHT(C46,3)="MUT",RIGHT(C46,3)="ZUT"),RIGHT(C46,3),VLOOKUP($F46,'Lijst Stageklassen'!$A$5:$CV$12,9+20*(VALUE(LEFT($C46,1)-1))+VALUE(LEFT($D$7,1))+6*VALUE(LEFT(J46,1)),TRUE)),"")</f>
        <v/>
      </c>
      <c r="L46" s="343">
        <f>'Rekensheet U-methode'!R53</f>
        <v>0</v>
      </c>
      <c r="M46" s="108" t="str">
        <f>VLOOKUP($K46,'Emissie U-methode'!$B$3:$E$11,3,TRUE)</f>
        <v/>
      </c>
      <c r="N46" s="108" t="str">
        <f>VLOOKUP($K46,'Emissie U-methode'!$B$3:$E$11,4,TRUE)</f>
        <v/>
      </c>
      <c r="O46" s="57" t="str">
        <f t="shared" si="4"/>
        <v/>
      </c>
      <c r="P46" s="57" t="str">
        <f t="shared" si="8"/>
        <v/>
      </c>
      <c r="Q46" s="57" t="str">
        <f t="shared" si="5"/>
        <v/>
      </c>
      <c r="R46" s="57" t="str">
        <f t="shared" si="6"/>
        <v/>
      </c>
      <c r="S46" s="141" t="str">
        <f t="shared" si="9"/>
        <v/>
      </c>
      <c r="T46" s="286" t="str">
        <f t="shared" si="7"/>
        <v/>
      </c>
    </row>
    <row r="47" spans="2:31" s="4" customFormat="1" ht="15.6" x14ac:dyDescent="0.3">
      <c r="B47" s="123">
        <v>30</v>
      </c>
      <c r="C47" s="122" t="str">
        <f>'Rekensheet U-methode'!C54</f>
        <v>1. Mobiele bron</v>
      </c>
      <c r="D47" s="104" t="str">
        <f>IF('Rekensheet U-methode'!D54="","",'Rekensheet U-methode'!D54)</f>
        <v/>
      </c>
      <c r="E47" s="177" t="str">
        <f>IF('Rekensheet U-methode'!E54="","",'Rekensheet U-methode'!E54)</f>
        <v/>
      </c>
      <c r="F47" s="176" t="str">
        <f>IF('Rekensheet U-methode'!F54="","",'Rekensheet U-methode'!F54)</f>
        <v/>
      </c>
      <c r="G47" s="132" t="str">
        <f>_xlfn.IFNA(VLOOKUP($F47,'Lijst Stageklassen'!$A$5:$CV$12,3+20*(VALUE(LEFT($C47,1)-1)),TRUE),K47)</f>
        <v/>
      </c>
      <c r="H47" s="133" t="str">
        <f>_xlfn.IFNA(VLOOKUP($F47,'Lijst Stageklassen'!$A$5:$CV$12,3+20*(VALUE(LEFT($C47,1)-1))+VALUE(LEFT($D$7,1)),TRUE),K47)</f>
        <v/>
      </c>
      <c r="J47" s="355" t="str">
        <f>'Rekensheet U-methode'!P54</f>
        <v>0. nee</v>
      </c>
      <c r="K47" s="108" t="str">
        <f>_xlfn.IFNA(IF(OR(RIGHT(C47,3)="MUT",RIGHT(C47,3)="ZUT"),RIGHT(C47,3),VLOOKUP($F47,'Lijst Stageklassen'!$A$5:$CV$12,9+20*(VALUE(LEFT($C47,1)-1))+VALUE(LEFT($D$7,1))+6*VALUE(LEFT(J47,1)),TRUE)),"")</f>
        <v/>
      </c>
      <c r="L47" s="343">
        <f>'Rekensheet U-methode'!R54</f>
        <v>0</v>
      </c>
      <c r="M47" s="108" t="str">
        <f>VLOOKUP($K47,'Emissie U-methode'!$B$3:$E$11,3,TRUE)</f>
        <v/>
      </c>
      <c r="N47" s="108" t="str">
        <f>VLOOKUP($K47,'Emissie U-methode'!$B$3:$E$11,4,TRUE)</f>
        <v/>
      </c>
      <c r="O47" s="57" t="str">
        <f t="shared" si="4"/>
        <v/>
      </c>
      <c r="P47" s="57" t="str">
        <f t="shared" si="8"/>
        <v/>
      </c>
      <c r="Q47" s="57" t="str">
        <f t="shared" si="5"/>
        <v/>
      </c>
      <c r="R47" s="57" t="str">
        <f t="shared" si="6"/>
        <v/>
      </c>
      <c r="S47" s="141" t="str">
        <f t="shared" si="9"/>
        <v/>
      </c>
      <c r="T47" s="286" t="str">
        <f t="shared" si="7"/>
        <v/>
      </c>
    </row>
    <row r="48" spans="2:31" s="4" customFormat="1" ht="15.6" x14ac:dyDescent="0.3">
      <c r="B48" s="123">
        <v>31</v>
      </c>
      <c r="C48" s="122" t="str">
        <f>'Rekensheet U-methode'!C55</f>
        <v>1. Mobiele bron</v>
      </c>
      <c r="D48" s="104" t="str">
        <f>IF('Rekensheet U-methode'!D55="","",'Rekensheet U-methode'!D55)</f>
        <v/>
      </c>
      <c r="E48" s="177" t="str">
        <f>IF('Rekensheet U-methode'!E55="","",'Rekensheet U-methode'!E55)</f>
        <v/>
      </c>
      <c r="F48" s="176" t="str">
        <f>IF('Rekensheet U-methode'!F55="","",'Rekensheet U-methode'!F55)</f>
        <v/>
      </c>
      <c r="G48" s="132" t="str">
        <f>_xlfn.IFNA(VLOOKUP($F48,'Lijst Stageklassen'!$A$5:$CV$12,3+20*(VALUE(LEFT($C48,1)-1)),TRUE),K48)</f>
        <v/>
      </c>
      <c r="H48" s="133" t="str">
        <f>_xlfn.IFNA(VLOOKUP($F48,'Lijst Stageklassen'!$A$5:$CV$12,3+20*(VALUE(LEFT($C48,1)-1))+VALUE(LEFT($D$7,1)),TRUE),K48)</f>
        <v/>
      </c>
      <c r="J48" s="355" t="str">
        <f>'Rekensheet U-methode'!P55</f>
        <v>0. nee</v>
      </c>
      <c r="K48" s="108" t="str">
        <f>_xlfn.IFNA(IF(OR(RIGHT(C48,3)="MUT",RIGHT(C48,3)="ZUT"),RIGHT(C48,3),VLOOKUP($F48,'Lijst Stageklassen'!$A$5:$CV$12,9+20*(VALUE(LEFT($C48,1)-1))+VALUE(LEFT($D$7,1))+6*VALUE(LEFT(J48,1)),TRUE)),"")</f>
        <v/>
      </c>
      <c r="L48" s="343">
        <f>'Rekensheet U-methode'!R55</f>
        <v>0</v>
      </c>
      <c r="M48" s="108" t="str">
        <f>VLOOKUP($K48,'Emissie U-methode'!$B$3:$E$11,3,TRUE)</f>
        <v/>
      </c>
      <c r="N48" s="108" t="str">
        <f>VLOOKUP($K48,'Emissie U-methode'!$B$3:$E$11,4,TRUE)</f>
        <v/>
      </c>
      <c r="O48" s="57" t="str">
        <f t="shared" si="4"/>
        <v/>
      </c>
      <c r="P48" s="57" t="str">
        <f t="shared" si="8"/>
        <v/>
      </c>
      <c r="Q48" s="57" t="str">
        <f t="shared" si="5"/>
        <v/>
      </c>
      <c r="R48" s="57" t="str">
        <f t="shared" si="6"/>
        <v/>
      </c>
      <c r="S48" s="141" t="str">
        <f t="shared" si="9"/>
        <v/>
      </c>
      <c r="T48" s="286" t="str">
        <f t="shared" si="7"/>
        <v/>
      </c>
    </row>
    <row r="49" spans="2:20" s="4" customFormat="1" ht="15.6" x14ac:dyDescent="0.3">
      <c r="B49" s="123">
        <v>32</v>
      </c>
      <c r="C49" s="122" t="str">
        <f>'Rekensheet U-methode'!C56</f>
        <v>1. Mobiele bron</v>
      </c>
      <c r="D49" s="104" t="str">
        <f>IF('Rekensheet U-methode'!D56="","",'Rekensheet U-methode'!D56)</f>
        <v/>
      </c>
      <c r="E49" s="177" t="str">
        <f>IF('Rekensheet U-methode'!E56="","",'Rekensheet U-methode'!E56)</f>
        <v/>
      </c>
      <c r="F49" s="177" t="str">
        <f>IF('Rekensheet U-methode'!F56="","",'Rekensheet U-methode'!F56)</f>
        <v/>
      </c>
      <c r="G49" s="132" t="str">
        <f>_xlfn.IFNA(VLOOKUP($F49,'Lijst Stageklassen'!$A$5:$CV$12,3+20*(VALUE(LEFT($C49,1)-1)),TRUE),K49)</f>
        <v/>
      </c>
      <c r="H49" s="133" t="str">
        <f>_xlfn.IFNA(VLOOKUP($F49,'Lijst Stageklassen'!$A$5:$CV$12,3+20*(VALUE(LEFT($C49,1)-1))+VALUE(LEFT($D$7,1)),TRUE),K49)</f>
        <v/>
      </c>
      <c r="J49" s="355" t="str">
        <f>'Rekensheet U-methode'!P56</f>
        <v>0. nee</v>
      </c>
      <c r="K49" s="108" t="str">
        <f>_xlfn.IFNA(IF(OR(RIGHT(C49,3)="MUT",RIGHT(C49,3)="ZUT"),RIGHT(C49,3),VLOOKUP($F49,'Lijst Stageklassen'!$A$5:$CV$12,9+20*(VALUE(LEFT($C49,1)-1))+VALUE(LEFT($D$7,1))+6*VALUE(LEFT(J49,1)),TRUE)),"")</f>
        <v/>
      </c>
      <c r="L49" s="343">
        <f>'Rekensheet U-methode'!R56</f>
        <v>0</v>
      </c>
      <c r="M49" s="108" t="str">
        <f>VLOOKUP($K49,'Emissie U-methode'!$B$3:$E$11,3,TRUE)</f>
        <v/>
      </c>
      <c r="N49" s="108" t="str">
        <f>VLOOKUP($K49,'Emissie U-methode'!$B$3:$E$11,4,TRUE)</f>
        <v/>
      </c>
      <c r="O49" s="57" t="str">
        <f t="shared" si="4"/>
        <v/>
      </c>
      <c r="P49" s="57" t="str">
        <f t="shared" si="8"/>
        <v/>
      </c>
      <c r="Q49" s="57" t="str">
        <f t="shared" si="5"/>
        <v/>
      </c>
      <c r="R49" s="57" t="str">
        <f t="shared" si="6"/>
        <v/>
      </c>
      <c r="S49" s="141" t="str">
        <f t="shared" si="9"/>
        <v/>
      </c>
      <c r="T49" s="286" t="str">
        <f t="shared" si="7"/>
        <v/>
      </c>
    </row>
    <row r="50" spans="2:20" s="4" customFormat="1" ht="15.6" x14ac:dyDescent="0.3">
      <c r="B50" s="123">
        <v>33</v>
      </c>
      <c r="C50" s="122" t="str">
        <f>'Rekensheet U-methode'!C57</f>
        <v>1. Mobiele bron</v>
      </c>
      <c r="D50" s="104" t="str">
        <f>IF('Rekensheet U-methode'!D57="","",'Rekensheet U-methode'!D57)</f>
        <v/>
      </c>
      <c r="E50" s="177" t="str">
        <f>IF('Rekensheet U-methode'!E57="","",'Rekensheet U-methode'!E57)</f>
        <v/>
      </c>
      <c r="F50" s="177" t="str">
        <f>IF('Rekensheet U-methode'!F57="","",'Rekensheet U-methode'!F57)</f>
        <v/>
      </c>
      <c r="G50" s="132" t="str">
        <f>_xlfn.IFNA(VLOOKUP($F50,'Lijst Stageklassen'!$A$5:$CV$12,3+20*(VALUE(LEFT($C50,1)-1)),TRUE),K50)</f>
        <v/>
      </c>
      <c r="H50" s="133" t="str">
        <f>_xlfn.IFNA(VLOOKUP($F50,'Lijst Stageklassen'!$A$5:$CV$12,3+20*(VALUE(LEFT($C50,1)-1))+VALUE(LEFT($D$7,1)),TRUE),K50)</f>
        <v/>
      </c>
      <c r="J50" s="355" t="str">
        <f>'Rekensheet U-methode'!P57</f>
        <v>0. nee</v>
      </c>
      <c r="K50" s="108" t="str">
        <f>_xlfn.IFNA(IF(OR(RIGHT(C50,3)="MUT",RIGHT(C50,3)="ZUT"),RIGHT(C50,3),VLOOKUP($F50,'Lijst Stageklassen'!$A$5:$CV$12,9+20*(VALUE(LEFT($C50,1)-1))+VALUE(LEFT($D$7,1))+6*VALUE(LEFT(J50,1)),TRUE)),"")</f>
        <v/>
      </c>
      <c r="L50" s="343">
        <f>'Rekensheet U-methode'!R57</f>
        <v>0</v>
      </c>
      <c r="M50" s="108" t="str">
        <f>VLOOKUP($K50,'Emissie U-methode'!$B$3:$E$11,3,TRUE)</f>
        <v/>
      </c>
      <c r="N50" s="108" t="str">
        <f>VLOOKUP($K50,'Emissie U-methode'!$B$3:$E$11,4,TRUE)</f>
        <v/>
      </c>
      <c r="O50" s="57" t="str">
        <f t="shared" si="4"/>
        <v/>
      </c>
      <c r="P50" s="57" t="str">
        <f t="shared" si="8"/>
        <v/>
      </c>
      <c r="Q50" s="57" t="str">
        <f t="shared" si="5"/>
        <v/>
      </c>
      <c r="R50" s="57" t="str">
        <f t="shared" si="6"/>
        <v/>
      </c>
      <c r="S50" s="141" t="str">
        <f t="shared" si="9"/>
        <v/>
      </c>
      <c r="T50" s="286" t="str">
        <f t="shared" si="7"/>
        <v/>
      </c>
    </row>
    <row r="51" spans="2:20" s="4" customFormat="1" ht="15.6" x14ac:dyDescent="0.3">
      <c r="B51" s="123">
        <v>34</v>
      </c>
      <c r="C51" s="122" t="str">
        <f>'Rekensheet U-methode'!C58</f>
        <v>1. Mobiele bron</v>
      </c>
      <c r="D51" s="104" t="str">
        <f>IF('Rekensheet U-methode'!D58="","",'Rekensheet U-methode'!D58)</f>
        <v/>
      </c>
      <c r="E51" s="177" t="str">
        <f>IF('Rekensheet U-methode'!E58="","",'Rekensheet U-methode'!E58)</f>
        <v/>
      </c>
      <c r="F51" s="177" t="str">
        <f>IF('Rekensheet U-methode'!F58="","",'Rekensheet U-methode'!F58)</f>
        <v/>
      </c>
      <c r="G51" s="132" t="str">
        <f>_xlfn.IFNA(VLOOKUP($F51,'Lijst Stageklassen'!$A$5:$CV$12,3+20*(VALUE(LEFT($C51,1)-1)),TRUE),K51)</f>
        <v/>
      </c>
      <c r="H51" s="133" t="str">
        <f>_xlfn.IFNA(VLOOKUP($F51,'Lijst Stageklassen'!$A$5:$CV$12,3+20*(VALUE(LEFT($C51,1)-1))+VALUE(LEFT($D$7,1)),TRUE),K51)</f>
        <v/>
      </c>
      <c r="J51" s="355" t="str">
        <f>'Rekensheet U-methode'!P58</f>
        <v>0. nee</v>
      </c>
      <c r="K51" s="108" t="str">
        <f>_xlfn.IFNA(IF(OR(RIGHT(C51,3)="MUT",RIGHT(C51,3)="ZUT"),RIGHT(C51,3),VLOOKUP($F51,'Lijst Stageklassen'!$A$5:$CV$12,9+20*(VALUE(LEFT($C51,1)-1))+VALUE(LEFT($D$7,1))+6*VALUE(LEFT(J51,1)),TRUE)),"")</f>
        <v/>
      </c>
      <c r="L51" s="343">
        <f>'Rekensheet U-methode'!R58</f>
        <v>0</v>
      </c>
      <c r="M51" s="108" t="str">
        <f>VLOOKUP($K51,'Emissie U-methode'!$B$3:$E$11,3,TRUE)</f>
        <v/>
      </c>
      <c r="N51" s="108" t="str">
        <f>VLOOKUP($K51,'Emissie U-methode'!$B$3:$E$11,4,TRUE)</f>
        <v/>
      </c>
      <c r="O51" s="57" t="str">
        <f t="shared" si="4"/>
        <v/>
      </c>
      <c r="P51" s="57" t="str">
        <f t="shared" si="8"/>
        <v/>
      </c>
      <c r="Q51" s="57" t="str">
        <f t="shared" si="5"/>
        <v/>
      </c>
      <c r="R51" s="57" t="str">
        <f t="shared" si="6"/>
        <v/>
      </c>
      <c r="S51" s="141" t="str">
        <f t="shared" si="9"/>
        <v/>
      </c>
      <c r="T51" s="286" t="str">
        <f t="shared" si="7"/>
        <v/>
      </c>
    </row>
    <row r="52" spans="2:20" s="4" customFormat="1" ht="15.6" x14ac:dyDescent="0.3">
      <c r="B52" s="123">
        <v>35</v>
      </c>
      <c r="C52" s="122" t="str">
        <f>'Rekensheet U-methode'!C59</f>
        <v>1. Mobiele bron</v>
      </c>
      <c r="D52" s="104" t="str">
        <f>IF('Rekensheet U-methode'!D59="","",'Rekensheet U-methode'!D59)</f>
        <v/>
      </c>
      <c r="E52" s="177" t="str">
        <f>IF('Rekensheet U-methode'!E59="","",'Rekensheet U-methode'!E59)</f>
        <v/>
      </c>
      <c r="F52" s="177" t="str">
        <f>IF('Rekensheet U-methode'!F59="","",'Rekensheet U-methode'!F59)</f>
        <v/>
      </c>
      <c r="G52" s="132" t="str">
        <f>_xlfn.IFNA(VLOOKUP($F52,'Lijst Stageklassen'!$A$5:$CV$12,3+20*(VALUE(LEFT($C52,1)-1)),TRUE),K52)</f>
        <v/>
      </c>
      <c r="H52" s="133" t="str">
        <f>_xlfn.IFNA(VLOOKUP($F52,'Lijst Stageklassen'!$A$5:$CV$12,3+20*(VALUE(LEFT($C52,1)-1))+VALUE(LEFT($D$7,1)),TRUE),K52)</f>
        <v/>
      </c>
      <c r="J52" s="355" t="str">
        <f>'Rekensheet U-methode'!P59</f>
        <v>0. nee</v>
      </c>
      <c r="K52" s="108" t="str">
        <f>_xlfn.IFNA(IF(OR(RIGHT(C52,3)="MUT",RIGHT(C52,3)="ZUT"),RIGHT(C52,3),VLOOKUP($F52,'Lijst Stageklassen'!$A$5:$CV$12,9+20*(VALUE(LEFT($C52,1)-1))+VALUE(LEFT($D$7,1))+6*VALUE(LEFT(J52,1)),TRUE)),"")</f>
        <v/>
      </c>
      <c r="L52" s="343">
        <f>'Rekensheet U-methode'!R59</f>
        <v>0</v>
      </c>
      <c r="M52" s="108" t="str">
        <f>VLOOKUP($K52,'Emissie U-methode'!$B$3:$E$11,3,TRUE)</f>
        <v/>
      </c>
      <c r="N52" s="108" t="str">
        <f>VLOOKUP($K52,'Emissie U-methode'!$B$3:$E$11,4,TRUE)</f>
        <v/>
      </c>
      <c r="O52" s="57" t="str">
        <f t="shared" si="4"/>
        <v/>
      </c>
      <c r="P52" s="57" t="str">
        <f t="shared" si="8"/>
        <v/>
      </c>
      <c r="Q52" s="57" t="str">
        <f t="shared" si="5"/>
        <v/>
      </c>
      <c r="R52" s="57" t="str">
        <f t="shared" si="6"/>
        <v/>
      </c>
      <c r="S52" s="141" t="str">
        <f t="shared" si="9"/>
        <v/>
      </c>
      <c r="T52" s="286" t="str">
        <f t="shared" si="7"/>
        <v/>
      </c>
    </row>
    <row r="53" spans="2:20" s="4" customFormat="1" ht="15.6" x14ac:dyDescent="0.3">
      <c r="B53" s="123">
        <v>36</v>
      </c>
      <c r="C53" s="122" t="str">
        <f>'Rekensheet U-methode'!C60</f>
        <v>1. Mobiele bron</v>
      </c>
      <c r="D53" s="104" t="str">
        <f>IF('Rekensheet U-methode'!D60="","",'Rekensheet U-methode'!D60)</f>
        <v/>
      </c>
      <c r="E53" s="177" t="str">
        <f>IF('Rekensheet U-methode'!E60="","",'Rekensheet U-methode'!E60)</f>
        <v/>
      </c>
      <c r="F53" s="177" t="str">
        <f>IF('Rekensheet U-methode'!F60="","",'Rekensheet U-methode'!F60)</f>
        <v/>
      </c>
      <c r="G53" s="132" t="str">
        <f>_xlfn.IFNA(VLOOKUP($F53,'Lijst Stageklassen'!$A$5:$CV$12,3+20*(VALUE(LEFT($C53,1)-1)),TRUE),K53)</f>
        <v/>
      </c>
      <c r="H53" s="133" t="str">
        <f>_xlfn.IFNA(VLOOKUP($F53,'Lijst Stageklassen'!$A$5:$CV$12,3+20*(VALUE(LEFT($C53,1)-1))+VALUE(LEFT($D$7,1)),TRUE),K53)</f>
        <v/>
      </c>
      <c r="J53" s="355" t="str">
        <f>'Rekensheet U-methode'!P60</f>
        <v>0. nee</v>
      </c>
      <c r="K53" s="108" t="str">
        <f>_xlfn.IFNA(IF(OR(RIGHT(C53,3)="MUT",RIGHT(C53,3)="ZUT"),RIGHT(C53,3),VLOOKUP($F53,'Lijst Stageklassen'!$A$5:$CV$12,9+20*(VALUE(LEFT($C53,1)-1))+VALUE(LEFT($D$7,1))+6*VALUE(LEFT(J53,1)),TRUE)),"")</f>
        <v/>
      </c>
      <c r="L53" s="343">
        <f>'Rekensheet U-methode'!R60</f>
        <v>0</v>
      </c>
      <c r="M53" s="108" t="str">
        <f>VLOOKUP($K53,'Emissie U-methode'!$B$3:$E$11,3,TRUE)</f>
        <v/>
      </c>
      <c r="N53" s="108" t="str">
        <f>VLOOKUP($K53,'Emissie U-methode'!$B$3:$E$11,4,TRUE)</f>
        <v/>
      </c>
      <c r="O53" s="57" t="str">
        <f t="shared" si="4"/>
        <v/>
      </c>
      <c r="P53" s="57" t="str">
        <f t="shared" si="8"/>
        <v/>
      </c>
      <c r="Q53" s="57" t="str">
        <f t="shared" si="5"/>
        <v/>
      </c>
      <c r="R53" s="57" t="str">
        <f t="shared" si="6"/>
        <v/>
      </c>
      <c r="S53" s="141" t="str">
        <f t="shared" si="9"/>
        <v/>
      </c>
      <c r="T53" s="286" t="str">
        <f t="shared" si="7"/>
        <v/>
      </c>
    </row>
    <row r="54" spans="2:20" s="4" customFormat="1" ht="15.6" x14ac:dyDescent="0.3">
      <c r="B54" s="123">
        <v>37</v>
      </c>
      <c r="C54" s="122" t="str">
        <f>'Rekensheet U-methode'!C61</f>
        <v>1. Mobiele bron</v>
      </c>
      <c r="D54" s="104" t="str">
        <f>IF('Rekensheet U-methode'!D61="","",'Rekensheet U-methode'!D61)</f>
        <v/>
      </c>
      <c r="E54" s="177" t="str">
        <f>IF('Rekensheet U-methode'!E61="","",'Rekensheet U-methode'!E61)</f>
        <v/>
      </c>
      <c r="F54" s="177" t="str">
        <f>IF('Rekensheet U-methode'!F61="","",'Rekensheet U-methode'!F61)</f>
        <v/>
      </c>
      <c r="G54" s="132" t="str">
        <f>_xlfn.IFNA(VLOOKUP($F54,'Lijst Stageklassen'!$A$5:$CV$12,3+20*(VALUE(LEFT($C54,1)-1)),TRUE),K54)</f>
        <v/>
      </c>
      <c r="H54" s="133" t="str">
        <f>_xlfn.IFNA(VLOOKUP($F54,'Lijst Stageklassen'!$A$5:$CV$12,3+20*(VALUE(LEFT($C54,1)-1))+VALUE(LEFT($D$7,1)),TRUE),K54)</f>
        <v/>
      </c>
      <c r="J54" s="355" t="str">
        <f>'Rekensheet U-methode'!P61</f>
        <v>0. nee</v>
      </c>
      <c r="K54" s="108" t="str">
        <f>_xlfn.IFNA(IF(OR(RIGHT(C54,3)="MUT",RIGHT(C54,3)="ZUT"),RIGHT(C54,3),VLOOKUP($F54,'Lijst Stageklassen'!$A$5:$CV$12,9+20*(VALUE(LEFT($C54,1)-1))+VALUE(LEFT($D$7,1))+6*VALUE(LEFT(J54,1)),TRUE)),"")</f>
        <v/>
      </c>
      <c r="L54" s="343">
        <f>'Rekensheet U-methode'!R61</f>
        <v>0</v>
      </c>
      <c r="M54" s="108" t="str">
        <f>VLOOKUP($K54,'Emissie U-methode'!$B$3:$E$11,3,TRUE)</f>
        <v/>
      </c>
      <c r="N54" s="108" t="str">
        <f>VLOOKUP($K54,'Emissie U-methode'!$B$3:$E$11,4,TRUE)</f>
        <v/>
      </c>
      <c r="O54" s="57" t="str">
        <f t="shared" si="4"/>
        <v/>
      </c>
      <c r="P54" s="57" t="str">
        <f t="shared" si="8"/>
        <v/>
      </c>
      <c r="Q54" s="57" t="str">
        <f t="shared" si="5"/>
        <v/>
      </c>
      <c r="R54" s="57" t="str">
        <f t="shared" si="6"/>
        <v/>
      </c>
      <c r="S54" s="141" t="str">
        <f t="shared" si="9"/>
        <v/>
      </c>
      <c r="T54" s="286" t="str">
        <f t="shared" si="7"/>
        <v/>
      </c>
    </row>
    <row r="55" spans="2:20" s="4" customFormat="1" ht="15.6" x14ac:dyDescent="0.3">
      <c r="B55" s="123">
        <v>38</v>
      </c>
      <c r="C55" s="122" t="str">
        <f>'Rekensheet U-methode'!C62</f>
        <v>1. Mobiele bron</v>
      </c>
      <c r="D55" s="104" t="str">
        <f>IF('Rekensheet U-methode'!D62="","",'Rekensheet U-methode'!D62)</f>
        <v/>
      </c>
      <c r="E55" s="176" t="str">
        <f>IF('Rekensheet U-methode'!E62="","",'Rekensheet U-methode'!E62)</f>
        <v/>
      </c>
      <c r="F55" s="177" t="str">
        <f>IF('Rekensheet U-methode'!F62="","",'Rekensheet U-methode'!F62)</f>
        <v/>
      </c>
      <c r="G55" s="132" t="str">
        <f>_xlfn.IFNA(VLOOKUP($F55,'Lijst Stageklassen'!$A$5:$CV$12,3+20*(VALUE(LEFT($C55,1)-1)),TRUE),K55)</f>
        <v/>
      </c>
      <c r="H55" s="133" t="str">
        <f>_xlfn.IFNA(VLOOKUP($F55,'Lijst Stageklassen'!$A$5:$CV$12,3+20*(VALUE(LEFT($C55,1)-1))+VALUE(LEFT($D$7,1)),TRUE),K55)</f>
        <v/>
      </c>
      <c r="J55" s="355" t="str">
        <f>'Rekensheet U-methode'!P62</f>
        <v>0. nee</v>
      </c>
      <c r="K55" s="108" t="str">
        <f>_xlfn.IFNA(IF(OR(RIGHT(C55,3)="MUT",RIGHT(C55,3)="ZUT"),RIGHT(C55,3),VLOOKUP($F55,'Lijst Stageklassen'!$A$5:$CV$12,9+20*(VALUE(LEFT($C55,1)-1))+VALUE(LEFT($D$7,1))+6*VALUE(LEFT(J55,1)),TRUE)),"")</f>
        <v/>
      </c>
      <c r="L55" s="343">
        <f>'Rekensheet U-methode'!R62</f>
        <v>0</v>
      </c>
      <c r="M55" s="108" t="str">
        <f>VLOOKUP($K55,'Emissie U-methode'!$B$3:$E$11,3,TRUE)</f>
        <v/>
      </c>
      <c r="N55" s="108" t="str">
        <f>VLOOKUP($K55,'Emissie U-methode'!$B$3:$E$11,4,TRUE)</f>
        <v/>
      </c>
      <c r="O55" s="57" t="str">
        <f t="shared" si="4"/>
        <v/>
      </c>
      <c r="P55" s="57" t="str">
        <f t="shared" si="8"/>
        <v/>
      </c>
      <c r="Q55" s="57" t="str">
        <f t="shared" si="5"/>
        <v/>
      </c>
      <c r="R55" s="57" t="str">
        <f t="shared" si="6"/>
        <v/>
      </c>
      <c r="S55" s="141" t="str">
        <f t="shared" si="9"/>
        <v/>
      </c>
      <c r="T55" s="286" t="str">
        <f t="shared" si="7"/>
        <v/>
      </c>
    </row>
    <row r="56" spans="2:20" s="4" customFormat="1" ht="15.6" x14ac:dyDescent="0.3">
      <c r="B56" s="123">
        <v>39</v>
      </c>
      <c r="C56" s="122" t="str">
        <f>'Rekensheet U-methode'!C63</f>
        <v>1. Mobiele bron</v>
      </c>
      <c r="D56" s="104" t="str">
        <f>IF('Rekensheet U-methode'!D63="","",'Rekensheet U-methode'!D63)</f>
        <v/>
      </c>
      <c r="E56" s="176" t="str">
        <f>IF('Rekensheet U-methode'!E63="","",'Rekensheet U-methode'!E63)</f>
        <v/>
      </c>
      <c r="F56" s="177" t="str">
        <f>IF('Rekensheet U-methode'!F63="","",'Rekensheet U-methode'!F63)</f>
        <v/>
      </c>
      <c r="G56" s="132" t="str">
        <f>_xlfn.IFNA(VLOOKUP($F56,'Lijst Stageklassen'!$A$5:$CV$12,3+20*(VALUE(LEFT($C56,1)-1)),TRUE),K56)</f>
        <v/>
      </c>
      <c r="H56" s="133" t="str">
        <f>_xlfn.IFNA(VLOOKUP($F56,'Lijst Stageklassen'!$A$5:$CV$12,3+20*(VALUE(LEFT($C56,1)-1))+VALUE(LEFT($D$7,1)),TRUE),K56)</f>
        <v/>
      </c>
      <c r="J56" s="355" t="str">
        <f>'Rekensheet U-methode'!P63</f>
        <v>0. nee</v>
      </c>
      <c r="K56" s="108" t="str">
        <f>_xlfn.IFNA(IF(OR(RIGHT(C56,3)="MUT",RIGHT(C56,3)="ZUT"),RIGHT(C56,3),VLOOKUP($F56,'Lijst Stageklassen'!$A$5:$CV$12,9+20*(VALUE(LEFT($C56,1)-1))+VALUE(LEFT($D$7,1))+6*VALUE(LEFT(J56,1)),TRUE)),"")</f>
        <v/>
      </c>
      <c r="L56" s="343">
        <f>'Rekensheet U-methode'!R63</f>
        <v>0</v>
      </c>
      <c r="M56" s="108" t="str">
        <f>VLOOKUP($K56,'Emissie U-methode'!$B$3:$E$11,3,TRUE)</f>
        <v/>
      </c>
      <c r="N56" s="108" t="str">
        <f>VLOOKUP($K56,'Emissie U-methode'!$B$3:$E$11,4,TRUE)</f>
        <v/>
      </c>
      <c r="O56" s="57" t="str">
        <f t="shared" si="4"/>
        <v/>
      </c>
      <c r="P56" s="57" t="str">
        <f t="shared" si="8"/>
        <v/>
      </c>
      <c r="Q56" s="57" t="str">
        <f t="shared" si="5"/>
        <v/>
      </c>
      <c r="R56" s="57" t="str">
        <f t="shared" si="6"/>
        <v/>
      </c>
      <c r="S56" s="141" t="str">
        <f t="shared" si="9"/>
        <v/>
      </c>
      <c r="T56" s="286" t="str">
        <f t="shared" si="7"/>
        <v/>
      </c>
    </row>
    <row r="57" spans="2:20" s="4" customFormat="1" ht="15.6" x14ac:dyDescent="0.3">
      <c r="B57" s="123">
        <v>40</v>
      </c>
      <c r="C57" s="122" t="str">
        <f>'Rekensheet U-methode'!C64</f>
        <v>1. Mobiele bron</v>
      </c>
      <c r="D57" s="104" t="str">
        <f>IF('Rekensheet U-methode'!D64="","",'Rekensheet U-methode'!D64)</f>
        <v/>
      </c>
      <c r="E57" s="176" t="str">
        <f>IF('Rekensheet U-methode'!E64="","",'Rekensheet U-methode'!E64)</f>
        <v/>
      </c>
      <c r="F57" s="177" t="str">
        <f>IF('Rekensheet U-methode'!F64="","",'Rekensheet U-methode'!F64)</f>
        <v/>
      </c>
      <c r="G57" s="132" t="str">
        <f>_xlfn.IFNA(VLOOKUP($F57,'Lijst Stageklassen'!$A$5:$CV$12,3+20*(VALUE(LEFT($C57,1)-1)),TRUE),K57)</f>
        <v/>
      </c>
      <c r="H57" s="133" t="str">
        <f>_xlfn.IFNA(VLOOKUP($F57,'Lijst Stageklassen'!$A$5:$CV$12,3+20*(VALUE(LEFT($C57,1)-1))+VALUE(LEFT($D$7,1)),TRUE),K57)</f>
        <v/>
      </c>
      <c r="J57" s="355" t="str">
        <f>'Rekensheet U-methode'!P64</f>
        <v>0. nee</v>
      </c>
      <c r="K57" s="108" t="str">
        <f>_xlfn.IFNA(IF(OR(RIGHT(C57,3)="MUT",RIGHT(C57,3)="ZUT"),RIGHT(C57,3),VLOOKUP($F57,'Lijst Stageklassen'!$A$5:$CV$12,9+20*(VALUE(LEFT($C57,1)-1))+VALUE(LEFT($D$7,1))+6*VALUE(LEFT(J57,1)),TRUE)),"")</f>
        <v/>
      </c>
      <c r="L57" s="343">
        <f>'Rekensheet U-methode'!R64</f>
        <v>0</v>
      </c>
      <c r="M57" s="108" t="str">
        <f>VLOOKUP($K57,'Emissie U-methode'!$B$3:$E$11,3,TRUE)</f>
        <v/>
      </c>
      <c r="N57" s="108" t="str">
        <f>VLOOKUP($K57,'Emissie U-methode'!$B$3:$E$11,4,TRUE)</f>
        <v/>
      </c>
      <c r="O57" s="57" t="str">
        <f t="shared" si="4"/>
        <v/>
      </c>
      <c r="P57" s="57" t="str">
        <f t="shared" si="8"/>
        <v/>
      </c>
      <c r="Q57" s="57" t="str">
        <f t="shared" si="5"/>
        <v/>
      </c>
      <c r="R57" s="57" t="str">
        <f t="shared" si="6"/>
        <v/>
      </c>
      <c r="S57" s="141" t="str">
        <f t="shared" si="9"/>
        <v/>
      </c>
      <c r="T57" s="286" t="str">
        <f t="shared" si="7"/>
        <v/>
      </c>
    </row>
    <row r="58" spans="2:20" s="4" customFormat="1" ht="15.6" x14ac:dyDescent="0.3">
      <c r="B58" s="123">
        <v>41</v>
      </c>
      <c r="C58" s="122" t="str">
        <f>'Rekensheet U-methode'!C65</f>
        <v>1. Mobiele bron</v>
      </c>
      <c r="D58" s="104" t="str">
        <f>IF('Rekensheet U-methode'!D65="","",'Rekensheet U-methode'!D65)</f>
        <v/>
      </c>
      <c r="E58" s="176" t="str">
        <f>IF('Rekensheet U-methode'!E65="","",'Rekensheet U-methode'!E65)</f>
        <v/>
      </c>
      <c r="F58" s="177" t="str">
        <f>IF('Rekensheet U-methode'!F65="","",'Rekensheet U-methode'!F65)</f>
        <v/>
      </c>
      <c r="G58" s="132" t="str">
        <f>_xlfn.IFNA(VLOOKUP($F58,'Lijst Stageklassen'!$A$5:$CV$12,3+20*(VALUE(LEFT($C58,1)-1)),TRUE),K58)</f>
        <v/>
      </c>
      <c r="H58" s="133" t="str">
        <f>_xlfn.IFNA(VLOOKUP($F58,'Lijst Stageklassen'!$A$5:$CV$12,3+20*(VALUE(LEFT($C58,1)-1))+VALUE(LEFT($D$7,1)),TRUE),K58)</f>
        <v/>
      </c>
      <c r="J58" s="355" t="str">
        <f>'Rekensheet U-methode'!P65</f>
        <v>0. nee</v>
      </c>
      <c r="K58" s="108" t="str">
        <f>_xlfn.IFNA(IF(OR(RIGHT(C58,3)="MUT",RIGHT(C58,3)="ZUT"),RIGHT(C58,3),VLOOKUP($F58,'Lijst Stageklassen'!$A$5:$CV$12,9+20*(VALUE(LEFT($C58,1)-1))+VALUE(LEFT($D$7,1))+6*VALUE(LEFT(J58,1)),TRUE)),"")</f>
        <v/>
      </c>
      <c r="L58" s="343">
        <f>'Rekensheet U-methode'!R65</f>
        <v>0</v>
      </c>
      <c r="M58" s="108" t="str">
        <f>VLOOKUP($K58,'Emissie U-methode'!$B$3:$E$11,3,TRUE)</f>
        <v/>
      </c>
      <c r="N58" s="108" t="str">
        <f>VLOOKUP($K58,'Emissie U-methode'!$B$3:$E$11,4,TRUE)</f>
        <v/>
      </c>
      <c r="O58" s="57" t="str">
        <f t="shared" si="4"/>
        <v/>
      </c>
      <c r="P58" s="57" t="str">
        <f t="shared" si="8"/>
        <v/>
      </c>
      <c r="Q58" s="57" t="str">
        <f t="shared" si="5"/>
        <v/>
      </c>
      <c r="R58" s="57" t="str">
        <f t="shared" si="6"/>
        <v/>
      </c>
      <c r="S58" s="141" t="str">
        <f t="shared" si="9"/>
        <v/>
      </c>
      <c r="T58" s="286" t="str">
        <f t="shared" si="7"/>
        <v/>
      </c>
    </row>
    <row r="59" spans="2:20" s="4" customFormat="1" ht="15.6" x14ac:dyDescent="0.3">
      <c r="B59" s="123">
        <v>42</v>
      </c>
      <c r="C59" s="122" t="str">
        <f>'Rekensheet U-methode'!C66</f>
        <v>1. Mobiele bron</v>
      </c>
      <c r="D59" s="104" t="str">
        <f>IF('Rekensheet U-methode'!D66="","",'Rekensheet U-methode'!D66)</f>
        <v/>
      </c>
      <c r="E59" s="176" t="str">
        <f>IF('Rekensheet U-methode'!E66="","",'Rekensheet U-methode'!E66)</f>
        <v/>
      </c>
      <c r="F59" s="177" t="str">
        <f>IF('Rekensheet U-methode'!F66="","",'Rekensheet U-methode'!F66)</f>
        <v/>
      </c>
      <c r="G59" s="132" t="str">
        <f>_xlfn.IFNA(VLOOKUP($F59,'Lijst Stageklassen'!$A$5:$CV$12,3+20*(VALUE(LEFT($C59,1)-1)),TRUE),K59)</f>
        <v/>
      </c>
      <c r="H59" s="133" t="str">
        <f>_xlfn.IFNA(VLOOKUP($F59,'Lijst Stageklassen'!$A$5:$CV$12,3+20*(VALUE(LEFT($C59,1)-1))+VALUE(LEFT($D$7,1)),TRUE),K59)</f>
        <v/>
      </c>
      <c r="J59" s="355" t="str">
        <f>'Rekensheet U-methode'!P66</f>
        <v>0. nee</v>
      </c>
      <c r="K59" s="108" t="str">
        <f>_xlfn.IFNA(IF(OR(RIGHT(C59,3)="MUT",RIGHT(C59,3)="ZUT"),RIGHT(C59,3),VLOOKUP($F59,'Lijst Stageklassen'!$A$5:$CV$12,9+20*(VALUE(LEFT($C59,1)-1))+VALUE(LEFT($D$7,1))+6*VALUE(LEFT(J59,1)),TRUE)),"")</f>
        <v/>
      </c>
      <c r="L59" s="343">
        <f>'Rekensheet U-methode'!R66</f>
        <v>0</v>
      </c>
      <c r="M59" s="108" t="str">
        <f>VLOOKUP($K59,'Emissie U-methode'!$B$3:$E$11,3,TRUE)</f>
        <v/>
      </c>
      <c r="N59" s="108" t="str">
        <f>VLOOKUP($K59,'Emissie U-methode'!$B$3:$E$11,4,TRUE)</f>
        <v/>
      </c>
      <c r="O59" s="57" t="str">
        <f t="shared" si="4"/>
        <v/>
      </c>
      <c r="P59" s="57" t="str">
        <f t="shared" si="8"/>
        <v/>
      </c>
      <c r="Q59" s="57" t="str">
        <f t="shared" si="5"/>
        <v/>
      </c>
      <c r="R59" s="57" t="str">
        <f t="shared" si="6"/>
        <v/>
      </c>
      <c r="S59" s="141" t="str">
        <f t="shared" si="9"/>
        <v/>
      </c>
      <c r="T59" s="286" t="str">
        <f t="shared" si="7"/>
        <v/>
      </c>
    </row>
    <row r="60" spans="2:20" s="4" customFormat="1" ht="15.6" x14ac:dyDescent="0.3">
      <c r="B60" s="123">
        <v>43</v>
      </c>
      <c r="C60" s="122" t="str">
        <f>'Rekensheet U-methode'!C67</f>
        <v>1. Mobiele bron</v>
      </c>
      <c r="D60" s="104" t="str">
        <f>IF('Rekensheet U-methode'!D67="","",'Rekensheet U-methode'!D67)</f>
        <v/>
      </c>
      <c r="E60" s="176" t="str">
        <f>IF('Rekensheet U-methode'!E67="","",'Rekensheet U-methode'!E67)</f>
        <v/>
      </c>
      <c r="F60" s="177" t="str">
        <f>IF('Rekensheet U-methode'!F67="","",'Rekensheet U-methode'!F67)</f>
        <v/>
      </c>
      <c r="G60" s="132" t="str">
        <f>_xlfn.IFNA(VLOOKUP($F60,'Lijst Stageklassen'!$A$5:$CV$12,3+20*(VALUE(LEFT($C60,1)-1)),TRUE),K60)</f>
        <v/>
      </c>
      <c r="H60" s="133" t="str">
        <f>_xlfn.IFNA(VLOOKUP($F60,'Lijst Stageklassen'!$A$5:$CV$12,3+20*(VALUE(LEFT($C60,1)-1))+VALUE(LEFT($D$7,1)),TRUE),K60)</f>
        <v/>
      </c>
      <c r="J60" s="355" t="str">
        <f>'Rekensheet U-methode'!P67</f>
        <v>0. nee</v>
      </c>
      <c r="K60" s="108" t="str">
        <f>_xlfn.IFNA(IF(OR(RIGHT(C60,3)="MUT",RIGHT(C60,3)="ZUT"),RIGHT(C60,3),VLOOKUP($F60,'Lijst Stageklassen'!$A$5:$CV$12,9+20*(VALUE(LEFT($C60,1)-1))+VALUE(LEFT($D$7,1))+6*VALUE(LEFT(J60,1)),TRUE)),"")</f>
        <v/>
      </c>
      <c r="L60" s="343">
        <f>'Rekensheet U-methode'!R67</f>
        <v>0</v>
      </c>
      <c r="M60" s="108" t="str">
        <f>VLOOKUP($K60,'Emissie U-methode'!$B$3:$E$11,3,TRUE)</f>
        <v/>
      </c>
      <c r="N60" s="108" t="str">
        <f>VLOOKUP($K60,'Emissie U-methode'!$B$3:$E$11,4,TRUE)</f>
        <v/>
      </c>
      <c r="O60" s="57" t="str">
        <f t="shared" si="4"/>
        <v/>
      </c>
      <c r="P60" s="57" t="str">
        <f t="shared" si="8"/>
        <v/>
      </c>
      <c r="Q60" s="57" t="str">
        <f t="shared" si="5"/>
        <v/>
      </c>
      <c r="R60" s="57" t="str">
        <f t="shared" si="6"/>
        <v/>
      </c>
      <c r="S60" s="141" t="str">
        <f t="shared" si="9"/>
        <v/>
      </c>
      <c r="T60" s="286" t="str">
        <f t="shared" si="7"/>
        <v/>
      </c>
    </row>
    <row r="61" spans="2:20" s="4" customFormat="1" ht="15.6" x14ac:dyDescent="0.3">
      <c r="B61" s="123">
        <v>44</v>
      </c>
      <c r="C61" s="122" t="str">
        <f>'Rekensheet U-methode'!C68</f>
        <v>1. Mobiele bron</v>
      </c>
      <c r="D61" s="104" t="str">
        <f>IF('Rekensheet U-methode'!D68="","",'Rekensheet U-methode'!D68)</f>
        <v/>
      </c>
      <c r="E61" s="176" t="str">
        <f>IF('Rekensheet U-methode'!E68="","",'Rekensheet U-methode'!E68)</f>
        <v/>
      </c>
      <c r="F61" s="177" t="str">
        <f>IF('Rekensheet U-methode'!F68="","",'Rekensheet U-methode'!F68)</f>
        <v/>
      </c>
      <c r="G61" s="132" t="str">
        <f>_xlfn.IFNA(VLOOKUP($F61,'Lijst Stageklassen'!$A$5:$CV$12,3+20*(VALUE(LEFT($C61,1)-1)),TRUE),K61)</f>
        <v/>
      </c>
      <c r="H61" s="133" t="str">
        <f>_xlfn.IFNA(VLOOKUP($F61,'Lijst Stageklassen'!$A$5:$CV$12,3+20*(VALUE(LEFT($C61,1)-1))+VALUE(LEFT($D$7,1)),TRUE),K61)</f>
        <v/>
      </c>
      <c r="J61" s="355" t="str">
        <f>'Rekensheet U-methode'!P68</f>
        <v>0. nee</v>
      </c>
      <c r="K61" s="108" t="str">
        <f>_xlfn.IFNA(IF(OR(RIGHT(C61,3)="MUT",RIGHT(C61,3)="ZUT"),RIGHT(C61,3),VLOOKUP($F61,'Lijst Stageklassen'!$A$5:$CV$12,9+20*(VALUE(LEFT($C61,1)-1))+VALUE(LEFT($D$7,1))+6*VALUE(LEFT(J61,1)),TRUE)),"")</f>
        <v/>
      </c>
      <c r="L61" s="343">
        <f>'Rekensheet U-methode'!R68</f>
        <v>0</v>
      </c>
      <c r="M61" s="108" t="str">
        <f>VLOOKUP($K61,'Emissie U-methode'!$B$3:$E$11,3,TRUE)</f>
        <v/>
      </c>
      <c r="N61" s="108" t="str">
        <f>VLOOKUP($K61,'Emissie U-methode'!$B$3:$E$11,4,TRUE)</f>
        <v/>
      </c>
      <c r="O61" s="57" t="str">
        <f t="shared" si="4"/>
        <v/>
      </c>
      <c r="P61" s="57" t="str">
        <f t="shared" si="8"/>
        <v/>
      </c>
      <c r="Q61" s="57" t="str">
        <f t="shared" si="5"/>
        <v/>
      </c>
      <c r="R61" s="57" t="str">
        <f t="shared" si="6"/>
        <v/>
      </c>
      <c r="S61" s="141" t="str">
        <f t="shared" si="9"/>
        <v/>
      </c>
      <c r="T61" s="286" t="str">
        <f t="shared" si="7"/>
        <v/>
      </c>
    </row>
    <row r="62" spans="2:20" s="4" customFormat="1" ht="15.6" x14ac:dyDescent="0.3">
      <c r="B62" s="123">
        <v>45</v>
      </c>
      <c r="C62" s="122" t="str">
        <f>'Rekensheet U-methode'!C69</f>
        <v>1. Mobiele bron</v>
      </c>
      <c r="D62" s="104" t="str">
        <f>IF('Rekensheet U-methode'!D69="","",'Rekensheet U-methode'!D69)</f>
        <v/>
      </c>
      <c r="E62" s="176" t="str">
        <f>IF('Rekensheet U-methode'!E69="","",'Rekensheet U-methode'!E69)</f>
        <v/>
      </c>
      <c r="F62" s="177" t="str">
        <f>IF('Rekensheet U-methode'!F69="","",'Rekensheet U-methode'!F69)</f>
        <v/>
      </c>
      <c r="G62" s="132" t="str">
        <f>_xlfn.IFNA(VLOOKUP($F62,'Lijst Stageklassen'!$A$5:$CV$12,3+20*(VALUE(LEFT($C62,1)-1)),TRUE),K62)</f>
        <v/>
      </c>
      <c r="H62" s="133" t="str">
        <f>_xlfn.IFNA(VLOOKUP($F62,'Lijst Stageklassen'!$A$5:$CV$12,3+20*(VALUE(LEFT($C62,1)-1))+VALUE(LEFT($D$7,1)),TRUE),K62)</f>
        <v/>
      </c>
      <c r="J62" s="355" t="str">
        <f>'Rekensheet U-methode'!P69</f>
        <v>0. nee</v>
      </c>
      <c r="K62" s="108" t="str">
        <f>_xlfn.IFNA(IF(OR(RIGHT(C62,3)="MUT",RIGHT(C62,3)="ZUT"),RIGHT(C62,3),VLOOKUP($F62,'Lijst Stageklassen'!$A$5:$CV$12,9+20*(VALUE(LEFT($C62,1)-1))+VALUE(LEFT($D$7,1))+6*VALUE(LEFT(J62,1)),TRUE)),"")</f>
        <v/>
      </c>
      <c r="L62" s="343">
        <f>'Rekensheet U-methode'!R69</f>
        <v>0</v>
      </c>
      <c r="M62" s="108" t="str">
        <f>VLOOKUP($K62,'Emissie U-methode'!$B$3:$E$11,3,TRUE)</f>
        <v/>
      </c>
      <c r="N62" s="108" t="str">
        <f>VLOOKUP($K62,'Emissie U-methode'!$B$3:$E$11,4,TRUE)</f>
        <v/>
      </c>
      <c r="O62" s="57" t="str">
        <f t="shared" si="4"/>
        <v/>
      </c>
      <c r="P62" s="57" t="str">
        <f t="shared" si="8"/>
        <v/>
      </c>
      <c r="Q62" s="57" t="str">
        <f t="shared" si="5"/>
        <v/>
      </c>
      <c r="R62" s="57" t="str">
        <f t="shared" si="6"/>
        <v/>
      </c>
      <c r="S62" s="141" t="str">
        <f t="shared" si="9"/>
        <v/>
      </c>
      <c r="T62" s="286" t="str">
        <f t="shared" si="7"/>
        <v/>
      </c>
    </row>
    <row r="63" spans="2:20" s="4" customFormat="1" ht="15.6" x14ac:dyDescent="0.3">
      <c r="B63" s="123">
        <v>46</v>
      </c>
      <c r="C63" s="122" t="str">
        <f>'Rekensheet U-methode'!C70</f>
        <v>1. Mobiele bron</v>
      </c>
      <c r="D63" s="104" t="str">
        <f>IF('Rekensheet U-methode'!D70="","",'Rekensheet U-methode'!D70)</f>
        <v/>
      </c>
      <c r="E63" s="176" t="str">
        <f>IF('Rekensheet U-methode'!E70="","",'Rekensheet U-methode'!E70)</f>
        <v/>
      </c>
      <c r="F63" s="177" t="str">
        <f>IF('Rekensheet U-methode'!F70="","",'Rekensheet U-methode'!F70)</f>
        <v/>
      </c>
      <c r="G63" s="132" t="str">
        <f>_xlfn.IFNA(VLOOKUP($F63,'Lijst Stageklassen'!$A$5:$CV$12,3+20*(VALUE(LEFT($C63,1)-1)),TRUE),K63)</f>
        <v/>
      </c>
      <c r="H63" s="133" t="str">
        <f>_xlfn.IFNA(VLOOKUP($F63,'Lijst Stageklassen'!$A$5:$CV$12,3+20*(VALUE(LEFT($C63,1)-1))+VALUE(LEFT($D$7,1)),TRUE),K63)</f>
        <v/>
      </c>
      <c r="J63" s="355" t="str">
        <f>'Rekensheet U-methode'!P70</f>
        <v>0. nee</v>
      </c>
      <c r="K63" s="108" t="str">
        <f>_xlfn.IFNA(IF(OR(RIGHT(C63,3)="MUT",RIGHT(C63,3)="ZUT"),RIGHT(C63,3),VLOOKUP($F63,'Lijst Stageklassen'!$A$5:$CV$12,9+20*(VALUE(LEFT($C63,1)-1))+VALUE(LEFT($D$7,1))+6*VALUE(LEFT(J63,1)),TRUE)),"")</f>
        <v/>
      </c>
      <c r="L63" s="343">
        <f>'Rekensheet U-methode'!R70</f>
        <v>0</v>
      </c>
      <c r="M63" s="108" t="str">
        <f>VLOOKUP($K63,'Emissie U-methode'!$B$3:$E$11,3,TRUE)</f>
        <v/>
      </c>
      <c r="N63" s="108" t="str">
        <f>VLOOKUP($K63,'Emissie U-methode'!$B$3:$E$11,4,TRUE)</f>
        <v/>
      </c>
      <c r="O63" s="57" t="str">
        <f t="shared" si="4"/>
        <v/>
      </c>
      <c r="P63" s="57" t="str">
        <f t="shared" si="8"/>
        <v/>
      </c>
      <c r="Q63" s="57" t="str">
        <f t="shared" si="5"/>
        <v/>
      </c>
      <c r="R63" s="57" t="str">
        <f t="shared" si="6"/>
        <v/>
      </c>
      <c r="S63" s="141" t="str">
        <f t="shared" si="9"/>
        <v/>
      </c>
      <c r="T63" s="286" t="str">
        <f t="shared" si="7"/>
        <v/>
      </c>
    </row>
    <row r="64" spans="2:20" s="4" customFormat="1" ht="15.6" x14ac:dyDescent="0.3">
      <c r="B64" s="123">
        <v>47</v>
      </c>
      <c r="C64" s="122" t="str">
        <f>'Rekensheet U-methode'!C71</f>
        <v>1. Mobiele bron</v>
      </c>
      <c r="D64" s="104" t="str">
        <f>IF('Rekensheet U-methode'!D71="","",'Rekensheet U-methode'!D71)</f>
        <v/>
      </c>
      <c r="E64" s="176" t="str">
        <f>IF('Rekensheet U-methode'!E71="","",'Rekensheet U-methode'!E71)</f>
        <v/>
      </c>
      <c r="F64" s="177" t="str">
        <f>IF('Rekensheet U-methode'!F71="","",'Rekensheet U-methode'!F71)</f>
        <v/>
      </c>
      <c r="G64" s="132" t="str">
        <f>_xlfn.IFNA(VLOOKUP($F64,'Lijst Stageklassen'!$A$5:$CV$12,3+20*(VALUE(LEFT($C64,1)-1)),TRUE),K64)</f>
        <v/>
      </c>
      <c r="H64" s="133" t="str">
        <f>_xlfn.IFNA(VLOOKUP($F64,'Lijst Stageklassen'!$A$5:$CV$12,3+20*(VALUE(LEFT($C64,1)-1))+VALUE(LEFT($D$7,1)),TRUE),K64)</f>
        <v/>
      </c>
      <c r="J64" s="355" t="str">
        <f>'Rekensheet U-methode'!P71</f>
        <v>0. nee</v>
      </c>
      <c r="K64" s="108" t="str">
        <f>_xlfn.IFNA(IF(OR(RIGHT(C64,3)="MUT",RIGHT(C64,3)="ZUT"),RIGHT(C64,3),VLOOKUP($F64,'Lijst Stageklassen'!$A$5:$CV$12,9+20*(VALUE(LEFT($C64,1)-1))+VALUE(LEFT($D$7,1))+6*VALUE(LEFT(J64,1)),TRUE)),"")</f>
        <v/>
      </c>
      <c r="L64" s="343">
        <f>'Rekensheet U-methode'!R71</f>
        <v>0</v>
      </c>
      <c r="M64" s="108" t="str">
        <f>VLOOKUP($K64,'Emissie U-methode'!$B$3:$E$11,3,TRUE)</f>
        <v/>
      </c>
      <c r="N64" s="108" t="str">
        <f>VLOOKUP($K64,'Emissie U-methode'!$B$3:$E$11,4,TRUE)</f>
        <v/>
      </c>
      <c r="O64" s="57" t="str">
        <f t="shared" si="4"/>
        <v/>
      </c>
      <c r="P64" s="57" t="str">
        <f t="shared" si="8"/>
        <v/>
      </c>
      <c r="Q64" s="57" t="str">
        <f t="shared" si="5"/>
        <v/>
      </c>
      <c r="R64" s="57" t="str">
        <f t="shared" si="6"/>
        <v/>
      </c>
      <c r="S64" s="141" t="str">
        <f t="shared" si="9"/>
        <v/>
      </c>
      <c r="T64" s="286" t="str">
        <f t="shared" si="7"/>
        <v/>
      </c>
    </row>
    <row r="65" spans="2:20" s="4" customFormat="1" ht="15.6" x14ac:dyDescent="0.3">
      <c r="B65" s="123">
        <v>48</v>
      </c>
      <c r="C65" s="122" t="str">
        <f>'Rekensheet U-methode'!C72</f>
        <v>1. Mobiele bron</v>
      </c>
      <c r="D65" s="104" t="str">
        <f>IF('Rekensheet U-methode'!D72="","",'Rekensheet U-methode'!D72)</f>
        <v/>
      </c>
      <c r="E65" s="176" t="str">
        <f>IF('Rekensheet U-methode'!E72="","",'Rekensheet U-methode'!E72)</f>
        <v/>
      </c>
      <c r="F65" s="177" t="str">
        <f>IF('Rekensheet U-methode'!F72="","",'Rekensheet U-methode'!F72)</f>
        <v/>
      </c>
      <c r="G65" s="132" t="str">
        <f>_xlfn.IFNA(VLOOKUP($F65,'Lijst Stageklassen'!$A$5:$CV$12,3+20*(VALUE(LEFT($C65,1)-1)),TRUE),K65)</f>
        <v/>
      </c>
      <c r="H65" s="133" t="str">
        <f>_xlfn.IFNA(VLOOKUP($F65,'Lijst Stageklassen'!$A$5:$CV$12,3+20*(VALUE(LEFT($C65,1)-1))+VALUE(LEFT($D$7,1)),TRUE),K65)</f>
        <v/>
      </c>
      <c r="J65" s="355" t="str">
        <f>'Rekensheet U-methode'!P72</f>
        <v>0. nee</v>
      </c>
      <c r="K65" s="108" t="str">
        <f>_xlfn.IFNA(IF(OR(RIGHT(C65,3)="MUT",RIGHT(C65,3)="ZUT"),RIGHT(C65,3),VLOOKUP($F65,'Lijst Stageklassen'!$A$5:$CV$12,9+20*(VALUE(LEFT($C65,1)-1))+VALUE(LEFT($D$7,1))+6*VALUE(LEFT(J65,1)),TRUE)),"")</f>
        <v/>
      </c>
      <c r="L65" s="343">
        <f>'Rekensheet U-methode'!R72</f>
        <v>0</v>
      </c>
      <c r="M65" s="108" t="str">
        <f>VLOOKUP($K65,'Emissie U-methode'!$B$3:$E$11,3,TRUE)</f>
        <v/>
      </c>
      <c r="N65" s="108" t="str">
        <f>VLOOKUP($K65,'Emissie U-methode'!$B$3:$E$11,4,TRUE)</f>
        <v/>
      </c>
      <c r="O65" s="57" t="str">
        <f t="shared" si="4"/>
        <v/>
      </c>
      <c r="P65" s="57" t="str">
        <f t="shared" si="8"/>
        <v/>
      </c>
      <c r="Q65" s="57" t="str">
        <f t="shared" si="5"/>
        <v/>
      </c>
      <c r="R65" s="57" t="str">
        <f t="shared" si="6"/>
        <v/>
      </c>
      <c r="S65" s="141" t="str">
        <f t="shared" si="9"/>
        <v/>
      </c>
      <c r="T65" s="286" t="str">
        <f t="shared" si="7"/>
        <v/>
      </c>
    </row>
    <row r="66" spans="2:20" s="4" customFormat="1" ht="15.6" x14ac:dyDescent="0.3">
      <c r="B66" s="123">
        <v>49</v>
      </c>
      <c r="C66" s="122" t="str">
        <f>'Rekensheet U-methode'!C73</f>
        <v>1. Mobiele bron</v>
      </c>
      <c r="D66" s="104" t="str">
        <f>IF('Rekensheet U-methode'!D73="","",'Rekensheet U-methode'!D73)</f>
        <v/>
      </c>
      <c r="E66" s="176" t="str">
        <f>IF('Rekensheet U-methode'!E73="","",'Rekensheet U-methode'!E73)</f>
        <v/>
      </c>
      <c r="F66" s="177" t="str">
        <f>IF('Rekensheet U-methode'!F73="","",'Rekensheet U-methode'!F73)</f>
        <v/>
      </c>
      <c r="G66" s="132" t="str">
        <f>_xlfn.IFNA(VLOOKUP($F66,'Lijst Stageklassen'!$A$5:$CV$12,3+20*(VALUE(LEFT($C66,1)-1)),TRUE),K66)</f>
        <v/>
      </c>
      <c r="H66" s="133" t="str">
        <f>_xlfn.IFNA(VLOOKUP($F66,'Lijst Stageklassen'!$A$5:$CV$12,3+20*(VALUE(LEFT($C66,1)-1))+VALUE(LEFT($D$7,1)),TRUE),K66)</f>
        <v/>
      </c>
      <c r="J66" s="355" t="str">
        <f>'Rekensheet U-methode'!P73</f>
        <v>0. nee</v>
      </c>
      <c r="K66" s="108" t="str">
        <f>_xlfn.IFNA(IF(OR(RIGHT(C66,3)="MUT",RIGHT(C66,3)="ZUT"),RIGHT(C66,3),VLOOKUP($F66,'Lijst Stageklassen'!$A$5:$CV$12,9+20*(VALUE(LEFT($C66,1)-1))+VALUE(LEFT($D$7,1))+6*VALUE(LEFT(J66,1)),TRUE)),"")</f>
        <v/>
      </c>
      <c r="L66" s="343">
        <f>'Rekensheet U-methode'!R73</f>
        <v>0</v>
      </c>
      <c r="M66" s="108" t="str">
        <f>VLOOKUP($K66,'Emissie U-methode'!$B$3:$E$11,3,TRUE)</f>
        <v/>
      </c>
      <c r="N66" s="108" t="str">
        <f>VLOOKUP($K66,'Emissie U-methode'!$B$3:$E$11,4,TRUE)</f>
        <v/>
      </c>
      <c r="O66" s="57" t="str">
        <f t="shared" si="4"/>
        <v/>
      </c>
      <c r="P66" s="57" t="str">
        <f t="shared" si="8"/>
        <v/>
      </c>
      <c r="Q66" s="57" t="str">
        <f t="shared" si="5"/>
        <v/>
      </c>
      <c r="R66" s="57" t="str">
        <f t="shared" si="6"/>
        <v/>
      </c>
      <c r="S66" s="141" t="str">
        <f t="shared" si="9"/>
        <v/>
      </c>
      <c r="T66" s="286" t="str">
        <f t="shared" si="7"/>
        <v/>
      </c>
    </row>
    <row r="67" spans="2:20" s="4" customFormat="1" ht="15.6" x14ac:dyDescent="0.3">
      <c r="B67" s="123">
        <v>50</v>
      </c>
      <c r="C67" s="122" t="str">
        <f>'Rekensheet U-methode'!C74</f>
        <v>1. Mobiele bron</v>
      </c>
      <c r="D67" s="104" t="str">
        <f>IF('Rekensheet U-methode'!D74="","",'Rekensheet U-methode'!D74)</f>
        <v/>
      </c>
      <c r="E67" s="176" t="str">
        <f>IF('Rekensheet U-methode'!E74="","",'Rekensheet U-methode'!E74)</f>
        <v/>
      </c>
      <c r="F67" s="177" t="str">
        <f>IF('Rekensheet U-methode'!F74="","",'Rekensheet U-methode'!F74)</f>
        <v/>
      </c>
      <c r="G67" s="132" t="str">
        <f>_xlfn.IFNA(VLOOKUP($F67,'Lijst Stageklassen'!$A$5:$CV$12,3+20*(VALUE(LEFT($C67,1)-1)),TRUE),K67)</f>
        <v/>
      </c>
      <c r="H67" s="133" t="str">
        <f>_xlfn.IFNA(VLOOKUP($F67,'Lijst Stageklassen'!$A$5:$CV$12,3+20*(VALUE(LEFT($C67,1)-1))+VALUE(LEFT($D$7,1)),TRUE),K67)</f>
        <v/>
      </c>
      <c r="J67" s="355" t="str">
        <f>'Rekensheet U-methode'!P74</f>
        <v>0. nee</v>
      </c>
      <c r="K67" s="108" t="str">
        <f>_xlfn.IFNA(IF(OR(RIGHT(C67,3)="MUT",RIGHT(C67,3)="ZUT"),RIGHT(C67,3),VLOOKUP($F67,'Lijst Stageklassen'!$A$5:$CV$12,9+20*(VALUE(LEFT($C67,1)-1))+VALUE(LEFT($D$7,1))+6*VALUE(LEFT(J67,1)),TRUE)),"")</f>
        <v/>
      </c>
      <c r="L67" s="343">
        <f>'Rekensheet U-methode'!R74</f>
        <v>0</v>
      </c>
      <c r="M67" s="108" t="str">
        <f>VLOOKUP($K67,'Emissie U-methode'!$B$3:$E$11,3,TRUE)</f>
        <v/>
      </c>
      <c r="N67" s="108" t="str">
        <f>VLOOKUP($K67,'Emissie U-methode'!$B$3:$E$11,4,TRUE)</f>
        <v/>
      </c>
      <c r="O67" s="57" t="str">
        <f t="shared" si="4"/>
        <v/>
      </c>
      <c r="P67" s="57" t="str">
        <f t="shared" si="8"/>
        <v/>
      </c>
      <c r="Q67" s="57" t="str">
        <f t="shared" si="5"/>
        <v/>
      </c>
      <c r="R67" s="57" t="str">
        <f t="shared" si="6"/>
        <v/>
      </c>
      <c r="S67" s="141" t="str">
        <f t="shared" si="9"/>
        <v/>
      </c>
      <c r="T67" s="286" t="str">
        <f t="shared" si="7"/>
        <v/>
      </c>
    </row>
    <row r="68" spans="2:20" s="4" customFormat="1" ht="15.6" x14ac:dyDescent="0.3">
      <c r="B68" s="123">
        <v>51</v>
      </c>
      <c r="C68" s="122" t="str">
        <f>'Rekensheet U-methode'!C75</f>
        <v>1. Mobiele bron</v>
      </c>
      <c r="D68" s="104" t="str">
        <f>IF('Rekensheet U-methode'!D75="","",'Rekensheet U-methode'!D75)</f>
        <v/>
      </c>
      <c r="E68" s="176" t="str">
        <f>IF('Rekensheet U-methode'!E75="","",'Rekensheet U-methode'!E75)</f>
        <v/>
      </c>
      <c r="F68" s="177" t="str">
        <f>IF('Rekensheet U-methode'!F75="","",'Rekensheet U-methode'!F75)</f>
        <v/>
      </c>
      <c r="G68" s="132" t="str">
        <f>_xlfn.IFNA(VLOOKUP($F68,'Lijst Stageklassen'!$A$5:$CV$12,3+20*(VALUE(LEFT($C68,1)-1)),TRUE),K68)</f>
        <v/>
      </c>
      <c r="H68" s="133" t="str">
        <f>_xlfn.IFNA(VLOOKUP($F68,'Lijst Stageklassen'!$A$5:$CV$12,3+20*(VALUE(LEFT($C68,1)-1))+VALUE(LEFT($D$7,1)),TRUE),K68)</f>
        <v/>
      </c>
      <c r="J68" s="355" t="str">
        <f>'Rekensheet U-methode'!P75</f>
        <v>0. nee</v>
      </c>
      <c r="K68" s="108" t="str">
        <f>_xlfn.IFNA(IF(OR(RIGHT(C68,3)="MUT",RIGHT(C68,3)="ZUT"),RIGHT(C68,3),VLOOKUP($F68,'Lijst Stageklassen'!$A$5:$CV$12,9+20*(VALUE(LEFT($C68,1)-1))+VALUE(LEFT($D$7,1))+6*VALUE(LEFT(J68,1)),TRUE)),"")</f>
        <v/>
      </c>
      <c r="L68" s="343">
        <f>'Rekensheet U-methode'!R75</f>
        <v>0</v>
      </c>
      <c r="M68" s="108" t="str">
        <f>VLOOKUP($K68,'Emissie U-methode'!$B$3:$E$11,3,TRUE)</f>
        <v/>
      </c>
      <c r="N68" s="108" t="str">
        <f>VLOOKUP($K68,'Emissie U-methode'!$B$3:$E$11,4,TRUE)</f>
        <v/>
      </c>
      <c r="O68" s="57" t="str">
        <f t="shared" si="4"/>
        <v/>
      </c>
      <c r="P68" s="57" t="str">
        <f t="shared" si="8"/>
        <v/>
      </c>
      <c r="Q68" s="57" t="str">
        <f t="shared" si="5"/>
        <v/>
      </c>
      <c r="R68" s="57" t="str">
        <f t="shared" si="6"/>
        <v/>
      </c>
      <c r="S68" s="141" t="str">
        <f t="shared" si="9"/>
        <v/>
      </c>
      <c r="T68" s="286" t="str">
        <f t="shared" si="7"/>
        <v/>
      </c>
    </row>
    <row r="69" spans="2:20" s="4" customFormat="1" ht="15.6" x14ac:dyDescent="0.3">
      <c r="B69" s="123">
        <v>52</v>
      </c>
      <c r="C69" s="122" t="str">
        <f>'Rekensheet U-methode'!C76</f>
        <v>1. Mobiele bron</v>
      </c>
      <c r="D69" s="104" t="str">
        <f>IF('Rekensheet U-methode'!D76="","",'Rekensheet U-methode'!D76)</f>
        <v/>
      </c>
      <c r="E69" s="176" t="str">
        <f>IF('Rekensheet U-methode'!E76="","",'Rekensheet U-methode'!E76)</f>
        <v/>
      </c>
      <c r="F69" s="177" t="str">
        <f>IF('Rekensheet U-methode'!F76="","",'Rekensheet U-methode'!F76)</f>
        <v/>
      </c>
      <c r="G69" s="132" t="str">
        <f>_xlfn.IFNA(VLOOKUP($F69,'Lijst Stageklassen'!$A$5:$CV$12,3+20*(VALUE(LEFT($C69,1)-1)),TRUE),K69)</f>
        <v/>
      </c>
      <c r="H69" s="133" t="str">
        <f>_xlfn.IFNA(VLOOKUP($F69,'Lijst Stageklassen'!$A$5:$CV$12,3+20*(VALUE(LEFT($C69,1)-1))+VALUE(LEFT($D$7,1)),TRUE),K69)</f>
        <v/>
      </c>
      <c r="J69" s="355" t="str">
        <f>'Rekensheet U-methode'!P76</f>
        <v>0. nee</v>
      </c>
      <c r="K69" s="108" t="str">
        <f>_xlfn.IFNA(IF(OR(RIGHT(C69,3)="MUT",RIGHT(C69,3)="ZUT"),RIGHT(C69,3),VLOOKUP($F69,'Lijst Stageklassen'!$A$5:$CV$12,9+20*(VALUE(LEFT($C69,1)-1))+VALUE(LEFT($D$7,1))+6*VALUE(LEFT(J69,1)),TRUE)),"")</f>
        <v/>
      </c>
      <c r="L69" s="343">
        <f>'Rekensheet U-methode'!R76</f>
        <v>0</v>
      </c>
      <c r="M69" s="108" t="str">
        <f>VLOOKUP($K69,'Emissie U-methode'!$B$3:$E$11,3,TRUE)</f>
        <v/>
      </c>
      <c r="N69" s="108" t="str">
        <f>VLOOKUP($K69,'Emissie U-methode'!$B$3:$E$11,4,TRUE)</f>
        <v/>
      </c>
      <c r="O69" s="57" t="str">
        <f t="shared" si="4"/>
        <v/>
      </c>
      <c r="P69" s="57" t="str">
        <f t="shared" si="8"/>
        <v/>
      </c>
      <c r="Q69" s="57" t="str">
        <f t="shared" si="5"/>
        <v/>
      </c>
      <c r="R69" s="57" t="str">
        <f t="shared" si="6"/>
        <v/>
      </c>
      <c r="S69" s="141" t="str">
        <f t="shared" si="9"/>
        <v/>
      </c>
      <c r="T69" s="286" t="str">
        <f t="shared" si="7"/>
        <v/>
      </c>
    </row>
    <row r="70" spans="2:20" s="4" customFormat="1" ht="15.6" x14ac:dyDescent="0.3">
      <c r="B70" s="123">
        <v>53</v>
      </c>
      <c r="C70" s="122" t="str">
        <f>'Rekensheet U-methode'!C77</f>
        <v>1. Mobiele bron</v>
      </c>
      <c r="D70" s="104" t="str">
        <f>IF('Rekensheet U-methode'!D77="","",'Rekensheet U-methode'!D77)</f>
        <v/>
      </c>
      <c r="E70" s="176" t="str">
        <f>IF('Rekensheet U-methode'!E77="","",'Rekensheet U-methode'!E77)</f>
        <v/>
      </c>
      <c r="F70" s="177" t="str">
        <f>IF('Rekensheet U-methode'!F77="","",'Rekensheet U-methode'!F77)</f>
        <v/>
      </c>
      <c r="G70" s="132" t="str">
        <f>_xlfn.IFNA(VLOOKUP($F70,'Lijst Stageklassen'!$A$5:$CV$12,3+20*(VALUE(LEFT($C70,1)-1)),TRUE),K70)</f>
        <v/>
      </c>
      <c r="H70" s="133" t="str">
        <f>_xlfn.IFNA(VLOOKUP($F70,'Lijst Stageklassen'!$A$5:$CV$12,3+20*(VALUE(LEFT($C70,1)-1))+VALUE(LEFT($D$7,1)),TRUE),K70)</f>
        <v/>
      </c>
      <c r="J70" s="355" t="str">
        <f>'Rekensheet U-methode'!P77</f>
        <v>0. nee</v>
      </c>
      <c r="K70" s="108" t="str">
        <f>_xlfn.IFNA(IF(OR(RIGHT(C70,3)="MUT",RIGHT(C70,3)="ZUT"),RIGHT(C70,3),VLOOKUP($F70,'Lijst Stageklassen'!$A$5:$CV$12,9+20*(VALUE(LEFT($C70,1)-1))+VALUE(LEFT($D$7,1))+6*VALUE(LEFT(J70,1)),TRUE)),"")</f>
        <v/>
      </c>
      <c r="L70" s="343">
        <f>'Rekensheet U-methode'!R77</f>
        <v>0</v>
      </c>
      <c r="M70" s="108" t="str">
        <f>VLOOKUP($K70,'Emissie U-methode'!$B$3:$E$11,3,TRUE)</f>
        <v/>
      </c>
      <c r="N70" s="108" t="str">
        <f>VLOOKUP($K70,'Emissie U-methode'!$B$3:$E$11,4,TRUE)</f>
        <v/>
      </c>
      <c r="O70" s="57" t="str">
        <f t="shared" si="4"/>
        <v/>
      </c>
      <c r="P70" s="57" t="str">
        <f t="shared" si="8"/>
        <v/>
      </c>
      <c r="Q70" s="57" t="str">
        <f t="shared" si="5"/>
        <v/>
      </c>
      <c r="R70" s="57" t="str">
        <f t="shared" si="6"/>
        <v/>
      </c>
      <c r="S70" s="141" t="str">
        <f t="shared" si="9"/>
        <v/>
      </c>
      <c r="T70" s="286" t="str">
        <f t="shared" si="7"/>
        <v/>
      </c>
    </row>
    <row r="71" spans="2:20" s="4" customFormat="1" ht="15.6" x14ac:dyDescent="0.3">
      <c r="B71" s="123">
        <v>54</v>
      </c>
      <c r="C71" s="122" t="str">
        <f>'Rekensheet U-methode'!C78</f>
        <v>1. Mobiele bron</v>
      </c>
      <c r="D71" s="104" t="str">
        <f>IF('Rekensheet U-methode'!D78="","",'Rekensheet U-methode'!D78)</f>
        <v/>
      </c>
      <c r="E71" s="176" t="str">
        <f>IF('Rekensheet U-methode'!E78="","",'Rekensheet U-methode'!E78)</f>
        <v/>
      </c>
      <c r="F71" s="177" t="str">
        <f>IF('Rekensheet U-methode'!F78="","",'Rekensheet U-methode'!F78)</f>
        <v/>
      </c>
      <c r="G71" s="132" t="str">
        <f>_xlfn.IFNA(VLOOKUP($F71,'Lijst Stageklassen'!$A$5:$CV$12,3+20*(VALUE(LEFT($C71,1)-1)),TRUE),K71)</f>
        <v/>
      </c>
      <c r="H71" s="133" t="str">
        <f>_xlfn.IFNA(VLOOKUP($F71,'Lijst Stageklassen'!$A$5:$CV$12,3+20*(VALUE(LEFT($C71,1)-1))+VALUE(LEFT($D$7,1)),TRUE),K71)</f>
        <v/>
      </c>
      <c r="J71" s="355" t="str">
        <f>'Rekensheet U-methode'!P78</f>
        <v>0. nee</v>
      </c>
      <c r="K71" s="108" t="str">
        <f>_xlfn.IFNA(IF(OR(RIGHT(C71,3)="MUT",RIGHT(C71,3)="ZUT"),RIGHT(C71,3),VLOOKUP($F71,'Lijst Stageklassen'!$A$5:$CV$12,9+20*(VALUE(LEFT($C71,1)-1))+VALUE(LEFT($D$7,1))+6*VALUE(LEFT(J71,1)),TRUE)),"")</f>
        <v/>
      </c>
      <c r="L71" s="343">
        <f>'Rekensheet U-methode'!R78</f>
        <v>0</v>
      </c>
      <c r="M71" s="108" t="str">
        <f>VLOOKUP($K71,'Emissie U-methode'!$B$3:$E$11,3,TRUE)</f>
        <v/>
      </c>
      <c r="N71" s="108" t="str">
        <f>VLOOKUP($K71,'Emissie U-methode'!$B$3:$E$11,4,TRUE)</f>
        <v/>
      </c>
      <c r="O71" s="57" t="str">
        <f t="shared" si="4"/>
        <v/>
      </c>
      <c r="P71" s="57" t="str">
        <f t="shared" si="8"/>
        <v/>
      </c>
      <c r="Q71" s="57" t="str">
        <f t="shared" si="5"/>
        <v/>
      </c>
      <c r="R71" s="57" t="str">
        <f t="shared" si="6"/>
        <v/>
      </c>
      <c r="S71" s="141" t="str">
        <f t="shared" si="9"/>
        <v/>
      </c>
      <c r="T71" s="286" t="str">
        <f t="shared" si="7"/>
        <v/>
      </c>
    </row>
    <row r="72" spans="2:20" s="4" customFormat="1" ht="15.6" x14ac:dyDescent="0.3">
      <c r="B72" s="123">
        <v>55</v>
      </c>
      <c r="C72" s="122" t="str">
        <f>'Rekensheet U-methode'!C79</f>
        <v>1. Mobiele bron</v>
      </c>
      <c r="D72" s="104" t="str">
        <f>IF('Rekensheet U-methode'!D79="","",'Rekensheet U-methode'!D79)</f>
        <v/>
      </c>
      <c r="E72" s="176" t="str">
        <f>IF('Rekensheet U-methode'!E79="","",'Rekensheet U-methode'!E79)</f>
        <v/>
      </c>
      <c r="F72" s="177" t="str">
        <f>IF('Rekensheet U-methode'!F79="","",'Rekensheet U-methode'!F79)</f>
        <v/>
      </c>
      <c r="G72" s="132" t="str">
        <f>_xlfn.IFNA(VLOOKUP($F72,'Lijst Stageklassen'!$A$5:$CV$12,3+20*(VALUE(LEFT($C72,1)-1)),TRUE),K72)</f>
        <v/>
      </c>
      <c r="H72" s="133" t="str">
        <f>_xlfn.IFNA(VLOOKUP($F72,'Lijst Stageklassen'!$A$5:$CV$12,3+20*(VALUE(LEFT($C72,1)-1))+VALUE(LEFT($D$7,1)),TRUE),K72)</f>
        <v/>
      </c>
      <c r="J72" s="355" t="str">
        <f>'Rekensheet U-methode'!P79</f>
        <v>0. nee</v>
      </c>
      <c r="K72" s="108" t="str">
        <f>_xlfn.IFNA(IF(OR(RIGHT(C72,3)="MUT",RIGHT(C72,3)="ZUT"),RIGHT(C72,3),VLOOKUP($F72,'Lijst Stageklassen'!$A$5:$CV$12,9+20*(VALUE(LEFT($C72,1)-1))+VALUE(LEFT($D$7,1))+6*VALUE(LEFT(J72,1)),TRUE)),"")</f>
        <v/>
      </c>
      <c r="L72" s="343">
        <f>'Rekensheet U-methode'!R79</f>
        <v>0</v>
      </c>
      <c r="M72" s="108" t="str">
        <f>VLOOKUP($K72,'Emissie U-methode'!$B$3:$E$11,3,TRUE)</f>
        <v/>
      </c>
      <c r="N72" s="108" t="str">
        <f>VLOOKUP($K72,'Emissie U-methode'!$B$3:$E$11,4,TRUE)</f>
        <v/>
      </c>
      <c r="O72" s="57" t="str">
        <f t="shared" si="4"/>
        <v/>
      </c>
      <c r="P72" s="57" t="str">
        <f t="shared" si="8"/>
        <v/>
      </c>
      <c r="Q72" s="57" t="str">
        <f t="shared" si="5"/>
        <v/>
      </c>
      <c r="R72" s="57" t="str">
        <f t="shared" si="6"/>
        <v/>
      </c>
      <c r="S72" s="141" t="str">
        <f t="shared" si="9"/>
        <v/>
      </c>
      <c r="T72" s="286" t="str">
        <f t="shared" si="7"/>
        <v/>
      </c>
    </row>
    <row r="73" spans="2:20" s="4" customFormat="1" ht="15.6" x14ac:dyDescent="0.3">
      <c r="B73" s="123">
        <v>56</v>
      </c>
      <c r="C73" s="122" t="str">
        <f>'Rekensheet U-methode'!C80</f>
        <v>1. Mobiele bron</v>
      </c>
      <c r="D73" s="104" t="str">
        <f>IF('Rekensheet U-methode'!D80="","",'Rekensheet U-methode'!D80)</f>
        <v/>
      </c>
      <c r="E73" s="176" t="str">
        <f>IF('Rekensheet U-methode'!E80="","",'Rekensheet U-methode'!E80)</f>
        <v/>
      </c>
      <c r="F73" s="177" t="str">
        <f>IF('Rekensheet U-methode'!F80="","",'Rekensheet U-methode'!F80)</f>
        <v/>
      </c>
      <c r="G73" s="132" t="str">
        <f>_xlfn.IFNA(VLOOKUP($F73,'Lijst Stageklassen'!$A$5:$CV$12,3+20*(VALUE(LEFT($C73,1)-1)),TRUE),K73)</f>
        <v/>
      </c>
      <c r="H73" s="133" t="str">
        <f>_xlfn.IFNA(VLOOKUP($F73,'Lijst Stageklassen'!$A$5:$CV$12,3+20*(VALUE(LEFT($C73,1)-1))+VALUE(LEFT($D$7,1)),TRUE),K73)</f>
        <v/>
      </c>
      <c r="J73" s="355" t="str">
        <f>'Rekensheet U-methode'!P80</f>
        <v>0. nee</v>
      </c>
      <c r="K73" s="108" t="str">
        <f>_xlfn.IFNA(IF(OR(RIGHT(C73,3)="MUT",RIGHT(C73,3)="ZUT"),RIGHT(C73,3),VLOOKUP($F73,'Lijst Stageklassen'!$A$5:$CV$12,9+20*(VALUE(LEFT($C73,1)-1))+VALUE(LEFT($D$7,1))+6*VALUE(LEFT(J73,1)),TRUE)),"")</f>
        <v/>
      </c>
      <c r="L73" s="343">
        <f>'Rekensheet U-methode'!R80</f>
        <v>0</v>
      </c>
      <c r="M73" s="108" t="str">
        <f>VLOOKUP($K73,'Emissie U-methode'!$B$3:$E$11,3,TRUE)</f>
        <v/>
      </c>
      <c r="N73" s="108" t="str">
        <f>VLOOKUP($K73,'Emissie U-methode'!$B$3:$E$11,4,TRUE)</f>
        <v/>
      </c>
      <c r="O73" s="57" t="str">
        <f t="shared" si="4"/>
        <v/>
      </c>
      <c r="P73" s="57" t="str">
        <f t="shared" si="8"/>
        <v/>
      </c>
      <c r="Q73" s="57" t="str">
        <f t="shared" si="5"/>
        <v/>
      </c>
      <c r="R73" s="57" t="str">
        <f t="shared" si="6"/>
        <v/>
      </c>
      <c r="S73" s="141" t="str">
        <f t="shared" si="9"/>
        <v/>
      </c>
      <c r="T73" s="286" t="str">
        <f t="shared" si="7"/>
        <v/>
      </c>
    </row>
    <row r="74" spans="2:20" s="4" customFormat="1" ht="15.6" x14ac:dyDescent="0.3">
      <c r="B74" s="123">
        <v>57</v>
      </c>
      <c r="C74" s="122" t="str">
        <f>'Rekensheet U-methode'!C81</f>
        <v>1. Mobiele bron</v>
      </c>
      <c r="D74" s="104" t="str">
        <f>IF('Rekensheet U-methode'!D81="","",'Rekensheet U-methode'!D81)</f>
        <v/>
      </c>
      <c r="E74" s="176" t="str">
        <f>IF('Rekensheet U-methode'!E81="","",'Rekensheet U-methode'!E81)</f>
        <v/>
      </c>
      <c r="F74" s="177" t="str">
        <f>IF('Rekensheet U-methode'!F81="","",'Rekensheet U-methode'!F81)</f>
        <v/>
      </c>
      <c r="G74" s="132" t="str">
        <f>_xlfn.IFNA(VLOOKUP($F74,'Lijst Stageklassen'!$A$5:$CV$12,3+20*(VALUE(LEFT($C74,1)-1)),TRUE),K74)</f>
        <v/>
      </c>
      <c r="H74" s="133" t="str">
        <f>_xlfn.IFNA(VLOOKUP($F74,'Lijst Stageklassen'!$A$5:$CV$12,3+20*(VALUE(LEFT($C74,1)-1))+VALUE(LEFT($D$7,1)),TRUE),K74)</f>
        <v/>
      </c>
      <c r="J74" s="355" t="str">
        <f>'Rekensheet U-methode'!P81</f>
        <v>0. nee</v>
      </c>
      <c r="K74" s="108" t="str">
        <f>_xlfn.IFNA(IF(OR(RIGHT(C74,3)="MUT",RIGHT(C74,3)="ZUT"),RIGHT(C74,3),VLOOKUP($F74,'Lijst Stageklassen'!$A$5:$CV$12,9+20*(VALUE(LEFT($C74,1)-1))+VALUE(LEFT($D$7,1))+6*VALUE(LEFT(J74,1)),TRUE)),"")</f>
        <v/>
      </c>
      <c r="L74" s="343">
        <f>'Rekensheet U-methode'!R81</f>
        <v>0</v>
      </c>
      <c r="M74" s="108" t="str">
        <f>VLOOKUP($K74,'Emissie U-methode'!$B$3:$E$11,3,TRUE)</f>
        <v/>
      </c>
      <c r="N74" s="108" t="str">
        <f>VLOOKUP($K74,'Emissie U-methode'!$B$3:$E$11,4,TRUE)</f>
        <v/>
      </c>
      <c r="O74" s="57" t="str">
        <f t="shared" si="4"/>
        <v/>
      </c>
      <c r="P74" s="57" t="str">
        <f t="shared" si="8"/>
        <v/>
      </c>
      <c r="Q74" s="57" t="str">
        <f t="shared" si="5"/>
        <v/>
      </c>
      <c r="R74" s="57" t="str">
        <f t="shared" si="6"/>
        <v/>
      </c>
      <c r="S74" s="141" t="str">
        <f t="shared" si="9"/>
        <v/>
      </c>
      <c r="T74" s="286" t="str">
        <f t="shared" si="7"/>
        <v/>
      </c>
    </row>
    <row r="75" spans="2:20" s="4" customFormat="1" ht="15.6" x14ac:dyDescent="0.3">
      <c r="B75" s="123">
        <v>58</v>
      </c>
      <c r="C75" s="122" t="str">
        <f>'Rekensheet U-methode'!C82</f>
        <v>1. Mobiele bron</v>
      </c>
      <c r="D75" s="104" t="str">
        <f>IF('Rekensheet U-methode'!D82="","",'Rekensheet U-methode'!D82)</f>
        <v/>
      </c>
      <c r="E75" s="176" t="str">
        <f>IF('Rekensheet U-methode'!E82="","",'Rekensheet U-methode'!E82)</f>
        <v/>
      </c>
      <c r="F75" s="177" t="str">
        <f>IF('Rekensheet U-methode'!F82="","",'Rekensheet U-methode'!F82)</f>
        <v/>
      </c>
      <c r="G75" s="132" t="str">
        <f>_xlfn.IFNA(VLOOKUP($F75,'Lijst Stageklassen'!$A$5:$CV$12,3+20*(VALUE(LEFT($C75,1)-1)),TRUE),K75)</f>
        <v/>
      </c>
      <c r="H75" s="133" t="str">
        <f>_xlfn.IFNA(VLOOKUP($F75,'Lijst Stageklassen'!$A$5:$CV$12,3+20*(VALUE(LEFT($C75,1)-1))+VALUE(LEFT($D$7,1)),TRUE),K75)</f>
        <v/>
      </c>
      <c r="J75" s="355" t="str">
        <f>'Rekensheet U-methode'!P82</f>
        <v>0. nee</v>
      </c>
      <c r="K75" s="108" t="str">
        <f>_xlfn.IFNA(IF(OR(RIGHT(C75,3)="MUT",RIGHT(C75,3)="ZUT"),RIGHT(C75,3),VLOOKUP($F75,'Lijst Stageklassen'!$A$5:$CV$12,9+20*(VALUE(LEFT($C75,1)-1))+VALUE(LEFT($D$7,1))+6*VALUE(LEFT(J75,1)),TRUE)),"")</f>
        <v/>
      </c>
      <c r="L75" s="343">
        <f>'Rekensheet U-methode'!R82</f>
        <v>0</v>
      </c>
      <c r="M75" s="108" t="str">
        <f>VLOOKUP($K75,'Emissie U-methode'!$B$3:$E$11,3,TRUE)</f>
        <v/>
      </c>
      <c r="N75" s="108" t="str">
        <f>VLOOKUP($K75,'Emissie U-methode'!$B$3:$E$11,4,TRUE)</f>
        <v/>
      </c>
      <c r="O75" s="57" t="str">
        <f t="shared" si="4"/>
        <v/>
      </c>
      <c r="P75" s="57" t="str">
        <f t="shared" si="8"/>
        <v/>
      </c>
      <c r="Q75" s="57" t="str">
        <f t="shared" si="5"/>
        <v/>
      </c>
      <c r="R75" s="57" t="str">
        <f t="shared" si="6"/>
        <v/>
      </c>
      <c r="S75" s="141" t="str">
        <f t="shared" si="9"/>
        <v/>
      </c>
      <c r="T75" s="286" t="str">
        <f t="shared" si="7"/>
        <v/>
      </c>
    </row>
    <row r="76" spans="2:20" s="4" customFormat="1" ht="15.6" x14ac:dyDescent="0.3">
      <c r="B76" s="123">
        <v>59</v>
      </c>
      <c r="C76" s="122" t="str">
        <f>'Rekensheet U-methode'!C83</f>
        <v>1. Mobiele bron</v>
      </c>
      <c r="D76" s="104" t="str">
        <f>IF('Rekensheet U-methode'!D83="","",'Rekensheet U-methode'!D83)</f>
        <v/>
      </c>
      <c r="E76" s="176" t="str">
        <f>IF('Rekensheet U-methode'!E83="","",'Rekensheet U-methode'!E83)</f>
        <v/>
      </c>
      <c r="F76" s="177" t="str">
        <f>IF('Rekensheet U-methode'!F83="","",'Rekensheet U-methode'!F83)</f>
        <v/>
      </c>
      <c r="G76" s="132" t="str">
        <f>_xlfn.IFNA(VLOOKUP($F76,'Lijst Stageklassen'!$A$5:$CV$12,3+20*(VALUE(LEFT($C76,1)-1)),TRUE),K76)</f>
        <v/>
      </c>
      <c r="H76" s="133" t="str">
        <f>_xlfn.IFNA(VLOOKUP($F76,'Lijst Stageklassen'!$A$5:$CV$12,3+20*(VALUE(LEFT($C76,1)-1))+VALUE(LEFT($D$7,1)),TRUE),K76)</f>
        <v/>
      </c>
      <c r="J76" s="355" t="str">
        <f>'Rekensheet U-methode'!P83</f>
        <v>0. nee</v>
      </c>
      <c r="K76" s="108" t="str">
        <f>_xlfn.IFNA(IF(OR(RIGHT(C76,3)="MUT",RIGHT(C76,3)="ZUT"),RIGHT(C76,3),VLOOKUP($F76,'Lijst Stageklassen'!$A$5:$CV$12,9+20*(VALUE(LEFT($C76,1)-1))+VALUE(LEFT($D$7,1))+6*VALUE(LEFT(J76,1)),TRUE)),"")</f>
        <v/>
      </c>
      <c r="L76" s="343">
        <f>'Rekensheet U-methode'!R83</f>
        <v>0</v>
      </c>
      <c r="M76" s="108" t="str">
        <f>VLOOKUP($K76,'Emissie U-methode'!$B$3:$E$11,3,TRUE)</f>
        <v/>
      </c>
      <c r="N76" s="108" t="str">
        <f>VLOOKUP($K76,'Emissie U-methode'!$B$3:$E$11,4,TRUE)</f>
        <v/>
      </c>
      <c r="O76" s="57" t="str">
        <f t="shared" si="4"/>
        <v/>
      </c>
      <c r="P76" s="57" t="str">
        <f t="shared" si="8"/>
        <v/>
      </c>
      <c r="Q76" s="57" t="str">
        <f t="shared" si="5"/>
        <v/>
      </c>
      <c r="R76" s="57" t="str">
        <f t="shared" si="6"/>
        <v/>
      </c>
      <c r="S76" s="141" t="str">
        <f t="shared" si="9"/>
        <v/>
      </c>
      <c r="T76" s="286" t="str">
        <f t="shared" si="7"/>
        <v/>
      </c>
    </row>
    <row r="77" spans="2:20" s="4" customFormat="1" ht="15.6" x14ac:dyDescent="0.3">
      <c r="B77" s="123">
        <v>60</v>
      </c>
      <c r="C77" s="122" t="str">
        <f>'Rekensheet U-methode'!C84</f>
        <v>1. Mobiele bron</v>
      </c>
      <c r="D77" s="104" t="str">
        <f>IF('Rekensheet U-methode'!D84="","",'Rekensheet U-methode'!D84)</f>
        <v/>
      </c>
      <c r="E77" s="176" t="str">
        <f>IF('Rekensheet U-methode'!E84="","",'Rekensheet U-methode'!E84)</f>
        <v/>
      </c>
      <c r="F77" s="177" t="str">
        <f>IF('Rekensheet U-methode'!F84="","",'Rekensheet U-methode'!F84)</f>
        <v/>
      </c>
      <c r="G77" s="132" t="str">
        <f>_xlfn.IFNA(VLOOKUP($F77,'Lijst Stageklassen'!$A$5:$CV$12,3+20*(VALUE(LEFT($C77,1)-1)),TRUE),K77)</f>
        <v/>
      </c>
      <c r="H77" s="133" t="str">
        <f>_xlfn.IFNA(VLOOKUP($F77,'Lijst Stageklassen'!$A$5:$CV$12,3+20*(VALUE(LEFT($C77,1)-1))+VALUE(LEFT($D$7,1)),TRUE),K77)</f>
        <v/>
      </c>
      <c r="J77" s="355" t="str">
        <f>'Rekensheet U-methode'!P84</f>
        <v>0. nee</v>
      </c>
      <c r="K77" s="108" t="str">
        <f>_xlfn.IFNA(IF(OR(RIGHT(C77,3)="MUT",RIGHT(C77,3)="ZUT"),RIGHT(C77,3),VLOOKUP($F77,'Lijst Stageklassen'!$A$5:$CV$12,9+20*(VALUE(LEFT($C77,1)-1))+VALUE(LEFT($D$7,1))+6*VALUE(LEFT(J77,1)),TRUE)),"")</f>
        <v/>
      </c>
      <c r="L77" s="343">
        <f>'Rekensheet U-methode'!R84</f>
        <v>0</v>
      </c>
      <c r="M77" s="108" t="str">
        <f>VLOOKUP($K77,'Emissie U-methode'!$B$3:$E$11,3,TRUE)</f>
        <v/>
      </c>
      <c r="N77" s="108" t="str">
        <f>VLOOKUP($K77,'Emissie U-methode'!$B$3:$E$11,4,TRUE)</f>
        <v/>
      </c>
      <c r="O77" s="57" t="str">
        <f t="shared" si="4"/>
        <v/>
      </c>
      <c r="P77" s="57" t="str">
        <f t="shared" si="8"/>
        <v/>
      </c>
      <c r="Q77" s="57" t="str">
        <f t="shared" si="5"/>
        <v/>
      </c>
      <c r="R77" s="57" t="str">
        <f t="shared" si="6"/>
        <v/>
      </c>
      <c r="S77" s="141" t="str">
        <f t="shared" si="9"/>
        <v/>
      </c>
      <c r="T77" s="286" t="str">
        <f t="shared" si="7"/>
        <v/>
      </c>
    </row>
    <row r="78" spans="2:20" s="4" customFormat="1" ht="15.6" x14ac:dyDescent="0.3">
      <c r="B78" s="123">
        <v>61</v>
      </c>
      <c r="C78" s="122" t="str">
        <f>'Rekensheet U-methode'!C85</f>
        <v>1. Mobiele bron</v>
      </c>
      <c r="D78" s="104" t="str">
        <f>IF('Rekensheet U-methode'!D85="","",'Rekensheet U-methode'!D85)</f>
        <v/>
      </c>
      <c r="E78" s="176" t="str">
        <f>IF('Rekensheet U-methode'!E85="","",'Rekensheet U-methode'!E85)</f>
        <v/>
      </c>
      <c r="F78" s="177" t="str">
        <f>IF('Rekensheet U-methode'!F85="","",'Rekensheet U-methode'!F85)</f>
        <v/>
      </c>
      <c r="G78" s="132" t="str">
        <f>_xlfn.IFNA(VLOOKUP($F78,'Lijst Stageklassen'!$A$5:$CV$12,3+20*(VALUE(LEFT($C78,1)-1)),TRUE),K78)</f>
        <v/>
      </c>
      <c r="H78" s="133" t="str">
        <f>_xlfn.IFNA(VLOOKUP($F78,'Lijst Stageklassen'!$A$5:$CV$12,3+20*(VALUE(LEFT($C78,1)-1))+VALUE(LEFT($D$7,1)),TRUE),K78)</f>
        <v/>
      </c>
      <c r="J78" s="355" t="str">
        <f>'Rekensheet U-methode'!P85</f>
        <v>0. nee</v>
      </c>
      <c r="K78" s="108" t="str">
        <f>_xlfn.IFNA(IF(OR(RIGHT(C78,3)="MUT",RIGHT(C78,3)="ZUT"),RIGHT(C78,3),VLOOKUP($F78,'Lijst Stageklassen'!$A$5:$CV$12,9+20*(VALUE(LEFT($C78,1)-1))+VALUE(LEFT($D$7,1))+6*VALUE(LEFT(J78,1)),TRUE)),"")</f>
        <v/>
      </c>
      <c r="L78" s="343">
        <f>'Rekensheet U-methode'!R85</f>
        <v>0</v>
      </c>
      <c r="M78" s="108" t="str">
        <f>VLOOKUP($K78,'Emissie U-methode'!$B$3:$E$11,3,TRUE)</f>
        <v/>
      </c>
      <c r="N78" s="108" t="str">
        <f>VLOOKUP($K78,'Emissie U-methode'!$B$3:$E$11,4,TRUE)</f>
        <v/>
      </c>
      <c r="O78" s="57" t="str">
        <f t="shared" si="4"/>
        <v/>
      </c>
      <c r="P78" s="57" t="str">
        <f t="shared" si="8"/>
        <v/>
      </c>
      <c r="Q78" s="57" t="str">
        <f t="shared" si="5"/>
        <v/>
      </c>
      <c r="R78" s="57" t="str">
        <f t="shared" si="6"/>
        <v/>
      </c>
      <c r="S78" s="141" t="str">
        <f t="shared" si="9"/>
        <v/>
      </c>
      <c r="T78" s="286" t="str">
        <f t="shared" si="7"/>
        <v/>
      </c>
    </row>
    <row r="79" spans="2:20" s="4" customFormat="1" ht="15.6" x14ac:dyDescent="0.3">
      <c r="B79" s="123">
        <v>62</v>
      </c>
      <c r="C79" s="122" t="str">
        <f>'Rekensheet U-methode'!C86</f>
        <v>1. Mobiele bron</v>
      </c>
      <c r="D79" s="104" t="str">
        <f>IF('Rekensheet U-methode'!D86="","",'Rekensheet U-methode'!D86)</f>
        <v/>
      </c>
      <c r="E79" s="176" t="str">
        <f>IF('Rekensheet U-methode'!E86="","",'Rekensheet U-methode'!E86)</f>
        <v/>
      </c>
      <c r="F79" s="177" t="str">
        <f>IF('Rekensheet U-methode'!F86="","",'Rekensheet U-methode'!F86)</f>
        <v/>
      </c>
      <c r="G79" s="132" t="str">
        <f>_xlfn.IFNA(VLOOKUP($F79,'Lijst Stageklassen'!$A$5:$CV$12,3+20*(VALUE(LEFT($C79,1)-1)),TRUE),K79)</f>
        <v/>
      </c>
      <c r="H79" s="133" t="str">
        <f>_xlfn.IFNA(VLOOKUP($F79,'Lijst Stageklassen'!$A$5:$CV$12,3+20*(VALUE(LEFT($C79,1)-1))+VALUE(LEFT($D$7,1)),TRUE),K79)</f>
        <v/>
      </c>
      <c r="J79" s="355" t="str">
        <f>'Rekensheet U-methode'!P86</f>
        <v>0. nee</v>
      </c>
      <c r="K79" s="108" t="str">
        <f>_xlfn.IFNA(IF(OR(RIGHT(C79,3)="MUT",RIGHT(C79,3)="ZUT"),RIGHT(C79,3),VLOOKUP($F79,'Lijst Stageklassen'!$A$5:$CV$12,9+20*(VALUE(LEFT($C79,1)-1))+VALUE(LEFT($D$7,1))+6*VALUE(LEFT(J79,1)),TRUE)),"")</f>
        <v/>
      </c>
      <c r="L79" s="343">
        <f>'Rekensheet U-methode'!R86</f>
        <v>0</v>
      </c>
      <c r="M79" s="108" t="str">
        <f>VLOOKUP($K79,'Emissie U-methode'!$B$3:$E$11,3,TRUE)</f>
        <v/>
      </c>
      <c r="N79" s="108" t="str">
        <f>VLOOKUP($K79,'Emissie U-methode'!$B$3:$E$11,4,TRUE)</f>
        <v/>
      </c>
      <c r="O79" s="57" t="str">
        <f t="shared" si="4"/>
        <v/>
      </c>
      <c r="P79" s="57" t="str">
        <f t="shared" si="8"/>
        <v/>
      </c>
      <c r="Q79" s="57" t="str">
        <f t="shared" si="5"/>
        <v/>
      </c>
      <c r="R79" s="57" t="str">
        <f t="shared" si="6"/>
        <v/>
      </c>
      <c r="S79" s="141" t="str">
        <f t="shared" si="9"/>
        <v/>
      </c>
      <c r="T79" s="286" t="str">
        <f t="shared" si="7"/>
        <v/>
      </c>
    </row>
    <row r="80" spans="2:20" s="4" customFormat="1" ht="15.6" x14ac:dyDescent="0.3">
      <c r="B80" s="123">
        <v>63</v>
      </c>
      <c r="C80" s="122" t="str">
        <f>'Rekensheet U-methode'!C87</f>
        <v>1. Mobiele bron</v>
      </c>
      <c r="D80" s="104" t="str">
        <f>IF('Rekensheet U-methode'!D87="","",'Rekensheet U-methode'!D87)</f>
        <v/>
      </c>
      <c r="E80" s="176" t="str">
        <f>IF('Rekensheet U-methode'!E87="","",'Rekensheet U-methode'!E87)</f>
        <v/>
      </c>
      <c r="F80" s="177" t="str">
        <f>IF('Rekensheet U-methode'!F87="","",'Rekensheet U-methode'!F87)</f>
        <v/>
      </c>
      <c r="G80" s="132" t="str">
        <f>_xlfn.IFNA(VLOOKUP($F80,'Lijst Stageklassen'!$A$5:$CV$12,3+20*(VALUE(LEFT($C80,1)-1)),TRUE),K80)</f>
        <v/>
      </c>
      <c r="H80" s="133" t="str">
        <f>_xlfn.IFNA(VLOOKUP($F80,'Lijst Stageklassen'!$A$5:$CV$12,3+20*(VALUE(LEFT($C80,1)-1))+VALUE(LEFT($D$7,1)),TRUE),K80)</f>
        <v/>
      </c>
      <c r="J80" s="355" t="str">
        <f>'Rekensheet U-methode'!P87</f>
        <v>0. nee</v>
      </c>
      <c r="K80" s="108" t="str">
        <f>_xlfn.IFNA(IF(OR(RIGHT(C80,3)="MUT",RIGHT(C80,3)="ZUT"),RIGHT(C80,3),VLOOKUP($F80,'Lijst Stageklassen'!$A$5:$CV$12,9+20*(VALUE(LEFT($C80,1)-1))+VALUE(LEFT($D$7,1))+6*VALUE(LEFT(J80,1)),TRUE)),"")</f>
        <v/>
      </c>
      <c r="L80" s="343">
        <f>'Rekensheet U-methode'!R87</f>
        <v>0</v>
      </c>
      <c r="M80" s="108" t="str">
        <f>VLOOKUP($K80,'Emissie U-methode'!$B$3:$E$11,3,TRUE)</f>
        <v/>
      </c>
      <c r="N80" s="108" t="str">
        <f>VLOOKUP($K80,'Emissie U-methode'!$B$3:$E$11,4,TRUE)</f>
        <v/>
      </c>
      <c r="O80" s="57" t="str">
        <f t="shared" si="4"/>
        <v/>
      </c>
      <c r="P80" s="57" t="str">
        <f t="shared" si="8"/>
        <v/>
      </c>
      <c r="Q80" s="57" t="str">
        <f t="shared" si="5"/>
        <v/>
      </c>
      <c r="R80" s="57" t="str">
        <f t="shared" si="6"/>
        <v/>
      </c>
      <c r="S80" s="141" t="str">
        <f t="shared" si="9"/>
        <v/>
      </c>
      <c r="T80" s="286" t="str">
        <f t="shared" si="7"/>
        <v/>
      </c>
    </row>
    <row r="81" spans="2:20" s="4" customFormat="1" ht="15.6" x14ac:dyDescent="0.3">
      <c r="B81" s="123">
        <v>64</v>
      </c>
      <c r="C81" s="122" t="str">
        <f>'Rekensheet U-methode'!C88</f>
        <v>1. Mobiele bron</v>
      </c>
      <c r="D81" s="104" t="str">
        <f>IF('Rekensheet U-methode'!D88="","",'Rekensheet U-methode'!D88)</f>
        <v/>
      </c>
      <c r="E81" s="176" t="str">
        <f>IF('Rekensheet U-methode'!E88="","",'Rekensheet U-methode'!E88)</f>
        <v/>
      </c>
      <c r="F81" s="177" t="str">
        <f>IF('Rekensheet U-methode'!F88="","",'Rekensheet U-methode'!F88)</f>
        <v/>
      </c>
      <c r="G81" s="132" t="str">
        <f>_xlfn.IFNA(VLOOKUP($F81,'Lijst Stageklassen'!$A$5:$CV$12,3+20*(VALUE(LEFT($C81,1)-1)),TRUE),K81)</f>
        <v/>
      </c>
      <c r="H81" s="133" t="str">
        <f>_xlfn.IFNA(VLOOKUP($F81,'Lijst Stageklassen'!$A$5:$CV$12,3+20*(VALUE(LEFT($C81,1)-1))+VALUE(LEFT($D$7,1)),TRUE),K81)</f>
        <v/>
      </c>
      <c r="J81" s="355" t="str">
        <f>'Rekensheet U-methode'!P88</f>
        <v>0. nee</v>
      </c>
      <c r="K81" s="108" t="str">
        <f>_xlfn.IFNA(IF(OR(RIGHT(C81,3)="MUT",RIGHT(C81,3)="ZUT"),RIGHT(C81,3),VLOOKUP($F81,'Lijst Stageklassen'!$A$5:$CV$12,9+20*(VALUE(LEFT($C81,1)-1))+VALUE(LEFT($D$7,1))+6*VALUE(LEFT(J81,1)),TRUE)),"")</f>
        <v/>
      </c>
      <c r="L81" s="343">
        <f>'Rekensheet U-methode'!R88</f>
        <v>0</v>
      </c>
      <c r="M81" s="108" t="str">
        <f>VLOOKUP($K81,'Emissie U-methode'!$B$3:$E$11,3,TRUE)</f>
        <v/>
      </c>
      <c r="N81" s="108" t="str">
        <f>VLOOKUP($K81,'Emissie U-methode'!$B$3:$E$11,4,TRUE)</f>
        <v/>
      </c>
      <c r="O81" s="57" t="str">
        <f t="shared" si="4"/>
        <v/>
      </c>
      <c r="P81" s="57" t="str">
        <f t="shared" si="8"/>
        <v/>
      </c>
      <c r="Q81" s="57" t="str">
        <f t="shared" si="5"/>
        <v/>
      </c>
      <c r="R81" s="57" t="str">
        <f t="shared" si="6"/>
        <v/>
      </c>
      <c r="S81" s="141" t="str">
        <f t="shared" si="9"/>
        <v/>
      </c>
      <c r="T81" s="286" t="str">
        <f t="shared" si="7"/>
        <v/>
      </c>
    </row>
    <row r="82" spans="2:20" s="4" customFormat="1" ht="15.6" x14ac:dyDescent="0.3">
      <c r="B82" s="123">
        <v>65</v>
      </c>
      <c r="C82" s="122" t="str">
        <f>'Rekensheet U-methode'!C89</f>
        <v>1. Mobiele bron</v>
      </c>
      <c r="D82" s="104" t="str">
        <f>IF('Rekensheet U-methode'!D89="","",'Rekensheet U-methode'!D89)</f>
        <v/>
      </c>
      <c r="E82" s="176" t="str">
        <f>IF('Rekensheet U-methode'!E89="","",'Rekensheet U-methode'!E89)</f>
        <v/>
      </c>
      <c r="F82" s="177" t="str">
        <f>IF('Rekensheet U-methode'!F89="","",'Rekensheet U-methode'!F89)</f>
        <v/>
      </c>
      <c r="G82" s="132" t="str">
        <f>_xlfn.IFNA(VLOOKUP($F82,'Lijst Stageklassen'!$A$5:$CV$12,3+20*(VALUE(LEFT($C82,1)-1)),TRUE),K82)</f>
        <v/>
      </c>
      <c r="H82" s="133" t="str">
        <f>_xlfn.IFNA(VLOOKUP($F82,'Lijst Stageklassen'!$A$5:$CV$12,3+20*(VALUE(LEFT($C82,1)-1))+VALUE(LEFT($D$7,1)),TRUE),K82)</f>
        <v/>
      </c>
      <c r="J82" s="355" t="str">
        <f>'Rekensheet U-methode'!P89</f>
        <v>0. nee</v>
      </c>
      <c r="K82" s="108" t="str">
        <f>_xlfn.IFNA(IF(OR(RIGHT(C82,3)="MUT",RIGHT(C82,3)="ZUT"),RIGHT(C82,3),VLOOKUP($F82,'Lijst Stageklassen'!$A$5:$CV$12,9+20*(VALUE(LEFT($C82,1)-1))+VALUE(LEFT($D$7,1))+6*VALUE(LEFT(J82,1)),TRUE)),"")</f>
        <v/>
      </c>
      <c r="L82" s="343">
        <f>'Rekensheet U-methode'!R89</f>
        <v>0</v>
      </c>
      <c r="M82" s="108" t="str">
        <f>VLOOKUP($K82,'Emissie U-methode'!$B$3:$E$11,3,TRUE)</f>
        <v/>
      </c>
      <c r="N82" s="108" t="str">
        <f>VLOOKUP($K82,'Emissie U-methode'!$B$3:$E$11,4,TRUE)</f>
        <v/>
      </c>
      <c r="O82" s="57" t="str">
        <f t="shared" si="4"/>
        <v/>
      </c>
      <c r="P82" s="57" t="str">
        <f t="shared" si="8"/>
        <v/>
      </c>
      <c r="Q82" s="57" t="str">
        <f t="shared" si="5"/>
        <v/>
      </c>
      <c r="R82" s="57" t="str">
        <f t="shared" si="6"/>
        <v/>
      </c>
      <c r="S82" s="141" t="str">
        <f t="shared" si="9"/>
        <v/>
      </c>
      <c r="T82" s="286" t="str">
        <f t="shared" si="7"/>
        <v/>
      </c>
    </row>
    <row r="83" spans="2:20" s="4" customFormat="1" ht="15.6" x14ac:dyDescent="0.3">
      <c r="B83" s="123">
        <v>66</v>
      </c>
      <c r="C83" s="122" t="str">
        <f>'Rekensheet U-methode'!C90</f>
        <v>1. Mobiele bron</v>
      </c>
      <c r="D83" s="104" t="str">
        <f>IF('Rekensheet U-methode'!D90="","",'Rekensheet U-methode'!D90)</f>
        <v/>
      </c>
      <c r="E83" s="176" t="str">
        <f>IF('Rekensheet U-methode'!E90="","",'Rekensheet U-methode'!E90)</f>
        <v/>
      </c>
      <c r="F83" s="177" t="str">
        <f>IF('Rekensheet U-methode'!F90="","",'Rekensheet U-methode'!F90)</f>
        <v/>
      </c>
      <c r="G83" s="132" t="str">
        <f>_xlfn.IFNA(VLOOKUP($F83,'Lijst Stageklassen'!$A$5:$CV$12,3+20*(VALUE(LEFT($C83,1)-1)),TRUE),K83)</f>
        <v/>
      </c>
      <c r="H83" s="133" t="str">
        <f>_xlfn.IFNA(VLOOKUP($F83,'Lijst Stageklassen'!$A$5:$CV$12,3+20*(VALUE(LEFT($C83,1)-1))+VALUE(LEFT($D$7,1)),TRUE),K83)</f>
        <v/>
      </c>
      <c r="J83" s="355" t="str">
        <f>'Rekensheet U-methode'!P90</f>
        <v>0. nee</v>
      </c>
      <c r="K83" s="108" t="str">
        <f>_xlfn.IFNA(IF(OR(RIGHT(C83,3)="MUT",RIGHT(C83,3)="ZUT"),RIGHT(C83,3),VLOOKUP($F83,'Lijst Stageklassen'!$A$5:$CV$12,9+20*(VALUE(LEFT($C83,1)-1))+VALUE(LEFT($D$7,1))+6*VALUE(LEFT(J83,1)),TRUE)),"")</f>
        <v/>
      </c>
      <c r="L83" s="343">
        <f>'Rekensheet U-methode'!R90</f>
        <v>0</v>
      </c>
      <c r="M83" s="108" t="str">
        <f>VLOOKUP($K83,'Emissie U-methode'!$B$3:$E$11,3,TRUE)</f>
        <v/>
      </c>
      <c r="N83" s="108" t="str">
        <f>VLOOKUP($K83,'Emissie U-methode'!$B$3:$E$11,4,TRUE)</f>
        <v/>
      </c>
      <c r="O83" s="57" t="str">
        <f t="shared" ref="O83:O146" si="10">IF(ISNUMBER($E83),IF(OR($K83="MUT", $K83="ZUT"),$E83,IF($K83&lt;&gt;"ZE",(100%-$L83)*$E83,0)),"")</f>
        <v/>
      </c>
      <c r="P83" s="57" t="str">
        <f t="shared" si="8"/>
        <v/>
      </c>
      <c r="Q83" s="57" t="str">
        <f t="shared" ref="Q83:Q146" si="11">IF(ISNUMBER($E83),IF(OR($K83="MUT", $K83="ZUT"),0,IF($K83&lt;&gt;"ZE",L83*E83, 100%*$E83)),"")</f>
        <v/>
      </c>
      <c r="R83" s="57" t="str">
        <f t="shared" ref="R83:R146" si="12">IF(ISNUMBER(E83),Q83*F83/1000,"")</f>
        <v/>
      </c>
      <c r="S83" s="141" t="str">
        <f t="shared" si="9"/>
        <v/>
      </c>
      <c r="T83" s="286" t="str">
        <f t="shared" ref="T83:T146" si="13">IF(ISNUMBER(N83),(IF(OR(K83="MUT",K83="ZUT"),$O83*N83,$O83*$F83*N83/1000)),"")</f>
        <v/>
      </c>
    </row>
    <row r="84" spans="2:20" s="4" customFormat="1" ht="15.6" x14ac:dyDescent="0.3">
      <c r="B84" s="123">
        <v>67</v>
      </c>
      <c r="C84" s="122" t="str">
        <f>'Rekensheet U-methode'!C91</f>
        <v>1. Mobiele bron</v>
      </c>
      <c r="D84" s="104" t="str">
        <f>IF('Rekensheet U-methode'!D91="","",'Rekensheet U-methode'!D91)</f>
        <v/>
      </c>
      <c r="E84" s="176" t="str">
        <f>IF('Rekensheet U-methode'!E91="","",'Rekensheet U-methode'!E91)</f>
        <v/>
      </c>
      <c r="F84" s="177" t="str">
        <f>IF('Rekensheet U-methode'!F91="","",'Rekensheet U-methode'!F91)</f>
        <v/>
      </c>
      <c r="G84" s="132" t="str">
        <f>_xlfn.IFNA(VLOOKUP($F84,'Lijst Stageklassen'!$A$5:$CV$12,3+20*(VALUE(LEFT($C84,1)-1)),TRUE),K84)</f>
        <v/>
      </c>
      <c r="H84" s="133" t="str">
        <f>_xlfn.IFNA(VLOOKUP($F84,'Lijst Stageklassen'!$A$5:$CV$12,3+20*(VALUE(LEFT($C84,1)-1))+VALUE(LEFT($D$7,1)),TRUE),K84)</f>
        <v/>
      </c>
      <c r="J84" s="355" t="str">
        <f>'Rekensheet U-methode'!P91</f>
        <v>0. nee</v>
      </c>
      <c r="K84" s="108" t="str">
        <f>_xlfn.IFNA(IF(OR(RIGHT(C84,3)="MUT",RIGHT(C84,3)="ZUT"),RIGHT(C84,3),VLOOKUP($F84,'Lijst Stageklassen'!$A$5:$CV$12,9+20*(VALUE(LEFT($C84,1)-1))+VALUE(LEFT($D$7,1))+6*VALUE(LEFT(J84,1)),TRUE)),"")</f>
        <v/>
      </c>
      <c r="L84" s="343">
        <f>'Rekensheet U-methode'!R91</f>
        <v>0</v>
      </c>
      <c r="M84" s="108" t="str">
        <f>VLOOKUP($K84,'Emissie U-methode'!$B$3:$E$11,3,TRUE)</f>
        <v/>
      </c>
      <c r="N84" s="108" t="str">
        <f>VLOOKUP($K84,'Emissie U-methode'!$B$3:$E$11,4,TRUE)</f>
        <v/>
      </c>
      <c r="O84" s="57" t="str">
        <f t="shared" si="10"/>
        <v/>
      </c>
      <c r="P84" s="57" t="str">
        <f t="shared" si="8"/>
        <v/>
      </c>
      <c r="Q84" s="57" t="str">
        <f t="shared" si="11"/>
        <v/>
      </c>
      <c r="R84" s="57" t="str">
        <f t="shared" si="12"/>
        <v/>
      </c>
      <c r="S84" s="141" t="str">
        <f t="shared" si="9"/>
        <v/>
      </c>
      <c r="T84" s="286" t="str">
        <f t="shared" si="13"/>
        <v/>
      </c>
    </row>
    <row r="85" spans="2:20" s="4" customFormat="1" ht="15.6" x14ac:dyDescent="0.3">
      <c r="B85" s="123">
        <v>68</v>
      </c>
      <c r="C85" s="122" t="str">
        <f>'Rekensheet U-methode'!C92</f>
        <v>1. Mobiele bron</v>
      </c>
      <c r="D85" s="104" t="str">
        <f>IF('Rekensheet U-methode'!D92="","",'Rekensheet U-methode'!D92)</f>
        <v/>
      </c>
      <c r="E85" s="176" t="str">
        <f>IF('Rekensheet U-methode'!E92="","",'Rekensheet U-methode'!E92)</f>
        <v/>
      </c>
      <c r="F85" s="177" t="str">
        <f>IF('Rekensheet U-methode'!F92="","",'Rekensheet U-methode'!F92)</f>
        <v/>
      </c>
      <c r="G85" s="132" t="str">
        <f>_xlfn.IFNA(VLOOKUP($F85,'Lijst Stageklassen'!$A$5:$CV$12,3+20*(VALUE(LEFT($C85,1)-1)),TRUE),K85)</f>
        <v/>
      </c>
      <c r="H85" s="133" t="str">
        <f>_xlfn.IFNA(VLOOKUP($F85,'Lijst Stageklassen'!$A$5:$CV$12,3+20*(VALUE(LEFT($C85,1)-1))+VALUE(LEFT($D$7,1)),TRUE),K85)</f>
        <v/>
      </c>
      <c r="J85" s="355" t="str">
        <f>'Rekensheet U-methode'!P92</f>
        <v>0. nee</v>
      </c>
      <c r="K85" s="108" t="str">
        <f>_xlfn.IFNA(IF(OR(RIGHT(C85,3)="MUT",RIGHT(C85,3)="ZUT"),RIGHT(C85,3),VLOOKUP($F85,'Lijst Stageklassen'!$A$5:$CV$12,9+20*(VALUE(LEFT($C85,1)-1))+VALUE(LEFT($D$7,1))+6*VALUE(LEFT(J85,1)),TRUE)),"")</f>
        <v/>
      </c>
      <c r="L85" s="343">
        <f>'Rekensheet U-methode'!R92</f>
        <v>0</v>
      </c>
      <c r="M85" s="108" t="str">
        <f>VLOOKUP($K85,'Emissie U-methode'!$B$3:$E$11,3,TRUE)</f>
        <v/>
      </c>
      <c r="N85" s="108" t="str">
        <f>VLOOKUP($K85,'Emissie U-methode'!$B$3:$E$11,4,TRUE)</f>
        <v/>
      </c>
      <c r="O85" s="57" t="str">
        <f t="shared" si="10"/>
        <v/>
      </c>
      <c r="P85" s="57" t="str">
        <f t="shared" si="8"/>
        <v/>
      </c>
      <c r="Q85" s="57" t="str">
        <f t="shared" si="11"/>
        <v/>
      </c>
      <c r="R85" s="57" t="str">
        <f t="shared" si="12"/>
        <v/>
      </c>
      <c r="S85" s="141" t="str">
        <f t="shared" si="9"/>
        <v/>
      </c>
      <c r="T85" s="286" t="str">
        <f t="shared" si="13"/>
        <v/>
      </c>
    </row>
    <row r="86" spans="2:20" s="4" customFormat="1" ht="15.6" x14ac:dyDescent="0.3">
      <c r="B86" s="123">
        <v>69</v>
      </c>
      <c r="C86" s="122" t="str">
        <f>'Rekensheet U-methode'!C93</f>
        <v>1. Mobiele bron</v>
      </c>
      <c r="D86" s="104" t="str">
        <f>IF('Rekensheet U-methode'!D93="","",'Rekensheet U-methode'!D93)</f>
        <v/>
      </c>
      <c r="E86" s="176" t="str">
        <f>IF('Rekensheet U-methode'!E93="","",'Rekensheet U-methode'!E93)</f>
        <v/>
      </c>
      <c r="F86" s="177" t="str">
        <f>IF('Rekensheet U-methode'!F93="","",'Rekensheet U-methode'!F93)</f>
        <v/>
      </c>
      <c r="G86" s="132" t="str">
        <f>_xlfn.IFNA(VLOOKUP($F86,'Lijst Stageklassen'!$A$5:$CV$12,3+20*(VALUE(LEFT($C86,1)-1)),TRUE),K86)</f>
        <v/>
      </c>
      <c r="H86" s="133" t="str">
        <f>_xlfn.IFNA(VLOOKUP($F86,'Lijst Stageklassen'!$A$5:$CV$12,3+20*(VALUE(LEFT($C86,1)-1))+VALUE(LEFT($D$7,1)),TRUE),K86)</f>
        <v/>
      </c>
      <c r="J86" s="355" t="str">
        <f>'Rekensheet U-methode'!P93</f>
        <v>0. nee</v>
      </c>
      <c r="K86" s="108" t="str">
        <f>_xlfn.IFNA(IF(OR(RIGHT(C86,3)="MUT",RIGHT(C86,3)="ZUT"),RIGHT(C86,3),VLOOKUP($F86,'Lijst Stageklassen'!$A$5:$CV$12,9+20*(VALUE(LEFT($C86,1)-1))+VALUE(LEFT($D$7,1))+6*VALUE(LEFT(J86,1)),TRUE)),"")</f>
        <v/>
      </c>
      <c r="L86" s="343">
        <f>'Rekensheet U-methode'!R93</f>
        <v>0</v>
      </c>
      <c r="M86" s="108" t="str">
        <f>VLOOKUP($K86,'Emissie U-methode'!$B$3:$E$11,3,TRUE)</f>
        <v/>
      </c>
      <c r="N86" s="108" t="str">
        <f>VLOOKUP($K86,'Emissie U-methode'!$B$3:$E$11,4,TRUE)</f>
        <v/>
      </c>
      <c r="O86" s="57" t="str">
        <f t="shared" si="10"/>
        <v/>
      </c>
      <c r="P86" s="57" t="str">
        <f t="shared" si="8"/>
        <v/>
      </c>
      <c r="Q86" s="57" t="str">
        <f t="shared" si="11"/>
        <v/>
      </c>
      <c r="R86" s="57" t="str">
        <f t="shared" si="12"/>
        <v/>
      </c>
      <c r="S86" s="141" t="str">
        <f t="shared" si="9"/>
        <v/>
      </c>
      <c r="T86" s="286" t="str">
        <f t="shared" si="13"/>
        <v/>
      </c>
    </row>
    <row r="87" spans="2:20" s="4" customFormat="1" ht="15.6" x14ac:dyDescent="0.3">
      <c r="B87" s="123">
        <v>70</v>
      </c>
      <c r="C87" s="122" t="str">
        <f>'Rekensheet U-methode'!C94</f>
        <v>1. Mobiele bron</v>
      </c>
      <c r="D87" s="104" t="str">
        <f>IF('Rekensheet U-methode'!D94="","",'Rekensheet U-methode'!D94)</f>
        <v/>
      </c>
      <c r="E87" s="176" t="str">
        <f>IF('Rekensheet U-methode'!E94="","",'Rekensheet U-methode'!E94)</f>
        <v/>
      </c>
      <c r="F87" s="177" t="str">
        <f>IF('Rekensheet U-methode'!F94="","",'Rekensheet U-methode'!F94)</f>
        <v/>
      </c>
      <c r="G87" s="132" t="str">
        <f>_xlfn.IFNA(VLOOKUP($F87,'Lijst Stageklassen'!$A$5:$CV$12,3+20*(VALUE(LEFT($C87,1)-1)),TRUE),K87)</f>
        <v/>
      </c>
      <c r="H87" s="133" t="str">
        <f>_xlfn.IFNA(VLOOKUP($F87,'Lijst Stageklassen'!$A$5:$CV$12,3+20*(VALUE(LEFT($C87,1)-1))+VALUE(LEFT($D$7,1)),TRUE),K87)</f>
        <v/>
      </c>
      <c r="J87" s="355" t="str">
        <f>'Rekensheet U-methode'!P94</f>
        <v>0. nee</v>
      </c>
      <c r="K87" s="108" t="str">
        <f>_xlfn.IFNA(IF(OR(RIGHT(C87,3)="MUT",RIGHT(C87,3)="ZUT"),RIGHT(C87,3),VLOOKUP($F87,'Lijst Stageklassen'!$A$5:$CV$12,9+20*(VALUE(LEFT($C87,1)-1))+VALUE(LEFT($D$7,1))+6*VALUE(LEFT(J87,1)),TRUE)),"")</f>
        <v/>
      </c>
      <c r="L87" s="343">
        <f>'Rekensheet U-methode'!R94</f>
        <v>0</v>
      </c>
      <c r="M87" s="108" t="str">
        <f>VLOOKUP($K87,'Emissie U-methode'!$B$3:$E$11,3,TRUE)</f>
        <v/>
      </c>
      <c r="N87" s="108" t="str">
        <f>VLOOKUP($K87,'Emissie U-methode'!$B$3:$E$11,4,TRUE)</f>
        <v/>
      </c>
      <c r="O87" s="57" t="str">
        <f t="shared" si="10"/>
        <v/>
      </c>
      <c r="P87" s="57" t="str">
        <f t="shared" si="8"/>
        <v/>
      </c>
      <c r="Q87" s="57" t="str">
        <f t="shared" si="11"/>
        <v/>
      </c>
      <c r="R87" s="57" t="str">
        <f t="shared" si="12"/>
        <v/>
      </c>
      <c r="S87" s="141" t="str">
        <f t="shared" si="9"/>
        <v/>
      </c>
      <c r="T87" s="286" t="str">
        <f t="shared" si="13"/>
        <v/>
      </c>
    </row>
    <row r="88" spans="2:20" s="4" customFormat="1" ht="15.6" x14ac:dyDescent="0.3">
      <c r="B88" s="123">
        <v>71</v>
      </c>
      <c r="C88" s="122" t="str">
        <f>'Rekensheet U-methode'!C95</f>
        <v>1. Mobiele bron</v>
      </c>
      <c r="D88" s="104" t="str">
        <f>IF('Rekensheet U-methode'!D95="","",'Rekensheet U-methode'!D95)</f>
        <v/>
      </c>
      <c r="E88" s="176" t="str">
        <f>IF('Rekensheet U-methode'!E95="","",'Rekensheet U-methode'!E95)</f>
        <v/>
      </c>
      <c r="F88" s="177" t="str">
        <f>IF('Rekensheet U-methode'!F95="","",'Rekensheet U-methode'!F95)</f>
        <v/>
      </c>
      <c r="G88" s="132" t="str">
        <f>_xlfn.IFNA(VLOOKUP($F88,'Lijst Stageklassen'!$A$5:$CV$12,3+20*(VALUE(LEFT($C88,1)-1)),TRUE),K88)</f>
        <v/>
      </c>
      <c r="H88" s="133" t="str">
        <f>_xlfn.IFNA(VLOOKUP($F88,'Lijst Stageklassen'!$A$5:$CV$12,3+20*(VALUE(LEFT($C88,1)-1))+VALUE(LEFT($D$7,1)),TRUE),K88)</f>
        <v/>
      </c>
      <c r="J88" s="355" t="str">
        <f>'Rekensheet U-methode'!P95</f>
        <v>0. nee</v>
      </c>
      <c r="K88" s="108" t="str">
        <f>_xlfn.IFNA(IF(OR(RIGHT(C88,3)="MUT",RIGHT(C88,3)="ZUT"),RIGHT(C88,3),VLOOKUP($F88,'Lijst Stageklassen'!$A$5:$CV$12,9+20*(VALUE(LEFT($C88,1)-1))+VALUE(LEFT($D$7,1))+6*VALUE(LEFT(J88,1)),TRUE)),"")</f>
        <v/>
      </c>
      <c r="L88" s="343">
        <f>'Rekensheet U-methode'!R95</f>
        <v>0</v>
      </c>
      <c r="M88" s="108" t="str">
        <f>VLOOKUP($K88,'Emissie U-methode'!$B$3:$E$11,3,TRUE)</f>
        <v/>
      </c>
      <c r="N88" s="108" t="str">
        <f>VLOOKUP($K88,'Emissie U-methode'!$B$3:$E$11,4,TRUE)</f>
        <v/>
      </c>
      <c r="O88" s="57" t="str">
        <f t="shared" si="10"/>
        <v/>
      </c>
      <c r="P88" s="57" t="str">
        <f t="shared" si="8"/>
        <v/>
      </c>
      <c r="Q88" s="57" t="str">
        <f t="shared" si="11"/>
        <v/>
      </c>
      <c r="R88" s="57" t="str">
        <f t="shared" si="12"/>
        <v/>
      </c>
      <c r="S88" s="141" t="str">
        <f t="shared" si="9"/>
        <v/>
      </c>
      <c r="T88" s="286" t="str">
        <f t="shared" si="13"/>
        <v/>
      </c>
    </row>
    <row r="89" spans="2:20" s="4" customFormat="1" ht="15.6" x14ac:dyDescent="0.3">
      <c r="B89" s="123">
        <v>72</v>
      </c>
      <c r="C89" s="122" t="str">
        <f>'Rekensheet U-methode'!C96</f>
        <v>1. Mobiele bron</v>
      </c>
      <c r="D89" s="104" t="str">
        <f>IF('Rekensheet U-methode'!D96="","",'Rekensheet U-methode'!D96)</f>
        <v/>
      </c>
      <c r="E89" s="176" t="str">
        <f>IF('Rekensheet U-methode'!E96="","",'Rekensheet U-methode'!E96)</f>
        <v/>
      </c>
      <c r="F89" s="177" t="str">
        <f>IF('Rekensheet U-methode'!F96="","",'Rekensheet U-methode'!F96)</f>
        <v/>
      </c>
      <c r="G89" s="132" t="str">
        <f>_xlfn.IFNA(VLOOKUP($F89,'Lijst Stageklassen'!$A$5:$CV$12,3+20*(VALUE(LEFT($C89,1)-1)),TRUE),K89)</f>
        <v/>
      </c>
      <c r="H89" s="133" t="str">
        <f>_xlfn.IFNA(VLOOKUP($F89,'Lijst Stageklassen'!$A$5:$CV$12,3+20*(VALUE(LEFT($C89,1)-1))+VALUE(LEFT($D$7,1)),TRUE),K89)</f>
        <v/>
      </c>
      <c r="J89" s="355" t="str">
        <f>'Rekensheet U-methode'!P96</f>
        <v>0. nee</v>
      </c>
      <c r="K89" s="108" t="str">
        <f>_xlfn.IFNA(IF(OR(RIGHT(C89,3)="MUT",RIGHT(C89,3)="ZUT"),RIGHT(C89,3),VLOOKUP($F89,'Lijst Stageklassen'!$A$5:$CV$12,9+20*(VALUE(LEFT($C89,1)-1))+VALUE(LEFT($D$7,1))+6*VALUE(LEFT(J89,1)),TRUE)),"")</f>
        <v/>
      </c>
      <c r="L89" s="343">
        <f>'Rekensheet U-methode'!R96</f>
        <v>0</v>
      </c>
      <c r="M89" s="108" t="str">
        <f>VLOOKUP($K89,'Emissie U-methode'!$B$3:$E$11,3,TRUE)</f>
        <v/>
      </c>
      <c r="N89" s="108" t="str">
        <f>VLOOKUP($K89,'Emissie U-methode'!$B$3:$E$11,4,TRUE)</f>
        <v/>
      </c>
      <c r="O89" s="57" t="str">
        <f t="shared" si="10"/>
        <v/>
      </c>
      <c r="P89" s="57" t="str">
        <f t="shared" si="8"/>
        <v/>
      </c>
      <c r="Q89" s="57" t="str">
        <f t="shared" si="11"/>
        <v/>
      </c>
      <c r="R89" s="57" t="str">
        <f t="shared" si="12"/>
        <v/>
      </c>
      <c r="S89" s="141" t="str">
        <f t="shared" si="9"/>
        <v/>
      </c>
      <c r="T89" s="286" t="str">
        <f t="shared" si="13"/>
        <v/>
      </c>
    </row>
    <row r="90" spans="2:20" s="4" customFormat="1" ht="15.6" x14ac:dyDescent="0.3">
      <c r="B90" s="123">
        <v>73</v>
      </c>
      <c r="C90" s="122" t="str">
        <f>'Rekensheet U-methode'!C97</f>
        <v>1. Mobiele bron</v>
      </c>
      <c r="D90" s="104" t="str">
        <f>IF('Rekensheet U-methode'!D97="","",'Rekensheet U-methode'!D97)</f>
        <v/>
      </c>
      <c r="E90" s="176" t="str">
        <f>IF('Rekensheet U-methode'!E97="","",'Rekensheet U-methode'!E97)</f>
        <v/>
      </c>
      <c r="F90" s="177" t="str">
        <f>IF('Rekensheet U-methode'!F97="","",'Rekensheet U-methode'!F97)</f>
        <v/>
      </c>
      <c r="G90" s="132" t="str">
        <f>_xlfn.IFNA(VLOOKUP($F90,'Lijst Stageklassen'!$A$5:$CV$12,3+20*(VALUE(LEFT($C90,1)-1)),TRUE),K90)</f>
        <v/>
      </c>
      <c r="H90" s="133" t="str">
        <f>_xlfn.IFNA(VLOOKUP($F90,'Lijst Stageklassen'!$A$5:$CV$12,3+20*(VALUE(LEFT($C90,1)-1))+VALUE(LEFT($D$7,1)),TRUE),K90)</f>
        <v/>
      </c>
      <c r="J90" s="355" t="str">
        <f>'Rekensheet U-methode'!P97</f>
        <v>0. nee</v>
      </c>
      <c r="K90" s="108" t="str">
        <f>_xlfn.IFNA(IF(OR(RIGHT(C90,3)="MUT",RIGHT(C90,3)="ZUT"),RIGHT(C90,3),VLOOKUP($F90,'Lijst Stageklassen'!$A$5:$CV$12,9+20*(VALUE(LEFT($C90,1)-1))+VALUE(LEFT($D$7,1))+6*VALUE(LEFT(J90,1)),TRUE)),"")</f>
        <v/>
      </c>
      <c r="L90" s="343">
        <f>'Rekensheet U-methode'!R97</f>
        <v>0</v>
      </c>
      <c r="M90" s="108" t="str">
        <f>VLOOKUP($K90,'Emissie U-methode'!$B$3:$E$11,3,TRUE)</f>
        <v/>
      </c>
      <c r="N90" s="108" t="str">
        <f>VLOOKUP($K90,'Emissie U-methode'!$B$3:$E$11,4,TRUE)</f>
        <v/>
      </c>
      <c r="O90" s="57" t="str">
        <f t="shared" si="10"/>
        <v/>
      </c>
      <c r="P90" s="57" t="str">
        <f t="shared" ref="P90:P153" si="14">IF(ISNUMBER(E90),O90*F90/1000,"")</f>
        <v/>
      </c>
      <c r="Q90" s="57" t="str">
        <f t="shared" si="11"/>
        <v/>
      </c>
      <c r="R90" s="57" t="str">
        <f t="shared" si="12"/>
        <v/>
      </c>
      <c r="S90" s="141" t="str">
        <f t="shared" ref="S90:S153" si="15">IF(ISNUMBER(M90),(IF(OR(K90="MUT",K90="ZUT"),$O90*M90,$O90*$F90*M90/1000)),"")</f>
        <v/>
      </c>
      <c r="T90" s="286" t="str">
        <f t="shared" si="13"/>
        <v/>
      </c>
    </row>
    <row r="91" spans="2:20" s="4" customFormat="1" ht="15.6" x14ac:dyDescent="0.3">
      <c r="B91" s="123">
        <v>74</v>
      </c>
      <c r="C91" s="122" t="str">
        <f>'Rekensheet U-methode'!C98</f>
        <v>1. Mobiele bron</v>
      </c>
      <c r="D91" s="104" t="str">
        <f>IF('Rekensheet U-methode'!D98="","",'Rekensheet U-methode'!D98)</f>
        <v/>
      </c>
      <c r="E91" s="176" t="str">
        <f>IF('Rekensheet U-methode'!E98="","",'Rekensheet U-methode'!E98)</f>
        <v/>
      </c>
      <c r="F91" s="177" t="str">
        <f>IF('Rekensheet U-methode'!F98="","",'Rekensheet U-methode'!F98)</f>
        <v/>
      </c>
      <c r="G91" s="132" t="str">
        <f>_xlfn.IFNA(VLOOKUP($F91,'Lijst Stageklassen'!$A$5:$CV$12,3+20*(VALUE(LEFT($C91,1)-1)),TRUE),K91)</f>
        <v/>
      </c>
      <c r="H91" s="133" t="str">
        <f>_xlfn.IFNA(VLOOKUP($F91,'Lijst Stageklassen'!$A$5:$CV$12,3+20*(VALUE(LEFT($C91,1)-1))+VALUE(LEFT($D$7,1)),TRUE),K91)</f>
        <v/>
      </c>
      <c r="J91" s="355" t="str">
        <f>'Rekensheet U-methode'!P98</f>
        <v>0. nee</v>
      </c>
      <c r="K91" s="108" t="str">
        <f>_xlfn.IFNA(IF(OR(RIGHT(C91,3)="MUT",RIGHT(C91,3)="ZUT"),RIGHT(C91,3),VLOOKUP($F91,'Lijst Stageklassen'!$A$5:$CV$12,9+20*(VALUE(LEFT($C91,1)-1))+VALUE(LEFT($D$7,1))+6*VALUE(LEFT(J91,1)),TRUE)),"")</f>
        <v/>
      </c>
      <c r="L91" s="343">
        <f>'Rekensheet U-methode'!R98</f>
        <v>0</v>
      </c>
      <c r="M91" s="108" t="str">
        <f>VLOOKUP($K91,'Emissie U-methode'!$B$3:$E$11,3,TRUE)</f>
        <v/>
      </c>
      <c r="N91" s="108" t="str">
        <f>VLOOKUP($K91,'Emissie U-methode'!$B$3:$E$11,4,TRUE)</f>
        <v/>
      </c>
      <c r="O91" s="57" t="str">
        <f t="shared" si="10"/>
        <v/>
      </c>
      <c r="P91" s="57" t="str">
        <f t="shared" si="14"/>
        <v/>
      </c>
      <c r="Q91" s="57" t="str">
        <f t="shared" si="11"/>
        <v/>
      </c>
      <c r="R91" s="57" t="str">
        <f t="shared" si="12"/>
        <v/>
      </c>
      <c r="S91" s="141" t="str">
        <f t="shared" si="15"/>
        <v/>
      </c>
      <c r="T91" s="286" t="str">
        <f t="shared" si="13"/>
        <v/>
      </c>
    </row>
    <row r="92" spans="2:20" s="4" customFormat="1" ht="15.6" x14ac:dyDescent="0.3">
      <c r="B92" s="123">
        <v>75</v>
      </c>
      <c r="C92" s="122" t="str">
        <f>'Rekensheet U-methode'!C99</f>
        <v>1. Mobiele bron</v>
      </c>
      <c r="D92" s="104" t="str">
        <f>IF('Rekensheet U-methode'!D99="","",'Rekensheet U-methode'!D99)</f>
        <v/>
      </c>
      <c r="E92" s="176" t="str">
        <f>IF('Rekensheet U-methode'!E99="","",'Rekensheet U-methode'!E99)</f>
        <v/>
      </c>
      <c r="F92" s="177" t="str">
        <f>IF('Rekensheet U-methode'!F99="","",'Rekensheet U-methode'!F99)</f>
        <v/>
      </c>
      <c r="G92" s="132" t="str">
        <f>_xlfn.IFNA(VLOOKUP($F92,'Lijst Stageklassen'!$A$5:$CV$12,3+20*(VALUE(LEFT($C92,1)-1)),TRUE),K92)</f>
        <v/>
      </c>
      <c r="H92" s="133" t="str">
        <f>_xlfn.IFNA(VLOOKUP($F92,'Lijst Stageklassen'!$A$5:$CV$12,3+20*(VALUE(LEFT($C92,1)-1))+VALUE(LEFT($D$7,1)),TRUE),K92)</f>
        <v/>
      </c>
      <c r="J92" s="355" t="str">
        <f>'Rekensheet U-methode'!P99</f>
        <v>0. nee</v>
      </c>
      <c r="K92" s="108" t="str">
        <f>_xlfn.IFNA(IF(OR(RIGHT(C92,3)="MUT",RIGHT(C92,3)="ZUT"),RIGHT(C92,3),VLOOKUP($F92,'Lijst Stageklassen'!$A$5:$CV$12,9+20*(VALUE(LEFT($C92,1)-1))+VALUE(LEFT($D$7,1))+6*VALUE(LEFT(J92,1)),TRUE)),"")</f>
        <v/>
      </c>
      <c r="L92" s="343">
        <f>'Rekensheet U-methode'!R99</f>
        <v>0</v>
      </c>
      <c r="M92" s="108" t="str">
        <f>VLOOKUP($K92,'Emissie U-methode'!$B$3:$E$11,3,TRUE)</f>
        <v/>
      </c>
      <c r="N92" s="108" t="str">
        <f>VLOOKUP($K92,'Emissie U-methode'!$B$3:$E$11,4,TRUE)</f>
        <v/>
      </c>
      <c r="O92" s="57" t="str">
        <f t="shared" si="10"/>
        <v/>
      </c>
      <c r="P92" s="57" t="str">
        <f t="shared" si="14"/>
        <v/>
      </c>
      <c r="Q92" s="57" t="str">
        <f t="shared" si="11"/>
        <v/>
      </c>
      <c r="R92" s="57" t="str">
        <f t="shared" si="12"/>
        <v/>
      </c>
      <c r="S92" s="141" t="str">
        <f t="shared" si="15"/>
        <v/>
      </c>
      <c r="T92" s="286" t="str">
        <f t="shared" si="13"/>
        <v/>
      </c>
    </row>
    <row r="93" spans="2:20" s="4" customFormat="1" ht="15.6" x14ac:dyDescent="0.3">
      <c r="B93" s="123">
        <v>76</v>
      </c>
      <c r="C93" s="122" t="str">
        <f>'Rekensheet U-methode'!C100</f>
        <v>1. Mobiele bron</v>
      </c>
      <c r="D93" s="104" t="str">
        <f>IF('Rekensheet U-methode'!D100="","",'Rekensheet U-methode'!D100)</f>
        <v/>
      </c>
      <c r="E93" s="176" t="str">
        <f>IF('Rekensheet U-methode'!E100="","",'Rekensheet U-methode'!E100)</f>
        <v/>
      </c>
      <c r="F93" s="177" t="str">
        <f>IF('Rekensheet U-methode'!F100="","",'Rekensheet U-methode'!F100)</f>
        <v/>
      </c>
      <c r="G93" s="132" t="str">
        <f>_xlfn.IFNA(VLOOKUP($F93,'Lijst Stageklassen'!$A$5:$CV$12,3+20*(VALUE(LEFT($C93,1)-1)),TRUE),K93)</f>
        <v/>
      </c>
      <c r="H93" s="133" t="str">
        <f>_xlfn.IFNA(VLOOKUP($F93,'Lijst Stageklassen'!$A$5:$CV$12,3+20*(VALUE(LEFT($C93,1)-1))+VALUE(LEFT($D$7,1)),TRUE),K93)</f>
        <v/>
      </c>
      <c r="J93" s="355" t="str">
        <f>'Rekensheet U-methode'!P100</f>
        <v>0. nee</v>
      </c>
      <c r="K93" s="108" t="str">
        <f>_xlfn.IFNA(IF(OR(RIGHT(C93,3)="MUT",RIGHT(C93,3)="ZUT"),RIGHT(C93,3),VLOOKUP($F93,'Lijst Stageklassen'!$A$5:$CV$12,9+20*(VALUE(LEFT($C93,1)-1))+VALUE(LEFT($D$7,1))+6*VALUE(LEFT(J93,1)),TRUE)),"")</f>
        <v/>
      </c>
      <c r="L93" s="343">
        <f>'Rekensheet U-methode'!R100</f>
        <v>0</v>
      </c>
      <c r="M93" s="108" t="str">
        <f>VLOOKUP($K93,'Emissie U-methode'!$B$3:$E$11,3,TRUE)</f>
        <v/>
      </c>
      <c r="N93" s="108" t="str">
        <f>VLOOKUP($K93,'Emissie U-methode'!$B$3:$E$11,4,TRUE)</f>
        <v/>
      </c>
      <c r="O93" s="57" t="str">
        <f t="shared" si="10"/>
        <v/>
      </c>
      <c r="P93" s="57" t="str">
        <f t="shared" si="14"/>
        <v/>
      </c>
      <c r="Q93" s="57" t="str">
        <f t="shared" si="11"/>
        <v/>
      </c>
      <c r="R93" s="57" t="str">
        <f t="shared" si="12"/>
        <v/>
      </c>
      <c r="S93" s="141" t="str">
        <f t="shared" si="15"/>
        <v/>
      </c>
      <c r="T93" s="286" t="str">
        <f t="shared" si="13"/>
        <v/>
      </c>
    </row>
    <row r="94" spans="2:20" s="4" customFormat="1" ht="15.6" x14ac:dyDescent="0.3">
      <c r="B94" s="123">
        <v>77</v>
      </c>
      <c r="C94" s="122" t="str">
        <f>'Rekensheet U-methode'!C101</f>
        <v>1. Mobiele bron</v>
      </c>
      <c r="D94" s="104" t="str">
        <f>IF('Rekensheet U-methode'!D101="","",'Rekensheet U-methode'!D101)</f>
        <v/>
      </c>
      <c r="E94" s="176" t="str">
        <f>IF('Rekensheet U-methode'!E101="","",'Rekensheet U-methode'!E101)</f>
        <v/>
      </c>
      <c r="F94" s="177" t="str">
        <f>IF('Rekensheet U-methode'!F101="","",'Rekensheet U-methode'!F101)</f>
        <v/>
      </c>
      <c r="G94" s="132" t="str">
        <f>_xlfn.IFNA(VLOOKUP($F94,'Lijst Stageklassen'!$A$5:$CV$12,3+20*(VALUE(LEFT($C94,1)-1)),TRUE),K94)</f>
        <v/>
      </c>
      <c r="H94" s="133" t="str">
        <f>_xlfn.IFNA(VLOOKUP($F94,'Lijst Stageklassen'!$A$5:$CV$12,3+20*(VALUE(LEFT($C94,1)-1))+VALUE(LEFT($D$7,1)),TRUE),K94)</f>
        <v/>
      </c>
      <c r="J94" s="355" t="str">
        <f>'Rekensheet U-methode'!P101</f>
        <v>0. nee</v>
      </c>
      <c r="K94" s="108" t="str">
        <f>_xlfn.IFNA(IF(OR(RIGHT(C94,3)="MUT",RIGHT(C94,3)="ZUT"),RIGHT(C94,3),VLOOKUP($F94,'Lijst Stageklassen'!$A$5:$CV$12,9+20*(VALUE(LEFT($C94,1)-1))+VALUE(LEFT($D$7,1))+6*VALUE(LEFT(J94,1)),TRUE)),"")</f>
        <v/>
      </c>
      <c r="L94" s="343">
        <f>'Rekensheet U-methode'!R101</f>
        <v>0</v>
      </c>
      <c r="M94" s="108" t="str">
        <f>VLOOKUP($K94,'Emissie U-methode'!$B$3:$E$11,3,TRUE)</f>
        <v/>
      </c>
      <c r="N94" s="108" t="str">
        <f>VLOOKUP($K94,'Emissie U-methode'!$B$3:$E$11,4,TRUE)</f>
        <v/>
      </c>
      <c r="O94" s="57" t="str">
        <f t="shared" si="10"/>
        <v/>
      </c>
      <c r="P94" s="57" t="str">
        <f t="shared" si="14"/>
        <v/>
      </c>
      <c r="Q94" s="57" t="str">
        <f t="shared" si="11"/>
        <v/>
      </c>
      <c r="R94" s="57" t="str">
        <f t="shared" si="12"/>
        <v/>
      </c>
      <c r="S94" s="141" t="str">
        <f t="shared" si="15"/>
        <v/>
      </c>
      <c r="T94" s="286" t="str">
        <f t="shared" si="13"/>
        <v/>
      </c>
    </row>
    <row r="95" spans="2:20" s="4" customFormat="1" ht="15.6" x14ac:dyDescent="0.3">
      <c r="B95" s="123">
        <v>78</v>
      </c>
      <c r="C95" s="122" t="str">
        <f>'Rekensheet U-methode'!C102</f>
        <v>1. Mobiele bron</v>
      </c>
      <c r="D95" s="104" t="str">
        <f>IF('Rekensheet U-methode'!D102="","",'Rekensheet U-methode'!D102)</f>
        <v/>
      </c>
      <c r="E95" s="176" t="str">
        <f>IF('Rekensheet U-methode'!E102="","",'Rekensheet U-methode'!E102)</f>
        <v/>
      </c>
      <c r="F95" s="177" t="str">
        <f>IF('Rekensheet U-methode'!F102="","",'Rekensheet U-methode'!F102)</f>
        <v/>
      </c>
      <c r="G95" s="132" t="str">
        <f>_xlfn.IFNA(VLOOKUP($F95,'Lijst Stageklassen'!$A$5:$CV$12,3+20*(VALUE(LEFT($C95,1)-1)),TRUE),K95)</f>
        <v/>
      </c>
      <c r="H95" s="133" t="str">
        <f>_xlfn.IFNA(VLOOKUP($F95,'Lijst Stageklassen'!$A$5:$CV$12,3+20*(VALUE(LEFT($C95,1)-1))+VALUE(LEFT($D$7,1)),TRUE),K95)</f>
        <v/>
      </c>
      <c r="J95" s="355" t="str">
        <f>'Rekensheet U-methode'!P102</f>
        <v>0. nee</v>
      </c>
      <c r="K95" s="108" t="str">
        <f>_xlfn.IFNA(IF(OR(RIGHT(C95,3)="MUT",RIGHT(C95,3)="ZUT"),RIGHT(C95,3),VLOOKUP($F95,'Lijst Stageklassen'!$A$5:$CV$12,9+20*(VALUE(LEFT($C95,1)-1))+VALUE(LEFT($D$7,1))+6*VALUE(LEFT(J95,1)),TRUE)),"")</f>
        <v/>
      </c>
      <c r="L95" s="343">
        <f>'Rekensheet U-methode'!R102</f>
        <v>0</v>
      </c>
      <c r="M95" s="108" t="str">
        <f>VLOOKUP($K95,'Emissie U-methode'!$B$3:$E$11,3,TRUE)</f>
        <v/>
      </c>
      <c r="N95" s="108" t="str">
        <f>VLOOKUP($K95,'Emissie U-methode'!$B$3:$E$11,4,TRUE)</f>
        <v/>
      </c>
      <c r="O95" s="57" t="str">
        <f t="shared" si="10"/>
        <v/>
      </c>
      <c r="P95" s="57" t="str">
        <f t="shared" si="14"/>
        <v/>
      </c>
      <c r="Q95" s="57" t="str">
        <f t="shared" si="11"/>
        <v/>
      </c>
      <c r="R95" s="57" t="str">
        <f t="shared" si="12"/>
        <v/>
      </c>
      <c r="S95" s="141" t="str">
        <f t="shared" si="15"/>
        <v/>
      </c>
      <c r="T95" s="286" t="str">
        <f t="shared" si="13"/>
        <v/>
      </c>
    </row>
    <row r="96" spans="2:20" s="4" customFormat="1" ht="15.6" x14ac:dyDescent="0.3">
      <c r="B96" s="123">
        <v>79</v>
      </c>
      <c r="C96" s="122" t="str">
        <f>'Rekensheet U-methode'!C103</f>
        <v>1. Mobiele bron</v>
      </c>
      <c r="D96" s="104" t="str">
        <f>IF('Rekensheet U-methode'!D103="","",'Rekensheet U-methode'!D103)</f>
        <v/>
      </c>
      <c r="E96" s="176" t="str">
        <f>IF('Rekensheet U-methode'!E103="","",'Rekensheet U-methode'!E103)</f>
        <v/>
      </c>
      <c r="F96" s="177" t="str">
        <f>IF('Rekensheet U-methode'!F103="","",'Rekensheet U-methode'!F103)</f>
        <v/>
      </c>
      <c r="G96" s="132" t="str">
        <f>_xlfn.IFNA(VLOOKUP($F96,'Lijst Stageklassen'!$A$5:$CV$12,3+20*(VALUE(LEFT($C96,1)-1)),TRUE),K96)</f>
        <v/>
      </c>
      <c r="H96" s="133" t="str">
        <f>_xlfn.IFNA(VLOOKUP($F96,'Lijst Stageklassen'!$A$5:$CV$12,3+20*(VALUE(LEFT($C96,1)-1))+VALUE(LEFT($D$7,1)),TRUE),K96)</f>
        <v/>
      </c>
      <c r="J96" s="355" t="str">
        <f>'Rekensheet U-methode'!P103</f>
        <v>0. nee</v>
      </c>
      <c r="K96" s="108" t="str">
        <f>_xlfn.IFNA(IF(OR(RIGHT(C96,3)="MUT",RIGHT(C96,3)="ZUT"),RIGHT(C96,3),VLOOKUP($F96,'Lijst Stageklassen'!$A$5:$CV$12,9+20*(VALUE(LEFT($C96,1)-1))+VALUE(LEFT($D$7,1))+6*VALUE(LEFT(J96,1)),TRUE)),"")</f>
        <v/>
      </c>
      <c r="L96" s="343">
        <f>'Rekensheet U-methode'!R103</f>
        <v>0</v>
      </c>
      <c r="M96" s="108" t="str">
        <f>VLOOKUP($K96,'Emissie U-methode'!$B$3:$E$11,3,TRUE)</f>
        <v/>
      </c>
      <c r="N96" s="108" t="str">
        <f>VLOOKUP($K96,'Emissie U-methode'!$B$3:$E$11,4,TRUE)</f>
        <v/>
      </c>
      <c r="O96" s="57" t="str">
        <f t="shared" si="10"/>
        <v/>
      </c>
      <c r="P96" s="57" t="str">
        <f t="shared" si="14"/>
        <v/>
      </c>
      <c r="Q96" s="57" t="str">
        <f t="shared" si="11"/>
        <v/>
      </c>
      <c r="R96" s="57" t="str">
        <f t="shared" si="12"/>
        <v/>
      </c>
      <c r="S96" s="141" t="str">
        <f t="shared" si="15"/>
        <v/>
      </c>
      <c r="T96" s="286" t="str">
        <f t="shared" si="13"/>
        <v/>
      </c>
    </row>
    <row r="97" spans="2:20" s="4" customFormat="1" ht="15.6" x14ac:dyDescent="0.3">
      <c r="B97" s="123">
        <v>80</v>
      </c>
      <c r="C97" s="122" t="str">
        <f>'Rekensheet U-methode'!C104</f>
        <v>1. Mobiele bron</v>
      </c>
      <c r="D97" s="104" t="str">
        <f>IF('Rekensheet U-methode'!D104="","",'Rekensheet U-methode'!D104)</f>
        <v/>
      </c>
      <c r="E97" s="176" t="str">
        <f>IF('Rekensheet U-methode'!E104="","",'Rekensheet U-methode'!E104)</f>
        <v/>
      </c>
      <c r="F97" s="177" t="str">
        <f>IF('Rekensheet U-methode'!F104="","",'Rekensheet U-methode'!F104)</f>
        <v/>
      </c>
      <c r="G97" s="132" t="str">
        <f>_xlfn.IFNA(VLOOKUP($F97,'Lijst Stageklassen'!$A$5:$CV$12,3+20*(VALUE(LEFT($C97,1)-1)),TRUE),K97)</f>
        <v/>
      </c>
      <c r="H97" s="133" t="str">
        <f>_xlfn.IFNA(VLOOKUP($F97,'Lijst Stageklassen'!$A$5:$CV$12,3+20*(VALUE(LEFT($C97,1)-1))+VALUE(LEFT($D$7,1)),TRUE),K97)</f>
        <v/>
      </c>
      <c r="J97" s="355" t="str">
        <f>'Rekensheet U-methode'!P104</f>
        <v>0. nee</v>
      </c>
      <c r="K97" s="108" t="str">
        <f>_xlfn.IFNA(IF(OR(RIGHT(C97,3)="MUT",RIGHT(C97,3)="ZUT"),RIGHT(C97,3),VLOOKUP($F97,'Lijst Stageklassen'!$A$5:$CV$12,9+20*(VALUE(LEFT($C97,1)-1))+VALUE(LEFT($D$7,1))+6*VALUE(LEFT(J97,1)),TRUE)),"")</f>
        <v/>
      </c>
      <c r="L97" s="343">
        <f>'Rekensheet U-methode'!R104</f>
        <v>0</v>
      </c>
      <c r="M97" s="108" t="str">
        <f>VLOOKUP($K97,'Emissie U-methode'!$B$3:$E$11,3,TRUE)</f>
        <v/>
      </c>
      <c r="N97" s="108" t="str">
        <f>VLOOKUP($K97,'Emissie U-methode'!$B$3:$E$11,4,TRUE)</f>
        <v/>
      </c>
      <c r="O97" s="57" t="str">
        <f t="shared" si="10"/>
        <v/>
      </c>
      <c r="P97" s="57" t="str">
        <f t="shared" si="14"/>
        <v/>
      </c>
      <c r="Q97" s="57" t="str">
        <f t="shared" si="11"/>
        <v/>
      </c>
      <c r="R97" s="57" t="str">
        <f t="shared" si="12"/>
        <v/>
      </c>
      <c r="S97" s="141" t="str">
        <f t="shared" si="15"/>
        <v/>
      </c>
      <c r="T97" s="286" t="str">
        <f t="shared" si="13"/>
        <v/>
      </c>
    </row>
    <row r="98" spans="2:20" s="4" customFormat="1" ht="15.6" x14ac:dyDescent="0.3">
      <c r="B98" s="123">
        <v>81</v>
      </c>
      <c r="C98" s="122" t="str">
        <f>'Rekensheet U-methode'!C105</f>
        <v>1. Mobiele bron</v>
      </c>
      <c r="D98" s="104" t="str">
        <f>IF('Rekensheet U-methode'!D105="","",'Rekensheet U-methode'!D105)</f>
        <v/>
      </c>
      <c r="E98" s="176" t="str">
        <f>IF('Rekensheet U-methode'!E105="","",'Rekensheet U-methode'!E105)</f>
        <v/>
      </c>
      <c r="F98" s="177" t="str">
        <f>IF('Rekensheet U-methode'!F105="","",'Rekensheet U-methode'!F105)</f>
        <v/>
      </c>
      <c r="G98" s="132" t="str">
        <f>_xlfn.IFNA(VLOOKUP($F98,'Lijst Stageklassen'!$A$5:$CV$12,3+20*(VALUE(LEFT($C98,1)-1)),TRUE),K98)</f>
        <v/>
      </c>
      <c r="H98" s="133" t="str">
        <f>_xlfn.IFNA(VLOOKUP($F98,'Lijst Stageklassen'!$A$5:$CV$12,3+20*(VALUE(LEFT($C98,1)-1))+VALUE(LEFT($D$7,1)),TRUE),K98)</f>
        <v/>
      </c>
      <c r="J98" s="355" t="str">
        <f>'Rekensheet U-methode'!P105</f>
        <v>0. nee</v>
      </c>
      <c r="K98" s="108" t="str">
        <f>_xlfn.IFNA(IF(OR(RIGHT(C98,3)="MUT",RIGHT(C98,3)="ZUT"),RIGHT(C98,3),VLOOKUP($F98,'Lijst Stageklassen'!$A$5:$CV$12,9+20*(VALUE(LEFT($C98,1)-1))+VALUE(LEFT($D$7,1))+6*VALUE(LEFT(J98,1)),TRUE)),"")</f>
        <v/>
      </c>
      <c r="L98" s="343">
        <f>'Rekensheet U-methode'!R105</f>
        <v>0</v>
      </c>
      <c r="M98" s="108" t="str">
        <f>VLOOKUP($K98,'Emissie U-methode'!$B$3:$E$11,3,TRUE)</f>
        <v/>
      </c>
      <c r="N98" s="108" t="str">
        <f>VLOOKUP($K98,'Emissie U-methode'!$B$3:$E$11,4,TRUE)</f>
        <v/>
      </c>
      <c r="O98" s="57" t="str">
        <f t="shared" si="10"/>
        <v/>
      </c>
      <c r="P98" s="57" t="str">
        <f t="shared" si="14"/>
        <v/>
      </c>
      <c r="Q98" s="57" t="str">
        <f t="shared" si="11"/>
        <v/>
      </c>
      <c r="R98" s="57" t="str">
        <f t="shared" si="12"/>
        <v/>
      </c>
      <c r="S98" s="141" t="str">
        <f t="shared" si="15"/>
        <v/>
      </c>
      <c r="T98" s="286" t="str">
        <f t="shared" si="13"/>
        <v/>
      </c>
    </row>
    <row r="99" spans="2:20" s="4" customFormat="1" ht="15.6" x14ac:dyDescent="0.3">
      <c r="B99" s="123">
        <v>82</v>
      </c>
      <c r="C99" s="122" t="str">
        <f>'Rekensheet U-methode'!C106</f>
        <v>1. Mobiele bron</v>
      </c>
      <c r="D99" s="104" t="str">
        <f>IF('Rekensheet U-methode'!D106="","",'Rekensheet U-methode'!D106)</f>
        <v/>
      </c>
      <c r="E99" s="176" t="str">
        <f>IF('Rekensheet U-methode'!E106="","",'Rekensheet U-methode'!E106)</f>
        <v/>
      </c>
      <c r="F99" s="177" t="str">
        <f>IF('Rekensheet U-methode'!F106="","",'Rekensheet U-methode'!F106)</f>
        <v/>
      </c>
      <c r="G99" s="132" t="str">
        <f>_xlfn.IFNA(VLOOKUP($F99,'Lijst Stageklassen'!$A$5:$CV$12,3+20*(VALUE(LEFT($C99,1)-1)),TRUE),K99)</f>
        <v/>
      </c>
      <c r="H99" s="133" t="str">
        <f>_xlfn.IFNA(VLOOKUP($F99,'Lijst Stageklassen'!$A$5:$CV$12,3+20*(VALUE(LEFT($C99,1)-1))+VALUE(LEFT($D$7,1)),TRUE),K99)</f>
        <v/>
      </c>
      <c r="J99" s="355" t="str">
        <f>'Rekensheet U-methode'!P106</f>
        <v>0. nee</v>
      </c>
      <c r="K99" s="108" t="str">
        <f>_xlfn.IFNA(IF(OR(RIGHT(C99,3)="MUT",RIGHT(C99,3)="ZUT"),RIGHT(C99,3),VLOOKUP($F99,'Lijst Stageklassen'!$A$5:$CV$12,9+20*(VALUE(LEFT($C99,1)-1))+VALUE(LEFT($D$7,1))+6*VALUE(LEFT(J99,1)),TRUE)),"")</f>
        <v/>
      </c>
      <c r="L99" s="343">
        <f>'Rekensheet U-methode'!R106</f>
        <v>0</v>
      </c>
      <c r="M99" s="108" t="str">
        <f>VLOOKUP($K99,'Emissie U-methode'!$B$3:$E$11,3,TRUE)</f>
        <v/>
      </c>
      <c r="N99" s="108" t="str">
        <f>VLOOKUP($K99,'Emissie U-methode'!$B$3:$E$11,4,TRUE)</f>
        <v/>
      </c>
      <c r="O99" s="57" t="str">
        <f t="shared" si="10"/>
        <v/>
      </c>
      <c r="P99" s="57" t="str">
        <f t="shared" si="14"/>
        <v/>
      </c>
      <c r="Q99" s="57" t="str">
        <f t="shared" si="11"/>
        <v/>
      </c>
      <c r="R99" s="57" t="str">
        <f t="shared" si="12"/>
        <v/>
      </c>
      <c r="S99" s="141" t="str">
        <f t="shared" si="15"/>
        <v/>
      </c>
      <c r="T99" s="286" t="str">
        <f t="shared" si="13"/>
        <v/>
      </c>
    </row>
    <row r="100" spans="2:20" s="4" customFormat="1" ht="15.6" x14ac:dyDescent="0.3">
      <c r="B100" s="123">
        <v>83</v>
      </c>
      <c r="C100" s="122" t="str">
        <f>'Rekensheet U-methode'!C107</f>
        <v>1. Mobiele bron</v>
      </c>
      <c r="D100" s="104" t="str">
        <f>IF('Rekensheet U-methode'!D107="","",'Rekensheet U-methode'!D107)</f>
        <v/>
      </c>
      <c r="E100" s="176" t="str">
        <f>IF('Rekensheet U-methode'!E107="","",'Rekensheet U-methode'!E107)</f>
        <v/>
      </c>
      <c r="F100" s="177" t="str">
        <f>IF('Rekensheet U-methode'!F107="","",'Rekensheet U-methode'!F107)</f>
        <v/>
      </c>
      <c r="G100" s="132" t="str">
        <f>_xlfn.IFNA(VLOOKUP($F100,'Lijst Stageklassen'!$A$5:$CV$12,3+20*(VALUE(LEFT($C100,1)-1)),TRUE),K100)</f>
        <v/>
      </c>
      <c r="H100" s="133" t="str">
        <f>_xlfn.IFNA(VLOOKUP($F100,'Lijst Stageklassen'!$A$5:$CV$12,3+20*(VALUE(LEFT($C100,1)-1))+VALUE(LEFT($D$7,1)),TRUE),K100)</f>
        <v/>
      </c>
      <c r="J100" s="355" t="str">
        <f>'Rekensheet U-methode'!P107</f>
        <v>0. nee</v>
      </c>
      <c r="K100" s="108" t="str">
        <f>_xlfn.IFNA(IF(OR(RIGHT(C100,3)="MUT",RIGHT(C100,3)="ZUT"),RIGHT(C100,3),VLOOKUP($F100,'Lijst Stageklassen'!$A$5:$CV$12,9+20*(VALUE(LEFT($C100,1)-1))+VALUE(LEFT($D$7,1))+6*VALUE(LEFT(J100,1)),TRUE)),"")</f>
        <v/>
      </c>
      <c r="L100" s="343">
        <f>'Rekensheet U-methode'!R107</f>
        <v>0</v>
      </c>
      <c r="M100" s="108" t="str">
        <f>VLOOKUP($K100,'Emissie U-methode'!$B$3:$E$11,3,TRUE)</f>
        <v/>
      </c>
      <c r="N100" s="108" t="str">
        <f>VLOOKUP($K100,'Emissie U-methode'!$B$3:$E$11,4,TRUE)</f>
        <v/>
      </c>
      <c r="O100" s="57" t="str">
        <f t="shared" si="10"/>
        <v/>
      </c>
      <c r="P100" s="57" t="str">
        <f t="shared" si="14"/>
        <v/>
      </c>
      <c r="Q100" s="57" t="str">
        <f t="shared" si="11"/>
        <v/>
      </c>
      <c r="R100" s="57" t="str">
        <f t="shared" si="12"/>
        <v/>
      </c>
      <c r="S100" s="141" t="str">
        <f t="shared" si="15"/>
        <v/>
      </c>
      <c r="T100" s="286" t="str">
        <f t="shared" si="13"/>
        <v/>
      </c>
    </row>
    <row r="101" spans="2:20" s="4" customFormat="1" ht="15.6" x14ac:dyDescent="0.3">
      <c r="B101" s="123">
        <v>84</v>
      </c>
      <c r="C101" s="122" t="str">
        <f>'Rekensheet U-methode'!C108</f>
        <v>1. Mobiele bron</v>
      </c>
      <c r="D101" s="104" t="str">
        <f>IF('Rekensheet U-methode'!D108="","",'Rekensheet U-methode'!D108)</f>
        <v/>
      </c>
      <c r="E101" s="176" t="str">
        <f>IF('Rekensheet U-methode'!E108="","",'Rekensheet U-methode'!E108)</f>
        <v/>
      </c>
      <c r="F101" s="177" t="str">
        <f>IF('Rekensheet U-methode'!F108="","",'Rekensheet U-methode'!F108)</f>
        <v/>
      </c>
      <c r="G101" s="132" t="str">
        <f>_xlfn.IFNA(VLOOKUP($F101,'Lijst Stageklassen'!$A$5:$CV$12,3+20*(VALUE(LEFT($C101,1)-1)),TRUE),K101)</f>
        <v/>
      </c>
      <c r="H101" s="133" t="str">
        <f>_xlfn.IFNA(VLOOKUP($F101,'Lijst Stageklassen'!$A$5:$CV$12,3+20*(VALUE(LEFT($C101,1)-1))+VALUE(LEFT($D$7,1)),TRUE),K101)</f>
        <v/>
      </c>
      <c r="J101" s="355" t="str">
        <f>'Rekensheet U-methode'!P108</f>
        <v>0. nee</v>
      </c>
      <c r="K101" s="108" t="str">
        <f>_xlfn.IFNA(IF(OR(RIGHT(C101,3)="MUT",RIGHT(C101,3)="ZUT"),RIGHT(C101,3),VLOOKUP($F101,'Lijst Stageklassen'!$A$5:$CV$12,9+20*(VALUE(LEFT($C101,1)-1))+VALUE(LEFT($D$7,1))+6*VALUE(LEFT(J101,1)),TRUE)),"")</f>
        <v/>
      </c>
      <c r="L101" s="343">
        <f>'Rekensheet U-methode'!R108</f>
        <v>0</v>
      </c>
      <c r="M101" s="108" t="str">
        <f>VLOOKUP($K101,'Emissie U-methode'!$B$3:$E$11,3,TRUE)</f>
        <v/>
      </c>
      <c r="N101" s="108" t="str">
        <f>VLOOKUP($K101,'Emissie U-methode'!$B$3:$E$11,4,TRUE)</f>
        <v/>
      </c>
      <c r="O101" s="57" t="str">
        <f t="shared" si="10"/>
        <v/>
      </c>
      <c r="P101" s="57" t="str">
        <f t="shared" si="14"/>
        <v/>
      </c>
      <c r="Q101" s="57" t="str">
        <f t="shared" si="11"/>
        <v/>
      </c>
      <c r="R101" s="57" t="str">
        <f t="shared" si="12"/>
        <v/>
      </c>
      <c r="S101" s="141" t="str">
        <f t="shared" si="15"/>
        <v/>
      </c>
      <c r="T101" s="286" t="str">
        <f t="shared" si="13"/>
        <v/>
      </c>
    </row>
    <row r="102" spans="2:20" s="4" customFormat="1" ht="15.6" x14ac:dyDescent="0.3">
      <c r="B102" s="123">
        <v>85</v>
      </c>
      <c r="C102" s="122" t="str">
        <f>'Rekensheet U-methode'!C109</f>
        <v>1. Mobiele bron</v>
      </c>
      <c r="D102" s="104" t="str">
        <f>IF('Rekensheet U-methode'!D109="","",'Rekensheet U-methode'!D109)</f>
        <v/>
      </c>
      <c r="E102" s="176" t="str">
        <f>IF('Rekensheet U-methode'!E109="","",'Rekensheet U-methode'!E109)</f>
        <v/>
      </c>
      <c r="F102" s="177" t="str">
        <f>IF('Rekensheet U-methode'!F109="","",'Rekensheet U-methode'!F109)</f>
        <v/>
      </c>
      <c r="G102" s="132" t="str">
        <f>_xlfn.IFNA(VLOOKUP($F102,'Lijst Stageklassen'!$A$5:$CV$12,3+20*(VALUE(LEFT($C102,1)-1)),TRUE),K102)</f>
        <v/>
      </c>
      <c r="H102" s="133" t="str">
        <f>_xlfn.IFNA(VLOOKUP($F102,'Lijst Stageklassen'!$A$5:$CV$12,3+20*(VALUE(LEFT($C102,1)-1))+VALUE(LEFT($D$7,1)),TRUE),K102)</f>
        <v/>
      </c>
      <c r="J102" s="355" t="str">
        <f>'Rekensheet U-methode'!P109</f>
        <v>0. nee</v>
      </c>
      <c r="K102" s="108" t="str">
        <f>_xlfn.IFNA(IF(OR(RIGHT(C102,3)="MUT",RIGHT(C102,3)="ZUT"),RIGHT(C102,3),VLOOKUP($F102,'Lijst Stageklassen'!$A$5:$CV$12,9+20*(VALUE(LEFT($C102,1)-1))+VALUE(LEFT($D$7,1))+6*VALUE(LEFT(J102,1)),TRUE)),"")</f>
        <v/>
      </c>
      <c r="L102" s="343">
        <f>'Rekensheet U-methode'!R109</f>
        <v>0</v>
      </c>
      <c r="M102" s="108" t="str">
        <f>VLOOKUP($K102,'Emissie U-methode'!$B$3:$E$11,3,TRUE)</f>
        <v/>
      </c>
      <c r="N102" s="108" t="str">
        <f>VLOOKUP($K102,'Emissie U-methode'!$B$3:$E$11,4,TRUE)</f>
        <v/>
      </c>
      <c r="O102" s="57" t="str">
        <f t="shared" si="10"/>
        <v/>
      </c>
      <c r="P102" s="57" t="str">
        <f t="shared" si="14"/>
        <v/>
      </c>
      <c r="Q102" s="57" t="str">
        <f t="shared" si="11"/>
        <v/>
      </c>
      <c r="R102" s="57" t="str">
        <f t="shared" si="12"/>
        <v/>
      </c>
      <c r="S102" s="141" t="str">
        <f t="shared" si="15"/>
        <v/>
      </c>
      <c r="T102" s="286" t="str">
        <f t="shared" si="13"/>
        <v/>
      </c>
    </row>
    <row r="103" spans="2:20" s="4" customFormat="1" ht="15.6" x14ac:dyDescent="0.3">
      <c r="B103" s="123">
        <v>86</v>
      </c>
      <c r="C103" s="122" t="str">
        <f>'Rekensheet U-methode'!C110</f>
        <v>1. Mobiele bron</v>
      </c>
      <c r="D103" s="104" t="str">
        <f>IF('Rekensheet U-methode'!D110="","",'Rekensheet U-methode'!D110)</f>
        <v/>
      </c>
      <c r="E103" s="176" t="str">
        <f>IF('Rekensheet U-methode'!E110="","",'Rekensheet U-methode'!E110)</f>
        <v/>
      </c>
      <c r="F103" s="177" t="str">
        <f>IF('Rekensheet U-methode'!F110="","",'Rekensheet U-methode'!F110)</f>
        <v/>
      </c>
      <c r="G103" s="132" t="str">
        <f>_xlfn.IFNA(VLOOKUP($F103,'Lijst Stageklassen'!$A$5:$CV$12,3+20*(VALUE(LEFT($C103,1)-1)),TRUE),K103)</f>
        <v/>
      </c>
      <c r="H103" s="133" t="str">
        <f>_xlfn.IFNA(VLOOKUP($F103,'Lijst Stageklassen'!$A$5:$CV$12,3+20*(VALUE(LEFT($C103,1)-1))+VALUE(LEFT($D$7,1)),TRUE),K103)</f>
        <v/>
      </c>
      <c r="J103" s="355" t="str">
        <f>'Rekensheet U-methode'!P110</f>
        <v>0. nee</v>
      </c>
      <c r="K103" s="108" t="str">
        <f>_xlfn.IFNA(IF(OR(RIGHT(C103,3)="MUT",RIGHT(C103,3)="ZUT"),RIGHT(C103,3),VLOOKUP($F103,'Lijst Stageklassen'!$A$5:$CV$12,9+20*(VALUE(LEFT($C103,1)-1))+VALUE(LEFT($D$7,1))+6*VALUE(LEFT(J103,1)),TRUE)),"")</f>
        <v/>
      </c>
      <c r="L103" s="343">
        <f>'Rekensheet U-methode'!R110</f>
        <v>0</v>
      </c>
      <c r="M103" s="108" t="str">
        <f>VLOOKUP($K103,'Emissie U-methode'!$B$3:$E$11,3,TRUE)</f>
        <v/>
      </c>
      <c r="N103" s="108" t="str">
        <f>VLOOKUP($K103,'Emissie U-methode'!$B$3:$E$11,4,TRUE)</f>
        <v/>
      </c>
      <c r="O103" s="57" t="str">
        <f t="shared" si="10"/>
        <v/>
      </c>
      <c r="P103" s="57" t="str">
        <f t="shared" si="14"/>
        <v/>
      </c>
      <c r="Q103" s="57" t="str">
        <f t="shared" si="11"/>
        <v/>
      </c>
      <c r="R103" s="57" t="str">
        <f t="shared" si="12"/>
        <v/>
      </c>
      <c r="S103" s="141" t="str">
        <f t="shared" si="15"/>
        <v/>
      </c>
      <c r="T103" s="286" t="str">
        <f t="shared" si="13"/>
        <v/>
      </c>
    </row>
    <row r="104" spans="2:20" s="4" customFormat="1" ht="15.6" x14ac:dyDescent="0.3">
      <c r="B104" s="123">
        <v>87</v>
      </c>
      <c r="C104" s="122" t="str">
        <f>'Rekensheet U-methode'!C111</f>
        <v>1. Mobiele bron</v>
      </c>
      <c r="D104" s="104" t="str">
        <f>IF('Rekensheet U-methode'!D111="","",'Rekensheet U-methode'!D111)</f>
        <v/>
      </c>
      <c r="E104" s="176" t="str">
        <f>IF('Rekensheet U-methode'!E111="","",'Rekensheet U-methode'!E111)</f>
        <v/>
      </c>
      <c r="F104" s="177" t="str">
        <f>IF('Rekensheet U-methode'!F111="","",'Rekensheet U-methode'!F111)</f>
        <v/>
      </c>
      <c r="G104" s="132" t="str">
        <f>_xlfn.IFNA(VLOOKUP($F104,'Lijst Stageklassen'!$A$5:$CV$12,3+20*(VALUE(LEFT($C104,1)-1)),TRUE),K104)</f>
        <v/>
      </c>
      <c r="H104" s="133" t="str">
        <f>_xlfn.IFNA(VLOOKUP($F104,'Lijst Stageklassen'!$A$5:$CV$12,3+20*(VALUE(LEFT($C104,1)-1))+VALUE(LEFT($D$7,1)),TRUE),K104)</f>
        <v/>
      </c>
      <c r="J104" s="355" t="str">
        <f>'Rekensheet U-methode'!P111</f>
        <v>0. nee</v>
      </c>
      <c r="K104" s="108" t="str">
        <f>_xlfn.IFNA(IF(OR(RIGHT(C104,3)="MUT",RIGHT(C104,3)="ZUT"),RIGHT(C104,3),VLOOKUP($F104,'Lijst Stageklassen'!$A$5:$CV$12,9+20*(VALUE(LEFT($C104,1)-1))+VALUE(LEFT($D$7,1))+6*VALUE(LEFT(J104,1)),TRUE)),"")</f>
        <v/>
      </c>
      <c r="L104" s="343">
        <f>'Rekensheet U-methode'!R111</f>
        <v>0</v>
      </c>
      <c r="M104" s="108" t="str">
        <f>VLOOKUP($K104,'Emissie U-methode'!$B$3:$E$11,3,TRUE)</f>
        <v/>
      </c>
      <c r="N104" s="108" t="str">
        <f>VLOOKUP($K104,'Emissie U-methode'!$B$3:$E$11,4,TRUE)</f>
        <v/>
      </c>
      <c r="O104" s="57" t="str">
        <f t="shared" si="10"/>
        <v/>
      </c>
      <c r="P104" s="57" t="str">
        <f t="shared" si="14"/>
        <v/>
      </c>
      <c r="Q104" s="57" t="str">
        <f t="shared" si="11"/>
        <v/>
      </c>
      <c r="R104" s="57" t="str">
        <f t="shared" si="12"/>
        <v/>
      </c>
      <c r="S104" s="141" t="str">
        <f t="shared" si="15"/>
        <v/>
      </c>
      <c r="T104" s="286" t="str">
        <f t="shared" si="13"/>
        <v/>
      </c>
    </row>
    <row r="105" spans="2:20" s="4" customFormat="1" ht="15.6" x14ac:dyDescent="0.3">
      <c r="B105" s="123">
        <v>88</v>
      </c>
      <c r="C105" s="122" t="str">
        <f>'Rekensheet U-methode'!C112</f>
        <v>1. Mobiele bron</v>
      </c>
      <c r="D105" s="104" t="str">
        <f>IF('Rekensheet U-methode'!D112="","",'Rekensheet U-methode'!D112)</f>
        <v/>
      </c>
      <c r="E105" s="176" t="str">
        <f>IF('Rekensheet U-methode'!E112="","",'Rekensheet U-methode'!E112)</f>
        <v/>
      </c>
      <c r="F105" s="177" t="str">
        <f>IF('Rekensheet U-methode'!F112="","",'Rekensheet U-methode'!F112)</f>
        <v/>
      </c>
      <c r="G105" s="132" t="str">
        <f>_xlfn.IFNA(VLOOKUP($F105,'Lijst Stageklassen'!$A$5:$CV$12,3+20*(VALUE(LEFT($C105,1)-1)),TRUE),K105)</f>
        <v/>
      </c>
      <c r="H105" s="133" t="str">
        <f>_xlfn.IFNA(VLOOKUP($F105,'Lijst Stageklassen'!$A$5:$CV$12,3+20*(VALUE(LEFT($C105,1)-1))+VALUE(LEFT($D$7,1)),TRUE),K105)</f>
        <v/>
      </c>
      <c r="J105" s="355" t="str">
        <f>'Rekensheet U-methode'!P112</f>
        <v>0. nee</v>
      </c>
      <c r="K105" s="108" t="str">
        <f>_xlfn.IFNA(IF(OR(RIGHT(C105,3)="MUT",RIGHT(C105,3)="ZUT"),RIGHT(C105,3),VLOOKUP($F105,'Lijst Stageklassen'!$A$5:$CV$12,9+20*(VALUE(LEFT($C105,1)-1))+VALUE(LEFT($D$7,1))+6*VALUE(LEFT(J105,1)),TRUE)),"")</f>
        <v/>
      </c>
      <c r="L105" s="343">
        <f>'Rekensheet U-methode'!R112</f>
        <v>0</v>
      </c>
      <c r="M105" s="108" t="str">
        <f>VLOOKUP($K105,'Emissie U-methode'!$B$3:$E$11,3,TRUE)</f>
        <v/>
      </c>
      <c r="N105" s="108" t="str">
        <f>VLOOKUP($K105,'Emissie U-methode'!$B$3:$E$11,4,TRUE)</f>
        <v/>
      </c>
      <c r="O105" s="57" t="str">
        <f t="shared" si="10"/>
        <v/>
      </c>
      <c r="P105" s="57" t="str">
        <f t="shared" si="14"/>
        <v/>
      </c>
      <c r="Q105" s="57" t="str">
        <f t="shared" si="11"/>
        <v/>
      </c>
      <c r="R105" s="57" t="str">
        <f t="shared" si="12"/>
        <v/>
      </c>
      <c r="S105" s="141" t="str">
        <f t="shared" si="15"/>
        <v/>
      </c>
      <c r="T105" s="286" t="str">
        <f t="shared" si="13"/>
        <v/>
      </c>
    </row>
    <row r="106" spans="2:20" s="4" customFormat="1" ht="15.6" x14ac:dyDescent="0.3">
      <c r="B106" s="123">
        <v>89</v>
      </c>
      <c r="C106" s="122" t="str">
        <f>'Rekensheet U-methode'!C113</f>
        <v>1. Mobiele bron</v>
      </c>
      <c r="D106" s="104" t="str">
        <f>IF('Rekensheet U-methode'!D113="","",'Rekensheet U-methode'!D113)</f>
        <v/>
      </c>
      <c r="E106" s="176" t="str">
        <f>IF('Rekensheet U-methode'!E113="","",'Rekensheet U-methode'!E113)</f>
        <v/>
      </c>
      <c r="F106" s="177" t="str">
        <f>IF('Rekensheet U-methode'!F113="","",'Rekensheet U-methode'!F113)</f>
        <v/>
      </c>
      <c r="G106" s="132" t="str">
        <f>_xlfn.IFNA(VLOOKUP($F106,'Lijst Stageklassen'!$A$5:$CV$12,3+20*(VALUE(LEFT($C106,1)-1)),TRUE),K106)</f>
        <v/>
      </c>
      <c r="H106" s="133" t="str">
        <f>_xlfn.IFNA(VLOOKUP($F106,'Lijst Stageklassen'!$A$5:$CV$12,3+20*(VALUE(LEFT($C106,1)-1))+VALUE(LEFT($D$7,1)),TRUE),K106)</f>
        <v/>
      </c>
      <c r="J106" s="355" t="str">
        <f>'Rekensheet U-methode'!P113</f>
        <v>0. nee</v>
      </c>
      <c r="K106" s="108" t="str">
        <f>_xlfn.IFNA(IF(OR(RIGHT(C106,3)="MUT",RIGHT(C106,3)="ZUT"),RIGHT(C106,3),VLOOKUP($F106,'Lijst Stageklassen'!$A$5:$CV$12,9+20*(VALUE(LEFT($C106,1)-1))+VALUE(LEFT($D$7,1))+6*VALUE(LEFT(J106,1)),TRUE)),"")</f>
        <v/>
      </c>
      <c r="L106" s="343">
        <f>'Rekensheet U-methode'!R113</f>
        <v>0</v>
      </c>
      <c r="M106" s="108" t="str">
        <f>VLOOKUP($K106,'Emissie U-methode'!$B$3:$E$11,3,TRUE)</f>
        <v/>
      </c>
      <c r="N106" s="108" t="str">
        <f>VLOOKUP($K106,'Emissie U-methode'!$B$3:$E$11,4,TRUE)</f>
        <v/>
      </c>
      <c r="O106" s="57" t="str">
        <f t="shared" si="10"/>
        <v/>
      </c>
      <c r="P106" s="57" t="str">
        <f t="shared" si="14"/>
        <v/>
      </c>
      <c r="Q106" s="57" t="str">
        <f t="shared" si="11"/>
        <v/>
      </c>
      <c r="R106" s="57" t="str">
        <f t="shared" si="12"/>
        <v/>
      </c>
      <c r="S106" s="141" t="str">
        <f t="shared" si="15"/>
        <v/>
      </c>
      <c r="T106" s="286" t="str">
        <f t="shared" si="13"/>
        <v/>
      </c>
    </row>
    <row r="107" spans="2:20" s="4" customFormat="1" ht="15.6" x14ac:dyDescent="0.3">
      <c r="B107" s="123">
        <v>90</v>
      </c>
      <c r="C107" s="122" t="str">
        <f>'Rekensheet U-methode'!C114</f>
        <v>1. Mobiele bron</v>
      </c>
      <c r="D107" s="104" t="str">
        <f>IF('Rekensheet U-methode'!D114="","",'Rekensheet U-methode'!D114)</f>
        <v/>
      </c>
      <c r="E107" s="176" t="str">
        <f>IF('Rekensheet U-methode'!E114="","",'Rekensheet U-methode'!E114)</f>
        <v/>
      </c>
      <c r="F107" s="177" t="str">
        <f>IF('Rekensheet U-methode'!F114="","",'Rekensheet U-methode'!F114)</f>
        <v/>
      </c>
      <c r="G107" s="132" t="str">
        <f>_xlfn.IFNA(VLOOKUP($F107,'Lijst Stageklassen'!$A$5:$CV$12,3+20*(VALUE(LEFT($C107,1)-1)),TRUE),K107)</f>
        <v/>
      </c>
      <c r="H107" s="133" t="str">
        <f>_xlfn.IFNA(VLOOKUP($F107,'Lijst Stageklassen'!$A$5:$CV$12,3+20*(VALUE(LEFT($C107,1)-1))+VALUE(LEFT($D$7,1)),TRUE),K107)</f>
        <v/>
      </c>
      <c r="J107" s="355" t="str">
        <f>'Rekensheet U-methode'!P114</f>
        <v>0. nee</v>
      </c>
      <c r="K107" s="108" t="str">
        <f>_xlfn.IFNA(IF(OR(RIGHT(C107,3)="MUT",RIGHT(C107,3)="ZUT"),RIGHT(C107,3),VLOOKUP($F107,'Lijst Stageklassen'!$A$5:$CV$12,9+20*(VALUE(LEFT($C107,1)-1))+VALUE(LEFT($D$7,1))+6*VALUE(LEFT(J107,1)),TRUE)),"")</f>
        <v/>
      </c>
      <c r="L107" s="343">
        <f>'Rekensheet U-methode'!R114</f>
        <v>0</v>
      </c>
      <c r="M107" s="108" t="str">
        <f>VLOOKUP($K107,'Emissie U-methode'!$B$3:$E$11,3,TRUE)</f>
        <v/>
      </c>
      <c r="N107" s="108" t="str">
        <f>VLOOKUP($K107,'Emissie U-methode'!$B$3:$E$11,4,TRUE)</f>
        <v/>
      </c>
      <c r="O107" s="57" t="str">
        <f t="shared" si="10"/>
        <v/>
      </c>
      <c r="P107" s="57" t="str">
        <f t="shared" si="14"/>
        <v/>
      </c>
      <c r="Q107" s="57" t="str">
        <f t="shared" si="11"/>
        <v/>
      </c>
      <c r="R107" s="57" t="str">
        <f t="shared" si="12"/>
        <v/>
      </c>
      <c r="S107" s="141" t="str">
        <f t="shared" si="15"/>
        <v/>
      </c>
      <c r="T107" s="286" t="str">
        <f t="shared" si="13"/>
        <v/>
      </c>
    </row>
    <row r="108" spans="2:20" s="4" customFormat="1" ht="15.6" x14ac:dyDescent="0.3">
      <c r="B108" s="123">
        <v>91</v>
      </c>
      <c r="C108" s="122" t="str">
        <f>'Rekensheet U-methode'!C115</f>
        <v>1. Mobiele bron</v>
      </c>
      <c r="D108" s="104" t="str">
        <f>IF('Rekensheet U-methode'!D115="","",'Rekensheet U-methode'!D115)</f>
        <v/>
      </c>
      <c r="E108" s="176" t="str">
        <f>IF('Rekensheet U-methode'!E115="","",'Rekensheet U-methode'!E115)</f>
        <v/>
      </c>
      <c r="F108" s="177" t="str">
        <f>IF('Rekensheet U-methode'!F115="","",'Rekensheet U-methode'!F115)</f>
        <v/>
      </c>
      <c r="G108" s="132" t="str">
        <f>_xlfn.IFNA(VLOOKUP($F108,'Lijst Stageklassen'!$A$5:$CV$12,3+20*(VALUE(LEFT($C108,1)-1)),TRUE),K108)</f>
        <v/>
      </c>
      <c r="H108" s="133" t="str">
        <f>_xlfn.IFNA(VLOOKUP($F108,'Lijst Stageklassen'!$A$5:$CV$12,3+20*(VALUE(LEFT($C108,1)-1))+VALUE(LEFT($D$7,1)),TRUE),K108)</f>
        <v/>
      </c>
      <c r="J108" s="355" t="str">
        <f>'Rekensheet U-methode'!P115</f>
        <v>0. nee</v>
      </c>
      <c r="K108" s="108" t="str">
        <f>_xlfn.IFNA(IF(OR(RIGHT(C108,3)="MUT",RIGHT(C108,3)="ZUT"),RIGHT(C108,3),VLOOKUP($F108,'Lijst Stageklassen'!$A$5:$CV$12,9+20*(VALUE(LEFT($C108,1)-1))+VALUE(LEFT($D$7,1))+6*VALUE(LEFT(J108,1)),TRUE)),"")</f>
        <v/>
      </c>
      <c r="L108" s="343">
        <f>'Rekensheet U-methode'!R115</f>
        <v>0</v>
      </c>
      <c r="M108" s="108" t="str">
        <f>VLOOKUP($K108,'Emissie U-methode'!$B$3:$E$11,3,TRUE)</f>
        <v/>
      </c>
      <c r="N108" s="108" t="str">
        <f>VLOOKUP($K108,'Emissie U-methode'!$B$3:$E$11,4,TRUE)</f>
        <v/>
      </c>
      <c r="O108" s="57" t="str">
        <f t="shared" si="10"/>
        <v/>
      </c>
      <c r="P108" s="57" t="str">
        <f t="shared" si="14"/>
        <v/>
      </c>
      <c r="Q108" s="57" t="str">
        <f t="shared" si="11"/>
        <v/>
      </c>
      <c r="R108" s="57" t="str">
        <f t="shared" si="12"/>
        <v/>
      </c>
      <c r="S108" s="141" t="str">
        <f t="shared" si="15"/>
        <v/>
      </c>
      <c r="T108" s="286" t="str">
        <f t="shared" si="13"/>
        <v/>
      </c>
    </row>
    <row r="109" spans="2:20" s="4" customFormat="1" ht="15.6" x14ac:dyDescent="0.3">
      <c r="B109" s="123">
        <v>92</v>
      </c>
      <c r="C109" s="122" t="str">
        <f>'Rekensheet U-methode'!C116</f>
        <v>1. Mobiele bron</v>
      </c>
      <c r="D109" s="104" t="str">
        <f>IF('Rekensheet U-methode'!D116="","",'Rekensheet U-methode'!D116)</f>
        <v/>
      </c>
      <c r="E109" s="176" t="str">
        <f>IF('Rekensheet U-methode'!E116="","",'Rekensheet U-methode'!E116)</f>
        <v/>
      </c>
      <c r="F109" s="177" t="str">
        <f>IF('Rekensheet U-methode'!F116="","",'Rekensheet U-methode'!F116)</f>
        <v/>
      </c>
      <c r="G109" s="132" t="str">
        <f>_xlfn.IFNA(VLOOKUP($F109,'Lijst Stageklassen'!$A$5:$CV$12,3+20*(VALUE(LEFT($C109,1)-1)),TRUE),K109)</f>
        <v/>
      </c>
      <c r="H109" s="133" t="str">
        <f>_xlfn.IFNA(VLOOKUP($F109,'Lijst Stageklassen'!$A$5:$CV$12,3+20*(VALUE(LEFT($C109,1)-1))+VALUE(LEFT($D$7,1)),TRUE),K109)</f>
        <v/>
      </c>
      <c r="J109" s="355" t="str">
        <f>'Rekensheet U-methode'!P116</f>
        <v>0. nee</v>
      </c>
      <c r="K109" s="108" t="str">
        <f>_xlfn.IFNA(IF(OR(RIGHT(C109,3)="MUT",RIGHT(C109,3)="ZUT"),RIGHT(C109,3),VLOOKUP($F109,'Lijst Stageklassen'!$A$5:$CV$12,9+20*(VALUE(LEFT($C109,1)-1))+VALUE(LEFT($D$7,1))+6*VALUE(LEFT(J109,1)),TRUE)),"")</f>
        <v/>
      </c>
      <c r="L109" s="343">
        <f>'Rekensheet U-methode'!R116</f>
        <v>0</v>
      </c>
      <c r="M109" s="108" t="str">
        <f>VLOOKUP($K109,'Emissie U-methode'!$B$3:$E$11,3,TRUE)</f>
        <v/>
      </c>
      <c r="N109" s="108" t="str">
        <f>VLOOKUP($K109,'Emissie U-methode'!$B$3:$E$11,4,TRUE)</f>
        <v/>
      </c>
      <c r="O109" s="57" t="str">
        <f t="shared" si="10"/>
        <v/>
      </c>
      <c r="P109" s="57" t="str">
        <f t="shared" si="14"/>
        <v/>
      </c>
      <c r="Q109" s="57" t="str">
        <f t="shared" si="11"/>
        <v/>
      </c>
      <c r="R109" s="57" t="str">
        <f t="shared" si="12"/>
        <v/>
      </c>
      <c r="S109" s="141" t="str">
        <f t="shared" si="15"/>
        <v/>
      </c>
      <c r="T109" s="286" t="str">
        <f t="shared" si="13"/>
        <v/>
      </c>
    </row>
    <row r="110" spans="2:20" s="4" customFormat="1" ht="15.6" x14ac:dyDescent="0.3">
      <c r="B110" s="123">
        <v>93</v>
      </c>
      <c r="C110" s="122" t="str">
        <f>'Rekensheet U-methode'!C117</f>
        <v>1. Mobiele bron</v>
      </c>
      <c r="D110" s="104" t="str">
        <f>IF('Rekensheet U-methode'!D117="","",'Rekensheet U-methode'!D117)</f>
        <v/>
      </c>
      <c r="E110" s="176" t="str">
        <f>IF('Rekensheet U-methode'!E117="","",'Rekensheet U-methode'!E117)</f>
        <v/>
      </c>
      <c r="F110" s="177" t="str">
        <f>IF('Rekensheet U-methode'!F117="","",'Rekensheet U-methode'!F117)</f>
        <v/>
      </c>
      <c r="G110" s="132" t="str">
        <f>_xlfn.IFNA(VLOOKUP($F110,'Lijst Stageklassen'!$A$5:$CV$12,3+20*(VALUE(LEFT($C110,1)-1)),TRUE),K110)</f>
        <v/>
      </c>
      <c r="H110" s="133" t="str">
        <f>_xlfn.IFNA(VLOOKUP($F110,'Lijst Stageklassen'!$A$5:$CV$12,3+20*(VALUE(LEFT($C110,1)-1))+VALUE(LEFT($D$7,1)),TRUE),K110)</f>
        <v/>
      </c>
      <c r="J110" s="355" t="str">
        <f>'Rekensheet U-methode'!P117</f>
        <v>0. nee</v>
      </c>
      <c r="K110" s="108" t="str">
        <f>_xlfn.IFNA(IF(OR(RIGHT(C110,3)="MUT",RIGHT(C110,3)="ZUT"),RIGHT(C110,3),VLOOKUP($F110,'Lijst Stageklassen'!$A$5:$CV$12,9+20*(VALUE(LEFT($C110,1)-1))+VALUE(LEFT($D$7,1))+6*VALUE(LEFT(J110,1)),TRUE)),"")</f>
        <v/>
      </c>
      <c r="L110" s="343">
        <f>'Rekensheet U-methode'!R117</f>
        <v>0</v>
      </c>
      <c r="M110" s="108" t="str">
        <f>VLOOKUP($K110,'Emissie U-methode'!$B$3:$E$11,3,TRUE)</f>
        <v/>
      </c>
      <c r="N110" s="108" t="str">
        <f>VLOOKUP($K110,'Emissie U-methode'!$B$3:$E$11,4,TRUE)</f>
        <v/>
      </c>
      <c r="O110" s="57" t="str">
        <f t="shared" si="10"/>
        <v/>
      </c>
      <c r="P110" s="57" t="str">
        <f t="shared" si="14"/>
        <v/>
      </c>
      <c r="Q110" s="57" t="str">
        <f t="shared" si="11"/>
        <v/>
      </c>
      <c r="R110" s="57" t="str">
        <f t="shared" si="12"/>
        <v/>
      </c>
      <c r="S110" s="141" t="str">
        <f t="shared" si="15"/>
        <v/>
      </c>
      <c r="T110" s="286" t="str">
        <f t="shared" si="13"/>
        <v/>
      </c>
    </row>
    <row r="111" spans="2:20" s="4" customFormat="1" ht="15.6" x14ac:dyDescent="0.3">
      <c r="B111" s="123">
        <v>94</v>
      </c>
      <c r="C111" s="122" t="str">
        <f>'Rekensheet U-methode'!C118</f>
        <v>1. Mobiele bron</v>
      </c>
      <c r="D111" s="104" t="str">
        <f>IF('Rekensheet U-methode'!D118="","",'Rekensheet U-methode'!D118)</f>
        <v/>
      </c>
      <c r="E111" s="176" t="str">
        <f>IF('Rekensheet U-methode'!E118="","",'Rekensheet U-methode'!E118)</f>
        <v/>
      </c>
      <c r="F111" s="177" t="str">
        <f>IF('Rekensheet U-methode'!F118="","",'Rekensheet U-methode'!F118)</f>
        <v/>
      </c>
      <c r="G111" s="132" t="str">
        <f>_xlfn.IFNA(VLOOKUP($F111,'Lijst Stageklassen'!$A$5:$CV$12,3+20*(VALUE(LEFT($C111,1)-1)),TRUE),K111)</f>
        <v/>
      </c>
      <c r="H111" s="133" t="str">
        <f>_xlfn.IFNA(VLOOKUP($F111,'Lijst Stageklassen'!$A$5:$CV$12,3+20*(VALUE(LEFT($C111,1)-1))+VALUE(LEFT($D$7,1)),TRUE),K111)</f>
        <v/>
      </c>
      <c r="J111" s="355" t="str">
        <f>'Rekensheet U-methode'!P118</f>
        <v>0. nee</v>
      </c>
      <c r="K111" s="108" t="str">
        <f>_xlfn.IFNA(IF(OR(RIGHT(C111,3)="MUT",RIGHT(C111,3)="ZUT"),RIGHT(C111,3),VLOOKUP($F111,'Lijst Stageklassen'!$A$5:$CV$12,9+20*(VALUE(LEFT($C111,1)-1))+VALUE(LEFT($D$7,1))+6*VALUE(LEFT(J111,1)),TRUE)),"")</f>
        <v/>
      </c>
      <c r="L111" s="343">
        <f>'Rekensheet U-methode'!R118</f>
        <v>0</v>
      </c>
      <c r="M111" s="108" t="str">
        <f>VLOOKUP($K111,'Emissie U-methode'!$B$3:$E$11,3,TRUE)</f>
        <v/>
      </c>
      <c r="N111" s="108" t="str">
        <f>VLOOKUP($K111,'Emissie U-methode'!$B$3:$E$11,4,TRUE)</f>
        <v/>
      </c>
      <c r="O111" s="57" t="str">
        <f t="shared" si="10"/>
        <v/>
      </c>
      <c r="P111" s="57" t="str">
        <f t="shared" si="14"/>
        <v/>
      </c>
      <c r="Q111" s="57" t="str">
        <f t="shared" si="11"/>
        <v/>
      </c>
      <c r="R111" s="57" t="str">
        <f t="shared" si="12"/>
        <v/>
      </c>
      <c r="S111" s="141" t="str">
        <f t="shared" si="15"/>
        <v/>
      </c>
      <c r="T111" s="286" t="str">
        <f t="shared" si="13"/>
        <v/>
      </c>
    </row>
    <row r="112" spans="2:20" s="4" customFormat="1" ht="15.6" x14ac:dyDescent="0.3">
      <c r="B112" s="123">
        <v>95</v>
      </c>
      <c r="C112" s="122" t="str">
        <f>'Rekensheet U-methode'!C119</f>
        <v>1. Mobiele bron</v>
      </c>
      <c r="D112" s="104" t="str">
        <f>IF('Rekensheet U-methode'!D119="","",'Rekensheet U-methode'!D119)</f>
        <v/>
      </c>
      <c r="E112" s="176" t="str">
        <f>IF('Rekensheet U-methode'!E119="","",'Rekensheet U-methode'!E119)</f>
        <v/>
      </c>
      <c r="F112" s="177" t="str">
        <f>IF('Rekensheet U-methode'!F119="","",'Rekensheet U-methode'!F119)</f>
        <v/>
      </c>
      <c r="G112" s="132" t="str">
        <f>_xlfn.IFNA(VLOOKUP($F112,'Lijst Stageklassen'!$A$5:$CV$12,3+20*(VALUE(LEFT($C112,1)-1)),TRUE),K112)</f>
        <v/>
      </c>
      <c r="H112" s="133" t="str">
        <f>_xlfn.IFNA(VLOOKUP($F112,'Lijst Stageklassen'!$A$5:$CV$12,3+20*(VALUE(LEFT($C112,1)-1))+VALUE(LEFT($D$7,1)),TRUE),K112)</f>
        <v/>
      </c>
      <c r="J112" s="355" t="str">
        <f>'Rekensheet U-methode'!P119</f>
        <v>0. nee</v>
      </c>
      <c r="K112" s="108" t="str">
        <f>_xlfn.IFNA(IF(OR(RIGHT(C112,3)="MUT",RIGHT(C112,3)="ZUT"),RIGHT(C112,3),VLOOKUP($F112,'Lijst Stageklassen'!$A$5:$CV$12,9+20*(VALUE(LEFT($C112,1)-1))+VALUE(LEFT($D$7,1))+6*VALUE(LEFT(J112,1)),TRUE)),"")</f>
        <v/>
      </c>
      <c r="L112" s="343">
        <f>'Rekensheet U-methode'!R119</f>
        <v>0</v>
      </c>
      <c r="M112" s="108" t="str">
        <f>VLOOKUP($K112,'Emissie U-methode'!$B$3:$E$11,3,TRUE)</f>
        <v/>
      </c>
      <c r="N112" s="108" t="str">
        <f>VLOOKUP($K112,'Emissie U-methode'!$B$3:$E$11,4,TRUE)</f>
        <v/>
      </c>
      <c r="O112" s="57" t="str">
        <f t="shared" si="10"/>
        <v/>
      </c>
      <c r="P112" s="57" t="str">
        <f t="shared" si="14"/>
        <v/>
      </c>
      <c r="Q112" s="57" t="str">
        <f t="shared" si="11"/>
        <v/>
      </c>
      <c r="R112" s="57" t="str">
        <f t="shared" si="12"/>
        <v/>
      </c>
      <c r="S112" s="141" t="str">
        <f t="shared" si="15"/>
        <v/>
      </c>
      <c r="T112" s="286" t="str">
        <f t="shared" si="13"/>
        <v/>
      </c>
    </row>
    <row r="113" spans="2:20" s="4" customFormat="1" ht="15.6" x14ac:dyDescent="0.3">
      <c r="B113" s="123">
        <v>96</v>
      </c>
      <c r="C113" s="122" t="str">
        <f>'Rekensheet U-methode'!C120</f>
        <v>1. Mobiele bron</v>
      </c>
      <c r="D113" s="104" t="str">
        <f>IF('Rekensheet U-methode'!D120="","",'Rekensheet U-methode'!D120)</f>
        <v/>
      </c>
      <c r="E113" s="176" t="str">
        <f>IF('Rekensheet U-methode'!E120="","",'Rekensheet U-methode'!E120)</f>
        <v/>
      </c>
      <c r="F113" s="177" t="str">
        <f>IF('Rekensheet U-methode'!F120="","",'Rekensheet U-methode'!F120)</f>
        <v/>
      </c>
      <c r="G113" s="132" t="str">
        <f>_xlfn.IFNA(VLOOKUP($F113,'Lijst Stageklassen'!$A$5:$CV$12,3+20*(VALUE(LEFT($C113,1)-1)),TRUE),K113)</f>
        <v/>
      </c>
      <c r="H113" s="133" t="str">
        <f>_xlfn.IFNA(VLOOKUP($F113,'Lijst Stageklassen'!$A$5:$CV$12,3+20*(VALUE(LEFT($C113,1)-1))+VALUE(LEFT($D$7,1)),TRUE),K113)</f>
        <v/>
      </c>
      <c r="J113" s="355" t="str">
        <f>'Rekensheet U-methode'!P120</f>
        <v>0. nee</v>
      </c>
      <c r="K113" s="108" t="str">
        <f>_xlfn.IFNA(IF(OR(RIGHT(C113,3)="MUT",RIGHT(C113,3)="ZUT"),RIGHT(C113,3),VLOOKUP($F113,'Lijst Stageklassen'!$A$5:$CV$12,9+20*(VALUE(LEFT($C113,1)-1))+VALUE(LEFT($D$7,1))+6*VALUE(LEFT(J113,1)),TRUE)),"")</f>
        <v/>
      </c>
      <c r="L113" s="343">
        <f>'Rekensheet U-methode'!R120</f>
        <v>0</v>
      </c>
      <c r="M113" s="108" t="str">
        <f>VLOOKUP($K113,'Emissie U-methode'!$B$3:$E$11,3,TRUE)</f>
        <v/>
      </c>
      <c r="N113" s="108" t="str">
        <f>VLOOKUP($K113,'Emissie U-methode'!$B$3:$E$11,4,TRUE)</f>
        <v/>
      </c>
      <c r="O113" s="57" t="str">
        <f t="shared" si="10"/>
        <v/>
      </c>
      <c r="P113" s="57" t="str">
        <f t="shared" si="14"/>
        <v/>
      </c>
      <c r="Q113" s="57" t="str">
        <f t="shared" si="11"/>
        <v/>
      </c>
      <c r="R113" s="57" t="str">
        <f t="shared" si="12"/>
        <v/>
      </c>
      <c r="S113" s="141" t="str">
        <f t="shared" si="15"/>
        <v/>
      </c>
      <c r="T113" s="286" t="str">
        <f t="shared" si="13"/>
        <v/>
      </c>
    </row>
    <row r="114" spans="2:20" s="4" customFormat="1" ht="15.6" x14ac:dyDescent="0.3">
      <c r="B114" s="123">
        <v>97</v>
      </c>
      <c r="C114" s="122" t="str">
        <f>'Rekensheet U-methode'!C121</f>
        <v>1. Mobiele bron</v>
      </c>
      <c r="D114" s="104" t="str">
        <f>IF('Rekensheet U-methode'!D121="","",'Rekensheet U-methode'!D121)</f>
        <v/>
      </c>
      <c r="E114" s="176" t="str">
        <f>IF('Rekensheet U-methode'!E121="","",'Rekensheet U-methode'!E121)</f>
        <v/>
      </c>
      <c r="F114" s="177" t="str">
        <f>IF('Rekensheet U-methode'!F121="","",'Rekensheet U-methode'!F121)</f>
        <v/>
      </c>
      <c r="G114" s="132" t="str">
        <f>_xlfn.IFNA(VLOOKUP($F114,'Lijst Stageklassen'!$A$5:$CV$12,3+20*(VALUE(LEFT($C114,1)-1)),TRUE),K114)</f>
        <v/>
      </c>
      <c r="H114" s="133" t="str">
        <f>_xlfn.IFNA(VLOOKUP($F114,'Lijst Stageklassen'!$A$5:$CV$12,3+20*(VALUE(LEFT($C114,1)-1))+VALUE(LEFT($D$7,1)),TRUE),K114)</f>
        <v/>
      </c>
      <c r="J114" s="355" t="str">
        <f>'Rekensheet U-methode'!P121</f>
        <v>0. nee</v>
      </c>
      <c r="K114" s="108" t="str">
        <f>_xlfn.IFNA(IF(OR(RIGHT(C114,3)="MUT",RIGHT(C114,3)="ZUT"),RIGHT(C114,3),VLOOKUP($F114,'Lijst Stageklassen'!$A$5:$CV$12,9+20*(VALUE(LEFT($C114,1)-1))+VALUE(LEFT($D$7,1))+6*VALUE(LEFT(J114,1)),TRUE)),"")</f>
        <v/>
      </c>
      <c r="L114" s="343">
        <f>'Rekensheet U-methode'!R121</f>
        <v>0</v>
      </c>
      <c r="M114" s="108" t="str">
        <f>VLOOKUP($K114,'Emissie U-methode'!$B$3:$E$11,3,TRUE)</f>
        <v/>
      </c>
      <c r="N114" s="108" t="str">
        <f>VLOOKUP($K114,'Emissie U-methode'!$B$3:$E$11,4,TRUE)</f>
        <v/>
      </c>
      <c r="O114" s="57" t="str">
        <f t="shared" si="10"/>
        <v/>
      </c>
      <c r="P114" s="57" t="str">
        <f t="shared" si="14"/>
        <v/>
      </c>
      <c r="Q114" s="57" t="str">
        <f t="shared" si="11"/>
        <v/>
      </c>
      <c r="R114" s="57" t="str">
        <f t="shared" si="12"/>
        <v/>
      </c>
      <c r="S114" s="141" t="str">
        <f t="shared" si="15"/>
        <v/>
      </c>
      <c r="T114" s="286" t="str">
        <f t="shared" si="13"/>
        <v/>
      </c>
    </row>
    <row r="115" spans="2:20" s="4" customFormat="1" ht="15.6" x14ac:dyDescent="0.3">
      <c r="B115" s="123">
        <v>98</v>
      </c>
      <c r="C115" s="122" t="str">
        <f>'Rekensheet U-methode'!C122</f>
        <v>1. Mobiele bron</v>
      </c>
      <c r="D115" s="104" t="str">
        <f>IF('Rekensheet U-methode'!D122="","",'Rekensheet U-methode'!D122)</f>
        <v/>
      </c>
      <c r="E115" s="176" t="str">
        <f>IF('Rekensheet U-methode'!E122="","",'Rekensheet U-methode'!E122)</f>
        <v/>
      </c>
      <c r="F115" s="177" t="str">
        <f>IF('Rekensheet U-methode'!F122="","",'Rekensheet U-methode'!F122)</f>
        <v/>
      </c>
      <c r="G115" s="132" t="str">
        <f>_xlfn.IFNA(VLOOKUP($F115,'Lijst Stageklassen'!$A$5:$CV$12,3+20*(VALUE(LEFT($C115,1)-1)),TRUE),K115)</f>
        <v/>
      </c>
      <c r="H115" s="133" t="str">
        <f>_xlfn.IFNA(VLOOKUP($F115,'Lijst Stageklassen'!$A$5:$CV$12,3+20*(VALUE(LEFT($C115,1)-1))+VALUE(LEFT($D$7,1)),TRUE),K115)</f>
        <v/>
      </c>
      <c r="J115" s="355" t="str">
        <f>'Rekensheet U-methode'!P122</f>
        <v>0. nee</v>
      </c>
      <c r="K115" s="108" t="str">
        <f>_xlfn.IFNA(IF(OR(RIGHT(C115,3)="MUT",RIGHT(C115,3)="ZUT"),RIGHT(C115,3),VLOOKUP($F115,'Lijst Stageklassen'!$A$5:$CV$12,9+20*(VALUE(LEFT($C115,1)-1))+VALUE(LEFT($D$7,1))+6*VALUE(LEFT(J115,1)),TRUE)),"")</f>
        <v/>
      </c>
      <c r="L115" s="343">
        <f>'Rekensheet U-methode'!R122</f>
        <v>0</v>
      </c>
      <c r="M115" s="108" t="str">
        <f>VLOOKUP($K115,'Emissie U-methode'!$B$3:$E$11,3,TRUE)</f>
        <v/>
      </c>
      <c r="N115" s="108" t="str">
        <f>VLOOKUP($K115,'Emissie U-methode'!$B$3:$E$11,4,TRUE)</f>
        <v/>
      </c>
      <c r="O115" s="57" t="str">
        <f t="shared" si="10"/>
        <v/>
      </c>
      <c r="P115" s="57" t="str">
        <f t="shared" si="14"/>
        <v/>
      </c>
      <c r="Q115" s="57" t="str">
        <f t="shared" si="11"/>
        <v/>
      </c>
      <c r="R115" s="57" t="str">
        <f t="shared" si="12"/>
        <v/>
      </c>
      <c r="S115" s="141" t="str">
        <f t="shared" si="15"/>
        <v/>
      </c>
      <c r="T115" s="286" t="str">
        <f t="shared" si="13"/>
        <v/>
      </c>
    </row>
    <row r="116" spans="2:20" s="4" customFormat="1" ht="15.6" x14ac:dyDescent="0.3">
      <c r="B116" s="123">
        <v>99</v>
      </c>
      <c r="C116" s="122" t="str">
        <f>'Rekensheet U-methode'!C123</f>
        <v>1. Mobiele bron</v>
      </c>
      <c r="D116" s="104" t="str">
        <f>IF('Rekensheet U-methode'!D123="","",'Rekensheet U-methode'!D123)</f>
        <v/>
      </c>
      <c r="E116" s="176" t="str">
        <f>IF('Rekensheet U-methode'!E123="","",'Rekensheet U-methode'!E123)</f>
        <v/>
      </c>
      <c r="F116" s="177" t="str">
        <f>IF('Rekensheet U-methode'!F123="","",'Rekensheet U-methode'!F123)</f>
        <v/>
      </c>
      <c r="G116" s="132" t="str">
        <f>_xlfn.IFNA(VLOOKUP($F116,'Lijst Stageklassen'!$A$5:$CV$12,3+20*(VALUE(LEFT($C116,1)-1)),TRUE),K116)</f>
        <v/>
      </c>
      <c r="H116" s="133" t="str">
        <f>_xlfn.IFNA(VLOOKUP($F116,'Lijst Stageklassen'!$A$5:$CV$12,3+20*(VALUE(LEFT($C116,1)-1))+VALUE(LEFT($D$7,1)),TRUE),K116)</f>
        <v/>
      </c>
      <c r="J116" s="355" t="str">
        <f>'Rekensheet U-methode'!P123</f>
        <v>0. nee</v>
      </c>
      <c r="K116" s="108" t="str">
        <f>_xlfn.IFNA(IF(OR(RIGHT(C116,3)="MUT",RIGHT(C116,3)="ZUT"),RIGHT(C116,3),VLOOKUP($F116,'Lijst Stageklassen'!$A$5:$CV$12,9+20*(VALUE(LEFT($C116,1)-1))+VALUE(LEFT($D$7,1))+6*VALUE(LEFT(J116,1)),TRUE)),"")</f>
        <v/>
      </c>
      <c r="L116" s="343">
        <f>'Rekensheet U-methode'!R123</f>
        <v>0</v>
      </c>
      <c r="M116" s="108" t="str">
        <f>VLOOKUP($K116,'Emissie U-methode'!$B$3:$E$11,3,TRUE)</f>
        <v/>
      </c>
      <c r="N116" s="108" t="str">
        <f>VLOOKUP($K116,'Emissie U-methode'!$B$3:$E$11,4,TRUE)</f>
        <v/>
      </c>
      <c r="O116" s="57" t="str">
        <f t="shared" si="10"/>
        <v/>
      </c>
      <c r="P116" s="57" t="str">
        <f t="shared" si="14"/>
        <v/>
      </c>
      <c r="Q116" s="57" t="str">
        <f t="shared" si="11"/>
        <v/>
      </c>
      <c r="R116" s="57" t="str">
        <f t="shared" si="12"/>
        <v/>
      </c>
      <c r="S116" s="141" t="str">
        <f t="shared" si="15"/>
        <v/>
      </c>
      <c r="T116" s="286" t="str">
        <f t="shared" si="13"/>
        <v/>
      </c>
    </row>
    <row r="117" spans="2:20" s="4" customFormat="1" ht="15.6" x14ac:dyDescent="0.3">
      <c r="B117" s="123">
        <v>100</v>
      </c>
      <c r="C117" s="122" t="str">
        <f>'Rekensheet U-methode'!C124</f>
        <v>1. Mobiele bron</v>
      </c>
      <c r="D117" s="104" t="str">
        <f>IF('Rekensheet U-methode'!D124="","",'Rekensheet U-methode'!D124)</f>
        <v/>
      </c>
      <c r="E117" s="176" t="str">
        <f>IF('Rekensheet U-methode'!E124="","",'Rekensheet U-methode'!E124)</f>
        <v/>
      </c>
      <c r="F117" s="177" t="str">
        <f>IF('Rekensheet U-methode'!F124="","",'Rekensheet U-methode'!F124)</f>
        <v/>
      </c>
      <c r="G117" s="132" t="str">
        <f>_xlfn.IFNA(VLOOKUP($F117,'Lijst Stageklassen'!$A$5:$CV$12,3+20*(VALUE(LEFT($C117,1)-1)),TRUE),K117)</f>
        <v/>
      </c>
      <c r="H117" s="133" t="str">
        <f>_xlfn.IFNA(VLOOKUP($F117,'Lijst Stageklassen'!$A$5:$CV$12,3+20*(VALUE(LEFT($C117,1)-1))+VALUE(LEFT($D$7,1)),TRUE),K117)</f>
        <v/>
      </c>
      <c r="J117" s="355" t="str">
        <f>'Rekensheet U-methode'!P124</f>
        <v>0. nee</v>
      </c>
      <c r="K117" s="108" t="str">
        <f>_xlfn.IFNA(IF(OR(RIGHT(C117,3)="MUT",RIGHT(C117,3)="ZUT"),RIGHT(C117,3),VLOOKUP($F117,'Lijst Stageklassen'!$A$5:$CV$12,9+20*(VALUE(LEFT($C117,1)-1))+VALUE(LEFT($D$7,1))+6*VALUE(LEFT(J117,1)),TRUE)),"")</f>
        <v/>
      </c>
      <c r="L117" s="343">
        <f>'Rekensheet U-methode'!R124</f>
        <v>0</v>
      </c>
      <c r="M117" s="108" t="str">
        <f>VLOOKUP($K117,'Emissie U-methode'!$B$3:$E$11,3,TRUE)</f>
        <v/>
      </c>
      <c r="N117" s="108" t="str">
        <f>VLOOKUP($K117,'Emissie U-methode'!$B$3:$E$11,4,TRUE)</f>
        <v/>
      </c>
      <c r="O117" s="57" t="str">
        <f t="shared" si="10"/>
        <v/>
      </c>
      <c r="P117" s="57" t="str">
        <f t="shared" si="14"/>
        <v/>
      </c>
      <c r="Q117" s="57" t="str">
        <f t="shared" si="11"/>
        <v/>
      </c>
      <c r="R117" s="57" t="str">
        <f t="shared" si="12"/>
        <v/>
      </c>
      <c r="S117" s="141" t="str">
        <f t="shared" si="15"/>
        <v/>
      </c>
      <c r="T117" s="286" t="str">
        <f t="shared" si="13"/>
        <v/>
      </c>
    </row>
    <row r="118" spans="2:20" s="4" customFormat="1" ht="15.6" x14ac:dyDescent="0.3">
      <c r="B118" s="123">
        <v>101</v>
      </c>
      <c r="C118" s="122" t="str">
        <f>'Rekensheet U-methode'!C125</f>
        <v>1. Mobiele bron</v>
      </c>
      <c r="D118" s="104" t="str">
        <f>IF('Rekensheet U-methode'!D125="","",'Rekensheet U-methode'!D125)</f>
        <v/>
      </c>
      <c r="E118" s="176" t="str">
        <f>IF('Rekensheet U-methode'!E125="","",'Rekensheet U-methode'!E125)</f>
        <v/>
      </c>
      <c r="F118" s="177" t="str">
        <f>IF('Rekensheet U-methode'!F125="","",'Rekensheet U-methode'!F125)</f>
        <v/>
      </c>
      <c r="G118" s="132" t="str">
        <f>_xlfn.IFNA(VLOOKUP($F118,'Lijst Stageklassen'!$A$5:$CV$12,3+20*(VALUE(LEFT($C118,1)-1)),TRUE),K118)</f>
        <v/>
      </c>
      <c r="H118" s="133" t="str">
        <f>_xlfn.IFNA(VLOOKUP($F118,'Lijst Stageklassen'!$A$5:$CV$12,3+20*(VALUE(LEFT($C118,1)-1))+VALUE(LEFT($D$7,1)),TRUE),K118)</f>
        <v/>
      </c>
      <c r="J118" s="355" t="str">
        <f>'Rekensheet U-methode'!P125</f>
        <v>0. nee</v>
      </c>
      <c r="K118" s="108" t="str">
        <f>_xlfn.IFNA(IF(OR(RIGHT(C118,3)="MUT",RIGHT(C118,3)="ZUT"),RIGHT(C118,3),VLOOKUP($F118,'Lijst Stageklassen'!$A$5:$CV$12,9+20*(VALUE(LEFT($C118,1)-1))+VALUE(LEFT($D$7,1))+6*VALUE(LEFT(J118,1)),TRUE)),"")</f>
        <v/>
      </c>
      <c r="L118" s="343">
        <f>'Rekensheet U-methode'!R125</f>
        <v>0</v>
      </c>
      <c r="M118" s="108" t="str">
        <f>VLOOKUP($K118,'Emissie U-methode'!$B$3:$E$11,3,TRUE)</f>
        <v/>
      </c>
      <c r="N118" s="108" t="str">
        <f>VLOOKUP($K118,'Emissie U-methode'!$B$3:$E$11,4,TRUE)</f>
        <v/>
      </c>
      <c r="O118" s="57" t="str">
        <f t="shared" si="10"/>
        <v/>
      </c>
      <c r="P118" s="57" t="str">
        <f t="shared" si="14"/>
        <v/>
      </c>
      <c r="Q118" s="57" t="str">
        <f t="shared" si="11"/>
        <v/>
      </c>
      <c r="R118" s="57" t="str">
        <f t="shared" si="12"/>
        <v/>
      </c>
      <c r="S118" s="141" t="str">
        <f t="shared" si="15"/>
        <v/>
      </c>
      <c r="T118" s="286" t="str">
        <f t="shared" si="13"/>
        <v/>
      </c>
    </row>
    <row r="119" spans="2:20" s="4" customFormat="1" ht="15.6" x14ac:dyDescent="0.3">
      <c r="B119" s="123">
        <v>102</v>
      </c>
      <c r="C119" s="122" t="str">
        <f>'Rekensheet U-methode'!C126</f>
        <v>1. Mobiele bron</v>
      </c>
      <c r="D119" s="104" t="str">
        <f>IF('Rekensheet U-methode'!D126="","",'Rekensheet U-methode'!D126)</f>
        <v/>
      </c>
      <c r="E119" s="176" t="str">
        <f>IF('Rekensheet U-methode'!E126="","",'Rekensheet U-methode'!E126)</f>
        <v/>
      </c>
      <c r="F119" s="177" t="str">
        <f>IF('Rekensheet U-methode'!F126="","",'Rekensheet U-methode'!F126)</f>
        <v/>
      </c>
      <c r="G119" s="132" t="str">
        <f>_xlfn.IFNA(VLOOKUP($F119,'Lijst Stageklassen'!$A$5:$CV$12,3+20*(VALUE(LEFT($C119,1)-1)),TRUE),K119)</f>
        <v/>
      </c>
      <c r="H119" s="133" t="str">
        <f>_xlfn.IFNA(VLOOKUP($F119,'Lijst Stageklassen'!$A$5:$CV$12,3+20*(VALUE(LEFT($C119,1)-1))+VALUE(LEFT($D$7,1)),TRUE),K119)</f>
        <v/>
      </c>
      <c r="J119" s="355" t="str">
        <f>'Rekensheet U-methode'!P126</f>
        <v>0. nee</v>
      </c>
      <c r="K119" s="108" t="str">
        <f>_xlfn.IFNA(IF(OR(RIGHT(C119,3)="MUT",RIGHT(C119,3)="ZUT"),RIGHT(C119,3),VLOOKUP($F119,'Lijst Stageklassen'!$A$5:$CV$12,9+20*(VALUE(LEFT($C119,1)-1))+VALUE(LEFT($D$7,1))+6*VALUE(LEFT(J119,1)),TRUE)),"")</f>
        <v/>
      </c>
      <c r="L119" s="343">
        <f>'Rekensheet U-methode'!R126</f>
        <v>0</v>
      </c>
      <c r="M119" s="108" t="str">
        <f>VLOOKUP($K119,'Emissie U-methode'!$B$3:$E$11,3,TRUE)</f>
        <v/>
      </c>
      <c r="N119" s="108" t="str">
        <f>VLOOKUP($K119,'Emissie U-methode'!$B$3:$E$11,4,TRUE)</f>
        <v/>
      </c>
      <c r="O119" s="57" t="str">
        <f t="shared" si="10"/>
        <v/>
      </c>
      <c r="P119" s="57" t="str">
        <f t="shared" si="14"/>
        <v/>
      </c>
      <c r="Q119" s="57" t="str">
        <f t="shared" si="11"/>
        <v/>
      </c>
      <c r="R119" s="57" t="str">
        <f t="shared" si="12"/>
        <v/>
      </c>
      <c r="S119" s="141" t="str">
        <f t="shared" si="15"/>
        <v/>
      </c>
      <c r="T119" s="286" t="str">
        <f t="shared" si="13"/>
        <v/>
      </c>
    </row>
    <row r="120" spans="2:20" s="4" customFormat="1" ht="15.6" x14ac:dyDescent="0.3">
      <c r="B120" s="123">
        <v>103</v>
      </c>
      <c r="C120" s="122" t="str">
        <f>'Rekensheet U-methode'!C127</f>
        <v>1. Mobiele bron</v>
      </c>
      <c r="D120" s="104" t="str">
        <f>IF('Rekensheet U-methode'!D127="","",'Rekensheet U-methode'!D127)</f>
        <v/>
      </c>
      <c r="E120" s="176" t="str">
        <f>IF('Rekensheet U-methode'!E127="","",'Rekensheet U-methode'!E127)</f>
        <v/>
      </c>
      <c r="F120" s="177" t="str">
        <f>IF('Rekensheet U-methode'!F127="","",'Rekensheet U-methode'!F127)</f>
        <v/>
      </c>
      <c r="G120" s="132" t="str">
        <f>_xlfn.IFNA(VLOOKUP($F120,'Lijst Stageklassen'!$A$5:$CV$12,3+20*(VALUE(LEFT($C120,1)-1)),TRUE),K120)</f>
        <v/>
      </c>
      <c r="H120" s="133" t="str">
        <f>_xlfn.IFNA(VLOOKUP($F120,'Lijst Stageklassen'!$A$5:$CV$12,3+20*(VALUE(LEFT($C120,1)-1))+VALUE(LEFT($D$7,1)),TRUE),K120)</f>
        <v/>
      </c>
      <c r="J120" s="355" t="str">
        <f>'Rekensheet U-methode'!P127</f>
        <v>0. nee</v>
      </c>
      <c r="K120" s="108" t="str">
        <f>_xlfn.IFNA(IF(OR(RIGHT(C120,3)="MUT",RIGHT(C120,3)="ZUT"),RIGHT(C120,3),VLOOKUP($F120,'Lijst Stageklassen'!$A$5:$CV$12,9+20*(VALUE(LEFT($C120,1)-1))+VALUE(LEFT($D$7,1))+6*VALUE(LEFT(J120,1)),TRUE)),"")</f>
        <v/>
      </c>
      <c r="L120" s="343">
        <f>'Rekensheet U-methode'!R127</f>
        <v>0</v>
      </c>
      <c r="M120" s="108" t="str">
        <f>VLOOKUP($K120,'Emissie U-methode'!$B$3:$E$11,3,TRUE)</f>
        <v/>
      </c>
      <c r="N120" s="108" t="str">
        <f>VLOOKUP($K120,'Emissie U-methode'!$B$3:$E$11,4,TRUE)</f>
        <v/>
      </c>
      <c r="O120" s="57" t="str">
        <f t="shared" si="10"/>
        <v/>
      </c>
      <c r="P120" s="57" t="str">
        <f t="shared" si="14"/>
        <v/>
      </c>
      <c r="Q120" s="57" t="str">
        <f t="shared" si="11"/>
        <v/>
      </c>
      <c r="R120" s="57" t="str">
        <f t="shared" si="12"/>
        <v/>
      </c>
      <c r="S120" s="141" t="str">
        <f t="shared" si="15"/>
        <v/>
      </c>
      <c r="T120" s="286" t="str">
        <f t="shared" si="13"/>
        <v/>
      </c>
    </row>
    <row r="121" spans="2:20" s="4" customFormat="1" ht="15.6" x14ac:dyDescent="0.3">
      <c r="B121" s="123">
        <v>104</v>
      </c>
      <c r="C121" s="122" t="str">
        <f>'Rekensheet U-methode'!C128</f>
        <v>1. Mobiele bron</v>
      </c>
      <c r="D121" s="104" t="str">
        <f>IF('Rekensheet U-methode'!D128="","",'Rekensheet U-methode'!D128)</f>
        <v/>
      </c>
      <c r="E121" s="176" t="str">
        <f>IF('Rekensheet U-methode'!E128="","",'Rekensheet U-methode'!E128)</f>
        <v/>
      </c>
      <c r="F121" s="177" t="str">
        <f>IF('Rekensheet U-methode'!F128="","",'Rekensheet U-methode'!F128)</f>
        <v/>
      </c>
      <c r="G121" s="132" t="str">
        <f>_xlfn.IFNA(VLOOKUP($F121,'Lijst Stageklassen'!$A$5:$CV$12,3+20*(VALUE(LEFT($C121,1)-1)),TRUE),K121)</f>
        <v/>
      </c>
      <c r="H121" s="133" t="str">
        <f>_xlfn.IFNA(VLOOKUP($F121,'Lijst Stageklassen'!$A$5:$CV$12,3+20*(VALUE(LEFT($C121,1)-1))+VALUE(LEFT($D$7,1)),TRUE),K121)</f>
        <v/>
      </c>
      <c r="J121" s="355" t="str">
        <f>'Rekensheet U-methode'!P128</f>
        <v>0. nee</v>
      </c>
      <c r="K121" s="108" t="str">
        <f>_xlfn.IFNA(IF(OR(RIGHT(C121,3)="MUT",RIGHT(C121,3)="ZUT"),RIGHT(C121,3),VLOOKUP($F121,'Lijst Stageklassen'!$A$5:$CV$12,9+20*(VALUE(LEFT($C121,1)-1))+VALUE(LEFT($D$7,1))+6*VALUE(LEFT(J121,1)),TRUE)),"")</f>
        <v/>
      </c>
      <c r="L121" s="343">
        <f>'Rekensheet U-methode'!R128</f>
        <v>0</v>
      </c>
      <c r="M121" s="108" t="str">
        <f>VLOOKUP($K121,'Emissie U-methode'!$B$3:$E$11,3,TRUE)</f>
        <v/>
      </c>
      <c r="N121" s="108" t="str">
        <f>VLOOKUP($K121,'Emissie U-methode'!$B$3:$E$11,4,TRUE)</f>
        <v/>
      </c>
      <c r="O121" s="57" t="str">
        <f t="shared" si="10"/>
        <v/>
      </c>
      <c r="P121" s="57" t="str">
        <f t="shared" si="14"/>
        <v/>
      </c>
      <c r="Q121" s="57" t="str">
        <f t="shared" si="11"/>
        <v/>
      </c>
      <c r="R121" s="57" t="str">
        <f t="shared" si="12"/>
        <v/>
      </c>
      <c r="S121" s="141" t="str">
        <f t="shared" si="15"/>
        <v/>
      </c>
      <c r="T121" s="286" t="str">
        <f t="shared" si="13"/>
        <v/>
      </c>
    </row>
    <row r="122" spans="2:20" s="4" customFormat="1" ht="15.6" x14ac:dyDescent="0.3">
      <c r="B122" s="123">
        <v>105</v>
      </c>
      <c r="C122" s="122" t="str">
        <f>'Rekensheet U-methode'!C129</f>
        <v>1. Mobiele bron</v>
      </c>
      <c r="D122" s="104" t="str">
        <f>IF('Rekensheet U-methode'!D129="","",'Rekensheet U-methode'!D129)</f>
        <v/>
      </c>
      <c r="E122" s="176" t="str">
        <f>IF('Rekensheet U-methode'!E129="","",'Rekensheet U-methode'!E129)</f>
        <v/>
      </c>
      <c r="F122" s="177" t="str">
        <f>IF('Rekensheet U-methode'!F129="","",'Rekensheet U-methode'!F129)</f>
        <v/>
      </c>
      <c r="G122" s="132" t="str">
        <f>_xlfn.IFNA(VLOOKUP($F122,'Lijst Stageklassen'!$A$5:$CV$12,3+20*(VALUE(LEFT($C122,1)-1)),TRUE),K122)</f>
        <v/>
      </c>
      <c r="H122" s="133" t="str">
        <f>_xlfn.IFNA(VLOOKUP($F122,'Lijst Stageklassen'!$A$5:$CV$12,3+20*(VALUE(LEFT($C122,1)-1))+VALUE(LEFT($D$7,1)),TRUE),K122)</f>
        <v/>
      </c>
      <c r="J122" s="355" t="str">
        <f>'Rekensheet U-methode'!P129</f>
        <v>0. nee</v>
      </c>
      <c r="K122" s="108" t="str">
        <f>_xlfn.IFNA(IF(OR(RIGHT(C122,3)="MUT",RIGHT(C122,3)="ZUT"),RIGHT(C122,3),VLOOKUP($F122,'Lijst Stageklassen'!$A$5:$CV$12,9+20*(VALUE(LEFT($C122,1)-1))+VALUE(LEFT($D$7,1))+6*VALUE(LEFT(J122,1)),TRUE)),"")</f>
        <v/>
      </c>
      <c r="L122" s="343">
        <f>'Rekensheet U-methode'!R129</f>
        <v>0</v>
      </c>
      <c r="M122" s="108" t="str">
        <f>VLOOKUP($K122,'Emissie U-methode'!$B$3:$E$11,3,TRUE)</f>
        <v/>
      </c>
      <c r="N122" s="108" t="str">
        <f>VLOOKUP($K122,'Emissie U-methode'!$B$3:$E$11,4,TRUE)</f>
        <v/>
      </c>
      <c r="O122" s="57" t="str">
        <f t="shared" si="10"/>
        <v/>
      </c>
      <c r="P122" s="57" t="str">
        <f t="shared" si="14"/>
        <v/>
      </c>
      <c r="Q122" s="57" t="str">
        <f t="shared" si="11"/>
        <v/>
      </c>
      <c r="R122" s="57" t="str">
        <f t="shared" si="12"/>
        <v/>
      </c>
      <c r="S122" s="141" t="str">
        <f t="shared" si="15"/>
        <v/>
      </c>
      <c r="T122" s="286" t="str">
        <f t="shared" si="13"/>
        <v/>
      </c>
    </row>
    <row r="123" spans="2:20" s="4" customFormat="1" ht="15.6" x14ac:dyDescent="0.3">
      <c r="B123" s="123">
        <v>106</v>
      </c>
      <c r="C123" s="122" t="str">
        <f>'Rekensheet U-methode'!C130</f>
        <v>1. Mobiele bron</v>
      </c>
      <c r="D123" s="104" t="str">
        <f>IF('Rekensheet U-methode'!D130="","",'Rekensheet U-methode'!D130)</f>
        <v/>
      </c>
      <c r="E123" s="176" t="str">
        <f>IF('Rekensheet U-methode'!E130="","",'Rekensheet U-methode'!E130)</f>
        <v/>
      </c>
      <c r="F123" s="177" t="str">
        <f>IF('Rekensheet U-methode'!F130="","",'Rekensheet U-methode'!F130)</f>
        <v/>
      </c>
      <c r="G123" s="132" t="str">
        <f>_xlfn.IFNA(VLOOKUP($F123,'Lijst Stageklassen'!$A$5:$CV$12,3+20*(VALUE(LEFT($C123,1)-1)),TRUE),K123)</f>
        <v/>
      </c>
      <c r="H123" s="133" t="str">
        <f>_xlfn.IFNA(VLOOKUP($F123,'Lijst Stageklassen'!$A$5:$CV$12,3+20*(VALUE(LEFT($C123,1)-1))+VALUE(LEFT($D$7,1)),TRUE),K123)</f>
        <v/>
      </c>
      <c r="J123" s="355" t="str">
        <f>'Rekensheet U-methode'!P130</f>
        <v>0. nee</v>
      </c>
      <c r="K123" s="108" t="str">
        <f>_xlfn.IFNA(IF(OR(RIGHT(C123,3)="MUT",RIGHT(C123,3)="ZUT"),RIGHT(C123,3),VLOOKUP($F123,'Lijst Stageklassen'!$A$5:$CV$12,9+20*(VALUE(LEFT($C123,1)-1))+VALUE(LEFT($D$7,1))+6*VALUE(LEFT(J123,1)),TRUE)),"")</f>
        <v/>
      </c>
      <c r="L123" s="343">
        <f>'Rekensheet U-methode'!R130</f>
        <v>0</v>
      </c>
      <c r="M123" s="108" t="str">
        <f>VLOOKUP($K123,'Emissie U-methode'!$B$3:$E$11,3,TRUE)</f>
        <v/>
      </c>
      <c r="N123" s="108" t="str">
        <f>VLOOKUP($K123,'Emissie U-methode'!$B$3:$E$11,4,TRUE)</f>
        <v/>
      </c>
      <c r="O123" s="57" t="str">
        <f t="shared" si="10"/>
        <v/>
      </c>
      <c r="P123" s="57" t="str">
        <f t="shared" si="14"/>
        <v/>
      </c>
      <c r="Q123" s="57" t="str">
        <f t="shared" si="11"/>
        <v/>
      </c>
      <c r="R123" s="57" t="str">
        <f t="shared" si="12"/>
        <v/>
      </c>
      <c r="S123" s="141" t="str">
        <f t="shared" si="15"/>
        <v/>
      </c>
      <c r="T123" s="286" t="str">
        <f t="shared" si="13"/>
        <v/>
      </c>
    </row>
    <row r="124" spans="2:20" s="4" customFormat="1" ht="15.6" x14ac:dyDescent="0.3">
      <c r="B124" s="123">
        <v>107</v>
      </c>
      <c r="C124" s="122" t="str">
        <f>'Rekensheet U-methode'!C131</f>
        <v>1. Mobiele bron</v>
      </c>
      <c r="D124" s="104" t="str">
        <f>IF('Rekensheet U-methode'!D131="","",'Rekensheet U-methode'!D131)</f>
        <v/>
      </c>
      <c r="E124" s="176" t="str">
        <f>IF('Rekensheet U-methode'!E131="","",'Rekensheet U-methode'!E131)</f>
        <v/>
      </c>
      <c r="F124" s="177" t="str">
        <f>IF('Rekensheet U-methode'!F131="","",'Rekensheet U-methode'!F131)</f>
        <v/>
      </c>
      <c r="G124" s="132" t="str">
        <f>_xlfn.IFNA(VLOOKUP($F124,'Lijst Stageklassen'!$A$5:$CV$12,3+20*(VALUE(LEFT($C124,1)-1)),TRUE),K124)</f>
        <v/>
      </c>
      <c r="H124" s="133" t="str">
        <f>_xlfn.IFNA(VLOOKUP($F124,'Lijst Stageklassen'!$A$5:$CV$12,3+20*(VALUE(LEFT($C124,1)-1))+VALUE(LEFT($D$7,1)),TRUE),K124)</f>
        <v/>
      </c>
      <c r="J124" s="355" t="str">
        <f>'Rekensheet U-methode'!P131</f>
        <v>0. nee</v>
      </c>
      <c r="K124" s="108" t="str">
        <f>_xlfn.IFNA(IF(OR(RIGHT(C124,3)="MUT",RIGHT(C124,3)="ZUT"),RIGHT(C124,3),VLOOKUP($F124,'Lijst Stageklassen'!$A$5:$CV$12,9+20*(VALUE(LEFT($C124,1)-1))+VALUE(LEFT($D$7,1))+6*VALUE(LEFT(J124,1)),TRUE)),"")</f>
        <v/>
      </c>
      <c r="L124" s="343">
        <f>'Rekensheet U-methode'!R131</f>
        <v>0</v>
      </c>
      <c r="M124" s="108" t="str">
        <f>VLOOKUP($K124,'Emissie U-methode'!$B$3:$E$11,3,TRUE)</f>
        <v/>
      </c>
      <c r="N124" s="108" t="str">
        <f>VLOOKUP($K124,'Emissie U-methode'!$B$3:$E$11,4,TRUE)</f>
        <v/>
      </c>
      <c r="O124" s="57" t="str">
        <f t="shared" si="10"/>
        <v/>
      </c>
      <c r="P124" s="57" t="str">
        <f t="shared" si="14"/>
        <v/>
      </c>
      <c r="Q124" s="57" t="str">
        <f t="shared" si="11"/>
        <v/>
      </c>
      <c r="R124" s="57" t="str">
        <f t="shared" si="12"/>
        <v/>
      </c>
      <c r="S124" s="141" t="str">
        <f t="shared" si="15"/>
        <v/>
      </c>
      <c r="T124" s="286" t="str">
        <f t="shared" si="13"/>
        <v/>
      </c>
    </row>
    <row r="125" spans="2:20" s="4" customFormat="1" ht="15.6" x14ac:dyDescent="0.3">
      <c r="B125" s="123">
        <v>108</v>
      </c>
      <c r="C125" s="122" t="str">
        <f>'Rekensheet U-methode'!C132</f>
        <v>1. Mobiele bron</v>
      </c>
      <c r="D125" s="104" t="str">
        <f>IF('Rekensheet U-methode'!D132="","",'Rekensheet U-methode'!D132)</f>
        <v/>
      </c>
      <c r="E125" s="176" t="str">
        <f>IF('Rekensheet U-methode'!E132="","",'Rekensheet U-methode'!E132)</f>
        <v/>
      </c>
      <c r="F125" s="177" t="str">
        <f>IF('Rekensheet U-methode'!F132="","",'Rekensheet U-methode'!F132)</f>
        <v/>
      </c>
      <c r="G125" s="132" t="str">
        <f>_xlfn.IFNA(VLOOKUP($F125,'Lijst Stageklassen'!$A$5:$CV$12,3+20*(VALUE(LEFT($C125,1)-1)),TRUE),K125)</f>
        <v/>
      </c>
      <c r="H125" s="133" t="str">
        <f>_xlfn.IFNA(VLOOKUP($F125,'Lijst Stageklassen'!$A$5:$CV$12,3+20*(VALUE(LEFT($C125,1)-1))+VALUE(LEFT($D$7,1)),TRUE),K125)</f>
        <v/>
      </c>
      <c r="J125" s="355" t="str">
        <f>'Rekensheet U-methode'!P132</f>
        <v>0. nee</v>
      </c>
      <c r="K125" s="108" t="str">
        <f>_xlfn.IFNA(IF(OR(RIGHT(C125,3)="MUT",RIGHT(C125,3)="ZUT"),RIGHT(C125,3),VLOOKUP($F125,'Lijst Stageklassen'!$A$5:$CV$12,9+20*(VALUE(LEFT($C125,1)-1))+VALUE(LEFT($D$7,1))+6*VALUE(LEFT(J125,1)),TRUE)),"")</f>
        <v/>
      </c>
      <c r="L125" s="343">
        <f>'Rekensheet U-methode'!R132</f>
        <v>0</v>
      </c>
      <c r="M125" s="108" t="str">
        <f>VLOOKUP($K125,'Emissie U-methode'!$B$3:$E$11,3,TRUE)</f>
        <v/>
      </c>
      <c r="N125" s="108" t="str">
        <f>VLOOKUP($K125,'Emissie U-methode'!$B$3:$E$11,4,TRUE)</f>
        <v/>
      </c>
      <c r="O125" s="57" t="str">
        <f t="shared" si="10"/>
        <v/>
      </c>
      <c r="P125" s="57" t="str">
        <f t="shared" si="14"/>
        <v/>
      </c>
      <c r="Q125" s="57" t="str">
        <f t="shared" si="11"/>
        <v/>
      </c>
      <c r="R125" s="57" t="str">
        <f t="shared" si="12"/>
        <v/>
      </c>
      <c r="S125" s="141" t="str">
        <f t="shared" si="15"/>
        <v/>
      </c>
      <c r="T125" s="286" t="str">
        <f t="shared" si="13"/>
        <v/>
      </c>
    </row>
    <row r="126" spans="2:20" s="4" customFormat="1" ht="15.6" x14ac:dyDescent="0.3">
      <c r="B126" s="123">
        <v>109</v>
      </c>
      <c r="C126" s="122" t="str">
        <f>'Rekensheet U-methode'!C133</f>
        <v>1. Mobiele bron</v>
      </c>
      <c r="D126" s="104" t="str">
        <f>IF('Rekensheet U-methode'!D133="","",'Rekensheet U-methode'!D133)</f>
        <v/>
      </c>
      <c r="E126" s="176" t="str">
        <f>IF('Rekensheet U-methode'!E133="","",'Rekensheet U-methode'!E133)</f>
        <v/>
      </c>
      <c r="F126" s="177" t="str">
        <f>IF('Rekensheet U-methode'!F133="","",'Rekensheet U-methode'!F133)</f>
        <v/>
      </c>
      <c r="G126" s="132" t="str">
        <f>_xlfn.IFNA(VLOOKUP($F126,'Lijst Stageklassen'!$A$5:$CV$12,3+20*(VALUE(LEFT($C126,1)-1)),TRUE),K126)</f>
        <v/>
      </c>
      <c r="H126" s="133" t="str">
        <f>_xlfn.IFNA(VLOOKUP($F126,'Lijst Stageklassen'!$A$5:$CV$12,3+20*(VALUE(LEFT($C126,1)-1))+VALUE(LEFT($D$7,1)),TRUE),K126)</f>
        <v/>
      </c>
      <c r="J126" s="355" t="str">
        <f>'Rekensheet U-methode'!P133</f>
        <v>0. nee</v>
      </c>
      <c r="K126" s="108" t="str">
        <f>_xlfn.IFNA(IF(OR(RIGHT(C126,3)="MUT",RIGHT(C126,3)="ZUT"),RIGHT(C126,3),VLOOKUP($F126,'Lijst Stageklassen'!$A$5:$CV$12,9+20*(VALUE(LEFT($C126,1)-1))+VALUE(LEFT($D$7,1))+6*VALUE(LEFT(J126,1)),TRUE)),"")</f>
        <v/>
      </c>
      <c r="L126" s="343">
        <f>'Rekensheet U-methode'!R133</f>
        <v>0</v>
      </c>
      <c r="M126" s="108" t="str">
        <f>VLOOKUP($K126,'Emissie U-methode'!$B$3:$E$11,3,TRUE)</f>
        <v/>
      </c>
      <c r="N126" s="108" t="str">
        <f>VLOOKUP($K126,'Emissie U-methode'!$B$3:$E$11,4,TRUE)</f>
        <v/>
      </c>
      <c r="O126" s="57" t="str">
        <f t="shared" si="10"/>
        <v/>
      </c>
      <c r="P126" s="57" t="str">
        <f t="shared" si="14"/>
        <v/>
      </c>
      <c r="Q126" s="57" t="str">
        <f t="shared" si="11"/>
        <v/>
      </c>
      <c r="R126" s="57" t="str">
        <f t="shared" si="12"/>
        <v/>
      </c>
      <c r="S126" s="141" t="str">
        <f t="shared" si="15"/>
        <v/>
      </c>
      <c r="T126" s="286" t="str">
        <f t="shared" si="13"/>
        <v/>
      </c>
    </row>
    <row r="127" spans="2:20" s="4" customFormat="1" ht="15.6" x14ac:dyDescent="0.3">
      <c r="B127" s="123">
        <v>110</v>
      </c>
      <c r="C127" s="122" t="str">
        <f>'Rekensheet U-methode'!C134</f>
        <v>1. Mobiele bron</v>
      </c>
      <c r="D127" s="104" t="str">
        <f>IF('Rekensheet U-methode'!D134="","",'Rekensheet U-methode'!D134)</f>
        <v/>
      </c>
      <c r="E127" s="176" t="str">
        <f>IF('Rekensheet U-methode'!E134="","",'Rekensheet U-methode'!E134)</f>
        <v/>
      </c>
      <c r="F127" s="177" t="str">
        <f>IF('Rekensheet U-methode'!F134="","",'Rekensheet U-methode'!F134)</f>
        <v/>
      </c>
      <c r="G127" s="132" t="str">
        <f>_xlfn.IFNA(VLOOKUP($F127,'Lijst Stageklassen'!$A$5:$CV$12,3+20*(VALUE(LEFT($C127,1)-1)),TRUE),K127)</f>
        <v/>
      </c>
      <c r="H127" s="133" t="str">
        <f>_xlfn.IFNA(VLOOKUP($F127,'Lijst Stageklassen'!$A$5:$CV$12,3+20*(VALUE(LEFT($C127,1)-1))+VALUE(LEFT($D$7,1)),TRUE),K127)</f>
        <v/>
      </c>
      <c r="J127" s="355" t="str">
        <f>'Rekensheet U-methode'!P134</f>
        <v>0. nee</v>
      </c>
      <c r="K127" s="108" t="str">
        <f>_xlfn.IFNA(IF(OR(RIGHT(C127,3)="MUT",RIGHT(C127,3)="ZUT"),RIGHT(C127,3),VLOOKUP($F127,'Lijst Stageklassen'!$A$5:$CV$12,9+20*(VALUE(LEFT($C127,1)-1))+VALUE(LEFT($D$7,1))+6*VALUE(LEFT(J127,1)),TRUE)),"")</f>
        <v/>
      </c>
      <c r="L127" s="343">
        <f>'Rekensheet U-methode'!R134</f>
        <v>0</v>
      </c>
      <c r="M127" s="108" t="str">
        <f>VLOOKUP($K127,'Emissie U-methode'!$B$3:$E$11,3,TRUE)</f>
        <v/>
      </c>
      <c r="N127" s="108" t="str">
        <f>VLOOKUP($K127,'Emissie U-methode'!$B$3:$E$11,4,TRUE)</f>
        <v/>
      </c>
      <c r="O127" s="57" t="str">
        <f t="shared" si="10"/>
        <v/>
      </c>
      <c r="P127" s="57" t="str">
        <f t="shared" si="14"/>
        <v/>
      </c>
      <c r="Q127" s="57" t="str">
        <f t="shared" si="11"/>
        <v/>
      </c>
      <c r="R127" s="57" t="str">
        <f t="shared" si="12"/>
        <v/>
      </c>
      <c r="S127" s="141" t="str">
        <f t="shared" si="15"/>
        <v/>
      </c>
      <c r="T127" s="286" t="str">
        <f t="shared" si="13"/>
        <v/>
      </c>
    </row>
    <row r="128" spans="2:20" s="4" customFormat="1" ht="15.6" x14ac:dyDescent="0.3">
      <c r="B128" s="123">
        <v>111</v>
      </c>
      <c r="C128" s="122" t="str">
        <f>'Rekensheet U-methode'!C135</f>
        <v>1. Mobiele bron</v>
      </c>
      <c r="D128" s="104" t="str">
        <f>IF('Rekensheet U-methode'!D135="","",'Rekensheet U-methode'!D135)</f>
        <v/>
      </c>
      <c r="E128" s="176" t="str">
        <f>IF('Rekensheet U-methode'!E135="","",'Rekensheet U-methode'!E135)</f>
        <v/>
      </c>
      <c r="F128" s="177" t="str">
        <f>IF('Rekensheet U-methode'!F135="","",'Rekensheet U-methode'!F135)</f>
        <v/>
      </c>
      <c r="G128" s="132" t="str">
        <f>_xlfn.IFNA(VLOOKUP($F128,'Lijst Stageklassen'!$A$5:$CV$12,3+20*(VALUE(LEFT($C128,1)-1)),TRUE),K128)</f>
        <v/>
      </c>
      <c r="H128" s="133" t="str">
        <f>_xlfn.IFNA(VLOOKUP($F128,'Lijst Stageklassen'!$A$5:$CV$12,3+20*(VALUE(LEFT($C128,1)-1))+VALUE(LEFT($D$7,1)),TRUE),K128)</f>
        <v/>
      </c>
      <c r="J128" s="355" t="str">
        <f>'Rekensheet U-methode'!P135</f>
        <v>0. nee</v>
      </c>
      <c r="K128" s="108" t="str">
        <f>_xlfn.IFNA(IF(OR(RIGHT(C128,3)="MUT",RIGHT(C128,3)="ZUT"),RIGHT(C128,3),VLOOKUP($F128,'Lijst Stageklassen'!$A$5:$CV$12,9+20*(VALUE(LEFT($C128,1)-1))+VALUE(LEFT($D$7,1))+6*VALUE(LEFT(J128,1)),TRUE)),"")</f>
        <v/>
      </c>
      <c r="L128" s="343">
        <f>'Rekensheet U-methode'!R135</f>
        <v>0</v>
      </c>
      <c r="M128" s="108" t="str">
        <f>VLOOKUP($K128,'Emissie U-methode'!$B$3:$E$11,3,TRUE)</f>
        <v/>
      </c>
      <c r="N128" s="108" t="str">
        <f>VLOOKUP($K128,'Emissie U-methode'!$B$3:$E$11,4,TRUE)</f>
        <v/>
      </c>
      <c r="O128" s="57" t="str">
        <f t="shared" si="10"/>
        <v/>
      </c>
      <c r="P128" s="57" t="str">
        <f t="shared" si="14"/>
        <v/>
      </c>
      <c r="Q128" s="57" t="str">
        <f t="shared" si="11"/>
        <v/>
      </c>
      <c r="R128" s="57" t="str">
        <f t="shared" si="12"/>
        <v/>
      </c>
      <c r="S128" s="141" t="str">
        <f t="shared" si="15"/>
        <v/>
      </c>
      <c r="T128" s="286" t="str">
        <f t="shared" si="13"/>
        <v/>
      </c>
    </row>
    <row r="129" spans="2:20" s="4" customFormat="1" ht="15.6" x14ac:dyDescent="0.3">
      <c r="B129" s="123">
        <v>112</v>
      </c>
      <c r="C129" s="122" t="str">
        <f>'Rekensheet U-methode'!C136</f>
        <v>1. Mobiele bron</v>
      </c>
      <c r="D129" s="104" t="str">
        <f>IF('Rekensheet U-methode'!D136="","",'Rekensheet U-methode'!D136)</f>
        <v/>
      </c>
      <c r="E129" s="176" t="str">
        <f>IF('Rekensheet U-methode'!E136="","",'Rekensheet U-methode'!E136)</f>
        <v/>
      </c>
      <c r="F129" s="177" t="str">
        <f>IF('Rekensheet U-methode'!F136="","",'Rekensheet U-methode'!F136)</f>
        <v/>
      </c>
      <c r="G129" s="132" t="str">
        <f>_xlfn.IFNA(VLOOKUP($F129,'Lijst Stageklassen'!$A$5:$CV$12,3+20*(VALUE(LEFT($C129,1)-1)),TRUE),K129)</f>
        <v/>
      </c>
      <c r="H129" s="133" t="str">
        <f>_xlfn.IFNA(VLOOKUP($F129,'Lijst Stageklassen'!$A$5:$CV$12,3+20*(VALUE(LEFT($C129,1)-1))+VALUE(LEFT($D$7,1)),TRUE),K129)</f>
        <v/>
      </c>
      <c r="J129" s="355" t="str">
        <f>'Rekensheet U-methode'!P136</f>
        <v>0. nee</v>
      </c>
      <c r="K129" s="108" t="str">
        <f>_xlfn.IFNA(IF(OR(RIGHT(C129,3)="MUT",RIGHT(C129,3)="ZUT"),RIGHT(C129,3),VLOOKUP($F129,'Lijst Stageklassen'!$A$5:$CV$12,9+20*(VALUE(LEFT($C129,1)-1))+VALUE(LEFT($D$7,1))+6*VALUE(LEFT(J129,1)),TRUE)),"")</f>
        <v/>
      </c>
      <c r="L129" s="343">
        <f>'Rekensheet U-methode'!R136</f>
        <v>0</v>
      </c>
      <c r="M129" s="108" t="str">
        <f>VLOOKUP($K129,'Emissie U-methode'!$B$3:$E$11,3,TRUE)</f>
        <v/>
      </c>
      <c r="N129" s="108" t="str">
        <f>VLOOKUP($K129,'Emissie U-methode'!$B$3:$E$11,4,TRUE)</f>
        <v/>
      </c>
      <c r="O129" s="57" t="str">
        <f t="shared" si="10"/>
        <v/>
      </c>
      <c r="P129" s="57" t="str">
        <f t="shared" si="14"/>
        <v/>
      </c>
      <c r="Q129" s="57" t="str">
        <f t="shared" si="11"/>
        <v/>
      </c>
      <c r="R129" s="57" t="str">
        <f t="shared" si="12"/>
        <v/>
      </c>
      <c r="S129" s="141" t="str">
        <f t="shared" si="15"/>
        <v/>
      </c>
      <c r="T129" s="286" t="str">
        <f t="shared" si="13"/>
        <v/>
      </c>
    </row>
    <row r="130" spans="2:20" s="4" customFormat="1" ht="15.6" x14ac:dyDescent="0.3">
      <c r="B130" s="123">
        <v>113</v>
      </c>
      <c r="C130" s="122" t="str">
        <f>'Rekensheet U-methode'!C137</f>
        <v>1. Mobiele bron</v>
      </c>
      <c r="D130" s="104" t="str">
        <f>IF('Rekensheet U-methode'!D137="","",'Rekensheet U-methode'!D137)</f>
        <v/>
      </c>
      <c r="E130" s="176" t="str">
        <f>IF('Rekensheet U-methode'!E137="","",'Rekensheet U-methode'!E137)</f>
        <v/>
      </c>
      <c r="F130" s="177" t="str">
        <f>IF('Rekensheet U-methode'!F137="","",'Rekensheet U-methode'!F137)</f>
        <v/>
      </c>
      <c r="G130" s="132" t="str">
        <f>_xlfn.IFNA(VLOOKUP($F130,'Lijst Stageklassen'!$A$5:$CV$12,3+20*(VALUE(LEFT($C130,1)-1)),TRUE),K130)</f>
        <v/>
      </c>
      <c r="H130" s="133" t="str">
        <f>_xlfn.IFNA(VLOOKUP($F130,'Lijst Stageklassen'!$A$5:$CV$12,3+20*(VALUE(LEFT($C130,1)-1))+VALUE(LEFT($D$7,1)),TRUE),K130)</f>
        <v/>
      </c>
      <c r="J130" s="355" t="str">
        <f>'Rekensheet U-methode'!P137</f>
        <v>0. nee</v>
      </c>
      <c r="K130" s="108" t="str">
        <f>_xlfn.IFNA(IF(OR(RIGHT(C130,3)="MUT",RIGHT(C130,3)="ZUT"),RIGHT(C130,3),VLOOKUP($F130,'Lijst Stageklassen'!$A$5:$CV$12,9+20*(VALUE(LEFT($C130,1)-1))+VALUE(LEFT($D$7,1))+6*VALUE(LEFT(J130,1)),TRUE)),"")</f>
        <v/>
      </c>
      <c r="L130" s="343">
        <f>'Rekensheet U-methode'!R137</f>
        <v>0</v>
      </c>
      <c r="M130" s="108" t="str">
        <f>VLOOKUP($K130,'Emissie U-methode'!$B$3:$E$11,3,TRUE)</f>
        <v/>
      </c>
      <c r="N130" s="108" t="str">
        <f>VLOOKUP($K130,'Emissie U-methode'!$B$3:$E$11,4,TRUE)</f>
        <v/>
      </c>
      <c r="O130" s="57" t="str">
        <f t="shared" si="10"/>
        <v/>
      </c>
      <c r="P130" s="57" t="str">
        <f t="shared" si="14"/>
        <v/>
      </c>
      <c r="Q130" s="57" t="str">
        <f t="shared" si="11"/>
        <v/>
      </c>
      <c r="R130" s="57" t="str">
        <f t="shared" si="12"/>
        <v/>
      </c>
      <c r="S130" s="141" t="str">
        <f t="shared" si="15"/>
        <v/>
      </c>
      <c r="T130" s="286" t="str">
        <f t="shared" si="13"/>
        <v/>
      </c>
    </row>
    <row r="131" spans="2:20" s="4" customFormat="1" ht="15.6" x14ac:dyDescent="0.3">
      <c r="B131" s="123">
        <v>114</v>
      </c>
      <c r="C131" s="122" t="str">
        <f>'Rekensheet U-methode'!C138</f>
        <v>1. Mobiele bron</v>
      </c>
      <c r="D131" s="104" t="str">
        <f>IF('Rekensheet U-methode'!D138="","",'Rekensheet U-methode'!D138)</f>
        <v/>
      </c>
      <c r="E131" s="176" t="str">
        <f>IF('Rekensheet U-methode'!E138="","",'Rekensheet U-methode'!E138)</f>
        <v/>
      </c>
      <c r="F131" s="177" t="str">
        <f>IF('Rekensheet U-methode'!F138="","",'Rekensheet U-methode'!F138)</f>
        <v/>
      </c>
      <c r="G131" s="132" t="str">
        <f>_xlfn.IFNA(VLOOKUP($F131,'Lijst Stageklassen'!$A$5:$CV$12,3+20*(VALUE(LEFT($C131,1)-1)),TRUE),K131)</f>
        <v/>
      </c>
      <c r="H131" s="133" t="str">
        <f>_xlfn.IFNA(VLOOKUP($F131,'Lijst Stageklassen'!$A$5:$CV$12,3+20*(VALUE(LEFT($C131,1)-1))+VALUE(LEFT($D$7,1)),TRUE),K131)</f>
        <v/>
      </c>
      <c r="J131" s="355" t="str">
        <f>'Rekensheet U-methode'!P138</f>
        <v>0. nee</v>
      </c>
      <c r="K131" s="108" t="str">
        <f>_xlfn.IFNA(IF(OR(RIGHT(C131,3)="MUT",RIGHT(C131,3)="ZUT"),RIGHT(C131,3),VLOOKUP($F131,'Lijst Stageklassen'!$A$5:$CV$12,9+20*(VALUE(LEFT($C131,1)-1))+VALUE(LEFT($D$7,1))+6*VALUE(LEFT(J131,1)),TRUE)),"")</f>
        <v/>
      </c>
      <c r="L131" s="343">
        <f>'Rekensheet U-methode'!R138</f>
        <v>0</v>
      </c>
      <c r="M131" s="108" t="str">
        <f>VLOOKUP($K131,'Emissie U-methode'!$B$3:$E$11,3,TRUE)</f>
        <v/>
      </c>
      <c r="N131" s="108" t="str">
        <f>VLOOKUP($K131,'Emissie U-methode'!$B$3:$E$11,4,TRUE)</f>
        <v/>
      </c>
      <c r="O131" s="57" t="str">
        <f t="shared" si="10"/>
        <v/>
      </c>
      <c r="P131" s="57" t="str">
        <f t="shared" si="14"/>
        <v/>
      </c>
      <c r="Q131" s="57" t="str">
        <f t="shared" si="11"/>
        <v/>
      </c>
      <c r="R131" s="57" t="str">
        <f t="shared" si="12"/>
        <v/>
      </c>
      <c r="S131" s="141" t="str">
        <f t="shared" si="15"/>
        <v/>
      </c>
      <c r="T131" s="286" t="str">
        <f t="shared" si="13"/>
        <v/>
      </c>
    </row>
    <row r="132" spans="2:20" s="4" customFormat="1" ht="15.6" x14ac:dyDescent="0.3">
      <c r="B132" s="123">
        <v>115</v>
      </c>
      <c r="C132" s="122" t="str">
        <f>'Rekensheet U-methode'!C139</f>
        <v>1. Mobiele bron</v>
      </c>
      <c r="D132" s="104" t="str">
        <f>IF('Rekensheet U-methode'!D139="","",'Rekensheet U-methode'!D139)</f>
        <v/>
      </c>
      <c r="E132" s="176" t="str">
        <f>IF('Rekensheet U-methode'!E139="","",'Rekensheet U-methode'!E139)</f>
        <v/>
      </c>
      <c r="F132" s="177" t="str">
        <f>IF('Rekensheet U-methode'!F139="","",'Rekensheet U-methode'!F139)</f>
        <v/>
      </c>
      <c r="G132" s="132" t="str">
        <f>_xlfn.IFNA(VLOOKUP($F132,'Lijst Stageklassen'!$A$5:$CV$12,3+20*(VALUE(LEFT($C132,1)-1)),TRUE),K132)</f>
        <v/>
      </c>
      <c r="H132" s="133" t="str">
        <f>_xlfn.IFNA(VLOOKUP($F132,'Lijst Stageklassen'!$A$5:$CV$12,3+20*(VALUE(LEFT($C132,1)-1))+VALUE(LEFT($D$7,1)),TRUE),K132)</f>
        <v/>
      </c>
      <c r="J132" s="355" t="str">
        <f>'Rekensheet U-methode'!P139</f>
        <v>0. nee</v>
      </c>
      <c r="K132" s="108" t="str">
        <f>_xlfn.IFNA(IF(OR(RIGHT(C132,3)="MUT",RIGHT(C132,3)="ZUT"),RIGHT(C132,3),VLOOKUP($F132,'Lijst Stageklassen'!$A$5:$CV$12,9+20*(VALUE(LEFT($C132,1)-1))+VALUE(LEFT($D$7,1))+6*VALUE(LEFT(J132,1)),TRUE)),"")</f>
        <v/>
      </c>
      <c r="L132" s="343">
        <f>'Rekensheet U-methode'!R139</f>
        <v>0</v>
      </c>
      <c r="M132" s="108" t="str">
        <f>VLOOKUP($K132,'Emissie U-methode'!$B$3:$E$11,3,TRUE)</f>
        <v/>
      </c>
      <c r="N132" s="108" t="str">
        <f>VLOOKUP($K132,'Emissie U-methode'!$B$3:$E$11,4,TRUE)</f>
        <v/>
      </c>
      <c r="O132" s="57" t="str">
        <f t="shared" si="10"/>
        <v/>
      </c>
      <c r="P132" s="57" t="str">
        <f t="shared" si="14"/>
        <v/>
      </c>
      <c r="Q132" s="57" t="str">
        <f t="shared" si="11"/>
        <v/>
      </c>
      <c r="R132" s="57" t="str">
        <f t="shared" si="12"/>
        <v/>
      </c>
      <c r="S132" s="141" t="str">
        <f t="shared" si="15"/>
        <v/>
      </c>
      <c r="T132" s="286" t="str">
        <f t="shared" si="13"/>
        <v/>
      </c>
    </row>
    <row r="133" spans="2:20" s="4" customFormat="1" ht="15.6" x14ac:dyDescent="0.3">
      <c r="B133" s="123">
        <v>116</v>
      </c>
      <c r="C133" s="122" t="str">
        <f>'Rekensheet U-methode'!C140</f>
        <v>1. Mobiele bron</v>
      </c>
      <c r="D133" s="104" t="str">
        <f>IF('Rekensheet U-methode'!D140="","",'Rekensheet U-methode'!D140)</f>
        <v/>
      </c>
      <c r="E133" s="176" t="str">
        <f>IF('Rekensheet U-methode'!E140="","",'Rekensheet U-methode'!E140)</f>
        <v/>
      </c>
      <c r="F133" s="177" t="str">
        <f>IF('Rekensheet U-methode'!F140="","",'Rekensheet U-methode'!F140)</f>
        <v/>
      </c>
      <c r="G133" s="132" t="str">
        <f>_xlfn.IFNA(VLOOKUP($F133,'Lijst Stageklassen'!$A$5:$CV$12,3+20*(VALUE(LEFT($C133,1)-1)),TRUE),K133)</f>
        <v/>
      </c>
      <c r="H133" s="133" t="str">
        <f>_xlfn.IFNA(VLOOKUP($F133,'Lijst Stageklassen'!$A$5:$CV$12,3+20*(VALUE(LEFT($C133,1)-1))+VALUE(LEFT($D$7,1)),TRUE),K133)</f>
        <v/>
      </c>
      <c r="J133" s="355" t="str">
        <f>'Rekensheet U-methode'!P140</f>
        <v>0. nee</v>
      </c>
      <c r="K133" s="108" t="str">
        <f>_xlfn.IFNA(IF(OR(RIGHT(C133,3)="MUT",RIGHT(C133,3)="ZUT"),RIGHT(C133,3),VLOOKUP($F133,'Lijst Stageklassen'!$A$5:$CV$12,9+20*(VALUE(LEFT($C133,1)-1))+VALUE(LEFT($D$7,1))+6*VALUE(LEFT(J133,1)),TRUE)),"")</f>
        <v/>
      </c>
      <c r="L133" s="343">
        <f>'Rekensheet U-methode'!R140</f>
        <v>0</v>
      </c>
      <c r="M133" s="108" t="str">
        <f>VLOOKUP($K133,'Emissie U-methode'!$B$3:$E$11,3,TRUE)</f>
        <v/>
      </c>
      <c r="N133" s="108" t="str">
        <f>VLOOKUP($K133,'Emissie U-methode'!$B$3:$E$11,4,TRUE)</f>
        <v/>
      </c>
      <c r="O133" s="57" t="str">
        <f t="shared" si="10"/>
        <v/>
      </c>
      <c r="P133" s="57" t="str">
        <f t="shared" si="14"/>
        <v/>
      </c>
      <c r="Q133" s="57" t="str">
        <f t="shared" si="11"/>
        <v/>
      </c>
      <c r="R133" s="57" t="str">
        <f t="shared" si="12"/>
        <v/>
      </c>
      <c r="S133" s="141" t="str">
        <f t="shared" si="15"/>
        <v/>
      </c>
      <c r="T133" s="286" t="str">
        <f t="shared" si="13"/>
        <v/>
      </c>
    </row>
    <row r="134" spans="2:20" s="4" customFormat="1" ht="15.6" x14ac:dyDescent="0.3">
      <c r="B134" s="123">
        <v>117</v>
      </c>
      <c r="C134" s="122" t="str">
        <f>'Rekensheet U-methode'!C141</f>
        <v>1. Mobiele bron</v>
      </c>
      <c r="D134" s="104" t="str">
        <f>IF('Rekensheet U-methode'!D141="","",'Rekensheet U-methode'!D141)</f>
        <v/>
      </c>
      <c r="E134" s="176" t="str">
        <f>IF('Rekensheet U-methode'!E141="","",'Rekensheet U-methode'!E141)</f>
        <v/>
      </c>
      <c r="F134" s="177" t="str">
        <f>IF('Rekensheet U-methode'!F141="","",'Rekensheet U-methode'!F141)</f>
        <v/>
      </c>
      <c r="G134" s="132" t="str">
        <f>_xlfn.IFNA(VLOOKUP($F134,'Lijst Stageklassen'!$A$5:$CV$12,3+20*(VALUE(LEFT($C134,1)-1)),TRUE),K134)</f>
        <v/>
      </c>
      <c r="H134" s="133" t="str">
        <f>_xlfn.IFNA(VLOOKUP($F134,'Lijst Stageklassen'!$A$5:$CV$12,3+20*(VALUE(LEFT($C134,1)-1))+VALUE(LEFT($D$7,1)),TRUE),K134)</f>
        <v/>
      </c>
      <c r="J134" s="355" t="str">
        <f>'Rekensheet U-methode'!P141</f>
        <v>0. nee</v>
      </c>
      <c r="K134" s="108" t="str">
        <f>_xlfn.IFNA(IF(OR(RIGHT(C134,3)="MUT",RIGHT(C134,3)="ZUT"),RIGHT(C134,3),VLOOKUP($F134,'Lijst Stageklassen'!$A$5:$CV$12,9+20*(VALUE(LEFT($C134,1)-1))+VALUE(LEFT($D$7,1))+6*VALUE(LEFT(J134,1)),TRUE)),"")</f>
        <v/>
      </c>
      <c r="L134" s="343">
        <f>'Rekensheet U-methode'!R141</f>
        <v>0</v>
      </c>
      <c r="M134" s="108" t="str">
        <f>VLOOKUP($K134,'Emissie U-methode'!$B$3:$E$11,3,TRUE)</f>
        <v/>
      </c>
      <c r="N134" s="108" t="str">
        <f>VLOOKUP($K134,'Emissie U-methode'!$B$3:$E$11,4,TRUE)</f>
        <v/>
      </c>
      <c r="O134" s="57" t="str">
        <f t="shared" si="10"/>
        <v/>
      </c>
      <c r="P134" s="57" t="str">
        <f t="shared" si="14"/>
        <v/>
      </c>
      <c r="Q134" s="57" t="str">
        <f t="shared" si="11"/>
        <v/>
      </c>
      <c r="R134" s="57" t="str">
        <f t="shared" si="12"/>
        <v/>
      </c>
      <c r="S134" s="141" t="str">
        <f t="shared" si="15"/>
        <v/>
      </c>
      <c r="T134" s="286" t="str">
        <f t="shared" si="13"/>
        <v/>
      </c>
    </row>
    <row r="135" spans="2:20" s="4" customFormat="1" ht="15.6" x14ac:dyDescent="0.3">
      <c r="B135" s="123">
        <v>118</v>
      </c>
      <c r="C135" s="122" t="str">
        <f>'Rekensheet U-methode'!C142</f>
        <v>1. Mobiele bron</v>
      </c>
      <c r="D135" s="104" t="str">
        <f>IF('Rekensheet U-methode'!D142="","",'Rekensheet U-methode'!D142)</f>
        <v/>
      </c>
      <c r="E135" s="176" t="str">
        <f>IF('Rekensheet U-methode'!E142="","",'Rekensheet U-methode'!E142)</f>
        <v/>
      </c>
      <c r="F135" s="177" t="str">
        <f>IF('Rekensheet U-methode'!F142="","",'Rekensheet U-methode'!F142)</f>
        <v/>
      </c>
      <c r="G135" s="132" t="str">
        <f>_xlfn.IFNA(VLOOKUP($F135,'Lijst Stageklassen'!$A$5:$CV$12,3+20*(VALUE(LEFT($C135,1)-1)),TRUE),K135)</f>
        <v/>
      </c>
      <c r="H135" s="133" t="str">
        <f>_xlfn.IFNA(VLOOKUP($F135,'Lijst Stageklassen'!$A$5:$CV$12,3+20*(VALUE(LEFT($C135,1)-1))+VALUE(LEFT($D$7,1)),TRUE),K135)</f>
        <v/>
      </c>
      <c r="J135" s="355" t="str">
        <f>'Rekensheet U-methode'!P142</f>
        <v>0. nee</v>
      </c>
      <c r="K135" s="108" t="str">
        <f>_xlfn.IFNA(IF(OR(RIGHT(C135,3)="MUT",RIGHT(C135,3)="ZUT"),RIGHT(C135,3),VLOOKUP($F135,'Lijst Stageklassen'!$A$5:$CV$12,9+20*(VALUE(LEFT($C135,1)-1))+VALUE(LEFT($D$7,1))+6*VALUE(LEFT(J135,1)),TRUE)),"")</f>
        <v/>
      </c>
      <c r="L135" s="343">
        <f>'Rekensheet U-methode'!R142</f>
        <v>0</v>
      </c>
      <c r="M135" s="108" t="str">
        <f>VLOOKUP($K135,'Emissie U-methode'!$B$3:$E$11,3,TRUE)</f>
        <v/>
      </c>
      <c r="N135" s="108" t="str">
        <f>VLOOKUP($K135,'Emissie U-methode'!$B$3:$E$11,4,TRUE)</f>
        <v/>
      </c>
      <c r="O135" s="57" t="str">
        <f t="shared" si="10"/>
        <v/>
      </c>
      <c r="P135" s="57" t="str">
        <f t="shared" si="14"/>
        <v/>
      </c>
      <c r="Q135" s="57" t="str">
        <f t="shared" si="11"/>
        <v/>
      </c>
      <c r="R135" s="57" t="str">
        <f t="shared" si="12"/>
        <v/>
      </c>
      <c r="S135" s="141" t="str">
        <f t="shared" si="15"/>
        <v/>
      </c>
      <c r="T135" s="286" t="str">
        <f t="shared" si="13"/>
        <v/>
      </c>
    </row>
    <row r="136" spans="2:20" s="4" customFormat="1" ht="15.6" x14ac:dyDescent="0.3">
      <c r="B136" s="123">
        <v>119</v>
      </c>
      <c r="C136" s="122" t="str">
        <f>'Rekensheet U-methode'!C143</f>
        <v>1. Mobiele bron</v>
      </c>
      <c r="D136" s="104" t="str">
        <f>IF('Rekensheet U-methode'!D143="","",'Rekensheet U-methode'!D143)</f>
        <v/>
      </c>
      <c r="E136" s="176" t="str">
        <f>IF('Rekensheet U-methode'!E143="","",'Rekensheet U-methode'!E143)</f>
        <v/>
      </c>
      <c r="F136" s="177" t="str">
        <f>IF('Rekensheet U-methode'!F143="","",'Rekensheet U-methode'!F143)</f>
        <v/>
      </c>
      <c r="G136" s="132" t="str">
        <f>_xlfn.IFNA(VLOOKUP($F136,'Lijst Stageklassen'!$A$5:$CV$12,3+20*(VALUE(LEFT($C136,1)-1)),TRUE),K136)</f>
        <v/>
      </c>
      <c r="H136" s="133" t="str">
        <f>_xlfn.IFNA(VLOOKUP($F136,'Lijst Stageklassen'!$A$5:$CV$12,3+20*(VALUE(LEFT($C136,1)-1))+VALUE(LEFT($D$7,1)),TRUE),K136)</f>
        <v/>
      </c>
      <c r="J136" s="355" t="str">
        <f>'Rekensheet U-methode'!P143</f>
        <v>0. nee</v>
      </c>
      <c r="K136" s="108" t="str">
        <f>_xlfn.IFNA(IF(OR(RIGHT(C136,3)="MUT",RIGHT(C136,3)="ZUT"),RIGHT(C136,3),VLOOKUP($F136,'Lijst Stageklassen'!$A$5:$CV$12,9+20*(VALUE(LEFT($C136,1)-1))+VALUE(LEFT($D$7,1))+6*VALUE(LEFT(J136,1)),TRUE)),"")</f>
        <v/>
      </c>
      <c r="L136" s="343">
        <f>'Rekensheet U-methode'!R143</f>
        <v>0</v>
      </c>
      <c r="M136" s="108" t="str">
        <f>VLOOKUP($K136,'Emissie U-methode'!$B$3:$E$11,3,TRUE)</f>
        <v/>
      </c>
      <c r="N136" s="108" t="str">
        <f>VLOOKUP($K136,'Emissie U-methode'!$B$3:$E$11,4,TRUE)</f>
        <v/>
      </c>
      <c r="O136" s="57" t="str">
        <f t="shared" si="10"/>
        <v/>
      </c>
      <c r="P136" s="57" t="str">
        <f t="shared" si="14"/>
        <v/>
      </c>
      <c r="Q136" s="57" t="str">
        <f t="shared" si="11"/>
        <v/>
      </c>
      <c r="R136" s="57" t="str">
        <f t="shared" si="12"/>
        <v/>
      </c>
      <c r="S136" s="141" t="str">
        <f t="shared" si="15"/>
        <v/>
      </c>
      <c r="T136" s="286" t="str">
        <f t="shared" si="13"/>
        <v/>
      </c>
    </row>
    <row r="137" spans="2:20" s="4" customFormat="1" ht="15.6" x14ac:dyDescent="0.3">
      <c r="B137" s="123">
        <v>120</v>
      </c>
      <c r="C137" s="122" t="str">
        <f>'Rekensheet U-methode'!C144</f>
        <v>1. Mobiele bron</v>
      </c>
      <c r="D137" s="104" t="str">
        <f>IF('Rekensheet U-methode'!D144="","",'Rekensheet U-methode'!D144)</f>
        <v/>
      </c>
      <c r="E137" s="176" t="str">
        <f>IF('Rekensheet U-methode'!E144="","",'Rekensheet U-methode'!E144)</f>
        <v/>
      </c>
      <c r="F137" s="177" t="str">
        <f>IF('Rekensheet U-methode'!F144="","",'Rekensheet U-methode'!F144)</f>
        <v/>
      </c>
      <c r="G137" s="132" t="str">
        <f>_xlfn.IFNA(VLOOKUP($F137,'Lijst Stageklassen'!$A$5:$CV$12,3+20*(VALUE(LEFT($C137,1)-1)),TRUE),K137)</f>
        <v/>
      </c>
      <c r="H137" s="133" t="str">
        <f>_xlfn.IFNA(VLOOKUP($F137,'Lijst Stageklassen'!$A$5:$CV$12,3+20*(VALUE(LEFT($C137,1)-1))+VALUE(LEFT($D$7,1)),TRUE),K137)</f>
        <v/>
      </c>
      <c r="J137" s="355" t="str">
        <f>'Rekensheet U-methode'!P144</f>
        <v>0. nee</v>
      </c>
      <c r="K137" s="108" t="str">
        <f>_xlfn.IFNA(IF(OR(RIGHT(C137,3)="MUT",RIGHT(C137,3)="ZUT"),RIGHT(C137,3),VLOOKUP($F137,'Lijst Stageklassen'!$A$5:$CV$12,9+20*(VALUE(LEFT($C137,1)-1))+VALUE(LEFT($D$7,1))+6*VALUE(LEFT(J137,1)),TRUE)),"")</f>
        <v/>
      </c>
      <c r="L137" s="343">
        <f>'Rekensheet U-methode'!R144</f>
        <v>0</v>
      </c>
      <c r="M137" s="108" t="str">
        <f>VLOOKUP($K137,'Emissie U-methode'!$B$3:$E$11,3,TRUE)</f>
        <v/>
      </c>
      <c r="N137" s="108" t="str">
        <f>VLOOKUP($K137,'Emissie U-methode'!$B$3:$E$11,4,TRUE)</f>
        <v/>
      </c>
      <c r="O137" s="57" t="str">
        <f t="shared" si="10"/>
        <v/>
      </c>
      <c r="P137" s="57" t="str">
        <f t="shared" si="14"/>
        <v/>
      </c>
      <c r="Q137" s="57" t="str">
        <f t="shared" si="11"/>
        <v/>
      </c>
      <c r="R137" s="57" t="str">
        <f t="shared" si="12"/>
        <v/>
      </c>
      <c r="S137" s="141" t="str">
        <f t="shared" si="15"/>
        <v/>
      </c>
      <c r="T137" s="286" t="str">
        <f t="shared" si="13"/>
        <v/>
      </c>
    </row>
    <row r="138" spans="2:20" s="4" customFormat="1" ht="15.6" x14ac:dyDescent="0.3">
      <c r="B138" s="123">
        <v>121</v>
      </c>
      <c r="C138" s="122" t="str">
        <f>'Rekensheet U-methode'!C145</f>
        <v>1. Mobiele bron</v>
      </c>
      <c r="D138" s="104" t="str">
        <f>IF('Rekensheet U-methode'!D145="","",'Rekensheet U-methode'!D145)</f>
        <v/>
      </c>
      <c r="E138" s="176" t="str">
        <f>IF('Rekensheet U-methode'!E145="","",'Rekensheet U-methode'!E145)</f>
        <v/>
      </c>
      <c r="F138" s="177" t="str">
        <f>IF('Rekensheet U-methode'!F145="","",'Rekensheet U-methode'!F145)</f>
        <v/>
      </c>
      <c r="G138" s="132" t="str">
        <f>_xlfn.IFNA(VLOOKUP($F138,'Lijst Stageklassen'!$A$5:$CV$12,3+20*(VALUE(LEFT($C138,1)-1)),TRUE),K138)</f>
        <v/>
      </c>
      <c r="H138" s="133" t="str">
        <f>_xlfn.IFNA(VLOOKUP($F138,'Lijst Stageklassen'!$A$5:$CV$12,3+20*(VALUE(LEFT($C138,1)-1))+VALUE(LEFT($D$7,1)),TRUE),K138)</f>
        <v/>
      </c>
      <c r="J138" s="355" t="str">
        <f>'Rekensheet U-methode'!P145</f>
        <v>0. nee</v>
      </c>
      <c r="K138" s="108" t="str">
        <f>_xlfn.IFNA(IF(OR(RIGHT(C138,3)="MUT",RIGHT(C138,3)="ZUT"),RIGHT(C138,3),VLOOKUP($F138,'Lijst Stageklassen'!$A$5:$CV$12,9+20*(VALUE(LEFT($C138,1)-1))+VALUE(LEFT($D$7,1))+6*VALUE(LEFT(J138,1)),TRUE)),"")</f>
        <v/>
      </c>
      <c r="L138" s="343">
        <f>'Rekensheet U-methode'!R145</f>
        <v>0</v>
      </c>
      <c r="M138" s="108" t="str">
        <f>VLOOKUP($K138,'Emissie U-methode'!$B$3:$E$11,3,TRUE)</f>
        <v/>
      </c>
      <c r="N138" s="108" t="str">
        <f>VLOOKUP($K138,'Emissie U-methode'!$B$3:$E$11,4,TRUE)</f>
        <v/>
      </c>
      <c r="O138" s="57" t="str">
        <f t="shared" si="10"/>
        <v/>
      </c>
      <c r="P138" s="57" t="str">
        <f t="shared" si="14"/>
        <v/>
      </c>
      <c r="Q138" s="57" t="str">
        <f t="shared" si="11"/>
        <v/>
      </c>
      <c r="R138" s="57" t="str">
        <f t="shared" si="12"/>
        <v/>
      </c>
      <c r="S138" s="141" t="str">
        <f t="shared" si="15"/>
        <v/>
      </c>
      <c r="T138" s="286" t="str">
        <f t="shared" si="13"/>
        <v/>
      </c>
    </row>
    <row r="139" spans="2:20" s="4" customFormat="1" ht="15.6" x14ac:dyDescent="0.3">
      <c r="B139" s="123">
        <v>122</v>
      </c>
      <c r="C139" s="122" t="str">
        <f>'Rekensheet U-methode'!C146</f>
        <v>1. Mobiele bron</v>
      </c>
      <c r="D139" s="104" t="str">
        <f>IF('Rekensheet U-methode'!D146="","",'Rekensheet U-methode'!D146)</f>
        <v/>
      </c>
      <c r="E139" s="176" t="str">
        <f>IF('Rekensheet U-methode'!E146="","",'Rekensheet U-methode'!E146)</f>
        <v/>
      </c>
      <c r="F139" s="177" t="str">
        <f>IF('Rekensheet U-methode'!F146="","",'Rekensheet U-methode'!F146)</f>
        <v/>
      </c>
      <c r="G139" s="132" t="str">
        <f>_xlfn.IFNA(VLOOKUP($F139,'Lijst Stageklassen'!$A$5:$CV$12,3+20*(VALUE(LEFT($C139,1)-1)),TRUE),K139)</f>
        <v/>
      </c>
      <c r="H139" s="133" t="str">
        <f>_xlfn.IFNA(VLOOKUP($F139,'Lijst Stageklassen'!$A$5:$CV$12,3+20*(VALUE(LEFT($C139,1)-1))+VALUE(LEFT($D$7,1)),TRUE),K139)</f>
        <v/>
      </c>
      <c r="J139" s="355" t="str">
        <f>'Rekensheet U-methode'!P146</f>
        <v>0. nee</v>
      </c>
      <c r="K139" s="108" t="str">
        <f>_xlfn.IFNA(IF(OR(RIGHT(C139,3)="MUT",RIGHT(C139,3)="ZUT"),RIGHT(C139,3),VLOOKUP($F139,'Lijst Stageklassen'!$A$5:$CV$12,9+20*(VALUE(LEFT($C139,1)-1))+VALUE(LEFT($D$7,1))+6*VALUE(LEFT(J139,1)),TRUE)),"")</f>
        <v/>
      </c>
      <c r="L139" s="343">
        <f>'Rekensheet U-methode'!R146</f>
        <v>0</v>
      </c>
      <c r="M139" s="108" t="str">
        <f>VLOOKUP($K139,'Emissie U-methode'!$B$3:$E$11,3,TRUE)</f>
        <v/>
      </c>
      <c r="N139" s="108" t="str">
        <f>VLOOKUP($K139,'Emissie U-methode'!$B$3:$E$11,4,TRUE)</f>
        <v/>
      </c>
      <c r="O139" s="57" t="str">
        <f t="shared" si="10"/>
        <v/>
      </c>
      <c r="P139" s="57" t="str">
        <f t="shared" si="14"/>
        <v/>
      </c>
      <c r="Q139" s="57" t="str">
        <f t="shared" si="11"/>
        <v/>
      </c>
      <c r="R139" s="57" t="str">
        <f t="shared" si="12"/>
        <v/>
      </c>
      <c r="S139" s="141" t="str">
        <f t="shared" si="15"/>
        <v/>
      </c>
      <c r="T139" s="286" t="str">
        <f t="shared" si="13"/>
        <v/>
      </c>
    </row>
    <row r="140" spans="2:20" s="4" customFormat="1" ht="15.6" x14ac:dyDescent="0.3">
      <c r="B140" s="123">
        <v>123</v>
      </c>
      <c r="C140" s="122" t="str">
        <f>'Rekensheet U-methode'!C147</f>
        <v>1. Mobiele bron</v>
      </c>
      <c r="D140" s="104" t="str">
        <f>IF('Rekensheet U-methode'!D147="","",'Rekensheet U-methode'!D147)</f>
        <v/>
      </c>
      <c r="E140" s="176" t="str">
        <f>IF('Rekensheet U-methode'!E147="","",'Rekensheet U-methode'!E147)</f>
        <v/>
      </c>
      <c r="F140" s="177" t="str">
        <f>IF('Rekensheet U-methode'!F147="","",'Rekensheet U-methode'!F147)</f>
        <v/>
      </c>
      <c r="G140" s="132" t="str">
        <f>_xlfn.IFNA(VLOOKUP($F140,'Lijst Stageklassen'!$A$5:$CV$12,3+20*(VALUE(LEFT($C140,1)-1)),TRUE),K140)</f>
        <v/>
      </c>
      <c r="H140" s="133" t="str">
        <f>_xlfn.IFNA(VLOOKUP($F140,'Lijst Stageklassen'!$A$5:$CV$12,3+20*(VALUE(LEFT($C140,1)-1))+VALUE(LEFT($D$7,1)),TRUE),K140)</f>
        <v/>
      </c>
      <c r="J140" s="355" t="str">
        <f>'Rekensheet U-methode'!P147</f>
        <v>0. nee</v>
      </c>
      <c r="K140" s="108" t="str">
        <f>_xlfn.IFNA(IF(OR(RIGHT(C140,3)="MUT",RIGHT(C140,3)="ZUT"),RIGHT(C140,3),VLOOKUP($F140,'Lijst Stageklassen'!$A$5:$CV$12,9+20*(VALUE(LEFT($C140,1)-1))+VALUE(LEFT($D$7,1))+6*VALUE(LEFT(J140,1)),TRUE)),"")</f>
        <v/>
      </c>
      <c r="L140" s="343">
        <f>'Rekensheet U-methode'!R147</f>
        <v>0</v>
      </c>
      <c r="M140" s="108" t="str">
        <f>VLOOKUP($K140,'Emissie U-methode'!$B$3:$E$11,3,TRUE)</f>
        <v/>
      </c>
      <c r="N140" s="108" t="str">
        <f>VLOOKUP($K140,'Emissie U-methode'!$B$3:$E$11,4,TRUE)</f>
        <v/>
      </c>
      <c r="O140" s="57" t="str">
        <f t="shared" si="10"/>
        <v/>
      </c>
      <c r="P140" s="57" t="str">
        <f t="shared" si="14"/>
        <v/>
      </c>
      <c r="Q140" s="57" t="str">
        <f t="shared" si="11"/>
        <v/>
      </c>
      <c r="R140" s="57" t="str">
        <f t="shared" si="12"/>
        <v/>
      </c>
      <c r="S140" s="141" t="str">
        <f t="shared" si="15"/>
        <v/>
      </c>
      <c r="T140" s="286" t="str">
        <f t="shared" si="13"/>
        <v/>
      </c>
    </row>
    <row r="141" spans="2:20" s="4" customFormat="1" ht="15.6" x14ac:dyDescent="0.3">
      <c r="B141" s="123">
        <v>124</v>
      </c>
      <c r="C141" s="122" t="str">
        <f>'Rekensheet U-methode'!C148</f>
        <v>1. Mobiele bron</v>
      </c>
      <c r="D141" s="104" t="str">
        <f>IF('Rekensheet U-methode'!D148="","",'Rekensheet U-methode'!D148)</f>
        <v/>
      </c>
      <c r="E141" s="176" t="str">
        <f>IF('Rekensheet U-methode'!E148="","",'Rekensheet U-methode'!E148)</f>
        <v/>
      </c>
      <c r="F141" s="177" t="str">
        <f>IF('Rekensheet U-methode'!F148="","",'Rekensheet U-methode'!F148)</f>
        <v/>
      </c>
      <c r="G141" s="132" t="str">
        <f>_xlfn.IFNA(VLOOKUP($F141,'Lijst Stageklassen'!$A$5:$CV$12,3+20*(VALUE(LEFT($C141,1)-1)),TRUE),K141)</f>
        <v/>
      </c>
      <c r="H141" s="133" t="str">
        <f>_xlfn.IFNA(VLOOKUP($F141,'Lijst Stageklassen'!$A$5:$CV$12,3+20*(VALUE(LEFT($C141,1)-1))+VALUE(LEFT($D$7,1)),TRUE),K141)</f>
        <v/>
      </c>
      <c r="J141" s="355" t="str">
        <f>'Rekensheet U-methode'!P148</f>
        <v>0. nee</v>
      </c>
      <c r="K141" s="108" t="str">
        <f>_xlfn.IFNA(IF(OR(RIGHT(C141,3)="MUT",RIGHT(C141,3)="ZUT"),RIGHT(C141,3),VLOOKUP($F141,'Lijst Stageklassen'!$A$5:$CV$12,9+20*(VALUE(LEFT($C141,1)-1))+VALUE(LEFT($D$7,1))+6*VALUE(LEFT(J141,1)),TRUE)),"")</f>
        <v/>
      </c>
      <c r="L141" s="343">
        <f>'Rekensheet U-methode'!R148</f>
        <v>0</v>
      </c>
      <c r="M141" s="108" t="str">
        <f>VLOOKUP($K141,'Emissie U-methode'!$B$3:$E$11,3,TRUE)</f>
        <v/>
      </c>
      <c r="N141" s="108" t="str">
        <f>VLOOKUP($K141,'Emissie U-methode'!$B$3:$E$11,4,TRUE)</f>
        <v/>
      </c>
      <c r="O141" s="57" t="str">
        <f t="shared" si="10"/>
        <v/>
      </c>
      <c r="P141" s="57" t="str">
        <f t="shared" si="14"/>
        <v/>
      </c>
      <c r="Q141" s="57" t="str">
        <f t="shared" si="11"/>
        <v/>
      </c>
      <c r="R141" s="57" t="str">
        <f t="shared" si="12"/>
        <v/>
      </c>
      <c r="S141" s="141" t="str">
        <f t="shared" si="15"/>
        <v/>
      </c>
      <c r="T141" s="286" t="str">
        <f t="shared" si="13"/>
        <v/>
      </c>
    </row>
    <row r="142" spans="2:20" s="4" customFormat="1" ht="15.6" x14ac:dyDescent="0.3">
      <c r="B142" s="123">
        <v>125</v>
      </c>
      <c r="C142" s="122" t="str">
        <f>'Rekensheet U-methode'!C149</f>
        <v>1. Mobiele bron</v>
      </c>
      <c r="D142" s="104" t="str">
        <f>IF('Rekensheet U-methode'!D149="","",'Rekensheet U-methode'!D149)</f>
        <v/>
      </c>
      <c r="E142" s="176" t="str">
        <f>IF('Rekensheet U-methode'!E149="","",'Rekensheet U-methode'!E149)</f>
        <v/>
      </c>
      <c r="F142" s="177" t="str">
        <f>IF('Rekensheet U-methode'!F149="","",'Rekensheet U-methode'!F149)</f>
        <v/>
      </c>
      <c r="G142" s="132" t="str">
        <f>_xlfn.IFNA(VLOOKUP($F142,'Lijst Stageklassen'!$A$5:$CV$12,3+20*(VALUE(LEFT($C142,1)-1)),TRUE),K142)</f>
        <v/>
      </c>
      <c r="H142" s="133" t="str">
        <f>_xlfn.IFNA(VLOOKUP($F142,'Lijst Stageklassen'!$A$5:$CV$12,3+20*(VALUE(LEFT($C142,1)-1))+VALUE(LEFT($D$7,1)),TRUE),K142)</f>
        <v/>
      </c>
      <c r="J142" s="355" t="str">
        <f>'Rekensheet U-methode'!P149</f>
        <v>0. nee</v>
      </c>
      <c r="K142" s="108" t="str">
        <f>_xlfn.IFNA(IF(OR(RIGHT(C142,3)="MUT",RIGHT(C142,3)="ZUT"),RIGHT(C142,3),VLOOKUP($F142,'Lijst Stageklassen'!$A$5:$CV$12,9+20*(VALUE(LEFT($C142,1)-1))+VALUE(LEFT($D$7,1))+6*VALUE(LEFT(J142,1)),TRUE)),"")</f>
        <v/>
      </c>
      <c r="L142" s="343">
        <f>'Rekensheet U-methode'!R149</f>
        <v>0</v>
      </c>
      <c r="M142" s="108" t="str">
        <f>VLOOKUP($K142,'Emissie U-methode'!$B$3:$E$11,3,TRUE)</f>
        <v/>
      </c>
      <c r="N142" s="108" t="str">
        <f>VLOOKUP($K142,'Emissie U-methode'!$B$3:$E$11,4,TRUE)</f>
        <v/>
      </c>
      <c r="O142" s="57" t="str">
        <f t="shared" si="10"/>
        <v/>
      </c>
      <c r="P142" s="57" t="str">
        <f t="shared" si="14"/>
        <v/>
      </c>
      <c r="Q142" s="57" t="str">
        <f t="shared" si="11"/>
        <v/>
      </c>
      <c r="R142" s="57" t="str">
        <f t="shared" si="12"/>
        <v/>
      </c>
      <c r="S142" s="141" t="str">
        <f t="shared" si="15"/>
        <v/>
      </c>
      <c r="T142" s="286" t="str">
        <f t="shared" si="13"/>
        <v/>
      </c>
    </row>
    <row r="143" spans="2:20" s="4" customFormat="1" ht="15.6" x14ac:dyDescent="0.3">
      <c r="B143" s="123">
        <v>126</v>
      </c>
      <c r="C143" s="122" t="str">
        <f>'Rekensheet U-methode'!C150</f>
        <v>1. Mobiele bron</v>
      </c>
      <c r="D143" s="104" t="str">
        <f>IF('Rekensheet U-methode'!D150="","",'Rekensheet U-methode'!D150)</f>
        <v/>
      </c>
      <c r="E143" s="176" t="str">
        <f>IF('Rekensheet U-methode'!E150="","",'Rekensheet U-methode'!E150)</f>
        <v/>
      </c>
      <c r="F143" s="177" t="str">
        <f>IF('Rekensheet U-methode'!F150="","",'Rekensheet U-methode'!F150)</f>
        <v/>
      </c>
      <c r="G143" s="132" t="str">
        <f>_xlfn.IFNA(VLOOKUP($F143,'Lijst Stageklassen'!$A$5:$CV$12,3+20*(VALUE(LEFT($C143,1)-1)),TRUE),K143)</f>
        <v/>
      </c>
      <c r="H143" s="133" t="str">
        <f>_xlfn.IFNA(VLOOKUP($F143,'Lijst Stageklassen'!$A$5:$CV$12,3+20*(VALUE(LEFT($C143,1)-1))+VALUE(LEFT($D$7,1)),TRUE),K143)</f>
        <v/>
      </c>
      <c r="J143" s="355" t="str">
        <f>'Rekensheet U-methode'!P150</f>
        <v>0. nee</v>
      </c>
      <c r="K143" s="108" t="str">
        <f>_xlfn.IFNA(IF(OR(RIGHT(C143,3)="MUT",RIGHT(C143,3)="ZUT"),RIGHT(C143,3),VLOOKUP($F143,'Lijst Stageklassen'!$A$5:$CV$12,9+20*(VALUE(LEFT($C143,1)-1))+VALUE(LEFT($D$7,1))+6*VALUE(LEFT(J143,1)),TRUE)),"")</f>
        <v/>
      </c>
      <c r="L143" s="343">
        <f>'Rekensheet U-methode'!R150</f>
        <v>0</v>
      </c>
      <c r="M143" s="108" t="str">
        <f>VLOOKUP($K143,'Emissie U-methode'!$B$3:$E$11,3,TRUE)</f>
        <v/>
      </c>
      <c r="N143" s="108" t="str">
        <f>VLOOKUP($K143,'Emissie U-methode'!$B$3:$E$11,4,TRUE)</f>
        <v/>
      </c>
      <c r="O143" s="57" t="str">
        <f t="shared" si="10"/>
        <v/>
      </c>
      <c r="P143" s="57" t="str">
        <f t="shared" si="14"/>
        <v/>
      </c>
      <c r="Q143" s="57" t="str">
        <f t="shared" si="11"/>
        <v/>
      </c>
      <c r="R143" s="57" t="str">
        <f t="shared" si="12"/>
        <v/>
      </c>
      <c r="S143" s="141" t="str">
        <f t="shared" si="15"/>
        <v/>
      </c>
      <c r="T143" s="286" t="str">
        <f t="shared" si="13"/>
        <v/>
      </c>
    </row>
    <row r="144" spans="2:20" s="4" customFormat="1" ht="15.6" x14ac:dyDescent="0.3">
      <c r="B144" s="123">
        <v>127</v>
      </c>
      <c r="C144" s="122" t="str">
        <f>'Rekensheet U-methode'!C151</f>
        <v>1. Mobiele bron</v>
      </c>
      <c r="D144" s="104" t="str">
        <f>IF('Rekensheet U-methode'!D151="","",'Rekensheet U-methode'!D151)</f>
        <v/>
      </c>
      <c r="E144" s="176" t="str">
        <f>IF('Rekensheet U-methode'!E151="","",'Rekensheet U-methode'!E151)</f>
        <v/>
      </c>
      <c r="F144" s="177" t="str">
        <f>IF('Rekensheet U-methode'!F151="","",'Rekensheet U-methode'!F151)</f>
        <v/>
      </c>
      <c r="G144" s="132" t="str">
        <f>_xlfn.IFNA(VLOOKUP($F144,'Lijst Stageklassen'!$A$5:$CV$12,3+20*(VALUE(LEFT($C144,1)-1)),TRUE),K144)</f>
        <v/>
      </c>
      <c r="H144" s="133" t="str">
        <f>_xlfn.IFNA(VLOOKUP($F144,'Lijst Stageklassen'!$A$5:$CV$12,3+20*(VALUE(LEFT($C144,1)-1))+VALUE(LEFT($D$7,1)),TRUE),K144)</f>
        <v/>
      </c>
      <c r="J144" s="355" t="str">
        <f>'Rekensheet U-methode'!P151</f>
        <v>0. nee</v>
      </c>
      <c r="K144" s="108" t="str">
        <f>_xlfn.IFNA(IF(OR(RIGHT(C144,3)="MUT",RIGHT(C144,3)="ZUT"),RIGHT(C144,3),VLOOKUP($F144,'Lijst Stageklassen'!$A$5:$CV$12,9+20*(VALUE(LEFT($C144,1)-1))+VALUE(LEFT($D$7,1))+6*VALUE(LEFT(J144,1)),TRUE)),"")</f>
        <v/>
      </c>
      <c r="L144" s="343">
        <f>'Rekensheet U-methode'!R151</f>
        <v>0</v>
      </c>
      <c r="M144" s="108" t="str">
        <f>VLOOKUP($K144,'Emissie U-methode'!$B$3:$E$11,3,TRUE)</f>
        <v/>
      </c>
      <c r="N144" s="108" t="str">
        <f>VLOOKUP($K144,'Emissie U-methode'!$B$3:$E$11,4,TRUE)</f>
        <v/>
      </c>
      <c r="O144" s="57" t="str">
        <f t="shared" si="10"/>
        <v/>
      </c>
      <c r="P144" s="57" t="str">
        <f t="shared" si="14"/>
        <v/>
      </c>
      <c r="Q144" s="57" t="str">
        <f t="shared" si="11"/>
        <v/>
      </c>
      <c r="R144" s="57" t="str">
        <f t="shared" si="12"/>
        <v/>
      </c>
      <c r="S144" s="141" t="str">
        <f t="shared" si="15"/>
        <v/>
      </c>
      <c r="T144" s="286" t="str">
        <f t="shared" si="13"/>
        <v/>
      </c>
    </row>
    <row r="145" spans="2:20" s="4" customFormat="1" ht="15.6" x14ac:dyDescent="0.3">
      <c r="B145" s="123">
        <v>128</v>
      </c>
      <c r="C145" s="122" t="str">
        <f>'Rekensheet U-methode'!C152</f>
        <v>1. Mobiele bron</v>
      </c>
      <c r="D145" s="104" t="str">
        <f>IF('Rekensheet U-methode'!D152="","",'Rekensheet U-methode'!D152)</f>
        <v/>
      </c>
      <c r="E145" s="176" t="str">
        <f>IF('Rekensheet U-methode'!E152="","",'Rekensheet U-methode'!E152)</f>
        <v/>
      </c>
      <c r="F145" s="177" t="str">
        <f>IF('Rekensheet U-methode'!F152="","",'Rekensheet U-methode'!F152)</f>
        <v/>
      </c>
      <c r="G145" s="132" t="str">
        <f>_xlfn.IFNA(VLOOKUP($F145,'Lijst Stageklassen'!$A$5:$CV$12,3+20*(VALUE(LEFT($C145,1)-1)),TRUE),K145)</f>
        <v/>
      </c>
      <c r="H145" s="133" t="str">
        <f>_xlfn.IFNA(VLOOKUP($F145,'Lijst Stageklassen'!$A$5:$CV$12,3+20*(VALUE(LEFT($C145,1)-1))+VALUE(LEFT($D$7,1)),TRUE),K145)</f>
        <v/>
      </c>
      <c r="J145" s="355" t="str">
        <f>'Rekensheet U-methode'!P152</f>
        <v>0. nee</v>
      </c>
      <c r="K145" s="108" t="str">
        <f>_xlfn.IFNA(IF(OR(RIGHT(C145,3)="MUT",RIGHT(C145,3)="ZUT"),RIGHT(C145,3),VLOOKUP($F145,'Lijst Stageklassen'!$A$5:$CV$12,9+20*(VALUE(LEFT($C145,1)-1))+VALUE(LEFT($D$7,1))+6*VALUE(LEFT(J145,1)),TRUE)),"")</f>
        <v/>
      </c>
      <c r="L145" s="343">
        <f>'Rekensheet U-methode'!R152</f>
        <v>0</v>
      </c>
      <c r="M145" s="108" t="str">
        <f>VLOOKUP($K145,'Emissie U-methode'!$B$3:$E$11,3,TRUE)</f>
        <v/>
      </c>
      <c r="N145" s="108" t="str">
        <f>VLOOKUP($K145,'Emissie U-methode'!$B$3:$E$11,4,TRUE)</f>
        <v/>
      </c>
      <c r="O145" s="57" t="str">
        <f t="shared" si="10"/>
        <v/>
      </c>
      <c r="P145" s="57" t="str">
        <f t="shared" si="14"/>
        <v/>
      </c>
      <c r="Q145" s="57" t="str">
        <f t="shared" si="11"/>
        <v/>
      </c>
      <c r="R145" s="57" t="str">
        <f t="shared" si="12"/>
        <v/>
      </c>
      <c r="S145" s="141" t="str">
        <f t="shared" si="15"/>
        <v/>
      </c>
      <c r="T145" s="286" t="str">
        <f t="shared" si="13"/>
        <v/>
      </c>
    </row>
    <row r="146" spans="2:20" s="4" customFormat="1" ht="15.6" x14ac:dyDescent="0.3">
      <c r="B146" s="123">
        <v>129</v>
      </c>
      <c r="C146" s="122" t="str">
        <f>'Rekensheet U-methode'!C153</f>
        <v>1. Mobiele bron</v>
      </c>
      <c r="D146" s="104" t="str">
        <f>IF('Rekensheet U-methode'!D153="","",'Rekensheet U-methode'!D153)</f>
        <v/>
      </c>
      <c r="E146" s="176" t="str">
        <f>IF('Rekensheet U-methode'!E153="","",'Rekensheet U-methode'!E153)</f>
        <v/>
      </c>
      <c r="F146" s="177" t="str">
        <f>IF('Rekensheet U-methode'!F153="","",'Rekensheet U-methode'!F153)</f>
        <v/>
      </c>
      <c r="G146" s="132" t="str">
        <f>_xlfn.IFNA(VLOOKUP($F146,'Lijst Stageklassen'!$A$5:$CV$12,3+20*(VALUE(LEFT($C146,1)-1)),TRUE),K146)</f>
        <v/>
      </c>
      <c r="H146" s="133" t="str">
        <f>_xlfn.IFNA(VLOOKUP($F146,'Lijst Stageklassen'!$A$5:$CV$12,3+20*(VALUE(LEFT($C146,1)-1))+VALUE(LEFT($D$7,1)),TRUE),K146)</f>
        <v/>
      </c>
      <c r="J146" s="355" t="str">
        <f>'Rekensheet U-methode'!P153</f>
        <v>0. nee</v>
      </c>
      <c r="K146" s="108" t="str">
        <f>_xlfn.IFNA(IF(OR(RIGHT(C146,3)="MUT",RIGHT(C146,3)="ZUT"),RIGHT(C146,3),VLOOKUP($F146,'Lijst Stageklassen'!$A$5:$CV$12,9+20*(VALUE(LEFT($C146,1)-1))+VALUE(LEFT($D$7,1))+6*VALUE(LEFT(J146,1)),TRUE)),"")</f>
        <v/>
      </c>
      <c r="L146" s="343">
        <f>'Rekensheet U-methode'!R153</f>
        <v>0</v>
      </c>
      <c r="M146" s="108" t="str">
        <f>VLOOKUP($K146,'Emissie U-methode'!$B$3:$E$11,3,TRUE)</f>
        <v/>
      </c>
      <c r="N146" s="108" t="str">
        <f>VLOOKUP($K146,'Emissie U-methode'!$B$3:$E$11,4,TRUE)</f>
        <v/>
      </c>
      <c r="O146" s="57" t="str">
        <f t="shared" si="10"/>
        <v/>
      </c>
      <c r="P146" s="57" t="str">
        <f t="shared" si="14"/>
        <v/>
      </c>
      <c r="Q146" s="57" t="str">
        <f t="shared" si="11"/>
        <v/>
      </c>
      <c r="R146" s="57" t="str">
        <f t="shared" si="12"/>
        <v/>
      </c>
      <c r="S146" s="141" t="str">
        <f t="shared" si="15"/>
        <v/>
      </c>
      <c r="T146" s="286" t="str">
        <f t="shared" si="13"/>
        <v/>
      </c>
    </row>
    <row r="147" spans="2:20" s="4" customFormat="1" ht="15.6" x14ac:dyDescent="0.3">
      <c r="B147" s="123">
        <v>130</v>
      </c>
      <c r="C147" s="122" t="str">
        <f>'Rekensheet U-methode'!C154</f>
        <v>1. Mobiele bron</v>
      </c>
      <c r="D147" s="104" t="str">
        <f>IF('Rekensheet U-methode'!D154="","",'Rekensheet U-methode'!D154)</f>
        <v/>
      </c>
      <c r="E147" s="176" t="str">
        <f>IF('Rekensheet U-methode'!E154="","",'Rekensheet U-methode'!E154)</f>
        <v/>
      </c>
      <c r="F147" s="177" t="str">
        <f>IF('Rekensheet U-methode'!F154="","",'Rekensheet U-methode'!F154)</f>
        <v/>
      </c>
      <c r="G147" s="132" t="str">
        <f>_xlfn.IFNA(VLOOKUP($F147,'Lijst Stageklassen'!$A$5:$CV$12,3+20*(VALUE(LEFT($C147,1)-1)),TRUE),K147)</f>
        <v/>
      </c>
      <c r="H147" s="133" t="str">
        <f>_xlfn.IFNA(VLOOKUP($F147,'Lijst Stageklassen'!$A$5:$CV$12,3+20*(VALUE(LEFT($C147,1)-1))+VALUE(LEFT($D$7,1)),TRUE),K147)</f>
        <v/>
      </c>
      <c r="J147" s="355" t="str">
        <f>'Rekensheet U-methode'!P154</f>
        <v>0. nee</v>
      </c>
      <c r="K147" s="108" t="str">
        <f>_xlfn.IFNA(IF(OR(RIGHT(C147,3)="MUT",RIGHT(C147,3)="ZUT"),RIGHT(C147,3),VLOOKUP($F147,'Lijst Stageklassen'!$A$5:$CV$12,9+20*(VALUE(LEFT($C147,1)-1))+VALUE(LEFT($D$7,1))+6*VALUE(LEFT(J147,1)),TRUE)),"")</f>
        <v/>
      </c>
      <c r="L147" s="343">
        <f>'Rekensheet U-methode'!R154</f>
        <v>0</v>
      </c>
      <c r="M147" s="108" t="str">
        <f>VLOOKUP($K147,'Emissie U-methode'!$B$3:$E$11,3,TRUE)</f>
        <v/>
      </c>
      <c r="N147" s="108" t="str">
        <f>VLOOKUP($K147,'Emissie U-methode'!$B$3:$E$11,4,TRUE)</f>
        <v/>
      </c>
      <c r="O147" s="57" t="str">
        <f t="shared" ref="O147:O210" si="16">IF(ISNUMBER($E147),IF(OR($K147="MUT", $K147="ZUT"),$E147,IF($K147&lt;&gt;"ZE",(100%-$L147)*$E147,0)),"")</f>
        <v/>
      </c>
      <c r="P147" s="57" t="str">
        <f t="shared" si="14"/>
        <v/>
      </c>
      <c r="Q147" s="57" t="str">
        <f t="shared" ref="Q147:Q210" si="17">IF(ISNUMBER($E147),IF(OR($K147="MUT", $K147="ZUT"),0,IF($K147&lt;&gt;"ZE",L147*E147, 100%*$E147)),"")</f>
        <v/>
      </c>
      <c r="R147" s="57" t="str">
        <f t="shared" ref="R147:R210" si="18">IF(ISNUMBER(E147),Q147*F147/1000,"")</f>
        <v/>
      </c>
      <c r="S147" s="141" t="str">
        <f t="shared" si="15"/>
        <v/>
      </c>
      <c r="T147" s="286" t="str">
        <f t="shared" ref="T147:T210" si="19">IF(ISNUMBER(N147),(IF(OR(K147="MUT",K147="ZUT"),$O147*N147,$O147*$F147*N147/1000)),"")</f>
        <v/>
      </c>
    </row>
    <row r="148" spans="2:20" s="4" customFormat="1" ht="15.6" x14ac:dyDescent="0.3">
      <c r="B148" s="123">
        <v>131</v>
      </c>
      <c r="C148" s="122" t="str">
        <f>'Rekensheet U-methode'!C155</f>
        <v>1. Mobiele bron</v>
      </c>
      <c r="D148" s="104" t="str">
        <f>IF('Rekensheet U-methode'!D155="","",'Rekensheet U-methode'!D155)</f>
        <v/>
      </c>
      <c r="E148" s="176" t="str">
        <f>IF('Rekensheet U-methode'!E155="","",'Rekensheet U-methode'!E155)</f>
        <v/>
      </c>
      <c r="F148" s="177" t="str">
        <f>IF('Rekensheet U-methode'!F155="","",'Rekensheet U-methode'!F155)</f>
        <v/>
      </c>
      <c r="G148" s="132" t="str">
        <f>_xlfn.IFNA(VLOOKUP($F148,'Lijst Stageklassen'!$A$5:$CV$12,3+20*(VALUE(LEFT($C148,1)-1)),TRUE),K148)</f>
        <v/>
      </c>
      <c r="H148" s="133" t="str">
        <f>_xlfn.IFNA(VLOOKUP($F148,'Lijst Stageklassen'!$A$5:$CV$12,3+20*(VALUE(LEFT($C148,1)-1))+VALUE(LEFT($D$7,1)),TRUE),K148)</f>
        <v/>
      </c>
      <c r="J148" s="355" t="str">
        <f>'Rekensheet U-methode'!P155</f>
        <v>0. nee</v>
      </c>
      <c r="K148" s="108" t="str">
        <f>_xlfn.IFNA(IF(OR(RIGHT(C148,3)="MUT",RIGHT(C148,3)="ZUT"),RIGHT(C148,3),VLOOKUP($F148,'Lijst Stageklassen'!$A$5:$CV$12,9+20*(VALUE(LEFT($C148,1)-1))+VALUE(LEFT($D$7,1))+6*VALUE(LEFT(J148,1)),TRUE)),"")</f>
        <v/>
      </c>
      <c r="L148" s="343">
        <f>'Rekensheet U-methode'!R155</f>
        <v>0</v>
      </c>
      <c r="M148" s="108" t="str">
        <f>VLOOKUP($K148,'Emissie U-methode'!$B$3:$E$11,3,TRUE)</f>
        <v/>
      </c>
      <c r="N148" s="108" t="str">
        <f>VLOOKUP($K148,'Emissie U-methode'!$B$3:$E$11,4,TRUE)</f>
        <v/>
      </c>
      <c r="O148" s="57" t="str">
        <f t="shared" si="16"/>
        <v/>
      </c>
      <c r="P148" s="57" t="str">
        <f t="shared" si="14"/>
        <v/>
      </c>
      <c r="Q148" s="57" t="str">
        <f t="shared" si="17"/>
        <v/>
      </c>
      <c r="R148" s="57" t="str">
        <f t="shared" si="18"/>
        <v/>
      </c>
      <c r="S148" s="141" t="str">
        <f t="shared" si="15"/>
        <v/>
      </c>
      <c r="T148" s="286" t="str">
        <f t="shared" si="19"/>
        <v/>
      </c>
    </row>
    <row r="149" spans="2:20" s="4" customFormat="1" ht="15.6" x14ac:dyDescent="0.3">
      <c r="B149" s="123">
        <v>132</v>
      </c>
      <c r="C149" s="122" t="str">
        <f>'Rekensheet U-methode'!C156</f>
        <v>1. Mobiele bron</v>
      </c>
      <c r="D149" s="104" t="str">
        <f>IF('Rekensheet U-methode'!D156="","",'Rekensheet U-methode'!D156)</f>
        <v/>
      </c>
      <c r="E149" s="176" t="str">
        <f>IF('Rekensheet U-methode'!E156="","",'Rekensheet U-methode'!E156)</f>
        <v/>
      </c>
      <c r="F149" s="177" t="str">
        <f>IF('Rekensheet U-methode'!F156="","",'Rekensheet U-methode'!F156)</f>
        <v/>
      </c>
      <c r="G149" s="132" t="str">
        <f>_xlfn.IFNA(VLOOKUP($F149,'Lijst Stageklassen'!$A$5:$CV$12,3+20*(VALUE(LEFT($C149,1)-1)),TRUE),K149)</f>
        <v/>
      </c>
      <c r="H149" s="133" t="str">
        <f>_xlfn.IFNA(VLOOKUP($F149,'Lijst Stageklassen'!$A$5:$CV$12,3+20*(VALUE(LEFT($C149,1)-1))+VALUE(LEFT($D$7,1)),TRUE),K149)</f>
        <v/>
      </c>
      <c r="J149" s="355" t="str">
        <f>'Rekensheet U-methode'!P156</f>
        <v>0. nee</v>
      </c>
      <c r="K149" s="108" t="str">
        <f>_xlfn.IFNA(IF(OR(RIGHT(C149,3)="MUT",RIGHT(C149,3)="ZUT"),RIGHT(C149,3),VLOOKUP($F149,'Lijst Stageklassen'!$A$5:$CV$12,9+20*(VALUE(LEFT($C149,1)-1))+VALUE(LEFT($D$7,1))+6*VALUE(LEFT(J149,1)),TRUE)),"")</f>
        <v/>
      </c>
      <c r="L149" s="343">
        <f>'Rekensheet U-methode'!R156</f>
        <v>0</v>
      </c>
      <c r="M149" s="108" t="str">
        <f>VLOOKUP($K149,'Emissie U-methode'!$B$3:$E$11,3,TRUE)</f>
        <v/>
      </c>
      <c r="N149" s="108" t="str">
        <f>VLOOKUP($K149,'Emissie U-methode'!$B$3:$E$11,4,TRUE)</f>
        <v/>
      </c>
      <c r="O149" s="57" t="str">
        <f t="shared" si="16"/>
        <v/>
      </c>
      <c r="P149" s="57" t="str">
        <f t="shared" si="14"/>
        <v/>
      </c>
      <c r="Q149" s="57" t="str">
        <f t="shared" si="17"/>
        <v/>
      </c>
      <c r="R149" s="57" t="str">
        <f t="shared" si="18"/>
        <v/>
      </c>
      <c r="S149" s="141" t="str">
        <f t="shared" si="15"/>
        <v/>
      </c>
      <c r="T149" s="286" t="str">
        <f t="shared" si="19"/>
        <v/>
      </c>
    </row>
    <row r="150" spans="2:20" s="4" customFormat="1" ht="15.6" x14ac:dyDescent="0.3">
      <c r="B150" s="123">
        <v>133</v>
      </c>
      <c r="C150" s="122" t="str">
        <f>'Rekensheet U-methode'!C157</f>
        <v>1. Mobiele bron</v>
      </c>
      <c r="D150" s="104" t="str">
        <f>IF('Rekensheet U-methode'!D157="","",'Rekensheet U-methode'!D157)</f>
        <v/>
      </c>
      <c r="E150" s="176" t="str">
        <f>IF('Rekensheet U-methode'!E157="","",'Rekensheet U-methode'!E157)</f>
        <v/>
      </c>
      <c r="F150" s="177" t="str">
        <f>IF('Rekensheet U-methode'!F157="","",'Rekensheet U-methode'!F157)</f>
        <v/>
      </c>
      <c r="G150" s="132" t="str">
        <f>_xlfn.IFNA(VLOOKUP($F150,'Lijst Stageklassen'!$A$5:$CV$12,3+20*(VALUE(LEFT($C150,1)-1)),TRUE),K150)</f>
        <v/>
      </c>
      <c r="H150" s="133" t="str">
        <f>_xlfn.IFNA(VLOOKUP($F150,'Lijst Stageklassen'!$A$5:$CV$12,3+20*(VALUE(LEFT($C150,1)-1))+VALUE(LEFT($D$7,1)),TRUE),K150)</f>
        <v/>
      </c>
      <c r="J150" s="355" t="str">
        <f>'Rekensheet U-methode'!P157</f>
        <v>0. nee</v>
      </c>
      <c r="K150" s="108" t="str">
        <f>_xlfn.IFNA(IF(OR(RIGHT(C150,3)="MUT",RIGHT(C150,3)="ZUT"),RIGHT(C150,3),VLOOKUP($F150,'Lijst Stageklassen'!$A$5:$CV$12,9+20*(VALUE(LEFT($C150,1)-1))+VALUE(LEFT($D$7,1))+6*VALUE(LEFT(J150,1)),TRUE)),"")</f>
        <v/>
      </c>
      <c r="L150" s="343">
        <f>'Rekensheet U-methode'!R157</f>
        <v>0</v>
      </c>
      <c r="M150" s="108" t="str">
        <f>VLOOKUP($K150,'Emissie U-methode'!$B$3:$E$11,3,TRUE)</f>
        <v/>
      </c>
      <c r="N150" s="108" t="str">
        <f>VLOOKUP($K150,'Emissie U-methode'!$B$3:$E$11,4,TRUE)</f>
        <v/>
      </c>
      <c r="O150" s="57" t="str">
        <f t="shared" si="16"/>
        <v/>
      </c>
      <c r="P150" s="57" t="str">
        <f t="shared" si="14"/>
        <v/>
      </c>
      <c r="Q150" s="57" t="str">
        <f t="shared" si="17"/>
        <v/>
      </c>
      <c r="R150" s="57" t="str">
        <f t="shared" si="18"/>
        <v/>
      </c>
      <c r="S150" s="141" t="str">
        <f t="shared" si="15"/>
        <v/>
      </c>
      <c r="T150" s="286" t="str">
        <f t="shared" si="19"/>
        <v/>
      </c>
    </row>
    <row r="151" spans="2:20" s="4" customFormat="1" ht="15.6" x14ac:dyDescent="0.3">
      <c r="B151" s="123">
        <v>134</v>
      </c>
      <c r="C151" s="122" t="str">
        <f>'Rekensheet U-methode'!C158</f>
        <v>1. Mobiele bron</v>
      </c>
      <c r="D151" s="104" t="str">
        <f>IF('Rekensheet U-methode'!D158="","",'Rekensheet U-methode'!D158)</f>
        <v/>
      </c>
      <c r="E151" s="176" t="str">
        <f>IF('Rekensheet U-methode'!E158="","",'Rekensheet U-methode'!E158)</f>
        <v/>
      </c>
      <c r="F151" s="177" t="str">
        <f>IF('Rekensheet U-methode'!F158="","",'Rekensheet U-methode'!F158)</f>
        <v/>
      </c>
      <c r="G151" s="132" t="str">
        <f>_xlfn.IFNA(VLOOKUP($F151,'Lijst Stageklassen'!$A$5:$CV$12,3+20*(VALUE(LEFT($C151,1)-1)),TRUE),K151)</f>
        <v/>
      </c>
      <c r="H151" s="133" t="str">
        <f>_xlfn.IFNA(VLOOKUP($F151,'Lijst Stageklassen'!$A$5:$CV$12,3+20*(VALUE(LEFT($C151,1)-1))+VALUE(LEFT($D$7,1)),TRUE),K151)</f>
        <v/>
      </c>
      <c r="J151" s="355" t="str">
        <f>'Rekensheet U-methode'!P158</f>
        <v>0. nee</v>
      </c>
      <c r="K151" s="108" t="str">
        <f>_xlfn.IFNA(IF(OR(RIGHT(C151,3)="MUT",RIGHT(C151,3)="ZUT"),RIGHT(C151,3),VLOOKUP($F151,'Lijst Stageklassen'!$A$5:$CV$12,9+20*(VALUE(LEFT($C151,1)-1))+VALUE(LEFT($D$7,1))+6*VALUE(LEFT(J151,1)),TRUE)),"")</f>
        <v/>
      </c>
      <c r="L151" s="343">
        <f>'Rekensheet U-methode'!R158</f>
        <v>0</v>
      </c>
      <c r="M151" s="108" t="str">
        <f>VLOOKUP($K151,'Emissie U-methode'!$B$3:$E$11,3,TRUE)</f>
        <v/>
      </c>
      <c r="N151" s="108" t="str">
        <f>VLOOKUP($K151,'Emissie U-methode'!$B$3:$E$11,4,TRUE)</f>
        <v/>
      </c>
      <c r="O151" s="57" t="str">
        <f t="shared" si="16"/>
        <v/>
      </c>
      <c r="P151" s="57" t="str">
        <f t="shared" si="14"/>
        <v/>
      </c>
      <c r="Q151" s="57" t="str">
        <f t="shared" si="17"/>
        <v/>
      </c>
      <c r="R151" s="57" t="str">
        <f t="shared" si="18"/>
        <v/>
      </c>
      <c r="S151" s="141" t="str">
        <f t="shared" si="15"/>
        <v/>
      </c>
      <c r="T151" s="286" t="str">
        <f t="shared" si="19"/>
        <v/>
      </c>
    </row>
    <row r="152" spans="2:20" s="4" customFormat="1" ht="15.6" x14ac:dyDescent="0.3">
      <c r="B152" s="123">
        <v>135</v>
      </c>
      <c r="C152" s="122" t="str">
        <f>'Rekensheet U-methode'!C159</f>
        <v>1. Mobiele bron</v>
      </c>
      <c r="D152" s="104" t="str">
        <f>IF('Rekensheet U-methode'!D159="","",'Rekensheet U-methode'!D159)</f>
        <v/>
      </c>
      <c r="E152" s="176" t="str">
        <f>IF('Rekensheet U-methode'!E159="","",'Rekensheet U-methode'!E159)</f>
        <v/>
      </c>
      <c r="F152" s="177" t="str">
        <f>IF('Rekensheet U-methode'!F159="","",'Rekensheet U-methode'!F159)</f>
        <v/>
      </c>
      <c r="G152" s="132" t="str">
        <f>_xlfn.IFNA(VLOOKUP($F152,'Lijst Stageklassen'!$A$5:$CV$12,3+20*(VALUE(LEFT($C152,1)-1)),TRUE),K152)</f>
        <v/>
      </c>
      <c r="H152" s="133" t="str">
        <f>_xlfn.IFNA(VLOOKUP($F152,'Lijst Stageklassen'!$A$5:$CV$12,3+20*(VALUE(LEFT($C152,1)-1))+VALUE(LEFT($D$7,1)),TRUE),K152)</f>
        <v/>
      </c>
      <c r="J152" s="355" t="str">
        <f>'Rekensheet U-methode'!P159</f>
        <v>0. nee</v>
      </c>
      <c r="K152" s="108" t="str">
        <f>_xlfn.IFNA(IF(OR(RIGHT(C152,3)="MUT",RIGHT(C152,3)="ZUT"),RIGHT(C152,3),VLOOKUP($F152,'Lijst Stageklassen'!$A$5:$CV$12,9+20*(VALUE(LEFT($C152,1)-1))+VALUE(LEFT($D$7,1))+6*VALUE(LEFT(J152,1)),TRUE)),"")</f>
        <v/>
      </c>
      <c r="L152" s="343">
        <f>'Rekensheet U-methode'!R159</f>
        <v>0</v>
      </c>
      <c r="M152" s="108" t="str">
        <f>VLOOKUP($K152,'Emissie U-methode'!$B$3:$E$11,3,TRUE)</f>
        <v/>
      </c>
      <c r="N152" s="108" t="str">
        <f>VLOOKUP($K152,'Emissie U-methode'!$B$3:$E$11,4,TRUE)</f>
        <v/>
      </c>
      <c r="O152" s="57" t="str">
        <f t="shared" si="16"/>
        <v/>
      </c>
      <c r="P152" s="57" t="str">
        <f t="shared" si="14"/>
        <v/>
      </c>
      <c r="Q152" s="57" t="str">
        <f t="shared" si="17"/>
        <v/>
      </c>
      <c r="R152" s="57" t="str">
        <f t="shared" si="18"/>
        <v/>
      </c>
      <c r="S152" s="141" t="str">
        <f t="shared" si="15"/>
        <v/>
      </c>
      <c r="T152" s="286" t="str">
        <f t="shared" si="19"/>
        <v/>
      </c>
    </row>
    <row r="153" spans="2:20" s="4" customFormat="1" ht="15.6" x14ac:dyDescent="0.3">
      <c r="B153" s="123">
        <v>136</v>
      </c>
      <c r="C153" s="122" t="str">
        <f>'Rekensheet U-methode'!C160</f>
        <v>1. Mobiele bron</v>
      </c>
      <c r="D153" s="104" t="str">
        <f>IF('Rekensheet U-methode'!D160="","",'Rekensheet U-methode'!D160)</f>
        <v/>
      </c>
      <c r="E153" s="176" t="str">
        <f>IF('Rekensheet U-methode'!E160="","",'Rekensheet U-methode'!E160)</f>
        <v/>
      </c>
      <c r="F153" s="177" t="str">
        <f>IF('Rekensheet U-methode'!F160="","",'Rekensheet U-methode'!F160)</f>
        <v/>
      </c>
      <c r="G153" s="132" t="str">
        <f>_xlfn.IFNA(VLOOKUP($F153,'Lijst Stageklassen'!$A$5:$CV$12,3+20*(VALUE(LEFT($C153,1)-1)),TRUE),K153)</f>
        <v/>
      </c>
      <c r="H153" s="133" t="str">
        <f>_xlfn.IFNA(VLOOKUP($F153,'Lijst Stageklassen'!$A$5:$CV$12,3+20*(VALUE(LEFT($C153,1)-1))+VALUE(LEFT($D$7,1)),TRUE),K153)</f>
        <v/>
      </c>
      <c r="J153" s="355" t="str">
        <f>'Rekensheet U-methode'!P160</f>
        <v>0. nee</v>
      </c>
      <c r="K153" s="108" t="str">
        <f>_xlfn.IFNA(IF(OR(RIGHT(C153,3)="MUT",RIGHT(C153,3)="ZUT"),RIGHT(C153,3),VLOOKUP($F153,'Lijst Stageklassen'!$A$5:$CV$12,9+20*(VALUE(LEFT($C153,1)-1))+VALUE(LEFT($D$7,1))+6*VALUE(LEFT(J153,1)),TRUE)),"")</f>
        <v/>
      </c>
      <c r="L153" s="343">
        <f>'Rekensheet U-methode'!R160</f>
        <v>0</v>
      </c>
      <c r="M153" s="108" t="str">
        <f>VLOOKUP($K153,'Emissie U-methode'!$B$3:$E$11,3,TRUE)</f>
        <v/>
      </c>
      <c r="N153" s="108" t="str">
        <f>VLOOKUP($K153,'Emissie U-methode'!$B$3:$E$11,4,TRUE)</f>
        <v/>
      </c>
      <c r="O153" s="57" t="str">
        <f t="shared" si="16"/>
        <v/>
      </c>
      <c r="P153" s="57" t="str">
        <f t="shared" si="14"/>
        <v/>
      </c>
      <c r="Q153" s="57" t="str">
        <f t="shared" si="17"/>
        <v/>
      </c>
      <c r="R153" s="57" t="str">
        <f t="shared" si="18"/>
        <v/>
      </c>
      <c r="S153" s="141" t="str">
        <f t="shared" si="15"/>
        <v/>
      </c>
      <c r="T153" s="286" t="str">
        <f t="shared" si="19"/>
        <v/>
      </c>
    </row>
    <row r="154" spans="2:20" s="4" customFormat="1" ht="15.6" x14ac:dyDescent="0.3">
      <c r="B154" s="123">
        <v>137</v>
      </c>
      <c r="C154" s="122" t="str">
        <f>'Rekensheet U-methode'!C161</f>
        <v>1. Mobiele bron</v>
      </c>
      <c r="D154" s="104" t="str">
        <f>IF('Rekensheet U-methode'!D161="","",'Rekensheet U-methode'!D161)</f>
        <v/>
      </c>
      <c r="E154" s="176" t="str">
        <f>IF('Rekensheet U-methode'!E161="","",'Rekensheet U-methode'!E161)</f>
        <v/>
      </c>
      <c r="F154" s="177" t="str">
        <f>IF('Rekensheet U-methode'!F161="","",'Rekensheet U-methode'!F161)</f>
        <v/>
      </c>
      <c r="G154" s="132" t="str">
        <f>_xlfn.IFNA(VLOOKUP($F154,'Lijst Stageklassen'!$A$5:$CV$12,3+20*(VALUE(LEFT($C154,1)-1)),TRUE),K154)</f>
        <v/>
      </c>
      <c r="H154" s="133" t="str">
        <f>_xlfn.IFNA(VLOOKUP($F154,'Lijst Stageklassen'!$A$5:$CV$12,3+20*(VALUE(LEFT($C154,1)-1))+VALUE(LEFT($D$7,1)),TRUE),K154)</f>
        <v/>
      </c>
      <c r="J154" s="355" t="str">
        <f>'Rekensheet U-methode'!P161</f>
        <v>0. nee</v>
      </c>
      <c r="K154" s="108" t="str">
        <f>_xlfn.IFNA(IF(OR(RIGHT(C154,3)="MUT",RIGHT(C154,3)="ZUT"),RIGHT(C154,3),VLOOKUP($F154,'Lijst Stageklassen'!$A$5:$CV$12,9+20*(VALUE(LEFT($C154,1)-1))+VALUE(LEFT($D$7,1))+6*VALUE(LEFT(J154,1)),TRUE)),"")</f>
        <v/>
      </c>
      <c r="L154" s="343">
        <f>'Rekensheet U-methode'!R161</f>
        <v>0</v>
      </c>
      <c r="M154" s="108" t="str">
        <f>VLOOKUP($K154,'Emissie U-methode'!$B$3:$E$11,3,TRUE)</f>
        <v/>
      </c>
      <c r="N154" s="108" t="str">
        <f>VLOOKUP($K154,'Emissie U-methode'!$B$3:$E$11,4,TRUE)</f>
        <v/>
      </c>
      <c r="O154" s="57" t="str">
        <f t="shared" si="16"/>
        <v/>
      </c>
      <c r="P154" s="57" t="str">
        <f t="shared" ref="P154:P217" si="20">IF(ISNUMBER(E154),O154*F154/1000,"")</f>
        <v/>
      </c>
      <c r="Q154" s="57" t="str">
        <f t="shared" si="17"/>
        <v/>
      </c>
      <c r="R154" s="57" t="str">
        <f t="shared" si="18"/>
        <v/>
      </c>
      <c r="S154" s="141" t="str">
        <f t="shared" ref="S154:S217" si="21">IF(ISNUMBER(M154),(IF(OR(K154="MUT",K154="ZUT"),$O154*M154,$O154*$F154*M154/1000)),"")</f>
        <v/>
      </c>
      <c r="T154" s="286" t="str">
        <f t="shared" si="19"/>
        <v/>
      </c>
    </row>
    <row r="155" spans="2:20" s="4" customFormat="1" ht="15.6" x14ac:dyDescent="0.3">
      <c r="B155" s="123">
        <v>138</v>
      </c>
      <c r="C155" s="122" t="str">
        <f>'Rekensheet U-methode'!C162</f>
        <v>1. Mobiele bron</v>
      </c>
      <c r="D155" s="104" t="str">
        <f>IF('Rekensheet U-methode'!D162="","",'Rekensheet U-methode'!D162)</f>
        <v/>
      </c>
      <c r="E155" s="176" t="str">
        <f>IF('Rekensheet U-methode'!E162="","",'Rekensheet U-methode'!E162)</f>
        <v/>
      </c>
      <c r="F155" s="177" t="str">
        <f>IF('Rekensheet U-methode'!F162="","",'Rekensheet U-methode'!F162)</f>
        <v/>
      </c>
      <c r="G155" s="132" t="str">
        <f>_xlfn.IFNA(VLOOKUP($F155,'Lijst Stageklassen'!$A$5:$CV$12,3+20*(VALUE(LEFT($C155,1)-1)),TRUE),K155)</f>
        <v/>
      </c>
      <c r="H155" s="133" t="str">
        <f>_xlfn.IFNA(VLOOKUP($F155,'Lijst Stageklassen'!$A$5:$CV$12,3+20*(VALUE(LEFT($C155,1)-1))+VALUE(LEFT($D$7,1)),TRUE),K155)</f>
        <v/>
      </c>
      <c r="J155" s="355" t="str">
        <f>'Rekensheet U-methode'!P162</f>
        <v>0. nee</v>
      </c>
      <c r="K155" s="108" t="str">
        <f>_xlfn.IFNA(IF(OR(RIGHT(C155,3)="MUT",RIGHT(C155,3)="ZUT"),RIGHT(C155,3),VLOOKUP($F155,'Lijst Stageklassen'!$A$5:$CV$12,9+20*(VALUE(LEFT($C155,1)-1))+VALUE(LEFT($D$7,1))+6*VALUE(LEFT(J155,1)),TRUE)),"")</f>
        <v/>
      </c>
      <c r="L155" s="343">
        <f>'Rekensheet U-methode'!R162</f>
        <v>0</v>
      </c>
      <c r="M155" s="108" t="str">
        <f>VLOOKUP($K155,'Emissie U-methode'!$B$3:$E$11,3,TRUE)</f>
        <v/>
      </c>
      <c r="N155" s="108" t="str">
        <f>VLOOKUP($K155,'Emissie U-methode'!$B$3:$E$11,4,TRUE)</f>
        <v/>
      </c>
      <c r="O155" s="57" t="str">
        <f t="shared" si="16"/>
        <v/>
      </c>
      <c r="P155" s="57" t="str">
        <f t="shared" si="20"/>
        <v/>
      </c>
      <c r="Q155" s="57" t="str">
        <f t="shared" si="17"/>
        <v/>
      </c>
      <c r="R155" s="57" t="str">
        <f t="shared" si="18"/>
        <v/>
      </c>
      <c r="S155" s="141" t="str">
        <f t="shared" si="21"/>
        <v/>
      </c>
      <c r="T155" s="286" t="str">
        <f t="shared" si="19"/>
        <v/>
      </c>
    </row>
    <row r="156" spans="2:20" s="4" customFormat="1" ht="15.6" x14ac:dyDescent="0.3">
      <c r="B156" s="123">
        <v>139</v>
      </c>
      <c r="C156" s="122" t="str">
        <f>'Rekensheet U-methode'!C163</f>
        <v>1. Mobiele bron</v>
      </c>
      <c r="D156" s="104" t="str">
        <f>IF('Rekensheet U-methode'!D163="","",'Rekensheet U-methode'!D163)</f>
        <v/>
      </c>
      <c r="E156" s="176" t="str">
        <f>IF('Rekensheet U-methode'!E163="","",'Rekensheet U-methode'!E163)</f>
        <v/>
      </c>
      <c r="F156" s="177" t="str">
        <f>IF('Rekensheet U-methode'!F163="","",'Rekensheet U-methode'!F163)</f>
        <v/>
      </c>
      <c r="G156" s="132" t="str">
        <f>_xlfn.IFNA(VLOOKUP($F156,'Lijst Stageklassen'!$A$5:$CV$12,3+20*(VALUE(LEFT($C156,1)-1)),TRUE),K156)</f>
        <v/>
      </c>
      <c r="H156" s="133" t="str">
        <f>_xlfn.IFNA(VLOOKUP($F156,'Lijst Stageklassen'!$A$5:$CV$12,3+20*(VALUE(LEFT($C156,1)-1))+VALUE(LEFT($D$7,1)),TRUE),K156)</f>
        <v/>
      </c>
      <c r="J156" s="355" t="str">
        <f>'Rekensheet U-methode'!P163</f>
        <v>0. nee</v>
      </c>
      <c r="K156" s="108" t="str">
        <f>_xlfn.IFNA(IF(OR(RIGHT(C156,3)="MUT",RIGHT(C156,3)="ZUT"),RIGHT(C156,3),VLOOKUP($F156,'Lijst Stageklassen'!$A$5:$CV$12,9+20*(VALUE(LEFT($C156,1)-1))+VALUE(LEFT($D$7,1))+6*VALUE(LEFT(J156,1)),TRUE)),"")</f>
        <v/>
      </c>
      <c r="L156" s="343">
        <f>'Rekensheet U-methode'!R163</f>
        <v>0</v>
      </c>
      <c r="M156" s="108" t="str">
        <f>VLOOKUP($K156,'Emissie U-methode'!$B$3:$E$11,3,TRUE)</f>
        <v/>
      </c>
      <c r="N156" s="108" t="str">
        <f>VLOOKUP($K156,'Emissie U-methode'!$B$3:$E$11,4,TRUE)</f>
        <v/>
      </c>
      <c r="O156" s="57" t="str">
        <f t="shared" si="16"/>
        <v/>
      </c>
      <c r="P156" s="57" t="str">
        <f t="shared" si="20"/>
        <v/>
      </c>
      <c r="Q156" s="57" t="str">
        <f t="shared" si="17"/>
        <v/>
      </c>
      <c r="R156" s="57" t="str">
        <f t="shared" si="18"/>
        <v/>
      </c>
      <c r="S156" s="141" t="str">
        <f t="shared" si="21"/>
        <v/>
      </c>
      <c r="T156" s="286" t="str">
        <f t="shared" si="19"/>
        <v/>
      </c>
    </row>
    <row r="157" spans="2:20" s="4" customFormat="1" ht="15.6" x14ac:dyDescent="0.3">
      <c r="B157" s="123">
        <v>140</v>
      </c>
      <c r="C157" s="122" t="str">
        <f>'Rekensheet U-methode'!C164</f>
        <v>1. Mobiele bron</v>
      </c>
      <c r="D157" s="104" t="str">
        <f>IF('Rekensheet U-methode'!D164="","",'Rekensheet U-methode'!D164)</f>
        <v/>
      </c>
      <c r="E157" s="176" t="str">
        <f>IF('Rekensheet U-methode'!E164="","",'Rekensheet U-methode'!E164)</f>
        <v/>
      </c>
      <c r="F157" s="177" t="str">
        <f>IF('Rekensheet U-methode'!F164="","",'Rekensheet U-methode'!F164)</f>
        <v/>
      </c>
      <c r="G157" s="132" t="str">
        <f>_xlfn.IFNA(VLOOKUP($F157,'Lijst Stageklassen'!$A$5:$CV$12,3+20*(VALUE(LEFT($C157,1)-1)),TRUE),K157)</f>
        <v/>
      </c>
      <c r="H157" s="133" t="str">
        <f>_xlfn.IFNA(VLOOKUP($F157,'Lijst Stageklassen'!$A$5:$CV$12,3+20*(VALUE(LEFT($C157,1)-1))+VALUE(LEFT($D$7,1)),TRUE),K157)</f>
        <v/>
      </c>
      <c r="J157" s="355" t="str">
        <f>'Rekensheet U-methode'!P164</f>
        <v>0. nee</v>
      </c>
      <c r="K157" s="108" t="str">
        <f>_xlfn.IFNA(IF(OR(RIGHT(C157,3)="MUT",RIGHT(C157,3)="ZUT"),RIGHT(C157,3),VLOOKUP($F157,'Lijst Stageklassen'!$A$5:$CV$12,9+20*(VALUE(LEFT($C157,1)-1))+VALUE(LEFT($D$7,1))+6*VALUE(LEFT(J157,1)),TRUE)),"")</f>
        <v/>
      </c>
      <c r="L157" s="343">
        <f>'Rekensheet U-methode'!R164</f>
        <v>0</v>
      </c>
      <c r="M157" s="108" t="str">
        <f>VLOOKUP($K157,'Emissie U-methode'!$B$3:$E$11,3,TRUE)</f>
        <v/>
      </c>
      <c r="N157" s="108" t="str">
        <f>VLOOKUP($K157,'Emissie U-methode'!$B$3:$E$11,4,TRUE)</f>
        <v/>
      </c>
      <c r="O157" s="57" t="str">
        <f t="shared" si="16"/>
        <v/>
      </c>
      <c r="P157" s="57" t="str">
        <f t="shared" si="20"/>
        <v/>
      </c>
      <c r="Q157" s="57" t="str">
        <f t="shared" si="17"/>
        <v/>
      </c>
      <c r="R157" s="57" t="str">
        <f t="shared" si="18"/>
        <v/>
      </c>
      <c r="S157" s="141" t="str">
        <f t="shared" si="21"/>
        <v/>
      </c>
      <c r="T157" s="286" t="str">
        <f t="shared" si="19"/>
        <v/>
      </c>
    </row>
    <row r="158" spans="2:20" s="4" customFormat="1" ht="15.6" x14ac:dyDescent="0.3">
      <c r="B158" s="123">
        <v>141</v>
      </c>
      <c r="C158" s="122" t="str">
        <f>'Rekensheet U-methode'!C165</f>
        <v>1. Mobiele bron</v>
      </c>
      <c r="D158" s="104" t="str">
        <f>IF('Rekensheet U-methode'!D165="","",'Rekensheet U-methode'!D165)</f>
        <v/>
      </c>
      <c r="E158" s="176" t="str">
        <f>IF('Rekensheet U-methode'!E165="","",'Rekensheet U-methode'!E165)</f>
        <v/>
      </c>
      <c r="F158" s="177" t="str">
        <f>IF('Rekensheet U-methode'!F165="","",'Rekensheet U-methode'!F165)</f>
        <v/>
      </c>
      <c r="G158" s="132" t="str">
        <f>_xlfn.IFNA(VLOOKUP($F158,'Lijst Stageklassen'!$A$5:$CV$12,3+20*(VALUE(LEFT($C158,1)-1)),TRUE),K158)</f>
        <v/>
      </c>
      <c r="H158" s="133" t="str">
        <f>_xlfn.IFNA(VLOOKUP($F158,'Lijst Stageklassen'!$A$5:$CV$12,3+20*(VALUE(LEFT($C158,1)-1))+VALUE(LEFT($D$7,1)),TRUE),K158)</f>
        <v/>
      </c>
      <c r="J158" s="355" t="str">
        <f>'Rekensheet U-methode'!P165</f>
        <v>0. nee</v>
      </c>
      <c r="K158" s="108" t="str">
        <f>_xlfn.IFNA(IF(OR(RIGHT(C158,3)="MUT",RIGHT(C158,3)="ZUT"),RIGHT(C158,3),VLOOKUP($F158,'Lijst Stageklassen'!$A$5:$CV$12,9+20*(VALUE(LEFT($C158,1)-1))+VALUE(LEFT($D$7,1))+6*VALUE(LEFT(J158,1)),TRUE)),"")</f>
        <v/>
      </c>
      <c r="L158" s="343">
        <f>'Rekensheet U-methode'!R165</f>
        <v>0</v>
      </c>
      <c r="M158" s="108" t="str">
        <f>VLOOKUP($K158,'Emissie U-methode'!$B$3:$E$11,3,TRUE)</f>
        <v/>
      </c>
      <c r="N158" s="108" t="str">
        <f>VLOOKUP($K158,'Emissie U-methode'!$B$3:$E$11,4,TRUE)</f>
        <v/>
      </c>
      <c r="O158" s="57" t="str">
        <f t="shared" si="16"/>
        <v/>
      </c>
      <c r="P158" s="57" t="str">
        <f t="shared" si="20"/>
        <v/>
      </c>
      <c r="Q158" s="57" t="str">
        <f t="shared" si="17"/>
        <v/>
      </c>
      <c r="R158" s="57" t="str">
        <f t="shared" si="18"/>
        <v/>
      </c>
      <c r="S158" s="141" t="str">
        <f t="shared" si="21"/>
        <v/>
      </c>
      <c r="T158" s="286" t="str">
        <f t="shared" si="19"/>
        <v/>
      </c>
    </row>
    <row r="159" spans="2:20" s="4" customFormat="1" ht="15.6" x14ac:dyDescent="0.3">
      <c r="B159" s="123">
        <v>142</v>
      </c>
      <c r="C159" s="122" t="str">
        <f>'Rekensheet U-methode'!C166</f>
        <v>1. Mobiele bron</v>
      </c>
      <c r="D159" s="104" t="str">
        <f>IF('Rekensheet U-methode'!D166="","",'Rekensheet U-methode'!D166)</f>
        <v/>
      </c>
      <c r="E159" s="176" t="str">
        <f>IF('Rekensheet U-methode'!E166="","",'Rekensheet U-methode'!E166)</f>
        <v/>
      </c>
      <c r="F159" s="177" t="str">
        <f>IF('Rekensheet U-methode'!F166="","",'Rekensheet U-methode'!F166)</f>
        <v/>
      </c>
      <c r="G159" s="132" t="str">
        <f>_xlfn.IFNA(VLOOKUP($F159,'Lijst Stageklassen'!$A$5:$CV$12,3+20*(VALUE(LEFT($C159,1)-1)),TRUE),K159)</f>
        <v/>
      </c>
      <c r="H159" s="133" t="str">
        <f>_xlfn.IFNA(VLOOKUP($F159,'Lijst Stageklassen'!$A$5:$CV$12,3+20*(VALUE(LEFT($C159,1)-1))+VALUE(LEFT($D$7,1)),TRUE),K159)</f>
        <v/>
      </c>
      <c r="J159" s="355" t="str">
        <f>'Rekensheet U-methode'!P166</f>
        <v>0. nee</v>
      </c>
      <c r="K159" s="108" t="str">
        <f>_xlfn.IFNA(IF(OR(RIGHT(C159,3)="MUT",RIGHT(C159,3)="ZUT"),RIGHT(C159,3),VLOOKUP($F159,'Lijst Stageklassen'!$A$5:$CV$12,9+20*(VALUE(LEFT($C159,1)-1))+VALUE(LEFT($D$7,1))+6*VALUE(LEFT(J159,1)),TRUE)),"")</f>
        <v/>
      </c>
      <c r="L159" s="343">
        <f>'Rekensheet U-methode'!R166</f>
        <v>0</v>
      </c>
      <c r="M159" s="108" t="str">
        <f>VLOOKUP($K159,'Emissie U-methode'!$B$3:$E$11,3,TRUE)</f>
        <v/>
      </c>
      <c r="N159" s="108" t="str">
        <f>VLOOKUP($K159,'Emissie U-methode'!$B$3:$E$11,4,TRUE)</f>
        <v/>
      </c>
      <c r="O159" s="57" t="str">
        <f t="shared" si="16"/>
        <v/>
      </c>
      <c r="P159" s="57" t="str">
        <f t="shared" si="20"/>
        <v/>
      </c>
      <c r="Q159" s="57" t="str">
        <f t="shared" si="17"/>
        <v/>
      </c>
      <c r="R159" s="57" t="str">
        <f t="shared" si="18"/>
        <v/>
      </c>
      <c r="S159" s="141" t="str">
        <f t="shared" si="21"/>
        <v/>
      </c>
      <c r="T159" s="286" t="str">
        <f t="shared" si="19"/>
        <v/>
      </c>
    </row>
    <row r="160" spans="2:20" s="4" customFormat="1" ht="15.6" x14ac:dyDescent="0.3">
      <c r="B160" s="123">
        <v>143</v>
      </c>
      <c r="C160" s="122" t="str">
        <f>'Rekensheet U-methode'!C167</f>
        <v>1. Mobiele bron</v>
      </c>
      <c r="D160" s="104" t="str">
        <f>IF('Rekensheet U-methode'!D167="","",'Rekensheet U-methode'!D167)</f>
        <v/>
      </c>
      <c r="E160" s="176" t="str">
        <f>IF('Rekensheet U-methode'!E167="","",'Rekensheet U-methode'!E167)</f>
        <v/>
      </c>
      <c r="F160" s="177" t="str">
        <f>IF('Rekensheet U-methode'!F167="","",'Rekensheet U-methode'!F167)</f>
        <v/>
      </c>
      <c r="G160" s="132" t="str">
        <f>_xlfn.IFNA(VLOOKUP($F160,'Lijst Stageklassen'!$A$5:$CV$12,3+20*(VALUE(LEFT($C160,1)-1)),TRUE),K160)</f>
        <v/>
      </c>
      <c r="H160" s="133" t="str">
        <f>_xlfn.IFNA(VLOOKUP($F160,'Lijst Stageklassen'!$A$5:$CV$12,3+20*(VALUE(LEFT($C160,1)-1))+VALUE(LEFT($D$7,1)),TRUE),K160)</f>
        <v/>
      </c>
      <c r="J160" s="355" t="str">
        <f>'Rekensheet U-methode'!P167</f>
        <v>0. nee</v>
      </c>
      <c r="K160" s="108" t="str">
        <f>_xlfn.IFNA(IF(OR(RIGHT(C160,3)="MUT",RIGHT(C160,3)="ZUT"),RIGHT(C160,3),VLOOKUP($F160,'Lijst Stageklassen'!$A$5:$CV$12,9+20*(VALUE(LEFT($C160,1)-1))+VALUE(LEFT($D$7,1))+6*VALUE(LEFT(J160,1)),TRUE)),"")</f>
        <v/>
      </c>
      <c r="L160" s="343">
        <f>'Rekensheet U-methode'!R167</f>
        <v>0</v>
      </c>
      <c r="M160" s="108" t="str">
        <f>VLOOKUP($K160,'Emissie U-methode'!$B$3:$E$11,3,TRUE)</f>
        <v/>
      </c>
      <c r="N160" s="108" t="str">
        <f>VLOOKUP($K160,'Emissie U-methode'!$B$3:$E$11,4,TRUE)</f>
        <v/>
      </c>
      <c r="O160" s="57" t="str">
        <f t="shared" si="16"/>
        <v/>
      </c>
      <c r="P160" s="57" t="str">
        <f t="shared" si="20"/>
        <v/>
      </c>
      <c r="Q160" s="57" t="str">
        <f t="shared" si="17"/>
        <v/>
      </c>
      <c r="R160" s="57" t="str">
        <f t="shared" si="18"/>
        <v/>
      </c>
      <c r="S160" s="141" t="str">
        <f t="shared" si="21"/>
        <v/>
      </c>
      <c r="T160" s="286" t="str">
        <f t="shared" si="19"/>
        <v/>
      </c>
    </row>
    <row r="161" spans="2:20" s="4" customFormat="1" ht="15.6" x14ac:dyDescent="0.3">
      <c r="B161" s="123">
        <v>144</v>
      </c>
      <c r="C161" s="122" t="str">
        <f>'Rekensheet U-methode'!C168</f>
        <v>1. Mobiele bron</v>
      </c>
      <c r="D161" s="104" t="str">
        <f>IF('Rekensheet U-methode'!D168="","",'Rekensheet U-methode'!D168)</f>
        <v/>
      </c>
      <c r="E161" s="176" t="str">
        <f>IF('Rekensheet U-methode'!E168="","",'Rekensheet U-methode'!E168)</f>
        <v/>
      </c>
      <c r="F161" s="177" t="str">
        <f>IF('Rekensheet U-methode'!F168="","",'Rekensheet U-methode'!F168)</f>
        <v/>
      </c>
      <c r="G161" s="132" t="str">
        <f>_xlfn.IFNA(VLOOKUP($F161,'Lijst Stageklassen'!$A$5:$CV$12,3+20*(VALUE(LEFT($C161,1)-1)),TRUE),K161)</f>
        <v/>
      </c>
      <c r="H161" s="133" t="str">
        <f>_xlfn.IFNA(VLOOKUP($F161,'Lijst Stageklassen'!$A$5:$CV$12,3+20*(VALUE(LEFT($C161,1)-1))+VALUE(LEFT($D$7,1)),TRUE),K161)</f>
        <v/>
      </c>
      <c r="J161" s="355" t="str">
        <f>'Rekensheet U-methode'!P168</f>
        <v>0. nee</v>
      </c>
      <c r="K161" s="108" t="str">
        <f>_xlfn.IFNA(IF(OR(RIGHT(C161,3)="MUT",RIGHT(C161,3)="ZUT"),RIGHT(C161,3),VLOOKUP($F161,'Lijst Stageklassen'!$A$5:$CV$12,9+20*(VALUE(LEFT($C161,1)-1))+VALUE(LEFT($D$7,1))+6*VALUE(LEFT(J161,1)),TRUE)),"")</f>
        <v/>
      </c>
      <c r="L161" s="343">
        <f>'Rekensheet U-methode'!R168</f>
        <v>0</v>
      </c>
      <c r="M161" s="108" t="str">
        <f>VLOOKUP($K161,'Emissie U-methode'!$B$3:$E$11,3,TRUE)</f>
        <v/>
      </c>
      <c r="N161" s="108" t="str">
        <f>VLOOKUP($K161,'Emissie U-methode'!$B$3:$E$11,4,TRUE)</f>
        <v/>
      </c>
      <c r="O161" s="57" t="str">
        <f t="shared" si="16"/>
        <v/>
      </c>
      <c r="P161" s="57" t="str">
        <f t="shared" si="20"/>
        <v/>
      </c>
      <c r="Q161" s="57" t="str">
        <f t="shared" si="17"/>
        <v/>
      </c>
      <c r="R161" s="57" t="str">
        <f t="shared" si="18"/>
        <v/>
      </c>
      <c r="S161" s="141" t="str">
        <f t="shared" si="21"/>
        <v/>
      </c>
      <c r="T161" s="286" t="str">
        <f t="shared" si="19"/>
        <v/>
      </c>
    </row>
    <row r="162" spans="2:20" s="4" customFormat="1" ht="15.6" x14ac:dyDescent="0.3">
      <c r="B162" s="123">
        <v>145</v>
      </c>
      <c r="C162" s="122" t="str">
        <f>'Rekensheet U-methode'!C169</f>
        <v>1. Mobiele bron</v>
      </c>
      <c r="D162" s="104" t="str">
        <f>IF('Rekensheet U-methode'!D169="","",'Rekensheet U-methode'!D169)</f>
        <v/>
      </c>
      <c r="E162" s="176" t="str">
        <f>IF('Rekensheet U-methode'!E169="","",'Rekensheet U-methode'!E169)</f>
        <v/>
      </c>
      <c r="F162" s="177" t="str">
        <f>IF('Rekensheet U-methode'!F169="","",'Rekensheet U-methode'!F169)</f>
        <v/>
      </c>
      <c r="G162" s="132" t="str">
        <f>_xlfn.IFNA(VLOOKUP($F162,'Lijst Stageklassen'!$A$5:$CV$12,3+20*(VALUE(LEFT($C162,1)-1)),TRUE),K162)</f>
        <v/>
      </c>
      <c r="H162" s="133" t="str">
        <f>_xlfn.IFNA(VLOOKUP($F162,'Lijst Stageklassen'!$A$5:$CV$12,3+20*(VALUE(LEFT($C162,1)-1))+VALUE(LEFT($D$7,1)),TRUE),K162)</f>
        <v/>
      </c>
      <c r="J162" s="355" t="str">
        <f>'Rekensheet U-methode'!P169</f>
        <v>0. nee</v>
      </c>
      <c r="K162" s="108" t="str">
        <f>_xlfn.IFNA(IF(OR(RIGHT(C162,3)="MUT",RIGHT(C162,3)="ZUT"),RIGHT(C162,3),VLOOKUP($F162,'Lijst Stageklassen'!$A$5:$CV$12,9+20*(VALUE(LEFT($C162,1)-1))+VALUE(LEFT($D$7,1))+6*VALUE(LEFT(J162,1)),TRUE)),"")</f>
        <v/>
      </c>
      <c r="L162" s="343">
        <f>'Rekensheet U-methode'!R169</f>
        <v>0</v>
      </c>
      <c r="M162" s="108" t="str">
        <f>VLOOKUP($K162,'Emissie U-methode'!$B$3:$E$11,3,TRUE)</f>
        <v/>
      </c>
      <c r="N162" s="108" t="str">
        <f>VLOOKUP($K162,'Emissie U-methode'!$B$3:$E$11,4,TRUE)</f>
        <v/>
      </c>
      <c r="O162" s="57" t="str">
        <f t="shared" si="16"/>
        <v/>
      </c>
      <c r="P162" s="57" t="str">
        <f t="shared" si="20"/>
        <v/>
      </c>
      <c r="Q162" s="57" t="str">
        <f t="shared" si="17"/>
        <v/>
      </c>
      <c r="R162" s="57" t="str">
        <f t="shared" si="18"/>
        <v/>
      </c>
      <c r="S162" s="141" t="str">
        <f t="shared" si="21"/>
        <v/>
      </c>
      <c r="T162" s="286" t="str">
        <f t="shared" si="19"/>
        <v/>
      </c>
    </row>
    <row r="163" spans="2:20" s="4" customFormat="1" ht="15.6" x14ac:dyDescent="0.3">
      <c r="B163" s="123">
        <v>146</v>
      </c>
      <c r="C163" s="122" t="str">
        <f>'Rekensheet U-methode'!C170</f>
        <v>1. Mobiele bron</v>
      </c>
      <c r="D163" s="104" t="str">
        <f>IF('Rekensheet U-methode'!D170="","",'Rekensheet U-methode'!D170)</f>
        <v/>
      </c>
      <c r="E163" s="176" t="str">
        <f>IF('Rekensheet U-methode'!E170="","",'Rekensheet U-methode'!E170)</f>
        <v/>
      </c>
      <c r="F163" s="177" t="str">
        <f>IF('Rekensheet U-methode'!F170="","",'Rekensheet U-methode'!F170)</f>
        <v/>
      </c>
      <c r="G163" s="132" t="str">
        <f>_xlfn.IFNA(VLOOKUP($F163,'Lijst Stageklassen'!$A$5:$CV$12,3+20*(VALUE(LEFT($C163,1)-1)),TRUE),K163)</f>
        <v/>
      </c>
      <c r="H163" s="133" t="str">
        <f>_xlfn.IFNA(VLOOKUP($F163,'Lijst Stageklassen'!$A$5:$CV$12,3+20*(VALUE(LEFT($C163,1)-1))+VALUE(LEFT($D$7,1)),TRUE),K163)</f>
        <v/>
      </c>
      <c r="J163" s="355" t="str">
        <f>'Rekensheet U-methode'!P170</f>
        <v>0. nee</v>
      </c>
      <c r="K163" s="108" t="str">
        <f>_xlfn.IFNA(IF(OR(RIGHT(C163,3)="MUT",RIGHT(C163,3)="ZUT"),RIGHT(C163,3),VLOOKUP($F163,'Lijst Stageklassen'!$A$5:$CV$12,9+20*(VALUE(LEFT($C163,1)-1))+VALUE(LEFT($D$7,1))+6*VALUE(LEFT(J163,1)),TRUE)),"")</f>
        <v/>
      </c>
      <c r="L163" s="343">
        <f>'Rekensheet U-methode'!R170</f>
        <v>0</v>
      </c>
      <c r="M163" s="108" t="str">
        <f>VLOOKUP($K163,'Emissie U-methode'!$B$3:$E$11,3,TRUE)</f>
        <v/>
      </c>
      <c r="N163" s="108" t="str">
        <f>VLOOKUP($K163,'Emissie U-methode'!$B$3:$E$11,4,TRUE)</f>
        <v/>
      </c>
      <c r="O163" s="57" t="str">
        <f t="shared" si="16"/>
        <v/>
      </c>
      <c r="P163" s="57" t="str">
        <f t="shared" si="20"/>
        <v/>
      </c>
      <c r="Q163" s="57" t="str">
        <f t="shared" si="17"/>
        <v/>
      </c>
      <c r="R163" s="57" t="str">
        <f t="shared" si="18"/>
        <v/>
      </c>
      <c r="S163" s="141" t="str">
        <f t="shared" si="21"/>
        <v/>
      </c>
      <c r="T163" s="286" t="str">
        <f t="shared" si="19"/>
        <v/>
      </c>
    </row>
    <row r="164" spans="2:20" s="4" customFormat="1" ht="15.6" x14ac:dyDescent="0.3">
      <c r="B164" s="123">
        <v>147</v>
      </c>
      <c r="C164" s="122" t="str">
        <f>'Rekensheet U-methode'!C171</f>
        <v>1. Mobiele bron</v>
      </c>
      <c r="D164" s="104" t="str">
        <f>IF('Rekensheet U-methode'!D171="","",'Rekensheet U-methode'!D171)</f>
        <v/>
      </c>
      <c r="E164" s="176" t="str">
        <f>IF('Rekensheet U-methode'!E171="","",'Rekensheet U-methode'!E171)</f>
        <v/>
      </c>
      <c r="F164" s="177" t="str">
        <f>IF('Rekensheet U-methode'!F171="","",'Rekensheet U-methode'!F171)</f>
        <v/>
      </c>
      <c r="G164" s="132" t="str">
        <f>_xlfn.IFNA(VLOOKUP($F164,'Lijst Stageklassen'!$A$5:$CV$12,3+20*(VALUE(LEFT($C164,1)-1)),TRUE),K164)</f>
        <v/>
      </c>
      <c r="H164" s="133" t="str">
        <f>_xlfn.IFNA(VLOOKUP($F164,'Lijst Stageklassen'!$A$5:$CV$12,3+20*(VALUE(LEFT($C164,1)-1))+VALUE(LEFT($D$7,1)),TRUE),K164)</f>
        <v/>
      </c>
      <c r="J164" s="355" t="str">
        <f>'Rekensheet U-methode'!P171</f>
        <v>0. nee</v>
      </c>
      <c r="K164" s="108" t="str">
        <f>_xlfn.IFNA(IF(OR(RIGHT(C164,3)="MUT",RIGHT(C164,3)="ZUT"),RIGHT(C164,3),VLOOKUP($F164,'Lijst Stageklassen'!$A$5:$CV$12,9+20*(VALUE(LEFT($C164,1)-1))+VALUE(LEFT($D$7,1))+6*VALUE(LEFT(J164,1)),TRUE)),"")</f>
        <v/>
      </c>
      <c r="L164" s="343">
        <f>'Rekensheet U-methode'!R171</f>
        <v>0</v>
      </c>
      <c r="M164" s="108" t="str">
        <f>VLOOKUP($K164,'Emissie U-methode'!$B$3:$E$11,3,TRUE)</f>
        <v/>
      </c>
      <c r="N164" s="108" t="str">
        <f>VLOOKUP($K164,'Emissie U-methode'!$B$3:$E$11,4,TRUE)</f>
        <v/>
      </c>
      <c r="O164" s="57" t="str">
        <f t="shared" si="16"/>
        <v/>
      </c>
      <c r="P164" s="57" t="str">
        <f t="shared" si="20"/>
        <v/>
      </c>
      <c r="Q164" s="57" t="str">
        <f t="shared" si="17"/>
        <v/>
      </c>
      <c r="R164" s="57" t="str">
        <f t="shared" si="18"/>
        <v/>
      </c>
      <c r="S164" s="141" t="str">
        <f t="shared" si="21"/>
        <v/>
      </c>
      <c r="T164" s="286" t="str">
        <f t="shared" si="19"/>
        <v/>
      </c>
    </row>
    <row r="165" spans="2:20" s="4" customFormat="1" ht="15.6" x14ac:dyDescent="0.3">
      <c r="B165" s="123">
        <v>148</v>
      </c>
      <c r="C165" s="122" t="str">
        <f>'Rekensheet U-methode'!C172</f>
        <v>1. Mobiele bron</v>
      </c>
      <c r="D165" s="104" t="str">
        <f>IF('Rekensheet U-methode'!D172="","",'Rekensheet U-methode'!D172)</f>
        <v/>
      </c>
      <c r="E165" s="176" t="str">
        <f>IF('Rekensheet U-methode'!E172="","",'Rekensheet U-methode'!E172)</f>
        <v/>
      </c>
      <c r="F165" s="177" t="str">
        <f>IF('Rekensheet U-methode'!F172="","",'Rekensheet U-methode'!F172)</f>
        <v/>
      </c>
      <c r="G165" s="132" t="str">
        <f>_xlfn.IFNA(VLOOKUP($F165,'Lijst Stageklassen'!$A$5:$CV$12,3+20*(VALUE(LEFT($C165,1)-1)),TRUE),K165)</f>
        <v/>
      </c>
      <c r="H165" s="133" t="str">
        <f>_xlfn.IFNA(VLOOKUP($F165,'Lijst Stageklassen'!$A$5:$CV$12,3+20*(VALUE(LEFT($C165,1)-1))+VALUE(LEFT($D$7,1)),TRUE),K165)</f>
        <v/>
      </c>
      <c r="J165" s="355" t="str">
        <f>'Rekensheet U-methode'!P172</f>
        <v>0. nee</v>
      </c>
      <c r="K165" s="108" t="str">
        <f>_xlfn.IFNA(IF(OR(RIGHT(C165,3)="MUT",RIGHT(C165,3)="ZUT"),RIGHT(C165,3),VLOOKUP($F165,'Lijst Stageklassen'!$A$5:$CV$12,9+20*(VALUE(LEFT($C165,1)-1))+VALUE(LEFT($D$7,1))+6*VALUE(LEFT(J165,1)),TRUE)),"")</f>
        <v/>
      </c>
      <c r="L165" s="343">
        <f>'Rekensheet U-methode'!R172</f>
        <v>0</v>
      </c>
      <c r="M165" s="108" t="str">
        <f>VLOOKUP($K165,'Emissie U-methode'!$B$3:$E$11,3,TRUE)</f>
        <v/>
      </c>
      <c r="N165" s="108" t="str">
        <f>VLOOKUP($K165,'Emissie U-methode'!$B$3:$E$11,4,TRUE)</f>
        <v/>
      </c>
      <c r="O165" s="57" t="str">
        <f t="shared" si="16"/>
        <v/>
      </c>
      <c r="P165" s="57" t="str">
        <f t="shared" si="20"/>
        <v/>
      </c>
      <c r="Q165" s="57" t="str">
        <f t="shared" si="17"/>
        <v/>
      </c>
      <c r="R165" s="57" t="str">
        <f t="shared" si="18"/>
        <v/>
      </c>
      <c r="S165" s="141" t="str">
        <f t="shared" si="21"/>
        <v/>
      </c>
      <c r="T165" s="286" t="str">
        <f t="shared" si="19"/>
        <v/>
      </c>
    </row>
    <row r="166" spans="2:20" s="4" customFormat="1" ht="15.6" x14ac:dyDescent="0.3">
      <c r="B166" s="123">
        <v>149</v>
      </c>
      <c r="C166" s="122" t="str">
        <f>'Rekensheet U-methode'!C173</f>
        <v>1. Mobiele bron</v>
      </c>
      <c r="D166" s="104" t="str">
        <f>IF('Rekensheet U-methode'!D173="","",'Rekensheet U-methode'!D173)</f>
        <v/>
      </c>
      <c r="E166" s="176" t="str">
        <f>IF('Rekensheet U-methode'!E173="","",'Rekensheet U-methode'!E173)</f>
        <v/>
      </c>
      <c r="F166" s="177" t="str">
        <f>IF('Rekensheet U-methode'!F173="","",'Rekensheet U-methode'!F173)</f>
        <v/>
      </c>
      <c r="G166" s="132" t="str">
        <f>_xlfn.IFNA(VLOOKUP($F166,'Lijst Stageklassen'!$A$5:$CV$12,3+20*(VALUE(LEFT($C166,1)-1)),TRUE),K166)</f>
        <v/>
      </c>
      <c r="H166" s="133" t="str">
        <f>_xlfn.IFNA(VLOOKUP($F166,'Lijst Stageklassen'!$A$5:$CV$12,3+20*(VALUE(LEFT($C166,1)-1))+VALUE(LEFT($D$7,1)),TRUE),K166)</f>
        <v/>
      </c>
      <c r="J166" s="355" t="str">
        <f>'Rekensheet U-methode'!P173</f>
        <v>0. nee</v>
      </c>
      <c r="K166" s="108" t="str">
        <f>_xlfn.IFNA(IF(OR(RIGHT(C166,3)="MUT",RIGHT(C166,3)="ZUT"),RIGHT(C166,3),VLOOKUP($F166,'Lijst Stageklassen'!$A$5:$CV$12,9+20*(VALUE(LEFT($C166,1)-1))+VALUE(LEFT($D$7,1))+6*VALUE(LEFT(J166,1)),TRUE)),"")</f>
        <v/>
      </c>
      <c r="L166" s="343">
        <f>'Rekensheet U-methode'!R173</f>
        <v>0</v>
      </c>
      <c r="M166" s="108" t="str">
        <f>VLOOKUP($K166,'Emissie U-methode'!$B$3:$E$11,3,TRUE)</f>
        <v/>
      </c>
      <c r="N166" s="108" t="str">
        <f>VLOOKUP($K166,'Emissie U-methode'!$B$3:$E$11,4,TRUE)</f>
        <v/>
      </c>
      <c r="O166" s="57" t="str">
        <f t="shared" si="16"/>
        <v/>
      </c>
      <c r="P166" s="57" t="str">
        <f t="shared" si="20"/>
        <v/>
      </c>
      <c r="Q166" s="57" t="str">
        <f t="shared" si="17"/>
        <v/>
      </c>
      <c r="R166" s="57" t="str">
        <f t="shared" si="18"/>
        <v/>
      </c>
      <c r="S166" s="141" t="str">
        <f t="shared" si="21"/>
        <v/>
      </c>
      <c r="T166" s="286" t="str">
        <f t="shared" si="19"/>
        <v/>
      </c>
    </row>
    <row r="167" spans="2:20" s="4" customFormat="1" ht="15.6" x14ac:dyDescent="0.3">
      <c r="B167" s="123">
        <v>150</v>
      </c>
      <c r="C167" s="122" t="str">
        <f>'Rekensheet U-methode'!C174</f>
        <v>1. Mobiele bron</v>
      </c>
      <c r="D167" s="104" t="str">
        <f>IF('Rekensheet U-methode'!D174="","",'Rekensheet U-methode'!D174)</f>
        <v/>
      </c>
      <c r="E167" s="176" t="str">
        <f>IF('Rekensheet U-methode'!E174="","",'Rekensheet U-methode'!E174)</f>
        <v/>
      </c>
      <c r="F167" s="177" t="str">
        <f>IF('Rekensheet U-methode'!F174="","",'Rekensheet U-methode'!F174)</f>
        <v/>
      </c>
      <c r="G167" s="132" t="str">
        <f>_xlfn.IFNA(VLOOKUP($F167,'Lijst Stageklassen'!$A$5:$CV$12,3+20*(VALUE(LEFT($C167,1)-1)),TRUE),K167)</f>
        <v/>
      </c>
      <c r="H167" s="133" t="str">
        <f>_xlfn.IFNA(VLOOKUP($F167,'Lijst Stageklassen'!$A$5:$CV$12,3+20*(VALUE(LEFT($C167,1)-1))+VALUE(LEFT($D$7,1)),TRUE),K167)</f>
        <v/>
      </c>
      <c r="J167" s="355" t="str">
        <f>'Rekensheet U-methode'!P174</f>
        <v>0. nee</v>
      </c>
      <c r="K167" s="108" t="str">
        <f>_xlfn.IFNA(IF(OR(RIGHT(C167,3)="MUT",RIGHT(C167,3)="ZUT"),RIGHT(C167,3),VLOOKUP($F167,'Lijst Stageklassen'!$A$5:$CV$12,9+20*(VALUE(LEFT($C167,1)-1))+VALUE(LEFT($D$7,1))+6*VALUE(LEFT(J167,1)),TRUE)),"")</f>
        <v/>
      </c>
      <c r="L167" s="343">
        <f>'Rekensheet U-methode'!R174</f>
        <v>0</v>
      </c>
      <c r="M167" s="108" t="str">
        <f>VLOOKUP($K167,'Emissie U-methode'!$B$3:$E$11,3,TRUE)</f>
        <v/>
      </c>
      <c r="N167" s="108" t="str">
        <f>VLOOKUP($K167,'Emissie U-methode'!$B$3:$E$11,4,TRUE)</f>
        <v/>
      </c>
      <c r="O167" s="57" t="str">
        <f t="shared" si="16"/>
        <v/>
      </c>
      <c r="P167" s="57" t="str">
        <f t="shared" si="20"/>
        <v/>
      </c>
      <c r="Q167" s="57" t="str">
        <f t="shared" si="17"/>
        <v/>
      </c>
      <c r="R167" s="57" t="str">
        <f t="shared" si="18"/>
        <v/>
      </c>
      <c r="S167" s="141" t="str">
        <f t="shared" si="21"/>
        <v/>
      </c>
      <c r="T167" s="286" t="str">
        <f t="shared" si="19"/>
        <v/>
      </c>
    </row>
    <row r="168" spans="2:20" s="4" customFormat="1" ht="15.6" x14ac:dyDescent="0.3">
      <c r="B168" s="123">
        <v>151</v>
      </c>
      <c r="C168" s="122" t="str">
        <f>'Rekensheet U-methode'!C175</f>
        <v>1. Mobiele bron</v>
      </c>
      <c r="D168" s="104" t="str">
        <f>IF('Rekensheet U-methode'!D175="","",'Rekensheet U-methode'!D175)</f>
        <v/>
      </c>
      <c r="E168" s="176" t="str">
        <f>IF('Rekensheet U-methode'!E175="","",'Rekensheet U-methode'!E175)</f>
        <v/>
      </c>
      <c r="F168" s="177" t="str">
        <f>IF('Rekensheet U-methode'!F175="","",'Rekensheet U-methode'!F175)</f>
        <v/>
      </c>
      <c r="G168" s="132" t="str">
        <f>_xlfn.IFNA(VLOOKUP($F168,'Lijst Stageklassen'!$A$5:$CV$12,3+20*(VALUE(LEFT($C168,1)-1)),TRUE),K168)</f>
        <v/>
      </c>
      <c r="H168" s="133" t="str">
        <f>_xlfn.IFNA(VLOOKUP($F168,'Lijst Stageklassen'!$A$5:$CV$12,3+20*(VALUE(LEFT($C168,1)-1))+VALUE(LEFT($D$7,1)),TRUE),K168)</f>
        <v/>
      </c>
      <c r="J168" s="355" t="str">
        <f>'Rekensheet U-methode'!P175</f>
        <v>0. nee</v>
      </c>
      <c r="K168" s="108" t="str">
        <f>_xlfn.IFNA(IF(OR(RIGHT(C168,3)="MUT",RIGHT(C168,3)="ZUT"),RIGHT(C168,3),VLOOKUP($F168,'Lijst Stageklassen'!$A$5:$CV$12,9+20*(VALUE(LEFT($C168,1)-1))+VALUE(LEFT($D$7,1))+6*VALUE(LEFT(J168,1)),TRUE)),"")</f>
        <v/>
      </c>
      <c r="L168" s="343">
        <f>'Rekensheet U-methode'!R175</f>
        <v>0</v>
      </c>
      <c r="M168" s="108" t="str">
        <f>VLOOKUP($K168,'Emissie U-methode'!$B$3:$E$11,3,TRUE)</f>
        <v/>
      </c>
      <c r="N168" s="108" t="str">
        <f>VLOOKUP($K168,'Emissie U-methode'!$B$3:$E$11,4,TRUE)</f>
        <v/>
      </c>
      <c r="O168" s="57" t="str">
        <f t="shared" si="16"/>
        <v/>
      </c>
      <c r="P168" s="57" t="str">
        <f t="shared" si="20"/>
        <v/>
      </c>
      <c r="Q168" s="57" t="str">
        <f t="shared" si="17"/>
        <v/>
      </c>
      <c r="R168" s="57" t="str">
        <f t="shared" si="18"/>
        <v/>
      </c>
      <c r="S168" s="141" t="str">
        <f t="shared" si="21"/>
        <v/>
      </c>
      <c r="T168" s="286" t="str">
        <f t="shared" si="19"/>
        <v/>
      </c>
    </row>
    <row r="169" spans="2:20" s="4" customFormat="1" ht="15.6" x14ac:dyDescent="0.3">
      <c r="B169" s="123">
        <v>152</v>
      </c>
      <c r="C169" s="122" t="str">
        <f>'Rekensheet U-methode'!C176</f>
        <v>1. Mobiele bron</v>
      </c>
      <c r="D169" s="104" t="str">
        <f>IF('Rekensheet U-methode'!D176="","",'Rekensheet U-methode'!D176)</f>
        <v/>
      </c>
      <c r="E169" s="176" t="str">
        <f>IF('Rekensheet U-methode'!E176="","",'Rekensheet U-methode'!E176)</f>
        <v/>
      </c>
      <c r="F169" s="177" t="str">
        <f>IF('Rekensheet U-methode'!F176="","",'Rekensheet U-methode'!F176)</f>
        <v/>
      </c>
      <c r="G169" s="132" t="str">
        <f>_xlfn.IFNA(VLOOKUP($F169,'Lijst Stageklassen'!$A$5:$CV$12,3+20*(VALUE(LEFT($C169,1)-1)),TRUE),K169)</f>
        <v/>
      </c>
      <c r="H169" s="133" t="str">
        <f>_xlfn.IFNA(VLOOKUP($F169,'Lijst Stageklassen'!$A$5:$CV$12,3+20*(VALUE(LEFT($C169,1)-1))+VALUE(LEFT($D$7,1)),TRUE),K169)</f>
        <v/>
      </c>
      <c r="J169" s="355" t="str">
        <f>'Rekensheet U-methode'!P176</f>
        <v>0. nee</v>
      </c>
      <c r="K169" s="108" t="str">
        <f>_xlfn.IFNA(IF(OR(RIGHT(C169,3)="MUT",RIGHT(C169,3)="ZUT"),RIGHT(C169,3),VLOOKUP($F169,'Lijst Stageklassen'!$A$5:$CV$12,9+20*(VALUE(LEFT($C169,1)-1))+VALUE(LEFT($D$7,1))+6*VALUE(LEFT(J169,1)),TRUE)),"")</f>
        <v/>
      </c>
      <c r="L169" s="343">
        <f>'Rekensheet U-methode'!R176</f>
        <v>0</v>
      </c>
      <c r="M169" s="108" t="str">
        <f>VLOOKUP($K169,'Emissie U-methode'!$B$3:$E$11,3,TRUE)</f>
        <v/>
      </c>
      <c r="N169" s="108" t="str">
        <f>VLOOKUP($K169,'Emissie U-methode'!$B$3:$E$11,4,TRUE)</f>
        <v/>
      </c>
      <c r="O169" s="57" t="str">
        <f t="shared" si="16"/>
        <v/>
      </c>
      <c r="P169" s="57" t="str">
        <f t="shared" si="20"/>
        <v/>
      </c>
      <c r="Q169" s="57" t="str">
        <f t="shared" si="17"/>
        <v/>
      </c>
      <c r="R169" s="57" t="str">
        <f t="shared" si="18"/>
        <v/>
      </c>
      <c r="S169" s="141" t="str">
        <f t="shared" si="21"/>
        <v/>
      </c>
      <c r="T169" s="286" t="str">
        <f t="shared" si="19"/>
        <v/>
      </c>
    </row>
    <row r="170" spans="2:20" s="4" customFormat="1" ht="15.6" x14ac:dyDescent="0.3">
      <c r="B170" s="123">
        <v>153</v>
      </c>
      <c r="C170" s="122" t="str">
        <f>'Rekensheet U-methode'!C177</f>
        <v>1. Mobiele bron</v>
      </c>
      <c r="D170" s="104" t="str">
        <f>IF('Rekensheet U-methode'!D177="","",'Rekensheet U-methode'!D177)</f>
        <v/>
      </c>
      <c r="E170" s="176" t="str">
        <f>IF('Rekensheet U-methode'!E177="","",'Rekensheet U-methode'!E177)</f>
        <v/>
      </c>
      <c r="F170" s="177" t="str">
        <f>IF('Rekensheet U-methode'!F177="","",'Rekensheet U-methode'!F177)</f>
        <v/>
      </c>
      <c r="G170" s="132" t="str">
        <f>_xlfn.IFNA(VLOOKUP($F170,'Lijst Stageklassen'!$A$5:$CV$12,3+20*(VALUE(LEFT($C170,1)-1)),TRUE),K170)</f>
        <v/>
      </c>
      <c r="H170" s="133" t="str">
        <f>_xlfn.IFNA(VLOOKUP($F170,'Lijst Stageklassen'!$A$5:$CV$12,3+20*(VALUE(LEFT($C170,1)-1))+VALUE(LEFT($D$7,1)),TRUE),K170)</f>
        <v/>
      </c>
      <c r="J170" s="355" t="str">
        <f>'Rekensheet U-methode'!P177</f>
        <v>0. nee</v>
      </c>
      <c r="K170" s="108" t="str">
        <f>_xlfn.IFNA(IF(OR(RIGHT(C170,3)="MUT",RIGHT(C170,3)="ZUT"),RIGHT(C170,3),VLOOKUP($F170,'Lijst Stageklassen'!$A$5:$CV$12,9+20*(VALUE(LEFT($C170,1)-1))+VALUE(LEFT($D$7,1))+6*VALUE(LEFT(J170,1)),TRUE)),"")</f>
        <v/>
      </c>
      <c r="L170" s="343">
        <f>'Rekensheet U-methode'!R177</f>
        <v>0</v>
      </c>
      <c r="M170" s="108" t="str">
        <f>VLOOKUP($K170,'Emissie U-methode'!$B$3:$E$11,3,TRUE)</f>
        <v/>
      </c>
      <c r="N170" s="108" t="str">
        <f>VLOOKUP($K170,'Emissie U-methode'!$B$3:$E$11,4,TRUE)</f>
        <v/>
      </c>
      <c r="O170" s="57" t="str">
        <f t="shared" si="16"/>
        <v/>
      </c>
      <c r="P170" s="57" t="str">
        <f t="shared" si="20"/>
        <v/>
      </c>
      <c r="Q170" s="57" t="str">
        <f t="shared" si="17"/>
        <v/>
      </c>
      <c r="R170" s="57" t="str">
        <f t="shared" si="18"/>
        <v/>
      </c>
      <c r="S170" s="141" t="str">
        <f t="shared" si="21"/>
        <v/>
      </c>
      <c r="T170" s="286" t="str">
        <f t="shared" si="19"/>
        <v/>
      </c>
    </row>
    <row r="171" spans="2:20" s="4" customFormat="1" ht="15.6" x14ac:dyDescent="0.3">
      <c r="B171" s="123">
        <v>154</v>
      </c>
      <c r="C171" s="122" t="str">
        <f>'Rekensheet U-methode'!C178</f>
        <v>1. Mobiele bron</v>
      </c>
      <c r="D171" s="104" t="str">
        <f>IF('Rekensheet U-methode'!D178="","",'Rekensheet U-methode'!D178)</f>
        <v/>
      </c>
      <c r="E171" s="176" t="str">
        <f>IF('Rekensheet U-methode'!E178="","",'Rekensheet U-methode'!E178)</f>
        <v/>
      </c>
      <c r="F171" s="177" t="str">
        <f>IF('Rekensheet U-methode'!F178="","",'Rekensheet U-methode'!F178)</f>
        <v/>
      </c>
      <c r="G171" s="132" t="str">
        <f>_xlfn.IFNA(VLOOKUP($F171,'Lijst Stageklassen'!$A$5:$CV$12,3+20*(VALUE(LEFT($C171,1)-1)),TRUE),K171)</f>
        <v/>
      </c>
      <c r="H171" s="133" t="str">
        <f>_xlfn.IFNA(VLOOKUP($F171,'Lijst Stageklassen'!$A$5:$CV$12,3+20*(VALUE(LEFT($C171,1)-1))+VALUE(LEFT($D$7,1)),TRUE),K171)</f>
        <v/>
      </c>
      <c r="J171" s="355" t="str">
        <f>'Rekensheet U-methode'!P178</f>
        <v>0. nee</v>
      </c>
      <c r="K171" s="108" t="str">
        <f>_xlfn.IFNA(IF(OR(RIGHT(C171,3)="MUT",RIGHT(C171,3)="ZUT"),RIGHT(C171,3),VLOOKUP($F171,'Lijst Stageklassen'!$A$5:$CV$12,9+20*(VALUE(LEFT($C171,1)-1))+VALUE(LEFT($D$7,1))+6*VALUE(LEFT(J171,1)),TRUE)),"")</f>
        <v/>
      </c>
      <c r="L171" s="343">
        <f>'Rekensheet U-methode'!R178</f>
        <v>0</v>
      </c>
      <c r="M171" s="108" t="str">
        <f>VLOOKUP($K171,'Emissie U-methode'!$B$3:$E$11,3,TRUE)</f>
        <v/>
      </c>
      <c r="N171" s="108" t="str">
        <f>VLOOKUP($K171,'Emissie U-methode'!$B$3:$E$11,4,TRUE)</f>
        <v/>
      </c>
      <c r="O171" s="57" t="str">
        <f t="shared" si="16"/>
        <v/>
      </c>
      <c r="P171" s="57" t="str">
        <f t="shared" si="20"/>
        <v/>
      </c>
      <c r="Q171" s="57" t="str">
        <f t="shared" si="17"/>
        <v/>
      </c>
      <c r="R171" s="57" t="str">
        <f t="shared" si="18"/>
        <v/>
      </c>
      <c r="S171" s="141" t="str">
        <f t="shared" si="21"/>
        <v/>
      </c>
      <c r="T171" s="286" t="str">
        <f t="shared" si="19"/>
        <v/>
      </c>
    </row>
    <row r="172" spans="2:20" s="4" customFormat="1" ht="15.6" x14ac:dyDescent="0.3">
      <c r="B172" s="123">
        <v>155</v>
      </c>
      <c r="C172" s="122" t="str">
        <f>'Rekensheet U-methode'!C179</f>
        <v>1. Mobiele bron</v>
      </c>
      <c r="D172" s="104" t="str">
        <f>IF('Rekensheet U-methode'!D179="","",'Rekensheet U-methode'!D179)</f>
        <v/>
      </c>
      <c r="E172" s="176" t="str">
        <f>IF('Rekensheet U-methode'!E179="","",'Rekensheet U-methode'!E179)</f>
        <v/>
      </c>
      <c r="F172" s="177" t="str">
        <f>IF('Rekensheet U-methode'!F179="","",'Rekensheet U-methode'!F179)</f>
        <v/>
      </c>
      <c r="G172" s="132" t="str">
        <f>_xlfn.IFNA(VLOOKUP($F172,'Lijst Stageklassen'!$A$5:$CV$12,3+20*(VALUE(LEFT($C172,1)-1)),TRUE),K172)</f>
        <v/>
      </c>
      <c r="H172" s="133" t="str">
        <f>_xlfn.IFNA(VLOOKUP($F172,'Lijst Stageklassen'!$A$5:$CV$12,3+20*(VALUE(LEFT($C172,1)-1))+VALUE(LEFT($D$7,1)),TRUE),K172)</f>
        <v/>
      </c>
      <c r="J172" s="355" t="str">
        <f>'Rekensheet U-methode'!P179</f>
        <v>0. nee</v>
      </c>
      <c r="K172" s="108" t="str">
        <f>_xlfn.IFNA(IF(OR(RIGHT(C172,3)="MUT",RIGHT(C172,3)="ZUT"),RIGHT(C172,3),VLOOKUP($F172,'Lijst Stageklassen'!$A$5:$CV$12,9+20*(VALUE(LEFT($C172,1)-1))+VALUE(LEFT($D$7,1))+6*VALUE(LEFT(J172,1)),TRUE)),"")</f>
        <v/>
      </c>
      <c r="L172" s="343">
        <f>'Rekensheet U-methode'!R179</f>
        <v>0</v>
      </c>
      <c r="M172" s="108" t="str">
        <f>VLOOKUP($K172,'Emissie U-methode'!$B$3:$E$11,3,TRUE)</f>
        <v/>
      </c>
      <c r="N172" s="108" t="str">
        <f>VLOOKUP($K172,'Emissie U-methode'!$B$3:$E$11,4,TRUE)</f>
        <v/>
      </c>
      <c r="O172" s="57" t="str">
        <f t="shared" si="16"/>
        <v/>
      </c>
      <c r="P172" s="57" t="str">
        <f t="shared" si="20"/>
        <v/>
      </c>
      <c r="Q172" s="57" t="str">
        <f t="shared" si="17"/>
        <v/>
      </c>
      <c r="R172" s="57" t="str">
        <f t="shared" si="18"/>
        <v/>
      </c>
      <c r="S172" s="141" t="str">
        <f t="shared" si="21"/>
        <v/>
      </c>
      <c r="T172" s="286" t="str">
        <f t="shared" si="19"/>
        <v/>
      </c>
    </row>
    <row r="173" spans="2:20" s="4" customFormat="1" ht="15.6" x14ac:dyDescent="0.3">
      <c r="B173" s="123">
        <v>156</v>
      </c>
      <c r="C173" s="122" t="str">
        <f>'Rekensheet U-methode'!C180</f>
        <v>1. Mobiele bron</v>
      </c>
      <c r="D173" s="104" t="str">
        <f>IF('Rekensheet U-methode'!D180="","",'Rekensheet U-methode'!D180)</f>
        <v/>
      </c>
      <c r="E173" s="176" t="str">
        <f>IF('Rekensheet U-methode'!E180="","",'Rekensheet U-methode'!E180)</f>
        <v/>
      </c>
      <c r="F173" s="177" t="str">
        <f>IF('Rekensheet U-methode'!F180="","",'Rekensheet U-methode'!F180)</f>
        <v/>
      </c>
      <c r="G173" s="132" t="str">
        <f>_xlfn.IFNA(VLOOKUP($F173,'Lijst Stageklassen'!$A$5:$CV$12,3+20*(VALUE(LEFT($C173,1)-1)),TRUE),K173)</f>
        <v/>
      </c>
      <c r="H173" s="133" t="str">
        <f>_xlfn.IFNA(VLOOKUP($F173,'Lijst Stageklassen'!$A$5:$CV$12,3+20*(VALUE(LEFT($C173,1)-1))+VALUE(LEFT($D$7,1)),TRUE),K173)</f>
        <v/>
      </c>
      <c r="J173" s="355" t="str">
        <f>'Rekensheet U-methode'!P180</f>
        <v>0. nee</v>
      </c>
      <c r="K173" s="108" t="str">
        <f>_xlfn.IFNA(IF(OR(RIGHT(C173,3)="MUT",RIGHT(C173,3)="ZUT"),RIGHT(C173,3),VLOOKUP($F173,'Lijst Stageklassen'!$A$5:$CV$12,9+20*(VALUE(LEFT($C173,1)-1))+VALUE(LEFT($D$7,1))+6*VALUE(LEFT(J173,1)),TRUE)),"")</f>
        <v/>
      </c>
      <c r="L173" s="343">
        <f>'Rekensheet U-methode'!R180</f>
        <v>0</v>
      </c>
      <c r="M173" s="108" t="str">
        <f>VLOOKUP($K173,'Emissie U-methode'!$B$3:$E$11,3,TRUE)</f>
        <v/>
      </c>
      <c r="N173" s="108" t="str">
        <f>VLOOKUP($K173,'Emissie U-methode'!$B$3:$E$11,4,TRUE)</f>
        <v/>
      </c>
      <c r="O173" s="57" t="str">
        <f t="shared" si="16"/>
        <v/>
      </c>
      <c r="P173" s="57" t="str">
        <f t="shared" si="20"/>
        <v/>
      </c>
      <c r="Q173" s="57" t="str">
        <f t="shared" si="17"/>
        <v/>
      </c>
      <c r="R173" s="57" t="str">
        <f t="shared" si="18"/>
        <v/>
      </c>
      <c r="S173" s="141" t="str">
        <f t="shared" si="21"/>
        <v/>
      </c>
      <c r="T173" s="286" t="str">
        <f t="shared" si="19"/>
        <v/>
      </c>
    </row>
    <row r="174" spans="2:20" s="4" customFormat="1" ht="15.6" x14ac:dyDescent="0.3">
      <c r="B174" s="123">
        <v>157</v>
      </c>
      <c r="C174" s="122" t="str">
        <f>'Rekensheet U-methode'!C181</f>
        <v>1. Mobiele bron</v>
      </c>
      <c r="D174" s="104" t="str">
        <f>IF('Rekensheet U-methode'!D181="","",'Rekensheet U-methode'!D181)</f>
        <v/>
      </c>
      <c r="E174" s="176" t="str">
        <f>IF('Rekensheet U-methode'!E181="","",'Rekensheet U-methode'!E181)</f>
        <v/>
      </c>
      <c r="F174" s="177" t="str">
        <f>IF('Rekensheet U-methode'!F181="","",'Rekensheet U-methode'!F181)</f>
        <v/>
      </c>
      <c r="G174" s="132" t="str">
        <f>_xlfn.IFNA(VLOOKUP($F174,'Lijst Stageklassen'!$A$5:$CV$12,3+20*(VALUE(LEFT($C174,1)-1)),TRUE),K174)</f>
        <v/>
      </c>
      <c r="H174" s="133" t="str">
        <f>_xlfn.IFNA(VLOOKUP($F174,'Lijst Stageklassen'!$A$5:$CV$12,3+20*(VALUE(LEFT($C174,1)-1))+VALUE(LEFT($D$7,1)),TRUE),K174)</f>
        <v/>
      </c>
      <c r="J174" s="355" t="str">
        <f>'Rekensheet U-methode'!P181</f>
        <v>0. nee</v>
      </c>
      <c r="K174" s="108" t="str">
        <f>_xlfn.IFNA(IF(OR(RIGHT(C174,3)="MUT",RIGHT(C174,3)="ZUT"),RIGHT(C174,3),VLOOKUP($F174,'Lijst Stageklassen'!$A$5:$CV$12,9+20*(VALUE(LEFT($C174,1)-1))+VALUE(LEFT($D$7,1))+6*VALUE(LEFT(J174,1)),TRUE)),"")</f>
        <v/>
      </c>
      <c r="L174" s="343">
        <f>'Rekensheet U-methode'!R181</f>
        <v>0</v>
      </c>
      <c r="M174" s="108" t="str">
        <f>VLOOKUP($K174,'Emissie U-methode'!$B$3:$E$11,3,TRUE)</f>
        <v/>
      </c>
      <c r="N174" s="108" t="str">
        <f>VLOOKUP($K174,'Emissie U-methode'!$B$3:$E$11,4,TRUE)</f>
        <v/>
      </c>
      <c r="O174" s="57" t="str">
        <f t="shared" si="16"/>
        <v/>
      </c>
      <c r="P174" s="57" t="str">
        <f t="shared" si="20"/>
        <v/>
      </c>
      <c r="Q174" s="57" t="str">
        <f t="shared" si="17"/>
        <v/>
      </c>
      <c r="R174" s="57" t="str">
        <f t="shared" si="18"/>
        <v/>
      </c>
      <c r="S174" s="141" t="str">
        <f t="shared" si="21"/>
        <v/>
      </c>
      <c r="T174" s="286" t="str">
        <f t="shared" si="19"/>
        <v/>
      </c>
    </row>
    <row r="175" spans="2:20" s="4" customFormat="1" ht="15.6" x14ac:dyDescent="0.3">
      <c r="B175" s="123">
        <v>158</v>
      </c>
      <c r="C175" s="122" t="str">
        <f>'Rekensheet U-methode'!C182</f>
        <v>1. Mobiele bron</v>
      </c>
      <c r="D175" s="104" t="str">
        <f>IF('Rekensheet U-methode'!D182="","",'Rekensheet U-methode'!D182)</f>
        <v/>
      </c>
      <c r="E175" s="176" t="str">
        <f>IF('Rekensheet U-methode'!E182="","",'Rekensheet U-methode'!E182)</f>
        <v/>
      </c>
      <c r="F175" s="177" t="str">
        <f>IF('Rekensheet U-methode'!F182="","",'Rekensheet U-methode'!F182)</f>
        <v/>
      </c>
      <c r="G175" s="132" t="str">
        <f>_xlfn.IFNA(VLOOKUP($F175,'Lijst Stageklassen'!$A$5:$CV$12,3+20*(VALUE(LEFT($C175,1)-1)),TRUE),K175)</f>
        <v/>
      </c>
      <c r="H175" s="133" t="str">
        <f>_xlfn.IFNA(VLOOKUP($F175,'Lijst Stageklassen'!$A$5:$CV$12,3+20*(VALUE(LEFT($C175,1)-1))+VALUE(LEFT($D$7,1)),TRUE),K175)</f>
        <v/>
      </c>
      <c r="J175" s="355" t="str">
        <f>'Rekensheet U-methode'!P182</f>
        <v>0. nee</v>
      </c>
      <c r="K175" s="108" t="str">
        <f>_xlfn.IFNA(IF(OR(RIGHT(C175,3)="MUT",RIGHT(C175,3)="ZUT"),RIGHT(C175,3),VLOOKUP($F175,'Lijst Stageklassen'!$A$5:$CV$12,9+20*(VALUE(LEFT($C175,1)-1))+VALUE(LEFT($D$7,1))+6*VALUE(LEFT(J175,1)),TRUE)),"")</f>
        <v/>
      </c>
      <c r="L175" s="343">
        <f>'Rekensheet U-methode'!R182</f>
        <v>0</v>
      </c>
      <c r="M175" s="108" t="str">
        <f>VLOOKUP($K175,'Emissie U-methode'!$B$3:$E$11,3,TRUE)</f>
        <v/>
      </c>
      <c r="N175" s="108" t="str">
        <f>VLOOKUP($K175,'Emissie U-methode'!$B$3:$E$11,4,TRUE)</f>
        <v/>
      </c>
      <c r="O175" s="57" t="str">
        <f t="shared" si="16"/>
        <v/>
      </c>
      <c r="P175" s="57" t="str">
        <f t="shared" si="20"/>
        <v/>
      </c>
      <c r="Q175" s="57" t="str">
        <f t="shared" si="17"/>
        <v/>
      </c>
      <c r="R175" s="57" t="str">
        <f t="shared" si="18"/>
        <v/>
      </c>
      <c r="S175" s="141" t="str">
        <f t="shared" si="21"/>
        <v/>
      </c>
      <c r="T175" s="286" t="str">
        <f t="shared" si="19"/>
        <v/>
      </c>
    </row>
    <row r="176" spans="2:20" s="4" customFormat="1" ht="15.6" x14ac:dyDescent="0.3">
      <c r="B176" s="123">
        <v>159</v>
      </c>
      <c r="C176" s="122" t="str">
        <f>'Rekensheet U-methode'!C183</f>
        <v>1. Mobiele bron</v>
      </c>
      <c r="D176" s="104" t="str">
        <f>IF('Rekensheet U-methode'!D183="","",'Rekensheet U-methode'!D183)</f>
        <v/>
      </c>
      <c r="E176" s="176" t="str">
        <f>IF('Rekensheet U-methode'!E183="","",'Rekensheet U-methode'!E183)</f>
        <v/>
      </c>
      <c r="F176" s="177" t="str">
        <f>IF('Rekensheet U-methode'!F183="","",'Rekensheet U-methode'!F183)</f>
        <v/>
      </c>
      <c r="G176" s="132" t="str">
        <f>_xlfn.IFNA(VLOOKUP($F176,'Lijst Stageklassen'!$A$5:$CV$12,3+20*(VALUE(LEFT($C176,1)-1)),TRUE),K176)</f>
        <v/>
      </c>
      <c r="H176" s="133" t="str">
        <f>_xlfn.IFNA(VLOOKUP($F176,'Lijst Stageklassen'!$A$5:$CV$12,3+20*(VALUE(LEFT($C176,1)-1))+VALUE(LEFT($D$7,1)),TRUE),K176)</f>
        <v/>
      </c>
      <c r="J176" s="355" t="str">
        <f>'Rekensheet U-methode'!P183</f>
        <v>0. nee</v>
      </c>
      <c r="K176" s="108" t="str">
        <f>_xlfn.IFNA(IF(OR(RIGHT(C176,3)="MUT",RIGHT(C176,3)="ZUT"),RIGHT(C176,3),VLOOKUP($F176,'Lijst Stageklassen'!$A$5:$CV$12,9+20*(VALUE(LEFT($C176,1)-1))+VALUE(LEFT($D$7,1))+6*VALUE(LEFT(J176,1)),TRUE)),"")</f>
        <v/>
      </c>
      <c r="L176" s="343">
        <f>'Rekensheet U-methode'!R183</f>
        <v>0</v>
      </c>
      <c r="M176" s="108" t="str">
        <f>VLOOKUP($K176,'Emissie U-methode'!$B$3:$E$11,3,TRUE)</f>
        <v/>
      </c>
      <c r="N176" s="108" t="str">
        <f>VLOOKUP($K176,'Emissie U-methode'!$B$3:$E$11,4,TRUE)</f>
        <v/>
      </c>
      <c r="O176" s="57" t="str">
        <f t="shared" si="16"/>
        <v/>
      </c>
      <c r="P176" s="57" t="str">
        <f t="shared" si="20"/>
        <v/>
      </c>
      <c r="Q176" s="57" t="str">
        <f t="shared" si="17"/>
        <v/>
      </c>
      <c r="R176" s="57" t="str">
        <f t="shared" si="18"/>
        <v/>
      </c>
      <c r="S176" s="141" t="str">
        <f t="shared" si="21"/>
        <v/>
      </c>
      <c r="T176" s="286" t="str">
        <f t="shared" si="19"/>
        <v/>
      </c>
    </row>
    <row r="177" spans="2:20" s="4" customFormat="1" ht="15.6" x14ac:dyDescent="0.3">
      <c r="B177" s="123">
        <v>160</v>
      </c>
      <c r="C177" s="122" t="str">
        <f>'Rekensheet U-methode'!C184</f>
        <v>1. Mobiele bron</v>
      </c>
      <c r="D177" s="104" t="str">
        <f>IF('Rekensheet U-methode'!D184="","",'Rekensheet U-methode'!D184)</f>
        <v/>
      </c>
      <c r="E177" s="176" t="str">
        <f>IF('Rekensheet U-methode'!E184="","",'Rekensheet U-methode'!E184)</f>
        <v/>
      </c>
      <c r="F177" s="177" t="str">
        <f>IF('Rekensheet U-methode'!F184="","",'Rekensheet U-methode'!F184)</f>
        <v/>
      </c>
      <c r="G177" s="132" t="str">
        <f>_xlfn.IFNA(VLOOKUP($F177,'Lijst Stageklassen'!$A$5:$CV$12,3+20*(VALUE(LEFT($C177,1)-1)),TRUE),K177)</f>
        <v/>
      </c>
      <c r="H177" s="133" t="str">
        <f>_xlfn.IFNA(VLOOKUP($F177,'Lijst Stageklassen'!$A$5:$CV$12,3+20*(VALUE(LEFT($C177,1)-1))+VALUE(LEFT($D$7,1)),TRUE),K177)</f>
        <v/>
      </c>
      <c r="J177" s="355" t="str">
        <f>'Rekensheet U-methode'!P184</f>
        <v>0. nee</v>
      </c>
      <c r="K177" s="108" t="str">
        <f>_xlfn.IFNA(IF(OR(RIGHT(C177,3)="MUT",RIGHT(C177,3)="ZUT"),RIGHT(C177,3),VLOOKUP($F177,'Lijst Stageklassen'!$A$5:$CV$12,9+20*(VALUE(LEFT($C177,1)-1))+VALUE(LEFT($D$7,1))+6*VALUE(LEFT(J177,1)),TRUE)),"")</f>
        <v/>
      </c>
      <c r="L177" s="343">
        <f>'Rekensheet U-methode'!R184</f>
        <v>0</v>
      </c>
      <c r="M177" s="108" t="str">
        <f>VLOOKUP($K177,'Emissie U-methode'!$B$3:$E$11,3,TRUE)</f>
        <v/>
      </c>
      <c r="N177" s="108" t="str">
        <f>VLOOKUP($K177,'Emissie U-methode'!$B$3:$E$11,4,TRUE)</f>
        <v/>
      </c>
      <c r="O177" s="57" t="str">
        <f t="shared" si="16"/>
        <v/>
      </c>
      <c r="P177" s="57" t="str">
        <f t="shared" si="20"/>
        <v/>
      </c>
      <c r="Q177" s="57" t="str">
        <f t="shared" si="17"/>
        <v/>
      </c>
      <c r="R177" s="57" t="str">
        <f t="shared" si="18"/>
        <v/>
      </c>
      <c r="S177" s="141" t="str">
        <f t="shared" si="21"/>
        <v/>
      </c>
      <c r="T177" s="286" t="str">
        <f t="shared" si="19"/>
        <v/>
      </c>
    </row>
    <row r="178" spans="2:20" s="4" customFormat="1" ht="15.6" x14ac:dyDescent="0.3">
      <c r="B178" s="123">
        <v>161</v>
      </c>
      <c r="C178" s="122" t="str">
        <f>'Rekensheet U-methode'!C185</f>
        <v>1. Mobiele bron</v>
      </c>
      <c r="D178" s="104" t="str">
        <f>IF('Rekensheet U-methode'!D185="","",'Rekensheet U-methode'!D185)</f>
        <v/>
      </c>
      <c r="E178" s="176" t="str">
        <f>IF('Rekensheet U-methode'!E185="","",'Rekensheet U-methode'!E185)</f>
        <v/>
      </c>
      <c r="F178" s="177" t="str">
        <f>IF('Rekensheet U-methode'!F185="","",'Rekensheet U-methode'!F185)</f>
        <v/>
      </c>
      <c r="G178" s="132" t="str">
        <f>_xlfn.IFNA(VLOOKUP($F178,'Lijst Stageklassen'!$A$5:$CV$12,3+20*(VALUE(LEFT($C178,1)-1)),TRUE),K178)</f>
        <v/>
      </c>
      <c r="H178" s="133" t="str">
        <f>_xlfn.IFNA(VLOOKUP($F178,'Lijst Stageklassen'!$A$5:$CV$12,3+20*(VALUE(LEFT($C178,1)-1))+VALUE(LEFT($D$7,1)),TRUE),K178)</f>
        <v/>
      </c>
      <c r="J178" s="355" t="str">
        <f>'Rekensheet U-methode'!P185</f>
        <v>0. nee</v>
      </c>
      <c r="K178" s="108" t="str">
        <f>_xlfn.IFNA(IF(OR(RIGHT(C178,3)="MUT",RIGHT(C178,3)="ZUT"),RIGHT(C178,3),VLOOKUP($F178,'Lijst Stageklassen'!$A$5:$CV$12,9+20*(VALUE(LEFT($C178,1)-1))+VALUE(LEFT($D$7,1))+6*VALUE(LEFT(J178,1)),TRUE)),"")</f>
        <v/>
      </c>
      <c r="L178" s="343">
        <f>'Rekensheet U-methode'!R185</f>
        <v>0</v>
      </c>
      <c r="M178" s="108" t="str">
        <f>VLOOKUP($K178,'Emissie U-methode'!$B$3:$E$11,3,TRUE)</f>
        <v/>
      </c>
      <c r="N178" s="108" t="str">
        <f>VLOOKUP($K178,'Emissie U-methode'!$B$3:$E$11,4,TRUE)</f>
        <v/>
      </c>
      <c r="O178" s="57" t="str">
        <f t="shared" si="16"/>
        <v/>
      </c>
      <c r="P178" s="57" t="str">
        <f t="shared" si="20"/>
        <v/>
      </c>
      <c r="Q178" s="57" t="str">
        <f t="shared" si="17"/>
        <v/>
      </c>
      <c r="R178" s="57" t="str">
        <f t="shared" si="18"/>
        <v/>
      </c>
      <c r="S178" s="141" t="str">
        <f t="shared" si="21"/>
        <v/>
      </c>
      <c r="T178" s="286" t="str">
        <f t="shared" si="19"/>
        <v/>
      </c>
    </row>
    <row r="179" spans="2:20" s="4" customFormat="1" ht="15.6" x14ac:dyDescent="0.3">
      <c r="B179" s="123">
        <v>162</v>
      </c>
      <c r="C179" s="122" t="str">
        <f>'Rekensheet U-methode'!C186</f>
        <v>1. Mobiele bron</v>
      </c>
      <c r="D179" s="104" t="str">
        <f>IF('Rekensheet U-methode'!D186="","",'Rekensheet U-methode'!D186)</f>
        <v/>
      </c>
      <c r="E179" s="176" t="str">
        <f>IF('Rekensheet U-methode'!E186="","",'Rekensheet U-methode'!E186)</f>
        <v/>
      </c>
      <c r="F179" s="177" t="str">
        <f>IF('Rekensheet U-methode'!F186="","",'Rekensheet U-methode'!F186)</f>
        <v/>
      </c>
      <c r="G179" s="132" t="str">
        <f>_xlfn.IFNA(VLOOKUP($F179,'Lijst Stageklassen'!$A$5:$CV$12,3+20*(VALUE(LEFT($C179,1)-1)),TRUE),K179)</f>
        <v/>
      </c>
      <c r="H179" s="133" t="str">
        <f>_xlfn.IFNA(VLOOKUP($F179,'Lijst Stageklassen'!$A$5:$CV$12,3+20*(VALUE(LEFT($C179,1)-1))+VALUE(LEFT($D$7,1)),TRUE),K179)</f>
        <v/>
      </c>
      <c r="J179" s="355" t="str">
        <f>'Rekensheet U-methode'!P186</f>
        <v>0. nee</v>
      </c>
      <c r="K179" s="108" t="str">
        <f>_xlfn.IFNA(IF(OR(RIGHT(C179,3)="MUT",RIGHT(C179,3)="ZUT"),RIGHT(C179,3),VLOOKUP($F179,'Lijst Stageklassen'!$A$5:$CV$12,9+20*(VALUE(LEFT($C179,1)-1))+VALUE(LEFT($D$7,1))+6*VALUE(LEFT(J179,1)),TRUE)),"")</f>
        <v/>
      </c>
      <c r="L179" s="343">
        <f>'Rekensheet U-methode'!R186</f>
        <v>0</v>
      </c>
      <c r="M179" s="108" t="str">
        <f>VLOOKUP($K179,'Emissie U-methode'!$B$3:$E$11,3,TRUE)</f>
        <v/>
      </c>
      <c r="N179" s="108" t="str">
        <f>VLOOKUP($K179,'Emissie U-methode'!$B$3:$E$11,4,TRUE)</f>
        <v/>
      </c>
      <c r="O179" s="57" t="str">
        <f t="shared" si="16"/>
        <v/>
      </c>
      <c r="P179" s="57" t="str">
        <f t="shared" si="20"/>
        <v/>
      </c>
      <c r="Q179" s="57" t="str">
        <f t="shared" si="17"/>
        <v/>
      </c>
      <c r="R179" s="57" t="str">
        <f t="shared" si="18"/>
        <v/>
      </c>
      <c r="S179" s="141" t="str">
        <f t="shared" si="21"/>
        <v/>
      </c>
      <c r="T179" s="286" t="str">
        <f t="shared" si="19"/>
        <v/>
      </c>
    </row>
    <row r="180" spans="2:20" s="4" customFormat="1" ht="15.6" x14ac:dyDescent="0.3">
      <c r="B180" s="123">
        <v>163</v>
      </c>
      <c r="C180" s="122" t="str">
        <f>'Rekensheet U-methode'!C187</f>
        <v>1. Mobiele bron</v>
      </c>
      <c r="D180" s="104" t="str">
        <f>IF('Rekensheet U-methode'!D187="","",'Rekensheet U-methode'!D187)</f>
        <v/>
      </c>
      <c r="E180" s="176" t="str">
        <f>IF('Rekensheet U-methode'!E187="","",'Rekensheet U-methode'!E187)</f>
        <v/>
      </c>
      <c r="F180" s="177" t="str">
        <f>IF('Rekensheet U-methode'!F187="","",'Rekensheet U-methode'!F187)</f>
        <v/>
      </c>
      <c r="G180" s="132" t="str">
        <f>_xlfn.IFNA(VLOOKUP($F180,'Lijst Stageklassen'!$A$5:$CV$12,3+20*(VALUE(LEFT($C180,1)-1)),TRUE),K180)</f>
        <v/>
      </c>
      <c r="H180" s="133" t="str">
        <f>_xlfn.IFNA(VLOOKUP($F180,'Lijst Stageklassen'!$A$5:$CV$12,3+20*(VALUE(LEFT($C180,1)-1))+VALUE(LEFT($D$7,1)),TRUE),K180)</f>
        <v/>
      </c>
      <c r="J180" s="355" t="str">
        <f>'Rekensheet U-methode'!P187</f>
        <v>0. nee</v>
      </c>
      <c r="K180" s="108" t="str">
        <f>_xlfn.IFNA(IF(OR(RIGHT(C180,3)="MUT",RIGHT(C180,3)="ZUT"),RIGHT(C180,3),VLOOKUP($F180,'Lijst Stageklassen'!$A$5:$CV$12,9+20*(VALUE(LEFT($C180,1)-1))+VALUE(LEFT($D$7,1))+6*VALUE(LEFT(J180,1)),TRUE)),"")</f>
        <v/>
      </c>
      <c r="L180" s="343">
        <f>'Rekensheet U-methode'!R187</f>
        <v>0</v>
      </c>
      <c r="M180" s="108" t="str">
        <f>VLOOKUP($K180,'Emissie U-methode'!$B$3:$E$11,3,TRUE)</f>
        <v/>
      </c>
      <c r="N180" s="108" t="str">
        <f>VLOOKUP($K180,'Emissie U-methode'!$B$3:$E$11,4,TRUE)</f>
        <v/>
      </c>
      <c r="O180" s="57" t="str">
        <f t="shared" si="16"/>
        <v/>
      </c>
      <c r="P180" s="57" t="str">
        <f t="shared" si="20"/>
        <v/>
      </c>
      <c r="Q180" s="57" t="str">
        <f t="shared" si="17"/>
        <v/>
      </c>
      <c r="R180" s="57" t="str">
        <f t="shared" si="18"/>
        <v/>
      </c>
      <c r="S180" s="141" t="str">
        <f t="shared" si="21"/>
        <v/>
      </c>
      <c r="T180" s="286" t="str">
        <f t="shared" si="19"/>
        <v/>
      </c>
    </row>
    <row r="181" spans="2:20" s="4" customFormat="1" ht="15.6" x14ac:dyDescent="0.3">
      <c r="B181" s="123">
        <v>164</v>
      </c>
      <c r="C181" s="122" t="str">
        <f>'Rekensheet U-methode'!C188</f>
        <v>1. Mobiele bron</v>
      </c>
      <c r="D181" s="104" t="str">
        <f>IF('Rekensheet U-methode'!D188="","",'Rekensheet U-methode'!D188)</f>
        <v/>
      </c>
      <c r="E181" s="176" t="str">
        <f>IF('Rekensheet U-methode'!E188="","",'Rekensheet U-methode'!E188)</f>
        <v/>
      </c>
      <c r="F181" s="177" t="str">
        <f>IF('Rekensheet U-methode'!F188="","",'Rekensheet U-methode'!F188)</f>
        <v/>
      </c>
      <c r="G181" s="132" t="str">
        <f>_xlfn.IFNA(VLOOKUP($F181,'Lijst Stageklassen'!$A$5:$CV$12,3+20*(VALUE(LEFT($C181,1)-1)),TRUE),K181)</f>
        <v/>
      </c>
      <c r="H181" s="133" t="str">
        <f>_xlfn.IFNA(VLOOKUP($F181,'Lijst Stageklassen'!$A$5:$CV$12,3+20*(VALUE(LEFT($C181,1)-1))+VALUE(LEFT($D$7,1)),TRUE),K181)</f>
        <v/>
      </c>
      <c r="J181" s="355" t="str">
        <f>'Rekensheet U-methode'!P188</f>
        <v>0. nee</v>
      </c>
      <c r="K181" s="108" t="str">
        <f>_xlfn.IFNA(IF(OR(RIGHT(C181,3)="MUT",RIGHT(C181,3)="ZUT"),RIGHT(C181,3),VLOOKUP($F181,'Lijst Stageklassen'!$A$5:$CV$12,9+20*(VALUE(LEFT($C181,1)-1))+VALUE(LEFT($D$7,1))+6*VALUE(LEFT(J181,1)),TRUE)),"")</f>
        <v/>
      </c>
      <c r="L181" s="343">
        <f>'Rekensheet U-methode'!R188</f>
        <v>0</v>
      </c>
      <c r="M181" s="108" t="str">
        <f>VLOOKUP($K181,'Emissie U-methode'!$B$3:$E$11,3,TRUE)</f>
        <v/>
      </c>
      <c r="N181" s="108" t="str">
        <f>VLOOKUP($K181,'Emissie U-methode'!$B$3:$E$11,4,TRUE)</f>
        <v/>
      </c>
      <c r="O181" s="57" t="str">
        <f t="shared" si="16"/>
        <v/>
      </c>
      <c r="P181" s="57" t="str">
        <f t="shared" si="20"/>
        <v/>
      </c>
      <c r="Q181" s="57" t="str">
        <f t="shared" si="17"/>
        <v/>
      </c>
      <c r="R181" s="57" t="str">
        <f t="shared" si="18"/>
        <v/>
      </c>
      <c r="S181" s="141" t="str">
        <f t="shared" si="21"/>
        <v/>
      </c>
      <c r="T181" s="286" t="str">
        <f t="shared" si="19"/>
        <v/>
      </c>
    </row>
    <row r="182" spans="2:20" s="4" customFormat="1" ht="15.6" x14ac:dyDescent="0.3">
      <c r="B182" s="123">
        <v>165</v>
      </c>
      <c r="C182" s="122" t="str">
        <f>'Rekensheet U-methode'!C189</f>
        <v>1. Mobiele bron</v>
      </c>
      <c r="D182" s="104" t="str">
        <f>IF('Rekensheet U-methode'!D189="","",'Rekensheet U-methode'!D189)</f>
        <v/>
      </c>
      <c r="E182" s="176" t="str">
        <f>IF('Rekensheet U-methode'!E189="","",'Rekensheet U-methode'!E189)</f>
        <v/>
      </c>
      <c r="F182" s="177" t="str">
        <f>IF('Rekensheet U-methode'!F189="","",'Rekensheet U-methode'!F189)</f>
        <v/>
      </c>
      <c r="G182" s="132" t="str">
        <f>_xlfn.IFNA(VLOOKUP($F182,'Lijst Stageklassen'!$A$5:$CV$12,3+20*(VALUE(LEFT($C182,1)-1)),TRUE),K182)</f>
        <v/>
      </c>
      <c r="H182" s="133" t="str">
        <f>_xlfn.IFNA(VLOOKUP($F182,'Lijst Stageklassen'!$A$5:$CV$12,3+20*(VALUE(LEFT($C182,1)-1))+VALUE(LEFT($D$7,1)),TRUE),K182)</f>
        <v/>
      </c>
      <c r="J182" s="355" t="str">
        <f>'Rekensheet U-methode'!P189</f>
        <v>0. nee</v>
      </c>
      <c r="K182" s="108" t="str">
        <f>_xlfn.IFNA(IF(OR(RIGHT(C182,3)="MUT",RIGHT(C182,3)="ZUT"),RIGHT(C182,3),VLOOKUP($F182,'Lijst Stageklassen'!$A$5:$CV$12,9+20*(VALUE(LEFT($C182,1)-1))+VALUE(LEFT($D$7,1))+6*VALUE(LEFT(J182,1)),TRUE)),"")</f>
        <v/>
      </c>
      <c r="L182" s="343">
        <f>'Rekensheet U-methode'!R189</f>
        <v>0</v>
      </c>
      <c r="M182" s="108" t="str">
        <f>VLOOKUP($K182,'Emissie U-methode'!$B$3:$E$11,3,TRUE)</f>
        <v/>
      </c>
      <c r="N182" s="108" t="str">
        <f>VLOOKUP($K182,'Emissie U-methode'!$B$3:$E$11,4,TRUE)</f>
        <v/>
      </c>
      <c r="O182" s="57" t="str">
        <f t="shared" si="16"/>
        <v/>
      </c>
      <c r="P182" s="57" t="str">
        <f t="shared" si="20"/>
        <v/>
      </c>
      <c r="Q182" s="57" t="str">
        <f t="shared" si="17"/>
        <v/>
      </c>
      <c r="R182" s="57" t="str">
        <f t="shared" si="18"/>
        <v/>
      </c>
      <c r="S182" s="141" t="str">
        <f t="shared" si="21"/>
        <v/>
      </c>
      <c r="T182" s="286" t="str">
        <f t="shared" si="19"/>
        <v/>
      </c>
    </row>
    <row r="183" spans="2:20" s="4" customFormat="1" ht="15.6" x14ac:dyDescent="0.3">
      <c r="B183" s="123">
        <v>166</v>
      </c>
      <c r="C183" s="122" t="str">
        <f>'Rekensheet U-methode'!C190</f>
        <v>1. Mobiele bron</v>
      </c>
      <c r="D183" s="104" t="str">
        <f>IF('Rekensheet U-methode'!D190="","",'Rekensheet U-methode'!D190)</f>
        <v/>
      </c>
      <c r="E183" s="176" t="str">
        <f>IF('Rekensheet U-methode'!E190="","",'Rekensheet U-methode'!E190)</f>
        <v/>
      </c>
      <c r="F183" s="177" t="str">
        <f>IF('Rekensheet U-methode'!F190="","",'Rekensheet U-methode'!F190)</f>
        <v/>
      </c>
      <c r="G183" s="132" t="str">
        <f>_xlfn.IFNA(VLOOKUP($F183,'Lijst Stageklassen'!$A$5:$CV$12,3+20*(VALUE(LEFT($C183,1)-1)),TRUE),K183)</f>
        <v/>
      </c>
      <c r="H183" s="133" t="str">
        <f>_xlfn.IFNA(VLOOKUP($F183,'Lijst Stageklassen'!$A$5:$CV$12,3+20*(VALUE(LEFT($C183,1)-1))+VALUE(LEFT($D$7,1)),TRUE),K183)</f>
        <v/>
      </c>
      <c r="J183" s="355" t="str">
        <f>'Rekensheet U-methode'!P190</f>
        <v>0. nee</v>
      </c>
      <c r="K183" s="108" t="str">
        <f>_xlfn.IFNA(IF(OR(RIGHT(C183,3)="MUT",RIGHT(C183,3)="ZUT"),RIGHT(C183,3),VLOOKUP($F183,'Lijst Stageklassen'!$A$5:$CV$12,9+20*(VALUE(LEFT($C183,1)-1))+VALUE(LEFT($D$7,1))+6*VALUE(LEFT(J183,1)),TRUE)),"")</f>
        <v/>
      </c>
      <c r="L183" s="343">
        <f>'Rekensheet U-methode'!R190</f>
        <v>0</v>
      </c>
      <c r="M183" s="108" t="str">
        <f>VLOOKUP($K183,'Emissie U-methode'!$B$3:$E$11,3,TRUE)</f>
        <v/>
      </c>
      <c r="N183" s="108" t="str">
        <f>VLOOKUP($K183,'Emissie U-methode'!$B$3:$E$11,4,TRUE)</f>
        <v/>
      </c>
      <c r="O183" s="57" t="str">
        <f t="shared" si="16"/>
        <v/>
      </c>
      <c r="P183" s="57" t="str">
        <f t="shared" si="20"/>
        <v/>
      </c>
      <c r="Q183" s="57" t="str">
        <f t="shared" si="17"/>
        <v/>
      </c>
      <c r="R183" s="57" t="str">
        <f t="shared" si="18"/>
        <v/>
      </c>
      <c r="S183" s="141" t="str">
        <f t="shared" si="21"/>
        <v/>
      </c>
      <c r="T183" s="286" t="str">
        <f t="shared" si="19"/>
        <v/>
      </c>
    </row>
    <row r="184" spans="2:20" s="4" customFormat="1" ht="15.6" x14ac:dyDescent="0.3">
      <c r="B184" s="123">
        <v>167</v>
      </c>
      <c r="C184" s="122" t="str">
        <f>'Rekensheet U-methode'!C191</f>
        <v>1. Mobiele bron</v>
      </c>
      <c r="D184" s="104" t="str">
        <f>IF('Rekensheet U-methode'!D191="","",'Rekensheet U-methode'!D191)</f>
        <v/>
      </c>
      <c r="E184" s="176" t="str">
        <f>IF('Rekensheet U-methode'!E191="","",'Rekensheet U-methode'!E191)</f>
        <v/>
      </c>
      <c r="F184" s="177" t="str">
        <f>IF('Rekensheet U-methode'!F191="","",'Rekensheet U-methode'!F191)</f>
        <v/>
      </c>
      <c r="G184" s="132" t="str">
        <f>_xlfn.IFNA(VLOOKUP($F184,'Lijst Stageklassen'!$A$5:$CV$12,3+20*(VALUE(LEFT($C184,1)-1)),TRUE),K184)</f>
        <v/>
      </c>
      <c r="H184" s="133" t="str">
        <f>_xlfn.IFNA(VLOOKUP($F184,'Lijst Stageklassen'!$A$5:$CV$12,3+20*(VALUE(LEFT($C184,1)-1))+VALUE(LEFT($D$7,1)),TRUE),K184)</f>
        <v/>
      </c>
      <c r="J184" s="355" t="str">
        <f>'Rekensheet U-methode'!P191</f>
        <v>0. nee</v>
      </c>
      <c r="K184" s="108" t="str">
        <f>_xlfn.IFNA(IF(OR(RIGHT(C184,3)="MUT",RIGHT(C184,3)="ZUT"),RIGHT(C184,3),VLOOKUP($F184,'Lijst Stageklassen'!$A$5:$CV$12,9+20*(VALUE(LEFT($C184,1)-1))+VALUE(LEFT($D$7,1))+6*VALUE(LEFT(J184,1)),TRUE)),"")</f>
        <v/>
      </c>
      <c r="L184" s="343">
        <f>'Rekensheet U-methode'!R191</f>
        <v>0</v>
      </c>
      <c r="M184" s="108" t="str">
        <f>VLOOKUP($K184,'Emissie U-methode'!$B$3:$E$11,3,TRUE)</f>
        <v/>
      </c>
      <c r="N184" s="108" t="str">
        <f>VLOOKUP($K184,'Emissie U-methode'!$B$3:$E$11,4,TRUE)</f>
        <v/>
      </c>
      <c r="O184" s="57" t="str">
        <f t="shared" si="16"/>
        <v/>
      </c>
      <c r="P184" s="57" t="str">
        <f t="shared" si="20"/>
        <v/>
      </c>
      <c r="Q184" s="57" t="str">
        <f t="shared" si="17"/>
        <v/>
      </c>
      <c r="R184" s="57" t="str">
        <f t="shared" si="18"/>
        <v/>
      </c>
      <c r="S184" s="141" t="str">
        <f t="shared" si="21"/>
        <v/>
      </c>
      <c r="T184" s="286" t="str">
        <f t="shared" si="19"/>
        <v/>
      </c>
    </row>
    <row r="185" spans="2:20" s="4" customFormat="1" ht="15.6" x14ac:dyDescent="0.3">
      <c r="B185" s="123">
        <v>168</v>
      </c>
      <c r="C185" s="122" t="str">
        <f>'Rekensheet U-methode'!C192</f>
        <v>1. Mobiele bron</v>
      </c>
      <c r="D185" s="104" t="str">
        <f>IF('Rekensheet U-methode'!D192="","",'Rekensheet U-methode'!D192)</f>
        <v/>
      </c>
      <c r="E185" s="176" t="str">
        <f>IF('Rekensheet U-methode'!E192="","",'Rekensheet U-methode'!E192)</f>
        <v/>
      </c>
      <c r="F185" s="177" t="str">
        <f>IF('Rekensheet U-methode'!F192="","",'Rekensheet U-methode'!F192)</f>
        <v/>
      </c>
      <c r="G185" s="132" t="str">
        <f>_xlfn.IFNA(VLOOKUP($F185,'Lijst Stageklassen'!$A$5:$CV$12,3+20*(VALUE(LEFT($C185,1)-1)),TRUE),K185)</f>
        <v/>
      </c>
      <c r="H185" s="133" t="str">
        <f>_xlfn.IFNA(VLOOKUP($F185,'Lijst Stageklassen'!$A$5:$CV$12,3+20*(VALUE(LEFT($C185,1)-1))+VALUE(LEFT($D$7,1)),TRUE),K185)</f>
        <v/>
      </c>
      <c r="J185" s="355" t="str">
        <f>'Rekensheet U-methode'!P192</f>
        <v>0. nee</v>
      </c>
      <c r="K185" s="108" t="str">
        <f>_xlfn.IFNA(IF(OR(RIGHT(C185,3)="MUT",RIGHT(C185,3)="ZUT"),RIGHT(C185,3),VLOOKUP($F185,'Lijst Stageklassen'!$A$5:$CV$12,9+20*(VALUE(LEFT($C185,1)-1))+VALUE(LEFT($D$7,1))+6*VALUE(LEFT(J185,1)),TRUE)),"")</f>
        <v/>
      </c>
      <c r="L185" s="343">
        <f>'Rekensheet U-methode'!R192</f>
        <v>0</v>
      </c>
      <c r="M185" s="108" t="str">
        <f>VLOOKUP($K185,'Emissie U-methode'!$B$3:$E$11,3,TRUE)</f>
        <v/>
      </c>
      <c r="N185" s="108" t="str">
        <f>VLOOKUP($K185,'Emissie U-methode'!$B$3:$E$11,4,TRUE)</f>
        <v/>
      </c>
      <c r="O185" s="57" t="str">
        <f t="shared" si="16"/>
        <v/>
      </c>
      <c r="P185" s="57" t="str">
        <f t="shared" si="20"/>
        <v/>
      </c>
      <c r="Q185" s="57" t="str">
        <f t="shared" si="17"/>
        <v/>
      </c>
      <c r="R185" s="57" t="str">
        <f t="shared" si="18"/>
        <v/>
      </c>
      <c r="S185" s="141" t="str">
        <f t="shared" si="21"/>
        <v/>
      </c>
      <c r="T185" s="286" t="str">
        <f t="shared" si="19"/>
        <v/>
      </c>
    </row>
    <row r="186" spans="2:20" s="4" customFormat="1" ht="15.6" x14ac:dyDescent="0.3">
      <c r="B186" s="123">
        <v>169</v>
      </c>
      <c r="C186" s="122" t="str">
        <f>'Rekensheet U-methode'!C193</f>
        <v>1. Mobiele bron</v>
      </c>
      <c r="D186" s="104" t="str">
        <f>IF('Rekensheet U-methode'!D193="","",'Rekensheet U-methode'!D193)</f>
        <v/>
      </c>
      <c r="E186" s="176" t="str">
        <f>IF('Rekensheet U-methode'!E193="","",'Rekensheet U-methode'!E193)</f>
        <v/>
      </c>
      <c r="F186" s="177" t="str">
        <f>IF('Rekensheet U-methode'!F193="","",'Rekensheet U-methode'!F193)</f>
        <v/>
      </c>
      <c r="G186" s="132" t="str">
        <f>_xlfn.IFNA(VLOOKUP($F186,'Lijst Stageklassen'!$A$5:$CV$12,3+20*(VALUE(LEFT($C186,1)-1)),TRUE),K186)</f>
        <v/>
      </c>
      <c r="H186" s="133" t="str">
        <f>_xlfn.IFNA(VLOOKUP($F186,'Lijst Stageklassen'!$A$5:$CV$12,3+20*(VALUE(LEFT($C186,1)-1))+VALUE(LEFT($D$7,1)),TRUE),K186)</f>
        <v/>
      </c>
      <c r="J186" s="355" t="str">
        <f>'Rekensheet U-methode'!P193</f>
        <v>0. nee</v>
      </c>
      <c r="K186" s="108" t="str">
        <f>_xlfn.IFNA(IF(OR(RIGHT(C186,3)="MUT",RIGHT(C186,3)="ZUT"),RIGHT(C186,3),VLOOKUP($F186,'Lijst Stageklassen'!$A$5:$CV$12,9+20*(VALUE(LEFT($C186,1)-1))+VALUE(LEFT($D$7,1))+6*VALUE(LEFT(J186,1)),TRUE)),"")</f>
        <v/>
      </c>
      <c r="L186" s="343">
        <f>'Rekensheet U-methode'!R193</f>
        <v>0</v>
      </c>
      <c r="M186" s="108" t="str">
        <f>VLOOKUP($K186,'Emissie U-methode'!$B$3:$E$11,3,TRUE)</f>
        <v/>
      </c>
      <c r="N186" s="108" t="str">
        <f>VLOOKUP($K186,'Emissie U-methode'!$B$3:$E$11,4,TRUE)</f>
        <v/>
      </c>
      <c r="O186" s="57" t="str">
        <f t="shared" si="16"/>
        <v/>
      </c>
      <c r="P186" s="57" t="str">
        <f t="shared" si="20"/>
        <v/>
      </c>
      <c r="Q186" s="57" t="str">
        <f t="shared" si="17"/>
        <v/>
      </c>
      <c r="R186" s="57" t="str">
        <f t="shared" si="18"/>
        <v/>
      </c>
      <c r="S186" s="141" t="str">
        <f t="shared" si="21"/>
        <v/>
      </c>
      <c r="T186" s="286" t="str">
        <f t="shared" si="19"/>
        <v/>
      </c>
    </row>
    <row r="187" spans="2:20" s="4" customFormat="1" ht="15.6" x14ac:dyDescent="0.3">
      <c r="B187" s="123">
        <v>170</v>
      </c>
      <c r="C187" s="122" t="str">
        <f>'Rekensheet U-methode'!C194</f>
        <v>1. Mobiele bron</v>
      </c>
      <c r="D187" s="104" t="str">
        <f>IF('Rekensheet U-methode'!D194="","",'Rekensheet U-methode'!D194)</f>
        <v/>
      </c>
      <c r="E187" s="176" t="str">
        <f>IF('Rekensheet U-methode'!E194="","",'Rekensheet U-methode'!E194)</f>
        <v/>
      </c>
      <c r="F187" s="177" t="str">
        <f>IF('Rekensheet U-methode'!F194="","",'Rekensheet U-methode'!F194)</f>
        <v/>
      </c>
      <c r="G187" s="132" t="str">
        <f>_xlfn.IFNA(VLOOKUP($F187,'Lijst Stageklassen'!$A$5:$CV$12,3+20*(VALUE(LEFT($C187,1)-1)),TRUE),K187)</f>
        <v/>
      </c>
      <c r="H187" s="133" t="str">
        <f>_xlfn.IFNA(VLOOKUP($F187,'Lijst Stageklassen'!$A$5:$CV$12,3+20*(VALUE(LEFT($C187,1)-1))+VALUE(LEFT($D$7,1)),TRUE),K187)</f>
        <v/>
      </c>
      <c r="J187" s="355" t="str">
        <f>'Rekensheet U-methode'!P194</f>
        <v>0. nee</v>
      </c>
      <c r="K187" s="108" t="str">
        <f>_xlfn.IFNA(IF(OR(RIGHT(C187,3)="MUT",RIGHT(C187,3)="ZUT"),RIGHT(C187,3),VLOOKUP($F187,'Lijst Stageklassen'!$A$5:$CV$12,9+20*(VALUE(LEFT($C187,1)-1))+VALUE(LEFT($D$7,1))+6*VALUE(LEFT(J187,1)),TRUE)),"")</f>
        <v/>
      </c>
      <c r="L187" s="343">
        <f>'Rekensheet U-methode'!R194</f>
        <v>0</v>
      </c>
      <c r="M187" s="108" t="str">
        <f>VLOOKUP($K187,'Emissie U-methode'!$B$3:$E$11,3,TRUE)</f>
        <v/>
      </c>
      <c r="N187" s="108" t="str">
        <f>VLOOKUP($K187,'Emissie U-methode'!$B$3:$E$11,4,TRUE)</f>
        <v/>
      </c>
      <c r="O187" s="57" t="str">
        <f t="shared" si="16"/>
        <v/>
      </c>
      <c r="P187" s="57" t="str">
        <f t="shared" si="20"/>
        <v/>
      </c>
      <c r="Q187" s="57" t="str">
        <f t="shared" si="17"/>
        <v/>
      </c>
      <c r="R187" s="57" t="str">
        <f t="shared" si="18"/>
        <v/>
      </c>
      <c r="S187" s="141" t="str">
        <f t="shared" si="21"/>
        <v/>
      </c>
      <c r="T187" s="286" t="str">
        <f t="shared" si="19"/>
        <v/>
      </c>
    </row>
    <row r="188" spans="2:20" s="4" customFormat="1" ht="15.6" x14ac:dyDescent="0.3">
      <c r="B188" s="123">
        <v>171</v>
      </c>
      <c r="C188" s="122" t="str">
        <f>'Rekensheet U-methode'!C195</f>
        <v>1. Mobiele bron</v>
      </c>
      <c r="D188" s="104" t="str">
        <f>IF('Rekensheet U-methode'!D195="","",'Rekensheet U-methode'!D195)</f>
        <v/>
      </c>
      <c r="E188" s="176" t="str">
        <f>IF('Rekensheet U-methode'!E195="","",'Rekensheet U-methode'!E195)</f>
        <v/>
      </c>
      <c r="F188" s="177" t="str">
        <f>IF('Rekensheet U-methode'!F195="","",'Rekensheet U-methode'!F195)</f>
        <v/>
      </c>
      <c r="G188" s="132" t="str">
        <f>_xlfn.IFNA(VLOOKUP($F188,'Lijst Stageklassen'!$A$5:$CV$12,3+20*(VALUE(LEFT($C188,1)-1)),TRUE),K188)</f>
        <v/>
      </c>
      <c r="H188" s="133" t="str">
        <f>_xlfn.IFNA(VLOOKUP($F188,'Lijst Stageklassen'!$A$5:$CV$12,3+20*(VALUE(LEFT($C188,1)-1))+VALUE(LEFT($D$7,1)),TRUE),K188)</f>
        <v/>
      </c>
      <c r="J188" s="355" t="str">
        <f>'Rekensheet U-methode'!P195</f>
        <v>0. nee</v>
      </c>
      <c r="K188" s="108" t="str">
        <f>_xlfn.IFNA(IF(OR(RIGHT(C188,3)="MUT",RIGHT(C188,3)="ZUT"),RIGHT(C188,3),VLOOKUP($F188,'Lijst Stageklassen'!$A$5:$CV$12,9+20*(VALUE(LEFT($C188,1)-1))+VALUE(LEFT($D$7,1))+6*VALUE(LEFT(J188,1)),TRUE)),"")</f>
        <v/>
      </c>
      <c r="L188" s="343">
        <f>'Rekensheet U-methode'!R195</f>
        <v>0</v>
      </c>
      <c r="M188" s="108" t="str">
        <f>VLOOKUP($K188,'Emissie U-methode'!$B$3:$E$11,3,TRUE)</f>
        <v/>
      </c>
      <c r="N188" s="108" t="str">
        <f>VLOOKUP($K188,'Emissie U-methode'!$B$3:$E$11,4,TRUE)</f>
        <v/>
      </c>
      <c r="O188" s="57" t="str">
        <f t="shared" si="16"/>
        <v/>
      </c>
      <c r="P188" s="57" t="str">
        <f t="shared" si="20"/>
        <v/>
      </c>
      <c r="Q188" s="57" t="str">
        <f t="shared" si="17"/>
        <v/>
      </c>
      <c r="R188" s="57" t="str">
        <f t="shared" si="18"/>
        <v/>
      </c>
      <c r="S188" s="141" t="str">
        <f t="shared" si="21"/>
        <v/>
      </c>
      <c r="T188" s="286" t="str">
        <f t="shared" si="19"/>
        <v/>
      </c>
    </row>
    <row r="189" spans="2:20" s="4" customFormat="1" ht="15.6" x14ac:dyDescent="0.3">
      <c r="B189" s="123">
        <v>172</v>
      </c>
      <c r="C189" s="122" t="str">
        <f>'Rekensheet U-methode'!C196</f>
        <v>1. Mobiele bron</v>
      </c>
      <c r="D189" s="104" t="str">
        <f>IF('Rekensheet U-methode'!D196="","",'Rekensheet U-methode'!D196)</f>
        <v/>
      </c>
      <c r="E189" s="176" t="str">
        <f>IF('Rekensheet U-methode'!E196="","",'Rekensheet U-methode'!E196)</f>
        <v/>
      </c>
      <c r="F189" s="177" t="str">
        <f>IF('Rekensheet U-methode'!F196="","",'Rekensheet U-methode'!F196)</f>
        <v/>
      </c>
      <c r="G189" s="132" t="str">
        <f>_xlfn.IFNA(VLOOKUP($F189,'Lijst Stageklassen'!$A$5:$CV$12,3+20*(VALUE(LEFT($C189,1)-1)),TRUE),K189)</f>
        <v/>
      </c>
      <c r="H189" s="133" t="str">
        <f>_xlfn.IFNA(VLOOKUP($F189,'Lijst Stageklassen'!$A$5:$CV$12,3+20*(VALUE(LEFT($C189,1)-1))+VALUE(LEFT($D$7,1)),TRUE),K189)</f>
        <v/>
      </c>
      <c r="J189" s="355" t="str">
        <f>'Rekensheet U-methode'!P196</f>
        <v>0. nee</v>
      </c>
      <c r="K189" s="108" t="str">
        <f>_xlfn.IFNA(IF(OR(RIGHT(C189,3)="MUT",RIGHT(C189,3)="ZUT"),RIGHT(C189,3),VLOOKUP($F189,'Lijst Stageklassen'!$A$5:$CV$12,9+20*(VALUE(LEFT($C189,1)-1))+VALUE(LEFT($D$7,1))+6*VALUE(LEFT(J189,1)),TRUE)),"")</f>
        <v/>
      </c>
      <c r="L189" s="343">
        <f>'Rekensheet U-methode'!R196</f>
        <v>0</v>
      </c>
      <c r="M189" s="108" t="str">
        <f>VLOOKUP($K189,'Emissie U-methode'!$B$3:$E$11,3,TRUE)</f>
        <v/>
      </c>
      <c r="N189" s="108" t="str">
        <f>VLOOKUP($K189,'Emissie U-methode'!$B$3:$E$11,4,TRUE)</f>
        <v/>
      </c>
      <c r="O189" s="57" t="str">
        <f t="shared" si="16"/>
        <v/>
      </c>
      <c r="P189" s="57" t="str">
        <f t="shared" si="20"/>
        <v/>
      </c>
      <c r="Q189" s="57" t="str">
        <f t="shared" si="17"/>
        <v/>
      </c>
      <c r="R189" s="57" t="str">
        <f t="shared" si="18"/>
        <v/>
      </c>
      <c r="S189" s="141" t="str">
        <f t="shared" si="21"/>
        <v/>
      </c>
      <c r="T189" s="286" t="str">
        <f t="shared" si="19"/>
        <v/>
      </c>
    </row>
    <row r="190" spans="2:20" s="4" customFormat="1" ht="15.6" x14ac:dyDescent="0.3">
      <c r="B190" s="123">
        <v>173</v>
      </c>
      <c r="C190" s="122" t="str">
        <f>'Rekensheet U-methode'!C197</f>
        <v>1. Mobiele bron</v>
      </c>
      <c r="D190" s="104" t="str">
        <f>IF('Rekensheet U-methode'!D197="","",'Rekensheet U-methode'!D197)</f>
        <v/>
      </c>
      <c r="E190" s="176" t="str">
        <f>IF('Rekensheet U-methode'!E197="","",'Rekensheet U-methode'!E197)</f>
        <v/>
      </c>
      <c r="F190" s="177" t="str">
        <f>IF('Rekensheet U-methode'!F197="","",'Rekensheet U-methode'!F197)</f>
        <v/>
      </c>
      <c r="G190" s="132" t="str">
        <f>_xlfn.IFNA(VLOOKUP($F190,'Lijst Stageklassen'!$A$5:$CV$12,3+20*(VALUE(LEFT($C190,1)-1)),TRUE),K190)</f>
        <v/>
      </c>
      <c r="H190" s="133" t="str">
        <f>_xlfn.IFNA(VLOOKUP($F190,'Lijst Stageklassen'!$A$5:$CV$12,3+20*(VALUE(LEFT($C190,1)-1))+VALUE(LEFT($D$7,1)),TRUE),K190)</f>
        <v/>
      </c>
      <c r="J190" s="355" t="str">
        <f>'Rekensheet U-methode'!P197</f>
        <v>0. nee</v>
      </c>
      <c r="K190" s="108" t="str">
        <f>_xlfn.IFNA(IF(OR(RIGHT(C190,3)="MUT",RIGHT(C190,3)="ZUT"),RIGHT(C190,3),VLOOKUP($F190,'Lijst Stageklassen'!$A$5:$CV$12,9+20*(VALUE(LEFT($C190,1)-1))+VALUE(LEFT($D$7,1))+6*VALUE(LEFT(J190,1)),TRUE)),"")</f>
        <v/>
      </c>
      <c r="L190" s="343">
        <f>'Rekensheet U-methode'!R197</f>
        <v>0</v>
      </c>
      <c r="M190" s="108" t="str">
        <f>VLOOKUP($K190,'Emissie U-methode'!$B$3:$E$11,3,TRUE)</f>
        <v/>
      </c>
      <c r="N190" s="108" t="str">
        <f>VLOOKUP($K190,'Emissie U-methode'!$B$3:$E$11,4,TRUE)</f>
        <v/>
      </c>
      <c r="O190" s="57" t="str">
        <f t="shared" si="16"/>
        <v/>
      </c>
      <c r="P190" s="57" t="str">
        <f t="shared" si="20"/>
        <v/>
      </c>
      <c r="Q190" s="57" t="str">
        <f t="shared" si="17"/>
        <v/>
      </c>
      <c r="R190" s="57" t="str">
        <f t="shared" si="18"/>
        <v/>
      </c>
      <c r="S190" s="141" t="str">
        <f t="shared" si="21"/>
        <v/>
      </c>
      <c r="T190" s="286" t="str">
        <f t="shared" si="19"/>
        <v/>
      </c>
    </row>
    <row r="191" spans="2:20" s="4" customFormat="1" ht="15.6" x14ac:dyDescent="0.3">
      <c r="B191" s="123">
        <v>174</v>
      </c>
      <c r="C191" s="122" t="str">
        <f>'Rekensheet U-methode'!C198</f>
        <v>1. Mobiele bron</v>
      </c>
      <c r="D191" s="104" t="str">
        <f>IF('Rekensheet U-methode'!D198="","",'Rekensheet U-methode'!D198)</f>
        <v/>
      </c>
      <c r="E191" s="176" t="str">
        <f>IF('Rekensheet U-methode'!E198="","",'Rekensheet U-methode'!E198)</f>
        <v/>
      </c>
      <c r="F191" s="177" t="str">
        <f>IF('Rekensheet U-methode'!F198="","",'Rekensheet U-methode'!F198)</f>
        <v/>
      </c>
      <c r="G191" s="132" t="str">
        <f>_xlfn.IFNA(VLOOKUP($F191,'Lijst Stageklassen'!$A$5:$CV$12,3+20*(VALUE(LEFT($C191,1)-1)),TRUE),K191)</f>
        <v/>
      </c>
      <c r="H191" s="133" t="str">
        <f>_xlfn.IFNA(VLOOKUP($F191,'Lijst Stageklassen'!$A$5:$CV$12,3+20*(VALUE(LEFT($C191,1)-1))+VALUE(LEFT($D$7,1)),TRUE),K191)</f>
        <v/>
      </c>
      <c r="J191" s="355" t="str">
        <f>'Rekensheet U-methode'!P198</f>
        <v>0. nee</v>
      </c>
      <c r="K191" s="108" t="str">
        <f>_xlfn.IFNA(IF(OR(RIGHT(C191,3)="MUT",RIGHT(C191,3)="ZUT"),RIGHT(C191,3),VLOOKUP($F191,'Lijst Stageklassen'!$A$5:$CV$12,9+20*(VALUE(LEFT($C191,1)-1))+VALUE(LEFT($D$7,1))+6*VALUE(LEFT(J191,1)),TRUE)),"")</f>
        <v/>
      </c>
      <c r="L191" s="343">
        <f>'Rekensheet U-methode'!R198</f>
        <v>0</v>
      </c>
      <c r="M191" s="108" t="str">
        <f>VLOOKUP($K191,'Emissie U-methode'!$B$3:$E$11,3,TRUE)</f>
        <v/>
      </c>
      <c r="N191" s="108" t="str">
        <f>VLOOKUP($K191,'Emissie U-methode'!$B$3:$E$11,4,TRUE)</f>
        <v/>
      </c>
      <c r="O191" s="57" t="str">
        <f t="shared" si="16"/>
        <v/>
      </c>
      <c r="P191" s="57" t="str">
        <f t="shared" si="20"/>
        <v/>
      </c>
      <c r="Q191" s="57" t="str">
        <f t="shared" si="17"/>
        <v/>
      </c>
      <c r="R191" s="57" t="str">
        <f t="shared" si="18"/>
        <v/>
      </c>
      <c r="S191" s="141" t="str">
        <f t="shared" si="21"/>
        <v/>
      </c>
      <c r="T191" s="286" t="str">
        <f t="shared" si="19"/>
        <v/>
      </c>
    </row>
    <row r="192" spans="2:20" s="4" customFormat="1" ht="15.6" x14ac:dyDescent="0.3">
      <c r="B192" s="123">
        <v>175</v>
      </c>
      <c r="C192" s="122" t="str">
        <f>'Rekensheet U-methode'!C199</f>
        <v>1. Mobiele bron</v>
      </c>
      <c r="D192" s="104" t="str">
        <f>IF('Rekensheet U-methode'!D199="","",'Rekensheet U-methode'!D199)</f>
        <v/>
      </c>
      <c r="E192" s="176" t="str">
        <f>IF('Rekensheet U-methode'!E199="","",'Rekensheet U-methode'!E199)</f>
        <v/>
      </c>
      <c r="F192" s="177" t="str">
        <f>IF('Rekensheet U-methode'!F199="","",'Rekensheet U-methode'!F199)</f>
        <v/>
      </c>
      <c r="G192" s="132" t="str">
        <f>_xlfn.IFNA(VLOOKUP($F192,'Lijst Stageklassen'!$A$5:$CV$12,3+20*(VALUE(LEFT($C192,1)-1)),TRUE),K192)</f>
        <v/>
      </c>
      <c r="H192" s="133" t="str">
        <f>_xlfn.IFNA(VLOOKUP($F192,'Lijst Stageklassen'!$A$5:$CV$12,3+20*(VALUE(LEFT($C192,1)-1))+VALUE(LEFT($D$7,1)),TRUE),K192)</f>
        <v/>
      </c>
      <c r="J192" s="355" t="str">
        <f>'Rekensheet U-methode'!P199</f>
        <v>0. nee</v>
      </c>
      <c r="K192" s="108" t="str">
        <f>_xlfn.IFNA(IF(OR(RIGHT(C192,3)="MUT",RIGHT(C192,3)="ZUT"),RIGHT(C192,3),VLOOKUP($F192,'Lijst Stageklassen'!$A$5:$CV$12,9+20*(VALUE(LEFT($C192,1)-1))+VALUE(LEFT($D$7,1))+6*VALUE(LEFT(J192,1)),TRUE)),"")</f>
        <v/>
      </c>
      <c r="L192" s="343">
        <f>'Rekensheet U-methode'!R199</f>
        <v>0</v>
      </c>
      <c r="M192" s="108" t="str">
        <f>VLOOKUP($K192,'Emissie U-methode'!$B$3:$E$11,3,TRUE)</f>
        <v/>
      </c>
      <c r="N192" s="108" t="str">
        <f>VLOOKUP($K192,'Emissie U-methode'!$B$3:$E$11,4,TRUE)</f>
        <v/>
      </c>
      <c r="O192" s="57" t="str">
        <f t="shared" si="16"/>
        <v/>
      </c>
      <c r="P192" s="57" t="str">
        <f t="shared" si="20"/>
        <v/>
      </c>
      <c r="Q192" s="57" t="str">
        <f t="shared" si="17"/>
        <v/>
      </c>
      <c r="R192" s="57" t="str">
        <f t="shared" si="18"/>
        <v/>
      </c>
      <c r="S192" s="141" t="str">
        <f t="shared" si="21"/>
        <v/>
      </c>
      <c r="T192" s="286" t="str">
        <f t="shared" si="19"/>
        <v/>
      </c>
    </row>
    <row r="193" spans="2:31" s="4" customFormat="1" ht="15.6" x14ac:dyDescent="0.3">
      <c r="B193" s="123">
        <v>176</v>
      </c>
      <c r="C193" s="122" t="str">
        <f>'Rekensheet U-methode'!C200</f>
        <v>1. Mobiele bron</v>
      </c>
      <c r="D193" s="104" t="str">
        <f>IF('Rekensheet U-methode'!D200="","",'Rekensheet U-methode'!D200)</f>
        <v/>
      </c>
      <c r="E193" s="176" t="str">
        <f>IF('Rekensheet U-methode'!E200="","",'Rekensheet U-methode'!E200)</f>
        <v/>
      </c>
      <c r="F193" s="177" t="str">
        <f>IF('Rekensheet U-methode'!F200="","",'Rekensheet U-methode'!F200)</f>
        <v/>
      </c>
      <c r="G193" s="132" t="str">
        <f>_xlfn.IFNA(VLOOKUP($F193,'Lijst Stageklassen'!$A$5:$CV$12,3+20*(VALUE(LEFT($C193,1)-1)),TRUE),K193)</f>
        <v/>
      </c>
      <c r="H193" s="133" t="str">
        <f>_xlfn.IFNA(VLOOKUP($F193,'Lijst Stageklassen'!$A$5:$CV$12,3+20*(VALUE(LEFT($C193,1)-1))+VALUE(LEFT($D$7,1)),TRUE),K193)</f>
        <v/>
      </c>
      <c r="J193" s="355" t="str">
        <f>'Rekensheet U-methode'!P200</f>
        <v>0. nee</v>
      </c>
      <c r="K193" s="108" t="str">
        <f>_xlfn.IFNA(IF(OR(RIGHT(C193,3)="MUT",RIGHT(C193,3)="ZUT"),RIGHT(C193,3),VLOOKUP($F193,'Lijst Stageklassen'!$A$5:$CV$12,9+20*(VALUE(LEFT($C193,1)-1))+VALUE(LEFT($D$7,1))+6*VALUE(LEFT(J193,1)),TRUE)),"")</f>
        <v/>
      </c>
      <c r="L193" s="343">
        <f>'Rekensheet U-methode'!R200</f>
        <v>0</v>
      </c>
      <c r="M193" s="108" t="str">
        <f>VLOOKUP($K193,'Emissie U-methode'!$B$3:$E$11,3,TRUE)</f>
        <v/>
      </c>
      <c r="N193" s="108" t="str">
        <f>VLOOKUP($K193,'Emissie U-methode'!$B$3:$E$11,4,TRUE)</f>
        <v/>
      </c>
      <c r="O193" s="57" t="str">
        <f t="shared" si="16"/>
        <v/>
      </c>
      <c r="P193" s="57" t="str">
        <f t="shared" si="20"/>
        <v/>
      </c>
      <c r="Q193" s="57" t="str">
        <f t="shared" si="17"/>
        <v/>
      </c>
      <c r="R193" s="57" t="str">
        <f t="shared" si="18"/>
        <v/>
      </c>
      <c r="S193" s="141" t="str">
        <f t="shared" si="21"/>
        <v/>
      </c>
      <c r="T193" s="286" t="str">
        <f t="shared" si="19"/>
        <v/>
      </c>
    </row>
    <row r="194" spans="2:31" s="4" customFormat="1" ht="15.6" x14ac:dyDescent="0.3">
      <c r="B194" s="123">
        <v>177</v>
      </c>
      <c r="C194" s="122" t="str">
        <f>'Rekensheet U-methode'!C201</f>
        <v>1. Mobiele bron</v>
      </c>
      <c r="D194" s="104" t="str">
        <f>IF('Rekensheet U-methode'!D201="","",'Rekensheet U-methode'!D201)</f>
        <v/>
      </c>
      <c r="E194" s="176" t="str">
        <f>IF('Rekensheet U-methode'!E201="","",'Rekensheet U-methode'!E201)</f>
        <v/>
      </c>
      <c r="F194" s="177" t="str">
        <f>IF('Rekensheet U-methode'!F201="","",'Rekensheet U-methode'!F201)</f>
        <v/>
      </c>
      <c r="G194" s="132" t="str">
        <f>_xlfn.IFNA(VLOOKUP($F194,'Lijst Stageklassen'!$A$5:$CV$12,3+20*(VALUE(LEFT($C194,1)-1)),TRUE),K194)</f>
        <v/>
      </c>
      <c r="H194" s="133" t="str">
        <f>_xlfn.IFNA(VLOOKUP($F194,'Lijst Stageklassen'!$A$5:$CV$12,3+20*(VALUE(LEFT($C194,1)-1))+VALUE(LEFT($D$7,1)),TRUE),K194)</f>
        <v/>
      </c>
      <c r="J194" s="355" t="str">
        <f>'Rekensheet U-methode'!P201</f>
        <v>0. nee</v>
      </c>
      <c r="K194" s="108" t="str">
        <f>_xlfn.IFNA(IF(OR(RIGHT(C194,3)="MUT",RIGHT(C194,3)="ZUT"),RIGHT(C194,3),VLOOKUP($F194,'Lijst Stageklassen'!$A$5:$CV$12,9+20*(VALUE(LEFT($C194,1)-1))+VALUE(LEFT($D$7,1))+6*VALUE(LEFT(J194,1)),TRUE)),"")</f>
        <v/>
      </c>
      <c r="L194" s="343">
        <f>'Rekensheet U-methode'!R201</f>
        <v>0</v>
      </c>
      <c r="M194" s="108" t="str">
        <f>VLOOKUP($K194,'Emissie U-methode'!$B$3:$E$11,3,TRUE)</f>
        <v/>
      </c>
      <c r="N194" s="108" t="str">
        <f>VLOOKUP($K194,'Emissie U-methode'!$B$3:$E$11,4,TRUE)</f>
        <v/>
      </c>
      <c r="O194" s="57" t="str">
        <f t="shared" si="16"/>
        <v/>
      </c>
      <c r="P194" s="57" t="str">
        <f t="shared" si="20"/>
        <v/>
      </c>
      <c r="Q194" s="57" t="str">
        <f t="shared" si="17"/>
        <v/>
      </c>
      <c r="R194" s="57" t="str">
        <f t="shared" si="18"/>
        <v/>
      </c>
      <c r="S194" s="141" t="str">
        <f t="shared" si="21"/>
        <v/>
      </c>
      <c r="T194" s="286" t="str">
        <f t="shared" si="19"/>
        <v/>
      </c>
    </row>
    <row r="195" spans="2:31" s="4" customFormat="1" ht="15.6" x14ac:dyDescent="0.3">
      <c r="B195" s="123">
        <v>178</v>
      </c>
      <c r="C195" s="122" t="str">
        <f>'Rekensheet U-methode'!C202</f>
        <v>1. Mobiele bron</v>
      </c>
      <c r="D195" s="104" t="str">
        <f>IF('Rekensheet U-methode'!D202="","",'Rekensheet U-methode'!D202)</f>
        <v/>
      </c>
      <c r="E195" s="176" t="str">
        <f>IF('Rekensheet U-methode'!E202="","",'Rekensheet U-methode'!E202)</f>
        <v/>
      </c>
      <c r="F195" s="177" t="str">
        <f>IF('Rekensheet U-methode'!F202="","",'Rekensheet U-methode'!F202)</f>
        <v/>
      </c>
      <c r="G195" s="132" t="str">
        <f>_xlfn.IFNA(VLOOKUP($F195,'Lijst Stageklassen'!$A$5:$CV$12,3+20*(VALUE(LEFT($C195,1)-1)),TRUE),K195)</f>
        <v/>
      </c>
      <c r="H195" s="133" t="str">
        <f>_xlfn.IFNA(VLOOKUP($F195,'Lijst Stageklassen'!$A$5:$CV$12,3+20*(VALUE(LEFT($C195,1)-1))+VALUE(LEFT($D$7,1)),TRUE),K195)</f>
        <v/>
      </c>
      <c r="J195" s="355" t="str">
        <f>'Rekensheet U-methode'!P202</f>
        <v>0. nee</v>
      </c>
      <c r="K195" s="108" t="str">
        <f>_xlfn.IFNA(IF(OR(RIGHT(C195,3)="MUT",RIGHT(C195,3)="ZUT"),RIGHT(C195,3),VLOOKUP($F195,'Lijst Stageklassen'!$A$5:$CV$12,9+20*(VALUE(LEFT($C195,1)-1))+VALUE(LEFT($D$7,1))+6*VALUE(LEFT(J195,1)),TRUE)),"")</f>
        <v/>
      </c>
      <c r="L195" s="343">
        <f>'Rekensheet U-methode'!R202</f>
        <v>0</v>
      </c>
      <c r="M195" s="108" t="str">
        <f>VLOOKUP($K195,'Emissie U-methode'!$B$3:$E$11,3,TRUE)</f>
        <v/>
      </c>
      <c r="N195" s="108" t="str">
        <f>VLOOKUP($K195,'Emissie U-methode'!$B$3:$E$11,4,TRUE)</f>
        <v/>
      </c>
      <c r="O195" s="57" t="str">
        <f t="shared" si="16"/>
        <v/>
      </c>
      <c r="P195" s="57" t="str">
        <f t="shared" si="20"/>
        <v/>
      </c>
      <c r="Q195" s="57" t="str">
        <f t="shared" si="17"/>
        <v/>
      </c>
      <c r="R195" s="57" t="str">
        <f t="shared" si="18"/>
        <v/>
      </c>
      <c r="S195" s="141" t="str">
        <f t="shared" si="21"/>
        <v/>
      </c>
      <c r="T195" s="286" t="str">
        <f t="shared" si="19"/>
        <v/>
      </c>
    </row>
    <row r="196" spans="2:31" s="4" customFormat="1" ht="15.6" x14ac:dyDescent="0.3">
      <c r="B196" s="123">
        <v>179</v>
      </c>
      <c r="C196" s="122" t="str">
        <f>'Rekensheet U-methode'!C203</f>
        <v>1. Mobiele bron</v>
      </c>
      <c r="D196" s="104" t="str">
        <f>IF('Rekensheet U-methode'!D203="","",'Rekensheet U-methode'!D203)</f>
        <v/>
      </c>
      <c r="E196" s="176" t="str">
        <f>IF('Rekensheet U-methode'!E203="","",'Rekensheet U-methode'!E203)</f>
        <v/>
      </c>
      <c r="F196" s="177" t="str">
        <f>IF('Rekensheet U-methode'!F203="","",'Rekensheet U-methode'!F203)</f>
        <v/>
      </c>
      <c r="G196" s="132" t="str">
        <f>_xlfn.IFNA(VLOOKUP($F196,'Lijst Stageklassen'!$A$5:$CV$12,3+20*(VALUE(LEFT($C196,1)-1)),TRUE),K196)</f>
        <v/>
      </c>
      <c r="H196" s="133" t="str">
        <f>_xlfn.IFNA(VLOOKUP($F196,'Lijst Stageklassen'!$A$5:$CV$12,3+20*(VALUE(LEFT($C196,1)-1))+VALUE(LEFT($D$7,1)),TRUE),K196)</f>
        <v/>
      </c>
      <c r="J196" s="355" t="str">
        <f>'Rekensheet U-methode'!P203</f>
        <v>0. nee</v>
      </c>
      <c r="K196" s="108" t="str">
        <f>_xlfn.IFNA(IF(OR(RIGHT(C196,3)="MUT",RIGHT(C196,3)="ZUT"),RIGHT(C196,3),VLOOKUP($F196,'Lijst Stageklassen'!$A$5:$CV$12,9+20*(VALUE(LEFT($C196,1)-1))+VALUE(LEFT($D$7,1))+6*VALUE(LEFT(J196,1)),TRUE)),"")</f>
        <v/>
      </c>
      <c r="L196" s="343">
        <f>'Rekensheet U-methode'!R203</f>
        <v>0</v>
      </c>
      <c r="M196" s="108" t="str">
        <f>VLOOKUP($K196,'Emissie U-methode'!$B$3:$E$11,3,TRUE)</f>
        <v/>
      </c>
      <c r="N196" s="108" t="str">
        <f>VLOOKUP($K196,'Emissie U-methode'!$B$3:$E$11,4,TRUE)</f>
        <v/>
      </c>
      <c r="O196" s="57" t="str">
        <f t="shared" si="16"/>
        <v/>
      </c>
      <c r="P196" s="57" t="str">
        <f t="shared" si="20"/>
        <v/>
      </c>
      <c r="Q196" s="57" t="str">
        <f t="shared" si="17"/>
        <v/>
      </c>
      <c r="R196" s="57" t="str">
        <f t="shared" si="18"/>
        <v/>
      </c>
      <c r="S196" s="141" t="str">
        <f t="shared" si="21"/>
        <v/>
      </c>
      <c r="T196" s="286" t="str">
        <f t="shared" si="19"/>
        <v/>
      </c>
    </row>
    <row r="197" spans="2:31" s="4" customFormat="1" ht="15.6" x14ac:dyDescent="0.3">
      <c r="B197" s="123">
        <v>180</v>
      </c>
      <c r="C197" s="122" t="str">
        <f>'Rekensheet U-methode'!C204</f>
        <v>1. Mobiele bron</v>
      </c>
      <c r="D197" s="104" t="str">
        <f>IF('Rekensheet U-methode'!D204="","",'Rekensheet U-methode'!D204)</f>
        <v/>
      </c>
      <c r="E197" s="176" t="str">
        <f>IF('Rekensheet U-methode'!E204="","",'Rekensheet U-methode'!E204)</f>
        <v/>
      </c>
      <c r="F197" s="177" t="str">
        <f>IF('Rekensheet U-methode'!F204="","",'Rekensheet U-methode'!F204)</f>
        <v/>
      </c>
      <c r="G197" s="132" t="str">
        <f>_xlfn.IFNA(VLOOKUP($F197,'Lijst Stageklassen'!$A$5:$CV$12,3+20*(VALUE(LEFT($C197,1)-1)),TRUE),K197)</f>
        <v/>
      </c>
      <c r="H197" s="133" t="str">
        <f>_xlfn.IFNA(VLOOKUP($F197,'Lijst Stageklassen'!$A$5:$CV$12,3+20*(VALUE(LEFT($C197,1)-1))+VALUE(LEFT($D$7,1)),TRUE),K197)</f>
        <v/>
      </c>
      <c r="J197" s="355" t="str">
        <f>'Rekensheet U-methode'!P204</f>
        <v>0. nee</v>
      </c>
      <c r="K197" s="108" t="str">
        <f>_xlfn.IFNA(IF(OR(RIGHT(C197,3)="MUT",RIGHT(C197,3)="ZUT"),RIGHT(C197,3),VLOOKUP($F197,'Lijst Stageklassen'!$A$5:$CV$12,9+20*(VALUE(LEFT($C197,1)-1))+VALUE(LEFT($D$7,1))+6*VALUE(LEFT(J197,1)),TRUE)),"")</f>
        <v/>
      </c>
      <c r="L197" s="343">
        <f>'Rekensheet U-methode'!R204</f>
        <v>0</v>
      </c>
      <c r="M197" s="108" t="str">
        <f>VLOOKUP($K197,'Emissie U-methode'!$B$3:$E$11,3,TRUE)</f>
        <v/>
      </c>
      <c r="N197" s="108" t="str">
        <f>VLOOKUP($K197,'Emissie U-methode'!$B$3:$E$11,4,TRUE)</f>
        <v/>
      </c>
      <c r="O197" s="57" t="str">
        <f t="shared" si="16"/>
        <v/>
      </c>
      <c r="P197" s="57" t="str">
        <f t="shared" si="20"/>
        <v/>
      </c>
      <c r="Q197" s="57" t="str">
        <f t="shared" si="17"/>
        <v/>
      </c>
      <c r="R197" s="57" t="str">
        <f t="shared" si="18"/>
        <v/>
      </c>
      <c r="S197" s="141" t="str">
        <f t="shared" si="21"/>
        <v/>
      </c>
      <c r="T197" s="286" t="str">
        <f t="shared" si="19"/>
        <v/>
      </c>
    </row>
    <row r="198" spans="2:31" s="4" customFormat="1" ht="15.6" x14ac:dyDescent="0.3">
      <c r="B198" s="123">
        <v>181</v>
      </c>
      <c r="C198" s="122" t="str">
        <f>'Rekensheet U-methode'!C205</f>
        <v>1. Mobiele bron</v>
      </c>
      <c r="D198" s="104" t="str">
        <f>IF('Rekensheet U-methode'!D205="","",'Rekensheet U-methode'!D205)</f>
        <v/>
      </c>
      <c r="E198" s="176" t="str">
        <f>IF('Rekensheet U-methode'!E205="","",'Rekensheet U-methode'!E205)</f>
        <v/>
      </c>
      <c r="F198" s="177" t="str">
        <f>IF('Rekensheet U-methode'!F205="","",'Rekensheet U-methode'!F205)</f>
        <v/>
      </c>
      <c r="G198" s="132" t="str">
        <f>_xlfn.IFNA(VLOOKUP($F198,'Lijst Stageklassen'!$A$5:$CV$12,3+20*(VALUE(LEFT($C198,1)-1)),TRUE),K198)</f>
        <v/>
      </c>
      <c r="H198" s="133" t="str">
        <f>_xlfn.IFNA(VLOOKUP($F198,'Lijst Stageklassen'!$A$5:$CV$12,3+20*(VALUE(LEFT($C198,1)-1))+VALUE(LEFT($D$7,1)),TRUE),K198)</f>
        <v/>
      </c>
      <c r="J198" s="355" t="str">
        <f>'Rekensheet U-methode'!P205</f>
        <v>0. nee</v>
      </c>
      <c r="K198" s="108" t="str">
        <f>_xlfn.IFNA(IF(OR(RIGHT(C198,3)="MUT",RIGHT(C198,3)="ZUT"),RIGHT(C198,3),VLOOKUP($F198,'Lijst Stageklassen'!$A$5:$CV$12,9+20*(VALUE(LEFT($C198,1)-1))+VALUE(LEFT($D$7,1))+6*VALUE(LEFT(J198,1)),TRUE)),"")</f>
        <v/>
      </c>
      <c r="L198" s="343">
        <f>'Rekensheet U-methode'!R205</f>
        <v>0</v>
      </c>
      <c r="M198" s="108" t="str">
        <f>VLOOKUP($K198,'Emissie U-methode'!$B$3:$E$11,3,TRUE)</f>
        <v/>
      </c>
      <c r="N198" s="108" t="str">
        <f>VLOOKUP($K198,'Emissie U-methode'!$B$3:$E$11,4,TRUE)</f>
        <v/>
      </c>
      <c r="O198" s="57" t="str">
        <f t="shared" si="16"/>
        <v/>
      </c>
      <c r="P198" s="57" t="str">
        <f t="shared" si="20"/>
        <v/>
      </c>
      <c r="Q198" s="57" t="str">
        <f t="shared" si="17"/>
        <v/>
      </c>
      <c r="R198" s="57" t="str">
        <f t="shared" si="18"/>
        <v/>
      </c>
      <c r="S198" s="141" t="str">
        <f t="shared" si="21"/>
        <v/>
      </c>
      <c r="T198" s="286" t="str">
        <f t="shared" si="19"/>
        <v/>
      </c>
    </row>
    <row r="199" spans="2:31" s="4" customFormat="1" ht="15.6" x14ac:dyDescent="0.3">
      <c r="B199" s="123">
        <v>182</v>
      </c>
      <c r="C199" s="122" t="str">
        <f>'Rekensheet U-methode'!C206</f>
        <v>1. Mobiele bron</v>
      </c>
      <c r="D199" s="104" t="str">
        <f>IF('Rekensheet U-methode'!D206="","",'Rekensheet U-methode'!D206)</f>
        <v/>
      </c>
      <c r="E199" s="176" t="str">
        <f>IF('Rekensheet U-methode'!E206="","",'Rekensheet U-methode'!E206)</f>
        <v/>
      </c>
      <c r="F199" s="177" t="str">
        <f>IF('Rekensheet U-methode'!F206="","",'Rekensheet U-methode'!F206)</f>
        <v/>
      </c>
      <c r="G199" s="132" t="str">
        <f>_xlfn.IFNA(VLOOKUP($F199,'Lijst Stageklassen'!$A$5:$CV$12,3+20*(VALUE(LEFT($C199,1)-1)),TRUE),K199)</f>
        <v/>
      </c>
      <c r="H199" s="133" t="str">
        <f>_xlfn.IFNA(VLOOKUP($F199,'Lijst Stageklassen'!$A$5:$CV$12,3+20*(VALUE(LEFT($C199,1)-1))+VALUE(LEFT($D$7,1)),TRUE),K199)</f>
        <v/>
      </c>
      <c r="J199" s="355" t="str">
        <f>'Rekensheet U-methode'!P206</f>
        <v>0. nee</v>
      </c>
      <c r="K199" s="108" t="str">
        <f>_xlfn.IFNA(IF(OR(RIGHT(C199,3)="MUT",RIGHT(C199,3)="ZUT"),RIGHT(C199,3),VLOOKUP($F199,'Lijst Stageklassen'!$A$5:$CV$12,9+20*(VALUE(LEFT($C199,1)-1))+VALUE(LEFT($D$7,1))+6*VALUE(LEFT(J199,1)),TRUE)),"")</f>
        <v/>
      </c>
      <c r="L199" s="343">
        <f>'Rekensheet U-methode'!R206</f>
        <v>0</v>
      </c>
      <c r="M199" s="108" t="str">
        <f>VLOOKUP($K199,'Emissie U-methode'!$B$3:$E$11,3,TRUE)</f>
        <v/>
      </c>
      <c r="N199" s="108" t="str">
        <f>VLOOKUP($K199,'Emissie U-methode'!$B$3:$E$11,4,TRUE)</f>
        <v/>
      </c>
      <c r="O199" s="57" t="str">
        <f t="shared" si="16"/>
        <v/>
      </c>
      <c r="P199" s="57" t="str">
        <f t="shared" si="20"/>
        <v/>
      </c>
      <c r="Q199" s="57" t="str">
        <f t="shared" si="17"/>
        <v/>
      </c>
      <c r="R199" s="57" t="str">
        <f t="shared" si="18"/>
        <v/>
      </c>
      <c r="S199" s="141" t="str">
        <f t="shared" si="21"/>
        <v/>
      </c>
      <c r="T199" s="286" t="str">
        <f t="shared" si="19"/>
        <v/>
      </c>
    </row>
    <row r="200" spans="2:31" s="4" customFormat="1" ht="15.6" x14ac:dyDescent="0.3">
      <c r="B200" s="123">
        <v>183</v>
      </c>
      <c r="C200" s="122" t="str">
        <f>'Rekensheet U-methode'!C207</f>
        <v>1. Mobiele bron</v>
      </c>
      <c r="D200" s="104" t="str">
        <f>IF('Rekensheet U-methode'!D207="","",'Rekensheet U-methode'!D207)</f>
        <v/>
      </c>
      <c r="E200" s="176" t="str">
        <f>IF('Rekensheet U-methode'!E207="","",'Rekensheet U-methode'!E207)</f>
        <v/>
      </c>
      <c r="F200" s="177" t="str">
        <f>IF('Rekensheet U-methode'!F207="","",'Rekensheet U-methode'!F207)</f>
        <v/>
      </c>
      <c r="G200" s="132" t="str">
        <f>_xlfn.IFNA(VLOOKUP($F200,'Lijst Stageklassen'!$A$5:$CV$12,3+20*(VALUE(LEFT($C200,1)-1)),TRUE),K200)</f>
        <v/>
      </c>
      <c r="H200" s="133" t="str">
        <f>_xlfn.IFNA(VLOOKUP($F200,'Lijst Stageklassen'!$A$5:$CV$12,3+20*(VALUE(LEFT($C200,1)-1))+VALUE(LEFT($D$7,1)),TRUE),K200)</f>
        <v/>
      </c>
      <c r="J200" s="355" t="str">
        <f>'Rekensheet U-methode'!P207</f>
        <v>0. nee</v>
      </c>
      <c r="K200" s="108" t="str">
        <f>_xlfn.IFNA(IF(OR(RIGHT(C200,3)="MUT",RIGHT(C200,3)="ZUT"),RIGHT(C200,3),VLOOKUP($F200,'Lijst Stageklassen'!$A$5:$CV$12,9+20*(VALUE(LEFT($C200,1)-1))+VALUE(LEFT($D$7,1))+6*VALUE(LEFT(J200,1)),TRUE)),"")</f>
        <v/>
      </c>
      <c r="L200" s="343">
        <f>'Rekensheet U-methode'!R207</f>
        <v>0</v>
      </c>
      <c r="M200" s="108" t="str">
        <f>VLOOKUP($K200,'Emissie U-methode'!$B$3:$E$11,3,TRUE)</f>
        <v/>
      </c>
      <c r="N200" s="108" t="str">
        <f>VLOOKUP($K200,'Emissie U-methode'!$B$3:$E$11,4,TRUE)</f>
        <v/>
      </c>
      <c r="O200" s="57" t="str">
        <f t="shared" si="16"/>
        <v/>
      </c>
      <c r="P200" s="57" t="str">
        <f t="shared" si="20"/>
        <v/>
      </c>
      <c r="Q200" s="57" t="str">
        <f t="shared" si="17"/>
        <v/>
      </c>
      <c r="R200" s="57" t="str">
        <f t="shared" si="18"/>
        <v/>
      </c>
      <c r="S200" s="141" t="str">
        <f t="shared" si="21"/>
        <v/>
      </c>
      <c r="T200" s="286" t="str">
        <f t="shared" si="19"/>
        <v/>
      </c>
    </row>
    <row r="201" spans="2:31" s="4" customFormat="1" ht="15.6" x14ac:dyDescent="0.3">
      <c r="B201" s="123">
        <v>184</v>
      </c>
      <c r="C201" s="122" t="str">
        <f>'Rekensheet U-methode'!C208</f>
        <v>1. Mobiele bron</v>
      </c>
      <c r="D201" s="104" t="str">
        <f>IF('Rekensheet U-methode'!D208="","",'Rekensheet U-methode'!D208)</f>
        <v/>
      </c>
      <c r="E201" s="176" t="str">
        <f>IF('Rekensheet U-methode'!E208="","",'Rekensheet U-methode'!E208)</f>
        <v/>
      </c>
      <c r="F201" s="177" t="str">
        <f>IF('Rekensheet U-methode'!F208="","",'Rekensheet U-methode'!F208)</f>
        <v/>
      </c>
      <c r="G201" s="132" t="str">
        <f>_xlfn.IFNA(VLOOKUP($F201,'Lijst Stageklassen'!$A$5:$CV$12,3+20*(VALUE(LEFT($C201,1)-1)),TRUE),K201)</f>
        <v/>
      </c>
      <c r="H201" s="133" t="str">
        <f>_xlfn.IFNA(VLOOKUP($F201,'Lijst Stageklassen'!$A$5:$CV$12,3+20*(VALUE(LEFT($C201,1)-1))+VALUE(LEFT($D$7,1)),TRUE),K201)</f>
        <v/>
      </c>
      <c r="J201" s="355" t="str">
        <f>'Rekensheet U-methode'!P208</f>
        <v>0. nee</v>
      </c>
      <c r="K201" s="108" t="str">
        <f>_xlfn.IFNA(IF(OR(RIGHT(C201,3)="MUT",RIGHT(C201,3)="ZUT"),RIGHT(C201,3),VLOOKUP($F201,'Lijst Stageklassen'!$A$5:$CV$12,9+20*(VALUE(LEFT($C201,1)-1))+VALUE(LEFT($D$7,1))+6*VALUE(LEFT(J201,1)),TRUE)),"")</f>
        <v/>
      </c>
      <c r="L201" s="343">
        <f>'Rekensheet U-methode'!R208</f>
        <v>0</v>
      </c>
      <c r="M201" s="108" t="str">
        <f>VLOOKUP($K201,'Emissie U-methode'!$B$3:$E$11,3,TRUE)</f>
        <v/>
      </c>
      <c r="N201" s="108" t="str">
        <f>VLOOKUP($K201,'Emissie U-methode'!$B$3:$E$11,4,TRUE)</f>
        <v/>
      </c>
      <c r="O201" s="57" t="str">
        <f t="shared" si="16"/>
        <v/>
      </c>
      <c r="P201" s="57" t="str">
        <f t="shared" si="20"/>
        <v/>
      </c>
      <c r="Q201" s="57" t="str">
        <f t="shared" si="17"/>
        <v/>
      </c>
      <c r="R201" s="57" t="str">
        <f t="shared" si="18"/>
        <v/>
      </c>
      <c r="S201" s="141" t="str">
        <f t="shared" si="21"/>
        <v/>
      </c>
      <c r="T201" s="286" t="str">
        <f t="shared" si="19"/>
        <v/>
      </c>
    </row>
    <row r="202" spans="2:31" ht="15.6" x14ac:dyDescent="0.3">
      <c r="B202" s="123">
        <v>185</v>
      </c>
      <c r="C202" s="122" t="str">
        <f>'Rekensheet U-methode'!C209</f>
        <v>1. Mobiele bron</v>
      </c>
      <c r="D202" s="104" t="str">
        <f>IF('Rekensheet U-methode'!D209="","",'Rekensheet U-methode'!D209)</f>
        <v/>
      </c>
      <c r="E202" s="176" t="str">
        <f>IF('Rekensheet U-methode'!E209="","",'Rekensheet U-methode'!E209)</f>
        <v/>
      </c>
      <c r="F202" s="177" t="str">
        <f>IF('Rekensheet U-methode'!F209="","",'Rekensheet U-methode'!F209)</f>
        <v/>
      </c>
      <c r="G202" s="132" t="str">
        <f>_xlfn.IFNA(VLOOKUP($F202,'Lijst Stageklassen'!$A$5:$CV$12,3+20*(VALUE(LEFT($C202,1)-1)),TRUE),K202)</f>
        <v/>
      </c>
      <c r="H202" s="133" t="str">
        <f>_xlfn.IFNA(VLOOKUP($F202,'Lijst Stageklassen'!$A$5:$CV$12,3+20*(VALUE(LEFT($C202,1)-1))+VALUE(LEFT($D$7,1)),TRUE),K202)</f>
        <v/>
      </c>
      <c r="J202" s="355" t="str">
        <f>'Rekensheet U-methode'!P209</f>
        <v>0. nee</v>
      </c>
      <c r="K202" s="108" t="str">
        <f>_xlfn.IFNA(IF(OR(RIGHT(C202,3)="MUT",RIGHT(C202,3)="ZUT"),RIGHT(C202,3),VLOOKUP($F202,'Lijst Stageklassen'!$A$5:$CV$12,9+20*(VALUE(LEFT($C202,1)-1))+VALUE(LEFT($D$7,1))+6*VALUE(LEFT(J202,1)),TRUE)),"")</f>
        <v/>
      </c>
      <c r="L202" s="343">
        <f>'Rekensheet U-methode'!R209</f>
        <v>0</v>
      </c>
      <c r="M202" s="108" t="str">
        <f>VLOOKUP($K202,'Emissie U-methode'!$B$3:$E$11,3,TRUE)</f>
        <v/>
      </c>
      <c r="N202" s="108" t="str">
        <f>VLOOKUP($K202,'Emissie U-methode'!$B$3:$E$11,4,TRUE)</f>
        <v/>
      </c>
      <c r="O202" s="57" t="str">
        <f t="shared" si="16"/>
        <v/>
      </c>
      <c r="P202" s="57" t="str">
        <f t="shared" si="20"/>
        <v/>
      </c>
      <c r="Q202" s="57" t="str">
        <f t="shared" si="17"/>
        <v/>
      </c>
      <c r="R202" s="57" t="str">
        <f t="shared" si="18"/>
        <v/>
      </c>
      <c r="S202" s="141" t="str">
        <f t="shared" si="21"/>
        <v/>
      </c>
      <c r="T202" s="286" t="str">
        <f t="shared" si="19"/>
        <v/>
      </c>
      <c r="Y202" s="4"/>
      <c r="Z202" s="4"/>
      <c r="AB202" s="4"/>
      <c r="AC202" s="4"/>
      <c r="AD202" s="4"/>
      <c r="AE202" s="4"/>
    </row>
    <row r="203" spans="2:31" ht="15.6" x14ac:dyDescent="0.3">
      <c r="B203" s="123">
        <v>186</v>
      </c>
      <c r="C203" s="122" t="str">
        <f>'Rekensheet U-methode'!C210</f>
        <v>1. Mobiele bron</v>
      </c>
      <c r="D203" s="104" t="str">
        <f>IF('Rekensheet U-methode'!D210="","",'Rekensheet U-methode'!D210)</f>
        <v/>
      </c>
      <c r="E203" s="176" t="str">
        <f>IF('Rekensheet U-methode'!E210="","",'Rekensheet U-methode'!E210)</f>
        <v/>
      </c>
      <c r="F203" s="177" t="str">
        <f>IF('Rekensheet U-methode'!F210="","",'Rekensheet U-methode'!F210)</f>
        <v/>
      </c>
      <c r="G203" s="132" t="str">
        <f>_xlfn.IFNA(VLOOKUP($F203,'Lijst Stageklassen'!$A$5:$CV$12,3+20*(VALUE(LEFT($C203,1)-1)),TRUE),K203)</f>
        <v/>
      </c>
      <c r="H203" s="133" t="str">
        <f>_xlfn.IFNA(VLOOKUP($F203,'Lijst Stageklassen'!$A$5:$CV$12,3+20*(VALUE(LEFT($C203,1)-1))+VALUE(LEFT($D$7,1)),TRUE),K203)</f>
        <v/>
      </c>
      <c r="J203" s="355" t="str">
        <f>'Rekensheet U-methode'!P210</f>
        <v>0. nee</v>
      </c>
      <c r="K203" s="108" t="str">
        <f>_xlfn.IFNA(IF(OR(RIGHT(C203,3)="MUT",RIGHT(C203,3)="ZUT"),RIGHT(C203,3),VLOOKUP($F203,'Lijst Stageklassen'!$A$5:$CV$12,9+20*(VALUE(LEFT($C203,1)-1))+VALUE(LEFT($D$7,1))+6*VALUE(LEFT(J203,1)),TRUE)),"")</f>
        <v/>
      </c>
      <c r="L203" s="343">
        <f>'Rekensheet U-methode'!R210</f>
        <v>0</v>
      </c>
      <c r="M203" s="108" t="str">
        <f>VLOOKUP($K203,'Emissie U-methode'!$B$3:$E$11,3,TRUE)</f>
        <v/>
      </c>
      <c r="N203" s="108" t="str">
        <f>VLOOKUP($K203,'Emissie U-methode'!$B$3:$E$11,4,TRUE)</f>
        <v/>
      </c>
      <c r="O203" s="57" t="str">
        <f t="shared" si="16"/>
        <v/>
      </c>
      <c r="P203" s="57" t="str">
        <f t="shared" si="20"/>
        <v/>
      </c>
      <c r="Q203" s="57" t="str">
        <f t="shared" si="17"/>
        <v/>
      </c>
      <c r="R203" s="57" t="str">
        <f t="shared" si="18"/>
        <v/>
      </c>
      <c r="S203" s="141" t="str">
        <f t="shared" si="21"/>
        <v/>
      </c>
      <c r="T203" s="286" t="str">
        <f t="shared" si="19"/>
        <v/>
      </c>
      <c r="Y203" s="4"/>
      <c r="Z203" s="4"/>
      <c r="AB203" s="4"/>
      <c r="AC203" s="4"/>
      <c r="AD203" s="4"/>
      <c r="AE203" s="4"/>
    </row>
    <row r="204" spans="2:31" ht="15.6" x14ac:dyDescent="0.3">
      <c r="B204" s="123">
        <v>187</v>
      </c>
      <c r="C204" s="122" t="str">
        <f>'Rekensheet U-methode'!C211</f>
        <v>1. Mobiele bron</v>
      </c>
      <c r="D204" s="104" t="str">
        <f>IF('Rekensheet U-methode'!D211="","",'Rekensheet U-methode'!D211)</f>
        <v/>
      </c>
      <c r="E204" s="176" t="str">
        <f>IF('Rekensheet U-methode'!E211="","",'Rekensheet U-methode'!E211)</f>
        <v/>
      </c>
      <c r="F204" s="177" t="str">
        <f>IF('Rekensheet U-methode'!F211="","",'Rekensheet U-methode'!F211)</f>
        <v/>
      </c>
      <c r="G204" s="132" t="str">
        <f>_xlfn.IFNA(VLOOKUP($F204,'Lijst Stageklassen'!$A$5:$CV$12,3+20*(VALUE(LEFT($C204,1)-1)),TRUE),K204)</f>
        <v/>
      </c>
      <c r="H204" s="133" t="str">
        <f>_xlfn.IFNA(VLOOKUP($F204,'Lijst Stageklassen'!$A$5:$CV$12,3+20*(VALUE(LEFT($C204,1)-1))+VALUE(LEFT($D$7,1)),TRUE),K204)</f>
        <v/>
      </c>
      <c r="J204" s="355" t="str">
        <f>'Rekensheet U-methode'!P211</f>
        <v>0. nee</v>
      </c>
      <c r="K204" s="108" t="str">
        <f>_xlfn.IFNA(IF(OR(RIGHT(C204,3)="MUT",RIGHT(C204,3)="ZUT"),RIGHT(C204,3),VLOOKUP($F204,'Lijst Stageklassen'!$A$5:$CV$12,9+20*(VALUE(LEFT($C204,1)-1))+VALUE(LEFT($D$7,1))+6*VALUE(LEFT(J204,1)),TRUE)),"")</f>
        <v/>
      </c>
      <c r="L204" s="343">
        <f>'Rekensheet U-methode'!R211</f>
        <v>0</v>
      </c>
      <c r="M204" s="108" t="str">
        <f>VLOOKUP($K204,'Emissie U-methode'!$B$3:$E$11,3,TRUE)</f>
        <v/>
      </c>
      <c r="N204" s="108" t="str">
        <f>VLOOKUP($K204,'Emissie U-methode'!$B$3:$E$11,4,TRUE)</f>
        <v/>
      </c>
      <c r="O204" s="57" t="str">
        <f t="shared" si="16"/>
        <v/>
      </c>
      <c r="P204" s="57" t="str">
        <f t="shared" si="20"/>
        <v/>
      </c>
      <c r="Q204" s="57" t="str">
        <f t="shared" si="17"/>
        <v/>
      </c>
      <c r="R204" s="57" t="str">
        <f t="shared" si="18"/>
        <v/>
      </c>
      <c r="S204" s="141" t="str">
        <f t="shared" si="21"/>
        <v/>
      </c>
      <c r="T204" s="286" t="str">
        <f t="shared" si="19"/>
        <v/>
      </c>
      <c r="Y204" s="4"/>
      <c r="Z204" s="4"/>
      <c r="AB204" s="4"/>
      <c r="AC204" s="4"/>
      <c r="AD204" s="4"/>
      <c r="AE204" s="4"/>
    </row>
    <row r="205" spans="2:31" ht="15.6" x14ac:dyDescent="0.3">
      <c r="B205" s="123">
        <v>188</v>
      </c>
      <c r="C205" s="122" t="str">
        <f>'Rekensheet U-methode'!C212</f>
        <v>1. Mobiele bron</v>
      </c>
      <c r="D205" s="104" t="str">
        <f>IF('Rekensheet U-methode'!D212="","",'Rekensheet U-methode'!D212)</f>
        <v/>
      </c>
      <c r="E205" s="176" t="str">
        <f>IF('Rekensheet U-methode'!E212="","",'Rekensheet U-methode'!E212)</f>
        <v/>
      </c>
      <c r="F205" s="177" t="str">
        <f>IF('Rekensheet U-methode'!F212="","",'Rekensheet U-methode'!F212)</f>
        <v/>
      </c>
      <c r="G205" s="132" t="str">
        <f>_xlfn.IFNA(VLOOKUP($F205,'Lijst Stageklassen'!$A$5:$CV$12,3+20*(VALUE(LEFT($C205,1)-1)),TRUE),K205)</f>
        <v/>
      </c>
      <c r="H205" s="133" t="str">
        <f>_xlfn.IFNA(VLOOKUP($F205,'Lijst Stageklassen'!$A$5:$CV$12,3+20*(VALUE(LEFT($C205,1)-1))+VALUE(LEFT($D$7,1)),TRUE),K205)</f>
        <v/>
      </c>
      <c r="J205" s="355" t="str">
        <f>'Rekensheet U-methode'!P212</f>
        <v>0. nee</v>
      </c>
      <c r="K205" s="108" t="str">
        <f>_xlfn.IFNA(IF(OR(RIGHT(C205,3)="MUT",RIGHT(C205,3)="ZUT"),RIGHT(C205,3),VLOOKUP($F205,'Lijst Stageklassen'!$A$5:$CV$12,9+20*(VALUE(LEFT($C205,1)-1))+VALUE(LEFT($D$7,1))+6*VALUE(LEFT(J205,1)),TRUE)),"")</f>
        <v/>
      </c>
      <c r="L205" s="343">
        <f>'Rekensheet U-methode'!R212</f>
        <v>0</v>
      </c>
      <c r="M205" s="108" t="str">
        <f>VLOOKUP($K205,'Emissie U-methode'!$B$3:$E$11,3,TRUE)</f>
        <v/>
      </c>
      <c r="N205" s="108" t="str">
        <f>VLOOKUP($K205,'Emissie U-methode'!$B$3:$E$11,4,TRUE)</f>
        <v/>
      </c>
      <c r="O205" s="57" t="str">
        <f t="shared" si="16"/>
        <v/>
      </c>
      <c r="P205" s="57" t="str">
        <f t="shared" si="20"/>
        <v/>
      </c>
      <c r="Q205" s="57" t="str">
        <f t="shared" si="17"/>
        <v/>
      </c>
      <c r="R205" s="57" t="str">
        <f t="shared" si="18"/>
        <v/>
      </c>
      <c r="S205" s="141" t="str">
        <f t="shared" si="21"/>
        <v/>
      </c>
      <c r="T205" s="286" t="str">
        <f t="shared" si="19"/>
        <v/>
      </c>
      <c r="Y205" s="4"/>
      <c r="Z205" s="4"/>
      <c r="AB205" s="4"/>
      <c r="AC205" s="4"/>
      <c r="AD205" s="4"/>
      <c r="AE205" s="4"/>
    </row>
    <row r="206" spans="2:31" ht="15.6" x14ac:dyDescent="0.3">
      <c r="B206" s="123">
        <v>189</v>
      </c>
      <c r="C206" s="122" t="str">
        <f>'Rekensheet U-methode'!C213</f>
        <v>1. Mobiele bron</v>
      </c>
      <c r="D206" s="104" t="str">
        <f>IF('Rekensheet U-methode'!D213="","",'Rekensheet U-methode'!D213)</f>
        <v/>
      </c>
      <c r="E206" s="176" t="str">
        <f>IF('Rekensheet U-methode'!E213="","",'Rekensheet U-methode'!E213)</f>
        <v/>
      </c>
      <c r="F206" s="177" t="str">
        <f>IF('Rekensheet U-methode'!F213="","",'Rekensheet U-methode'!F213)</f>
        <v/>
      </c>
      <c r="G206" s="132" t="str">
        <f>_xlfn.IFNA(VLOOKUP($F206,'Lijst Stageklassen'!$A$5:$CV$12,3+20*(VALUE(LEFT($C206,1)-1)),TRUE),K206)</f>
        <v/>
      </c>
      <c r="H206" s="133" t="str">
        <f>_xlfn.IFNA(VLOOKUP($F206,'Lijst Stageklassen'!$A$5:$CV$12,3+20*(VALUE(LEFT($C206,1)-1))+VALUE(LEFT($D$7,1)),TRUE),K206)</f>
        <v/>
      </c>
      <c r="J206" s="355" t="str">
        <f>'Rekensheet U-methode'!P213</f>
        <v>0. nee</v>
      </c>
      <c r="K206" s="108" t="str">
        <f>_xlfn.IFNA(IF(OR(RIGHT(C206,3)="MUT",RIGHT(C206,3)="ZUT"),RIGHT(C206,3),VLOOKUP($F206,'Lijst Stageklassen'!$A$5:$CV$12,9+20*(VALUE(LEFT($C206,1)-1))+VALUE(LEFT($D$7,1))+6*VALUE(LEFT(J206,1)),TRUE)),"")</f>
        <v/>
      </c>
      <c r="L206" s="343">
        <f>'Rekensheet U-methode'!R213</f>
        <v>0</v>
      </c>
      <c r="M206" s="108" t="str">
        <f>VLOOKUP($K206,'Emissie U-methode'!$B$3:$E$11,3,TRUE)</f>
        <v/>
      </c>
      <c r="N206" s="108" t="str">
        <f>VLOOKUP($K206,'Emissie U-methode'!$B$3:$E$11,4,TRUE)</f>
        <v/>
      </c>
      <c r="O206" s="57" t="str">
        <f t="shared" si="16"/>
        <v/>
      </c>
      <c r="P206" s="57" t="str">
        <f t="shared" si="20"/>
        <v/>
      </c>
      <c r="Q206" s="57" t="str">
        <f t="shared" si="17"/>
        <v/>
      </c>
      <c r="R206" s="57" t="str">
        <f t="shared" si="18"/>
        <v/>
      </c>
      <c r="S206" s="141" t="str">
        <f t="shared" si="21"/>
        <v/>
      </c>
      <c r="T206" s="286" t="str">
        <f t="shared" si="19"/>
        <v/>
      </c>
      <c r="Y206" s="4"/>
      <c r="Z206" s="4"/>
      <c r="AB206" s="4"/>
      <c r="AC206" s="4"/>
      <c r="AD206" s="4"/>
      <c r="AE206" s="4"/>
    </row>
    <row r="207" spans="2:31" ht="15.6" x14ac:dyDescent="0.3">
      <c r="B207" s="123">
        <v>190</v>
      </c>
      <c r="C207" s="122" t="str">
        <f>'Rekensheet U-methode'!C214</f>
        <v>1. Mobiele bron</v>
      </c>
      <c r="D207" s="104" t="str">
        <f>IF('Rekensheet U-methode'!D214="","",'Rekensheet U-methode'!D214)</f>
        <v/>
      </c>
      <c r="E207" s="176" t="str">
        <f>IF('Rekensheet U-methode'!E214="","",'Rekensheet U-methode'!E214)</f>
        <v/>
      </c>
      <c r="F207" s="177" t="str">
        <f>IF('Rekensheet U-methode'!F214="","",'Rekensheet U-methode'!F214)</f>
        <v/>
      </c>
      <c r="G207" s="132" t="str">
        <f>_xlfn.IFNA(VLOOKUP($F207,'Lijst Stageklassen'!$A$5:$CV$12,3+20*(VALUE(LEFT($C207,1)-1)),TRUE),K207)</f>
        <v/>
      </c>
      <c r="H207" s="133" t="str">
        <f>_xlfn.IFNA(VLOOKUP($F207,'Lijst Stageklassen'!$A$5:$CV$12,3+20*(VALUE(LEFT($C207,1)-1))+VALUE(LEFT($D$7,1)),TRUE),K207)</f>
        <v/>
      </c>
      <c r="J207" s="355" t="str">
        <f>'Rekensheet U-methode'!P214</f>
        <v>0. nee</v>
      </c>
      <c r="K207" s="108" t="str">
        <f>_xlfn.IFNA(IF(OR(RIGHT(C207,3)="MUT",RIGHT(C207,3)="ZUT"),RIGHT(C207,3),VLOOKUP($F207,'Lijst Stageklassen'!$A$5:$CV$12,9+20*(VALUE(LEFT($C207,1)-1))+VALUE(LEFT($D$7,1))+6*VALUE(LEFT(J207,1)),TRUE)),"")</f>
        <v/>
      </c>
      <c r="L207" s="343">
        <f>'Rekensheet U-methode'!R214</f>
        <v>0</v>
      </c>
      <c r="M207" s="108" t="str">
        <f>VLOOKUP($K207,'Emissie U-methode'!$B$3:$E$11,3,TRUE)</f>
        <v/>
      </c>
      <c r="N207" s="108" t="str">
        <f>VLOOKUP($K207,'Emissie U-methode'!$B$3:$E$11,4,TRUE)</f>
        <v/>
      </c>
      <c r="O207" s="57" t="str">
        <f t="shared" si="16"/>
        <v/>
      </c>
      <c r="P207" s="57" t="str">
        <f t="shared" si="20"/>
        <v/>
      </c>
      <c r="Q207" s="57" t="str">
        <f t="shared" si="17"/>
        <v/>
      </c>
      <c r="R207" s="57" t="str">
        <f t="shared" si="18"/>
        <v/>
      </c>
      <c r="S207" s="141" t="str">
        <f t="shared" si="21"/>
        <v/>
      </c>
      <c r="T207" s="286" t="str">
        <f t="shared" si="19"/>
        <v/>
      </c>
      <c r="Y207" s="4"/>
      <c r="Z207" s="4"/>
      <c r="AB207" s="4"/>
      <c r="AC207" s="4"/>
      <c r="AD207" s="4"/>
      <c r="AE207" s="4"/>
    </row>
    <row r="208" spans="2:31" ht="15.6" x14ac:dyDescent="0.3">
      <c r="B208" s="123">
        <v>191</v>
      </c>
      <c r="C208" s="122" t="str">
        <f>'Rekensheet U-methode'!C215</f>
        <v>1. Mobiele bron</v>
      </c>
      <c r="D208" s="104" t="str">
        <f>IF('Rekensheet U-methode'!D215="","",'Rekensheet U-methode'!D215)</f>
        <v/>
      </c>
      <c r="E208" s="176" t="str">
        <f>IF('Rekensheet U-methode'!E215="","",'Rekensheet U-methode'!E215)</f>
        <v/>
      </c>
      <c r="F208" s="177" t="str">
        <f>IF('Rekensheet U-methode'!F215="","",'Rekensheet U-methode'!F215)</f>
        <v/>
      </c>
      <c r="G208" s="132" t="str">
        <f>_xlfn.IFNA(VLOOKUP($F208,'Lijst Stageklassen'!$A$5:$CV$12,3+20*(VALUE(LEFT($C208,1)-1)),TRUE),K208)</f>
        <v/>
      </c>
      <c r="H208" s="133" t="str">
        <f>_xlfn.IFNA(VLOOKUP($F208,'Lijst Stageklassen'!$A$5:$CV$12,3+20*(VALUE(LEFT($C208,1)-1))+VALUE(LEFT($D$7,1)),TRUE),K208)</f>
        <v/>
      </c>
      <c r="J208" s="355" t="str">
        <f>'Rekensheet U-methode'!P215</f>
        <v>0. nee</v>
      </c>
      <c r="K208" s="108" t="str">
        <f>_xlfn.IFNA(IF(OR(RIGHT(C208,3)="MUT",RIGHT(C208,3)="ZUT"),RIGHT(C208,3),VLOOKUP($F208,'Lijst Stageklassen'!$A$5:$CV$12,9+20*(VALUE(LEFT($C208,1)-1))+VALUE(LEFT($D$7,1))+6*VALUE(LEFT(J208,1)),TRUE)),"")</f>
        <v/>
      </c>
      <c r="L208" s="343">
        <f>'Rekensheet U-methode'!R215</f>
        <v>0</v>
      </c>
      <c r="M208" s="108" t="str">
        <f>VLOOKUP($K208,'Emissie U-methode'!$B$3:$E$11,3,TRUE)</f>
        <v/>
      </c>
      <c r="N208" s="108" t="str">
        <f>VLOOKUP($K208,'Emissie U-methode'!$B$3:$E$11,4,TRUE)</f>
        <v/>
      </c>
      <c r="O208" s="57" t="str">
        <f t="shared" si="16"/>
        <v/>
      </c>
      <c r="P208" s="57" t="str">
        <f t="shared" si="20"/>
        <v/>
      </c>
      <c r="Q208" s="57" t="str">
        <f t="shared" si="17"/>
        <v/>
      </c>
      <c r="R208" s="57" t="str">
        <f t="shared" si="18"/>
        <v/>
      </c>
      <c r="S208" s="141" t="str">
        <f t="shared" si="21"/>
        <v/>
      </c>
      <c r="T208" s="286" t="str">
        <f t="shared" si="19"/>
        <v/>
      </c>
      <c r="Y208" s="4"/>
      <c r="Z208" s="4"/>
      <c r="AB208" s="4"/>
      <c r="AC208" s="4"/>
      <c r="AD208" s="4"/>
      <c r="AE208" s="4"/>
    </row>
    <row r="209" spans="1:40" ht="15.6" x14ac:dyDescent="0.3">
      <c r="B209" s="123">
        <v>192</v>
      </c>
      <c r="C209" s="122" t="str">
        <f>'Rekensheet U-methode'!C216</f>
        <v>1. Mobiele bron</v>
      </c>
      <c r="D209" s="104" t="str">
        <f>IF('Rekensheet U-methode'!D216="","",'Rekensheet U-methode'!D216)</f>
        <v/>
      </c>
      <c r="E209" s="176" t="str">
        <f>IF('Rekensheet U-methode'!E216="","",'Rekensheet U-methode'!E216)</f>
        <v/>
      </c>
      <c r="F209" s="177" t="str">
        <f>IF('Rekensheet U-methode'!F216="","",'Rekensheet U-methode'!F216)</f>
        <v/>
      </c>
      <c r="G209" s="132" t="str">
        <f>_xlfn.IFNA(VLOOKUP($F209,'Lijst Stageklassen'!$A$5:$CV$12,3+20*(VALUE(LEFT($C209,1)-1)),TRUE),K209)</f>
        <v/>
      </c>
      <c r="H209" s="133" t="str">
        <f>_xlfn.IFNA(VLOOKUP($F209,'Lijst Stageklassen'!$A$5:$CV$12,3+20*(VALUE(LEFT($C209,1)-1))+VALUE(LEFT($D$7,1)),TRUE),K209)</f>
        <v/>
      </c>
      <c r="J209" s="355" t="str">
        <f>'Rekensheet U-methode'!P216</f>
        <v>0. nee</v>
      </c>
      <c r="K209" s="108" t="str">
        <f>_xlfn.IFNA(IF(OR(RIGHT(C209,3)="MUT",RIGHT(C209,3)="ZUT"),RIGHT(C209,3),VLOOKUP($F209,'Lijst Stageklassen'!$A$5:$CV$12,9+20*(VALUE(LEFT($C209,1)-1))+VALUE(LEFT($D$7,1))+6*VALUE(LEFT(J209,1)),TRUE)),"")</f>
        <v/>
      </c>
      <c r="L209" s="343">
        <f>'Rekensheet U-methode'!R216</f>
        <v>0</v>
      </c>
      <c r="M209" s="108" t="str">
        <f>VLOOKUP($K209,'Emissie U-methode'!$B$3:$E$11,3,TRUE)</f>
        <v/>
      </c>
      <c r="N209" s="108" t="str">
        <f>VLOOKUP($K209,'Emissie U-methode'!$B$3:$E$11,4,TRUE)</f>
        <v/>
      </c>
      <c r="O209" s="57" t="str">
        <f t="shared" si="16"/>
        <v/>
      </c>
      <c r="P209" s="57" t="str">
        <f t="shared" si="20"/>
        <v/>
      </c>
      <c r="Q209" s="57" t="str">
        <f t="shared" si="17"/>
        <v/>
      </c>
      <c r="R209" s="57" t="str">
        <f t="shared" si="18"/>
        <v/>
      </c>
      <c r="S209" s="141" t="str">
        <f t="shared" si="21"/>
        <v/>
      </c>
      <c r="T209" s="286" t="str">
        <f t="shared" si="19"/>
        <v/>
      </c>
      <c r="Y209" s="4"/>
      <c r="Z209" s="4"/>
      <c r="AB209" s="4"/>
      <c r="AC209" s="4"/>
      <c r="AD209" s="4"/>
      <c r="AE209" s="4"/>
    </row>
    <row r="210" spans="1:40" ht="15.6" x14ac:dyDescent="0.3">
      <c r="B210" s="123">
        <v>193</v>
      </c>
      <c r="C210" s="122" t="str">
        <f>'Rekensheet U-methode'!C217</f>
        <v>1. Mobiele bron</v>
      </c>
      <c r="D210" s="104" t="str">
        <f>IF('Rekensheet U-methode'!D217="","",'Rekensheet U-methode'!D217)</f>
        <v/>
      </c>
      <c r="E210" s="176" t="str">
        <f>IF('Rekensheet U-methode'!E217="","",'Rekensheet U-methode'!E217)</f>
        <v/>
      </c>
      <c r="F210" s="177" t="str">
        <f>IF('Rekensheet U-methode'!F217="","",'Rekensheet U-methode'!F217)</f>
        <v/>
      </c>
      <c r="G210" s="132" t="str">
        <f>_xlfn.IFNA(VLOOKUP($F210,'Lijst Stageklassen'!$A$5:$CV$12,3+20*(VALUE(LEFT($C210,1)-1)),TRUE),K210)</f>
        <v/>
      </c>
      <c r="H210" s="133" t="str">
        <f>_xlfn.IFNA(VLOOKUP($F210,'Lijst Stageklassen'!$A$5:$CV$12,3+20*(VALUE(LEFT($C210,1)-1))+VALUE(LEFT($D$7,1)),TRUE),K210)</f>
        <v/>
      </c>
      <c r="J210" s="355" t="str">
        <f>'Rekensheet U-methode'!P217</f>
        <v>0. nee</v>
      </c>
      <c r="K210" s="108" t="str">
        <f>_xlfn.IFNA(IF(OR(RIGHT(C210,3)="MUT",RIGHT(C210,3)="ZUT"),RIGHT(C210,3),VLOOKUP($F210,'Lijst Stageklassen'!$A$5:$CV$12,9+20*(VALUE(LEFT($C210,1)-1))+VALUE(LEFT($D$7,1))+6*VALUE(LEFT(J210,1)),TRUE)),"")</f>
        <v/>
      </c>
      <c r="L210" s="343">
        <f>'Rekensheet U-methode'!R217</f>
        <v>0</v>
      </c>
      <c r="M210" s="108" t="str">
        <f>VLOOKUP($K210,'Emissie U-methode'!$B$3:$E$11,3,TRUE)</f>
        <v/>
      </c>
      <c r="N210" s="108" t="str">
        <f>VLOOKUP($K210,'Emissie U-methode'!$B$3:$E$11,4,TRUE)</f>
        <v/>
      </c>
      <c r="O210" s="57" t="str">
        <f t="shared" si="16"/>
        <v/>
      </c>
      <c r="P210" s="57" t="str">
        <f t="shared" si="20"/>
        <v/>
      </c>
      <c r="Q210" s="57" t="str">
        <f t="shared" si="17"/>
        <v/>
      </c>
      <c r="R210" s="57" t="str">
        <f t="shared" si="18"/>
        <v/>
      </c>
      <c r="S210" s="141" t="str">
        <f t="shared" si="21"/>
        <v/>
      </c>
      <c r="T210" s="286" t="str">
        <f t="shared" si="19"/>
        <v/>
      </c>
      <c r="Y210" s="4"/>
      <c r="Z210" s="4"/>
      <c r="AB210" s="4"/>
      <c r="AC210" s="4"/>
      <c r="AD210" s="4"/>
      <c r="AE210" s="4"/>
    </row>
    <row r="211" spans="1:40" ht="15.6" x14ac:dyDescent="0.3">
      <c r="B211" s="123">
        <v>194</v>
      </c>
      <c r="C211" s="122" t="str">
        <f>'Rekensheet U-methode'!C218</f>
        <v>1. Mobiele bron</v>
      </c>
      <c r="D211" s="104" t="str">
        <f>IF('Rekensheet U-methode'!D218="","",'Rekensheet U-methode'!D218)</f>
        <v/>
      </c>
      <c r="E211" s="176" t="str">
        <f>IF('Rekensheet U-methode'!E218="","",'Rekensheet U-methode'!E218)</f>
        <v/>
      </c>
      <c r="F211" s="177" t="str">
        <f>IF('Rekensheet U-methode'!F218="","",'Rekensheet U-methode'!F218)</f>
        <v/>
      </c>
      <c r="G211" s="132" t="str">
        <f>_xlfn.IFNA(VLOOKUP($F211,'Lijst Stageklassen'!$A$5:$CV$12,3+20*(VALUE(LEFT($C211,1)-1)),TRUE),K211)</f>
        <v/>
      </c>
      <c r="H211" s="133" t="str">
        <f>_xlfn.IFNA(VLOOKUP($F211,'Lijst Stageklassen'!$A$5:$CV$12,3+20*(VALUE(LEFT($C211,1)-1))+VALUE(LEFT($D$7,1)),TRUE),K211)</f>
        <v/>
      </c>
      <c r="J211" s="355" t="str">
        <f>'Rekensheet U-methode'!P218</f>
        <v>0. nee</v>
      </c>
      <c r="K211" s="108" t="str">
        <f>_xlfn.IFNA(IF(OR(RIGHT(C211,3)="MUT",RIGHT(C211,3)="ZUT"),RIGHT(C211,3),VLOOKUP($F211,'Lijst Stageklassen'!$A$5:$CV$12,9+20*(VALUE(LEFT($C211,1)-1))+VALUE(LEFT($D$7,1))+6*VALUE(LEFT(J211,1)),TRUE)),"")</f>
        <v/>
      </c>
      <c r="L211" s="343">
        <f>'Rekensheet U-methode'!R218</f>
        <v>0</v>
      </c>
      <c r="M211" s="108" t="str">
        <f>VLOOKUP($K211,'Emissie U-methode'!$B$3:$E$11,3,TRUE)</f>
        <v/>
      </c>
      <c r="N211" s="108" t="str">
        <f>VLOOKUP($K211,'Emissie U-methode'!$B$3:$E$11,4,TRUE)</f>
        <v/>
      </c>
      <c r="O211" s="57" t="str">
        <f t="shared" ref="O211:O217" si="22">IF(ISNUMBER($E211),IF(OR($K211="MUT", $K211="ZUT"),$E211,IF($K211&lt;&gt;"ZE",(100%-$L211)*$E211,0)),"")</f>
        <v/>
      </c>
      <c r="P211" s="57" t="str">
        <f t="shared" si="20"/>
        <v/>
      </c>
      <c r="Q211" s="57" t="str">
        <f t="shared" ref="Q211:Q217" si="23">IF(ISNUMBER($E211),IF(OR($K211="MUT", $K211="ZUT"),0,IF($K211&lt;&gt;"ZE",L211*E211, 100%*$E211)),"")</f>
        <v/>
      </c>
      <c r="R211" s="57" t="str">
        <f t="shared" ref="R211:R217" si="24">IF(ISNUMBER(E211),Q211*F211/1000,"")</f>
        <v/>
      </c>
      <c r="S211" s="141" t="str">
        <f t="shared" si="21"/>
        <v/>
      </c>
      <c r="T211" s="286" t="str">
        <f t="shared" ref="T211:T217" si="25">IF(ISNUMBER(N211),(IF(OR(K211="MUT",K211="ZUT"),$O211*N211,$O211*$F211*N211/1000)),"")</f>
        <v/>
      </c>
      <c r="Y211" s="4"/>
      <c r="Z211" s="4"/>
      <c r="AB211" s="4"/>
      <c r="AC211" s="4"/>
      <c r="AD211" s="4"/>
      <c r="AE211" s="4"/>
    </row>
    <row r="212" spans="1:40" ht="15.6" x14ac:dyDescent="0.3">
      <c r="B212" s="123">
        <v>195</v>
      </c>
      <c r="C212" s="122" t="str">
        <f>'Rekensheet U-methode'!C219</f>
        <v>1. Mobiele bron</v>
      </c>
      <c r="D212" s="104" t="str">
        <f>IF('Rekensheet U-methode'!D219="","",'Rekensheet U-methode'!D219)</f>
        <v/>
      </c>
      <c r="E212" s="176" t="str">
        <f>IF('Rekensheet U-methode'!E219="","",'Rekensheet U-methode'!E219)</f>
        <v/>
      </c>
      <c r="F212" s="177" t="str">
        <f>IF('Rekensheet U-methode'!F219="","",'Rekensheet U-methode'!F219)</f>
        <v/>
      </c>
      <c r="G212" s="132" t="str">
        <f>_xlfn.IFNA(VLOOKUP($F212,'Lijst Stageklassen'!$A$5:$CV$12,3+20*(VALUE(LEFT($C212,1)-1)),TRUE),K212)</f>
        <v/>
      </c>
      <c r="H212" s="133" t="str">
        <f>_xlfn.IFNA(VLOOKUP($F212,'Lijst Stageklassen'!$A$5:$CV$12,3+20*(VALUE(LEFT($C212,1)-1))+VALUE(LEFT($D$7,1)),TRUE),K212)</f>
        <v/>
      </c>
      <c r="J212" s="355" t="str">
        <f>'Rekensheet U-methode'!P219</f>
        <v>0. nee</v>
      </c>
      <c r="K212" s="108" t="str">
        <f>_xlfn.IFNA(IF(OR(RIGHT(C212,3)="MUT",RIGHT(C212,3)="ZUT"),RIGHT(C212,3),VLOOKUP($F212,'Lijst Stageklassen'!$A$5:$CV$12,9+20*(VALUE(LEFT($C212,1)-1))+VALUE(LEFT($D$7,1))+6*VALUE(LEFT(J212,1)),TRUE)),"")</f>
        <v/>
      </c>
      <c r="L212" s="343">
        <f>'Rekensheet U-methode'!R219</f>
        <v>0</v>
      </c>
      <c r="M212" s="108" t="str">
        <f>VLOOKUP($K212,'Emissie U-methode'!$B$3:$E$11,3,TRUE)</f>
        <v/>
      </c>
      <c r="N212" s="108" t="str">
        <f>VLOOKUP($K212,'Emissie U-methode'!$B$3:$E$11,4,TRUE)</f>
        <v/>
      </c>
      <c r="O212" s="57" t="str">
        <f t="shared" si="22"/>
        <v/>
      </c>
      <c r="P212" s="57" t="str">
        <f t="shared" si="20"/>
        <v/>
      </c>
      <c r="Q212" s="57" t="str">
        <f t="shared" si="23"/>
        <v/>
      </c>
      <c r="R212" s="57" t="str">
        <f t="shared" si="24"/>
        <v/>
      </c>
      <c r="S212" s="141" t="str">
        <f t="shared" si="21"/>
        <v/>
      </c>
      <c r="T212" s="286" t="str">
        <f t="shared" si="25"/>
        <v/>
      </c>
      <c r="Y212" s="4"/>
      <c r="Z212" s="4"/>
      <c r="AB212" s="4"/>
      <c r="AC212" s="4"/>
      <c r="AD212" s="4"/>
      <c r="AE212" s="4"/>
    </row>
    <row r="213" spans="1:40" ht="15.6" x14ac:dyDescent="0.3">
      <c r="B213" s="123">
        <v>196</v>
      </c>
      <c r="C213" s="122" t="str">
        <f>'Rekensheet U-methode'!C220</f>
        <v>1. Mobiele bron</v>
      </c>
      <c r="D213" s="104" t="str">
        <f>IF('Rekensheet U-methode'!D220="","",'Rekensheet U-methode'!D220)</f>
        <v/>
      </c>
      <c r="E213" s="176" t="str">
        <f>IF('Rekensheet U-methode'!E220="","",'Rekensheet U-methode'!E220)</f>
        <v/>
      </c>
      <c r="F213" s="177" t="str">
        <f>IF('Rekensheet U-methode'!F220="","",'Rekensheet U-methode'!F220)</f>
        <v/>
      </c>
      <c r="G213" s="132" t="str">
        <f>_xlfn.IFNA(VLOOKUP($F213,'Lijst Stageklassen'!$A$5:$CV$12,3+20*(VALUE(LEFT($C213,1)-1)),TRUE),K213)</f>
        <v/>
      </c>
      <c r="H213" s="133" t="str">
        <f>_xlfn.IFNA(VLOOKUP($F213,'Lijst Stageklassen'!$A$5:$CV$12,3+20*(VALUE(LEFT($C213,1)-1))+VALUE(LEFT($D$7,1)),TRUE),K213)</f>
        <v/>
      </c>
      <c r="J213" s="355" t="str">
        <f>'Rekensheet U-methode'!P220</f>
        <v>0. nee</v>
      </c>
      <c r="K213" s="108" t="str">
        <f>_xlfn.IFNA(IF(OR(RIGHT(C213,3)="MUT",RIGHT(C213,3)="ZUT"),RIGHT(C213,3),VLOOKUP($F213,'Lijst Stageklassen'!$A$5:$CV$12,9+20*(VALUE(LEFT($C213,1)-1))+VALUE(LEFT($D$7,1))+6*VALUE(LEFT(J213,1)),TRUE)),"")</f>
        <v/>
      </c>
      <c r="L213" s="343">
        <f>'Rekensheet U-methode'!R220</f>
        <v>0</v>
      </c>
      <c r="M213" s="108" t="str">
        <f>VLOOKUP($K213,'Emissie U-methode'!$B$3:$E$11,3,TRUE)</f>
        <v/>
      </c>
      <c r="N213" s="108" t="str">
        <f>VLOOKUP($K213,'Emissie U-methode'!$B$3:$E$11,4,TRUE)</f>
        <v/>
      </c>
      <c r="O213" s="57" t="str">
        <f t="shared" si="22"/>
        <v/>
      </c>
      <c r="P213" s="57" t="str">
        <f t="shared" si="20"/>
        <v/>
      </c>
      <c r="Q213" s="57" t="str">
        <f t="shared" si="23"/>
        <v/>
      </c>
      <c r="R213" s="57" t="str">
        <f t="shared" si="24"/>
        <v/>
      </c>
      <c r="S213" s="141" t="str">
        <f t="shared" si="21"/>
        <v/>
      </c>
      <c r="T213" s="286" t="str">
        <f t="shared" si="25"/>
        <v/>
      </c>
      <c r="Y213" s="4"/>
      <c r="Z213" s="4"/>
      <c r="AB213" s="4"/>
      <c r="AC213" s="4"/>
      <c r="AD213" s="4"/>
      <c r="AE213" s="4"/>
    </row>
    <row r="214" spans="1:40" ht="15.6" x14ac:dyDescent="0.3">
      <c r="B214" s="123">
        <v>197</v>
      </c>
      <c r="C214" s="122" t="str">
        <f>'Rekensheet U-methode'!C221</f>
        <v>1. Mobiele bron</v>
      </c>
      <c r="D214" s="104" t="str">
        <f>IF('Rekensheet U-methode'!D221="","",'Rekensheet U-methode'!D221)</f>
        <v/>
      </c>
      <c r="E214" s="176" t="str">
        <f>IF('Rekensheet U-methode'!E221="","",'Rekensheet U-methode'!E221)</f>
        <v/>
      </c>
      <c r="F214" s="177" t="str">
        <f>IF('Rekensheet U-methode'!F221="","",'Rekensheet U-methode'!F221)</f>
        <v/>
      </c>
      <c r="G214" s="132" t="str">
        <f>_xlfn.IFNA(VLOOKUP($F214,'Lijst Stageklassen'!$A$5:$CV$12,3+20*(VALUE(LEFT($C214,1)-1)),TRUE),K214)</f>
        <v/>
      </c>
      <c r="H214" s="133" t="str">
        <f>_xlfn.IFNA(VLOOKUP($F214,'Lijst Stageklassen'!$A$5:$CV$12,3+20*(VALUE(LEFT($C214,1)-1))+VALUE(LEFT($D$7,1)),TRUE),K214)</f>
        <v/>
      </c>
      <c r="J214" s="355" t="str">
        <f>'Rekensheet U-methode'!P221</f>
        <v>0. nee</v>
      </c>
      <c r="K214" s="108" t="str">
        <f>_xlfn.IFNA(IF(OR(RIGHT(C214,3)="MUT",RIGHT(C214,3)="ZUT"),RIGHT(C214,3),VLOOKUP($F214,'Lijst Stageklassen'!$A$5:$CV$12,9+20*(VALUE(LEFT($C214,1)-1))+VALUE(LEFT($D$7,1))+6*VALUE(LEFT(J214,1)),TRUE)),"")</f>
        <v/>
      </c>
      <c r="L214" s="343">
        <f>'Rekensheet U-methode'!R221</f>
        <v>0</v>
      </c>
      <c r="M214" s="108" t="str">
        <f>VLOOKUP($K214,'Emissie U-methode'!$B$3:$E$11,3,TRUE)</f>
        <v/>
      </c>
      <c r="N214" s="108" t="str">
        <f>VLOOKUP($K214,'Emissie U-methode'!$B$3:$E$11,4,TRUE)</f>
        <v/>
      </c>
      <c r="O214" s="57" t="str">
        <f t="shared" si="22"/>
        <v/>
      </c>
      <c r="P214" s="57" t="str">
        <f t="shared" si="20"/>
        <v/>
      </c>
      <c r="Q214" s="57" t="str">
        <f t="shared" si="23"/>
        <v/>
      </c>
      <c r="R214" s="57" t="str">
        <f t="shared" si="24"/>
        <v/>
      </c>
      <c r="S214" s="141" t="str">
        <f t="shared" si="21"/>
        <v/>
      </c>
      <c r="T214" s="286" t="str">
        <f t="shared" si="25"/>
        <v/>
      </c>
      <c r="Y214" s="4"/>
      <c r="Z214" s="4"/>
      <c r="AB214" s="4"/>
      <c r="AC214" s="4"/>
      <c r="AD214" s="4"/>
      <c r="AE214" s="4"/>
    </row>
    <row r="215" spans="1:40" ht="15.6" x14ac:dyDescent="0.3">
      <c r="B215" s="123">
        <v>198</v>
      </c>
      <c r="C215" s="122" t="str">
        <f>'Rekensheet U-methode'!C222</f>
        <v>1. Mobiele bron</v>
      </c>
      <c r="D215" s="104" t="str">
        <f>IF('Rekensheet U-methode'!D222="","",'Rekensheet U-methode'!D222)</f>
        <v/>
      </c>
      <c r="E215" s="176" t="str">
        <f>IF('Rekensheet U-methode'!E222="","",'Rekensheet U-methode'!E222)</f>
        <v/>
      </c>
      <c r="F215" s="177" t="str">
        <f>IF('Rekensheet U-methode'!F222="","",'Rekensheet U-methode'!F222)</f>
        <v/>
      </c>
      <c r="G215" s="132" t="str">
        <f>_xlfn.IFNA(VLOOKUP($F215,'Lijst Stageklassen'!$A$5:$CV$12,3+20*(VALUE(LEFT($C215,1)-1)),TRUE),K215)</f>
        <v/>
      </c>
      <c r="H215" s="133" t="str">
        <f>_xlfn.IFNA(VLOOKUP($F215,'Lijst Stageklassen'!$A$5:$CV$12,3+20*(VALUE(LEFT($C215,1)-1))+VALUE(LEFT($D$7,1)),TRUE),K215)</f>
        <v/>
      </c>
      <c r="J215" s="355" t="str">
        <f>'Rekensheet U-methode'!P222</f>
        <v>0. nee</v>
      </c>
      <c r="K215" s="108" t="str">
        <f>_xlfn.IFNA(IF(OR(RIGHT(C215,3)="MUT",RIGHT(C215,3)="ZUT"),RIGHT(C215,3),VLOOKUP($F215,'Lijst Stageklassen'!$A$5:$CV$12,9+20*(VALUE(LEFT($C215,1)-1))+VALUE(LEFT($D$7,1))+6*VALUE(LEFT(J215,1)),TRUE)),"")</f>
        <v/>
      </c>
      <c r="L215" s="343">
        <f>'Rekensheet U-methode'!R222</f>
        <v>0</v>
      </c>
      <c r="M215" s="108" t="str">
        <f>VLOOKUP($K215,'Emissie U-methode'!$B$3:$E$11,3,TRUE)</f>
        <v/>
      </c>
      <c r="N215" s="108" t="str">
        <f>VLOOKUP($K215,'Emissie U-methode'!$B$3:$E$11,4,TRUE)</f>
        <v/>
      </c>
      <c r="O215" s="57" t="str">
        <f t="shared" si="22"/>
        <v/>
      </c>
      <c r="P215" s="57" t="str">
        <f t="shared" si="20"/>
        <v/>
      </c>
      <c r="Q215" s="57" t="str">
        <f t="shared" si="23"/>
        <v/>
      </c>
      <c r="R215" s="57" t="str">
        <f t="shared" si="24"/>
        <v/>
      </c>
      <c r="S215" s="141" t="str">
        <f t="shared" si="21"/>
        <v/>
      </c>
      <c r="T215" s="286" t="str">
        <f t="shared" si="25"/>
        <v/>
      </c>
      <c r="Y215" s="4"/>
      <c r="Z215" s="4"/>
      <c r="AB215" s="4"/>
      <c r="AC215" s="4"/>
      <c r="AD215" s="4"/>
      <c r="AE215" s="4"/>
    </row>
    <row r="216" spans="1:40" ht="15.6" x14ac:dyDescent="0.3">
      <c r="B216" s="123">
        <v>199</v>
      </c>
      <c r="C216" s="122" t="str">
        <f>'Rekensheet U-methode'!C223</f>
        <v>1. Mobiele bron</v>
      </c>
      <c r="D216" s="104" t="str">
        <f>IF('Rekensheet U-methode'!D223="","",'Rekensheet U-methode'!D223)</f>
        <v/>
      </c>
      <c r="E216" s="176" t="str">
        <f>IF('Rekensheet U-methode'!E223="","",'Rekensheet U-methode'!E223)</f>
        <v/>
      </c>
      <c r="F216" s="177" t="str">
        <f>IF('Rekensheet U-methode'!F223="","",'Rekensheet U-methode'!F223)</f>
        <v/>
      </c>
      <c r="G216" s="132" t="str">
        <f>_xlfn.IFNA(VLOOKUP($F216,'Lijst Stageklassen'!$A$5:$CV$12,3+20*(VALUE(LEFT($C216,1)-1)),TRUE),K216)</f>
        <v/>
      </c>
      <c r="H216" s="133" t="str">
        <f>_xlfn.IFNA(VLOOKUP($F216,'Lijst Stageklassen'!$A$5:$CV$12,3+20*(VALUE(LEFT($C216,1)-1))+VALUE(LEFT($D$7,1)),TRUE),K216)</f>
        <v/>
      </c>
      <c r="J216" s="355" t="str">
        <f>'Rekensheet U-methode'!P223</f>
        <v>0. nee</v>
      </c>
      <c r="K216" s="108" t="str">
        <f>_xlfn.IFNA(IF(OR(RIGHT(C216,3)="MUT",RIGHT(C216,3)="ZUT"),RIGHT(C216,3),VLOOKUP($F216,'Lijst Stageklassen'!$A$5:$CV$12,9+20*(VALUE(LEFT($C216,1)-1))+VALUE(LEFT($D$7,1))+6*VALUE(LEFT(J216,1)),TRUE)),"")</f>
        <v/>
      </c>
      <c r="L216" s="343">
        <f>'Rekensheet U-methode'!R223</f>
        <v>0</v>
      </c>
      <c r="M216" s="108" t="str">
        <f>VLOOKUP($K216,'Emissie U-methode'!$B$3:$E$11,3,TRUE)</f>
        <v/>
      </c>
      <c r="N216" s="108" t="str">
        <f>VLOOKUP($K216,'Emissie U-methode'!$B$3:$E$11,4,TRUE)</f>
        <v/>
      </c>
      <c r="O216" s="57" t="str">
        <f t="shared" si="22"/>
        <v/>
      </c>
      <c r="P216" s="57" t="str">
        <f t="shared" si="20"/>
        <v/>
      </c>
      <c r="Q216" s="57" t="str">
        <f t="shared" si="23"/>
        <v/>
      </c>
      <c r="R216" s="57" t="str">
        <f t="shared" si="24"/>
        <v/>
      </c>
      <c r="S216" s="141" t="str">
        <f t="shared" si="21"/>
        <v/>
      </c>
      <c r="T216" s="286" t="str">
        <f t="shared" si="25"/>
        <v/>
      </c>
      <c r="Y216" s="4"/>
      <c r="Z216" s="4"/>
      <c r="AB216" s="4"/>
      <c r="AC216" s="4"/>
      <c r="AD216" s="4"/>
      <c r="AE216" s="4"/>
    </row>
    <row r="217" spans="1:40" s="128" customFormat="1" ht="16.2" thickBot="1" x14ac:dyDescent="0.35">
      <c r="A217" s="4"/>
      <c r="B217" s="124">
        <v>200</v>
      </c>
      <c r="C217" s="125" t="str">
        <f>'Rekensheet U-methode'!C224</f>
        <v>1. Mobiele bron</v>
      </c>
      <c r="D217" s="126" t="str">
        <f>IF('Rekensheet U-methode'!D224="","",'Rekensheet U-methode'!D224)</f>
        <v/>
      </c>
      <c r="E217" s="178" t="str">
        <f>IF('Rekensheet U-methode'!E224="","",'Rekensheet U-methode'!E224)</f>
        <v/>
      </c>
      <c r="F217" s="179" t="str">
        <f>IF('Rekensheet U-methode'!F224="","",'Rekensheet U-methode'!F224)</f>
        <v/>
      </c>
      <c r="G217" s="134" t="str">
        <f>_xlfn.IFNA(VLOOKUP($F217,'Lijst Stageklassen'!$A$5:$CV$12,3+20*(VALUE(LEFT($C217,1)-1)),TRUE),K217)</f>
        <v/>
      </c>
      <c r="H217" s="135" t="str">
        <f>_xlfn.IFNA(VLOOKUP($F217,'Lijst Stageklassen'!$A$5:$CV$12,3+20*(VALUE(LEFT($C217,1)-1))+VALUE(LEFT($D$7,1)),TRUE),K217)</f>
        <v/>
      </c>
      <c r="I217" s="4"/>
      <c r="J217" s="356" t="str">
        <f>'Rekensheet U-methode'!P224</f>
        <v>0. nee</v>
      </c>
      <c r="K217" s="357" t="str">
        <f>_xlfn.IFNA(IF(OR(RIGHT(C217,3)="MUT",RIGHT(C217,3)="ZUT"),RIGHT(C217,3),VLOOKUP($F217,'Lijst Stageklassen'!$A$5:$CV$12,9+20*(VALUE(LEFT($C217,1)-1))+VALUE(LEFT($D$7,1))+6*VALUE(LEFT(J217,1)),TRUE)),"")</f>
        <v/>
      </c>
      <c r="L217" s="358">
        <f>'Rekensheet U-methode'!R224</f>
        <v>0</v>
      </c>
      <c r="M217" s="357" t="str">
        <f>VLOOKUP($K217,'Emissie U-methode'!$B$3:$E$11,3,TRUE)</f>
        <v/>
      </c>
      <c r="N217" s="357" t="str">
        <f>VLOOKUP($K217,'Emissie U-methode'!$B$3:$E$11,4,TRUE)</f>
        <v/>
      </c>
      <c r="O217" s="115" t="str">
        <f t="shared" si="22"/>
        <v/>
      </c>
      <c r="P217" s="115" t="str">
        <f t="shared" si="20"/>
        <v/>
      </c>
      <c r="Q217" s="115" t="str">
        <f t="shared" si="23"/>
        <v/>
      </c>
      <c r="R217" s="115" t="str">
        <f t="shared" si="24"/>
        <v/>
      </c>
      <c r="S217" s="142" t="str">
        <f t="shared" si="21"/>
        <v/>
      </c>
      <c r="T217" s="241" t="str">
        <f t="shared" si="25"/>
        <v/>
      </c>
      <c r="U217" s="4"/>
      <c r="V217" s="4"/>
      <c r="W217" s="4"/>
      <c r="X217" s="4"/>
      <c r="Y217" s="4"/>
      <c r="Z217" s="4"/>
      <c r="AA217" s="4"/>
      <c r="AB217" s="4"/>
      <c r="AC217" s="4"/>
      <c r="AD217" s="4"/>
      <c r="AE217" s="4"/>
      <c r="AF217" s="4"/>
      <c r="AG217" s="4"/>
      <c r="AH217" s="401"/>
      <c r="AI217" s="401"/>
      <c r="AJ217" s="401"/>
      <c r="AK217" s="401"/>
      <c r="AL217" s="401"/>
      <c r="AM217" s="401"/>
      <c r="AN217" s="401"/>
    </row>
    <row r="218" spans="1:40" s="4" customFormat="1" x14ac:dyDescent="0.3">
      <c r="J218" s="81"/>
      <c r="K218" s="81"/>
      <c r="L218" s="81"/>
      <c r="M218" s="81"/>
      <c r="N218" s="81"/>
      <c r="O218" s="81"/>
      <c r="P218" s="81"/>
      <c r="Q218" s="81"/>
      <c r="R218" s="81"/>
    </row>
  </sheetData>
  <sheetProtection algorithmName="SHA-512" hashValue="qObg78Do4KBaDAodHmxHTItEZQv8VPIz011KOKcWfs/wWu1B64rqzeopbAhP+ay2qke5CmYuVZxMNOLy+LPC7A==" saltValue="ZP8VYy+Plz4Lwa/yUgndQA==" spinCount="100000" sheet="1" objects="1" scenarios="1" formatColumns="0" formatRows="0"/>
  <mergeCells count="28">
    <mergeCell ref="B2:F2"/>
    <mergeCell ref="B4:F4"/>
    <mergeCell ref="B6:C6"/>
    <mergeCell ref="E6:F7"/>
    <mergeCell ref="J6:T6"/>
    <mergeCell ref="B7:C7"/>
    <mergeCell ref="B8:C9"/>
    <mergeCell ref="D8:F9"/>
    <mergeCell ref="B10:C10"/>
    <mergeCell ref="D10:F10"/>
    <mergeCell ref="B11:C11"/>
    <mergeCell ref="D11:F11"/>
    <mergeCell ref="B12:C12"/>
    <mergeCell ref="D12:F12"/>
    <mergeCell ref="B14:F14"/>
    <mergeCell ref="G14:H14"/>
    <mergeCell ref="J14:T14"/>
    <mergeCell ref="AB14:AC14"/>
    <mergeCell ref="AD14:AE14"/>
    <mergeCell ref="J7:R7"/>
    <mergeCell ref="J9:R9"/>
    <mergeCell ref="J10:R10"/>
    <mergeCell ref="J11:R11"/>
    <mergeCell ref="J8:R8"/>
    <mergeCell ref="V14:Z14"/>
    <mergeCell ref="J12:R12"/>
    <mergeCell ref="AB11:AE11"/>
    <mergeCell ref="AB12:AC12"/>
  </mergeCells>
  <conditionalFormatting sqref="S11">
    <cfRule type="expression" dxfId="1" priority="2">
      <formula>$S$11&gt;$S$12</formula>
    </cfRule>
  </conditionalFormatting>
  <conditionalFormatting sqref="T11">
    <cfRule type="expression" dxfId="0" priority="1">
      <formula>$T$11&gt;$T$12</formula>
    </cfRule>
  </conditionalFormatting>
  <pageMargins left="0.7" right="0.7" top="0.75" bottom="0.75" header="0.3" footer="0.3"/>
  <pageSetup paperSize="9" scale="56" fitToHeight="4" orientation="landscape" horizontalDpi="300" verticalDpi="300" r:id="rId1"/>
  <headerFooter>
    <oddHeader>&amp;L&amp;"Calibri,Regular"&amp;K000000Rekensheet stikstof emissies RWS BETA</oddHeader>
    <oddFooter>&amp;L&amp;"Calibri,Regular"&amp;K000000&amp;F&amp;R&amp;"Calibri,Regular"&amp;K000000&amp;P</oddFooter>
  </headerFooter>
  <ignoredErrors>
    <ignoredError sqref="C18:F20 D6:F11 J18 J19:J40 J41:J217 C23:F217 C21:E21 C22:E22"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'Lijsten overig'!$C$3:$C$7</xm:f>
          </x14:formula1>
          <xm:sqref>D7</xm:sqref>
        </x14:dataValidation>
        <x14:dataValidation type="list" allowBlank="1" showInputMessage="1" showErrorMessage="1" xr:uid="{00000000-0002-0000-0600-000001000000}">
          <x14:formula1>
            <xm:f>'Lijsten overig'!$M$3:$M$7</xm:f>
          </x14:formula1>
          <xm:sqref>C18:C217</xm:sqref>
        </x14:dataValidation>
        <x14:dataValidation type="list" allowBlank="1" showInputMessage="1" showErrorMessage="1" xr:uid="{00000000-0002-0000-0600-000002000000}">
          <x14:formula1>
            <xm:f>'Lijsten overig'!$I$3:$I$4</xm:f>
          </x14:formula1>
          <xm:sqref>J18:J217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L208"/>
  <sheetViews>
    <sheetView zoomScaleNormal="100" workbookViewId="0">
      <selection activeCell="F14" sqref="F14"/>
    </sheetView>
  </sheetViews>
  <sheetFormatPr defaultColWidth="11.44140625" defaultRowHeight="10.199999999999999" x14ac:dyDescent="0.2"/>
  <cols>
    <col min="1" max="1" width="2" style="293" customWidth="1"/>
    <col min="2" max="2" width="3.77734375" style="294" customWidth="1"/>
    <col min="3" max="3" width="25.21875" style="295" customWidth="1"/>
    <col min="4" max="4" width="9.5546875" style="295" customWidth="1"/>
    <col min="5" max="6" width="10.21875" style="295" customWidth="1"/>
    <col min="7" max="7" width="30.21875" style="294" customWidth="1"/>
    <col min="8" max="8" width="5.77734375" style="293" customWidth="1"/>
    <col min="9" max="9" width="3.77734375" style="295" customWidth="1"/>
    <col min="10" max="10" width="16.5546875" style="295" customWidth="1"/>
    <col min="11" max="11" width="9.77734375" style="296" customWidth="1"/>
    <col min="12" max="13" width="10" style="295" customWidth="1"/>
    <col min="14" max="14" width="8.21875" style="295" customWidth="1" collapsed="1"/>
    <col min="15" max="15" width="8.21875" style="295" customWidth="1"/>
    <col min="16" max="16" width="5.77734375" style="293" customWidth="1"/>
    <col min="17" max="17" width="3.77734375" style="295" customWidth="1"/>
    <col min="18" max="18" width="16.5546875" style="295" customWidth="1"/>
    <col min="19" max="19" width="12.21875" style="295" customWidth="1"/>
    <col min="20" max="20" width="10.21875" style="296" customWidth="1"/>
    <col min="21" max="21" width="8.21875" style="295" customWidth="1"/>
    <col min="22" max="22" width="10" style="295" customWidth="1"/>
    <col min="23" max="23" width="10.21875" style="295" customWidth="1"/>
    <col min="24" max="24" width="8.21875" style="295" customWidth="1" collapsed="1"/>
    <col min="25" max="25" width="8.21875" style="295" customWidth="1"/>
    <col min="26" max="26" width="12" style="293" customWidth="1"/>
    <col min="27" max="38" width="11.44140625" style="293"/>
    <col min="39" max="16384" width="11.44140625" style="295"/>
  </cols>
  <sheetData>
    <row r="1" spans="1:38" s="293" customFormat="1" ht="10.8" thickBot="1" x14ac:dyDescent="0.25">
      <c r="B1" s="317"/>
      <c r="G1" s="317"/>
      <c r="K1" s="318"/>
      <c r="T1" s="318"/>
    </row>
    <row r="2" spans="1:38" ht="15.75" customHeight="1" x14ac:dyDescent="0.2">
      <c r="B2" s="508" t="s">
        <v>211</v>
      </c>
      <c r="C2" s="509"/>
      <c r="D2" s="509"/>
      <c r="E2" s="509"/>
      <c r="F2" s="509"/>
      <c r="G2" s="510"/>
      <c r="H2" s="297"/>
      <c r="I2" s="508" t="s">
        <v>217</v>
      </c>
      <c r="J2" s="509"/>
      <c r="K2" s="509"/>
      <c r="L2" s="509"/>
      <c r="M2" s="509"/>
      <c r="N2" s="509"/>
      <c r="O2" s="510"/>
      <c r="P2" s="363"/>
      <c r="Q2" s="508" t="s">
        <v>218</v>
      </c>
      <c r="R2" s="509"/>
      <c r="S2" s="509"/>
      <c r="T2" s="509"/>
      <c r="U2" s="509"/>
      <c r="V2" s="509"/>
      <c r="W2" s="509"/>
      <c r="X2" s="509"/>
      <c r="Y2" s="510"/>
      <c r="Z2" s="297"/>
    </row>
    <row r="3" spans="1:38" s="304" customFormat="1" ht="30.6" x14ac:dyDescent="0.2">
      <c r="A3" s="298"/>
      <c r="B3" s="299" t="s">
        <v>135</v>
      </c>
      <c r="C3" s="300" t="s">
        <v>137</v>
      </c>
      <c r="D3" s="359" t="s">
        <v>221</v>
      </c>
      <c r="E3" s="301" t="s">
        <v>138</v>
      </c>
      <c r="F3" s="301" t="s">
        <v>212</v>
      </c>
      <c r="G3" s="405" t="s">
        <v>55</v>
      </c>
      <c r="H3" s="360"/>
      <c r="I3" s="299" t="s">
        <v>135</v>
      </c>
      <c r="J3" s="362" t="s">
        <v>38</v>
      </c>
      <c r="K3" s="301" t="s">
        <v>215</v>
      </c>
      <c r="L3" s="301" t="s">
        <v>222</v>
      </c>
      <c r="M3" s="301" t="s">
        <v>220</v>
      </c>
      <c r="N3" s="301" t="s">
        <v>213</v>
      </c>
      <c r="O3" s="384" t="s">
        <v>214</v>
      </c>
      <c r="P3" s="303"/>
      <c r="Q3" s="299" t="s">
        <v>135</v>
      </c>
      <c r="R3" s="362" t="s">
        <v>38</v>
      </c>
      <c r="S3" s="301" t="s">
        <v>216</v>
      </c>
      <c r="T3" s="302" t="s">
        <v>215</v>
      </c>
      <c r="U3" s="301" t="s">
        <v>106</v>
      </c>
      <c r="V3" s="301" t="s">
        <v>222</v>
      </c>
      <c r="W3" s="301" t="s">
        <v>220</v>
      </c>
      <c r="X3" s="301" t="s">
        <v>213</v>
      </c>
      <c r="Y3" s="384" t="s">
        <v>214</v>
      </c>
      <c r="Z3" s="303"/>
      <c r="AA3" s="298"/>
      <c r="AB3" s="298"/>
      <c r="AC3" s="298"/>
      <c r="AD3" s="298"/>
      <c r="AE3" s="298"/>
      <c r="AF3" s="298"/>
      <c r="AG3" s="298"/>
      <c r="AH3" s="298"/>
      <c r="AI3" s="298"/>
      <c r="AJ3" s="298"/>
      <c r="AK3" s="298"/>
      <c r="AL3" s="298"/>
    </row>
    <row r="4" spans="1:38" x14ac:dyDescent="0.2">
      <c r="B4" s="305">
        <v>1</v>
      </c>
      <c r="C4" s="306">
        <f>'Rekensheet U-methode'!D25</f>
        <v>0</v>
      </c>
      <c r="D4" s="306" t="str">
        <f>IF('Rekensheet U-methode'!C25='Lijsten overig'!M$3,"Mobiel",IF('Rekensheet U-methode'!C25='Lijsten overig'!M$4,"Stationair",IF('Rekensheet U-methode'!C25='Lijsten overig'!M$6,"MUT",IF('Rekensheet U-methode'!C25='Lijsten overig'!M$7,"ZUT","Speciaal"))))</f>
        <v>Mobiel</v>
      </c>
      <c r="E4" s="307">
        <f>'Rekensheet U-methode'!E25</f>
        <v>0</v>
      </c>
      <c r="F4" s="402">
        <f>'Rekensheet U-methode'!F25</f>
        <v>0</v>
      </c>
      <c r="G4" s="406" t="str">
        <f>'Rekensheet U-methode'!G25</f>
        <v/>
      </c>
      <c r="H4" s="361"/>
      <c r="I4" s="305">
        <v>1</v>
      </c>
      <c r="J4" s="365" t="str">
        <f>IF(OR('Rekensheet U-methode'!H25="MUT",'Rekensheet U-methode'!H25="ZUT"),"n.v.t.",'Rekensheet U-methode'!H25)</f>
        <v/>
      </c>
      <c r="K4" s="308" t="str">
        <f>'Rekensheet U-methode'!J25</f>
        <v/>
      </c>
      <c r="L4" s="308" t="str">
        <f>'Rekensheet U-methode'!K25</f>
        <v/>
      </c>
      <c r="M4" s="308" t="str">
        <f>'Rekensheet U-methode'!L25</f>
        <v/>
      </c>
      <c r="N4" s="385" t="str">
        <f>'Rekensheet U-methode'!M25</f>
        <v/>
      </c>
      <c r="O4" s="386" t="str">
        <f>'Rekensheet U-methode'!N25</f>
        <v/>
      </c>
      <c r="P4" s="364"/>
      <c r="Q4" s="305">
        <v>1</v>
      </c>
      <c r="R4" s="365" t="str">
        <f>IF(OR('Rekensheet U-methode'!H25="MUT",'Rekensheet U-methode'!H25="ZUT"),"n.v.t.",'Rekensheet U-methode'!H25)</f>
        <v/>
      </c>
      <c r="S4" s="307" t="str">
        <f>IF('Rekensheet U-methode'!P25="0. nee","Nee","Ja")</f>
        <v>Nee</v>
      </c>
      <c r="T4" s="308" t="str">
        <f>'Rekensheet U-methode'!Q25</f>
        <v/>
      </c>
      <c r="U4" s="391">
        <f>'Rekensheet U-methode'!R25</f>
        <v>1</v>
      </c>
      <c r="V4" s="308" t="str">
        <f>'Rekensheet U-methode'!S25</f>
        <v/>
      </c>
      <c r="W4" s="308" t="str">
        <f>'Rekensheet U-methode'!T25</f>
        <v/>
      </c>
      <c r="X4" s="385" t="str">
        <f>'Rekensheet U-methode'!Y25</f>
        <v/>
      </c>
      <c r="Y4" s="386" t="str">
        <f>'Rekensheet U-methode'!Z25</f>
        <v/>
      </c>
    </row>
    <row r="5" spans="1:38" x14ac:dyDescent="0.2">
      <c r="B5" s="305">
        <v>2</v>
      </c>
      <c r="C5" s="306">
        <f>'Rekensheet U-methode'!D26</f>
        <v>0</v>
      </c>
      <c r="D5" s="306" t="str">
        <f>IF('Rekensheet U-methode'!C26='Lijsten overig'!M$3,"Mobiel",IF('Rekensheet U-methode'!C26='Lijsten overig'!M$4,"Stationair",IF('Rekensheet U-methode'!C26='Lijsten overig'!M$6,"MUT",IF('Rekensheet U-methode'!C26='Lijsten overig'!M$7,"ZUT","Speciaal"))))</f>
        <v>Mobiel</v>
      </c>
      <c r="E5" s="307">
        <f>'Rekensheet U-methode'!E26</f>
        <v>0</v>
      </c>
      <c r="F5" s="402">
        <f>'Rekensheet U-methode'!F26</f>
        <v>0</v>
      </c>
      <c r="G5" s="406" t="str">
        <f>'Rekensheet U-methode'!G26</f>
        <v/>
      </c>
      <c r="H5" s="361"/>
      <c r="I5" s="305">
        <v>2</v>
      </c>
      <c r="J5" s="365" t="str">
        <f>IF(OR('Rekensheet U-methode'!H26="MUT",'Rekensheet U-methode'!H26="ZUT"),"n.v.t.",'Rekensheet U-methode'!H26)</f>
        <v/>
      </c>
      <c r="K5" s="308" t="str">
        <f>'Rekensheet U-methode'!J26</f>
        <v/>
      </c>
      <c r="L5" s="308" t="str">
        <f>'Rekensheet U-methode'!K26</f>
        <v/>
      </c>
      <c r="M5" s="308" t="str">
        <f>'Rekensheet U-methode'!L26</f>
        <v/>
      </c>
      <c r="N5" s="385" t="str">
        <f>'Rekensheet U-methode'!M26</f>
        <v/>
      </c>
      <c r="O5" s="386" t="str">
        <f>'Rekensheet U-methode'!N26</f>
        <v/>
      </c>
      <c r="P5" s="364"/>
      <c r="Q5" s="305">
        <v>2</v>
      </c>
      <c r="R5" s="365" t="str">
        <f>IF(OR('Rekensheet U-methode'!H26="MUT",'Rekensheet U-methode'!H26="ZUT"),"n.v.t.",'Rekensheet U-methode'!H26)</f>
        <v/>
      </c>
      <c r="S5" s="307" t="str">
        <f>IF('Rekensheet U-methode'!P26="0. nee","Nee","Ja")</f>
        <v>Nee</v>
      </c>
      <c r="T5" s="308" t="str">
        <f>'Rekensheet U-methode'!Q26</f>
        <v/>
      </c>
      <c r="U5" s="391">
        <f>'Rekensheet U-methode'!R26</f>
        <v>0</v>
      </c>
      <c r="V5" s="308" t="str">
        <f>'Rekensheet U-methode'!S26</f>
        <v/>
      </c>
      <c r="W5" s="308" t="str">
        <f>'Rekensheet U-methode'!T26</f>
        <v/>
      </c>
      <c r="X5" s="385" t="str">
        <f>'Rekensheet U-methode'!Y26</f>
        <v/>
      </c>
      <c r="Y5" s="386" t="str">
        <f>'Rekensheet U-methode'!Z26</f>
        <v/>
      </c>
    </row>
    <row r="6" spans="1:38" x14ac:dyDescent="0.2">
      <c r="B6" s="305">
        <v>3</v>
      </c>
      <c r="C6" s="306">
        <f>'Rekensheet U-methode'!D27</f>
        <v>0</v>
      </c>
      <c r="D6" s="306" t="str">
        <f>IF('Rekensheet U-methode'!C27='Lijsten overig'!M$3,"Mobiel",IF('Rekensheet U-methode'!C27='Lijsten overig'!M$4,"Stationair",IF('Rekensheet U-methode'!C27='Lijsten overig'!M$6,"MUT",IF('Rekensheet U-methode'!C27='Lijsten overig'!M$7,"ZUT","Speciaal"))))</f>
        <v>Mobiel</v>
      </c>
      <c r="E6" s="307">
        <f>'Rekensheet U-methode'!E27</f>
        <v>0</v>
      </c>
      <c r="F6" s="402">
        <f>'Rekensheet U-methode'!F27</f>
        <v>0</v>
      </c>
      <c r="G6" s="406" t="str">
        <f>'Rekensheet U-methode'!G27</f>
        <v/>
      </c>
      <c r="H6" s="361"/>
      <c r="I6" s="305">
        <v>3</v>
      </c>
      <c r="J6" s="365" t="str">
        <f>IF(OR('Rekensheet U-methode'!H27="MUT",'Rekensheet U-methode'!H27="ZUT"),"n.v.t.",'Rekensheet U-methode'!H27)</f>
        <v/>
      </c>
      <c r="K6" s="308" t="str">
        <f>'Rekensheet U-methode'!J27</f>
        <v/>
      </c>
      <c r="L6" s="308" t="str">
        <f>'Rekensheet U-methode'!K27</f>
        <v/>
      </c>
      <c r="M6" s="308" t="str">
        <f>'Rekensheet U-methode'!L27</f>
        <v/>
      </c>
      <c r="N6" s="385" t="str">
        <f>'Rekensheet U-methode'!M27</f>
        <v/>
      </c>
      <c r="O6" s="386" t="str">
        <f>'Rekensheet U-methode'!N27</f>
        <v/>
      </c>
      <c r="P6" s="364"/>
      <c r="Q6" s="305">
        <v>3</v>
      </c>
      <c r="R6" s="365" t="str">
        <f>IF(OR('Rekensheet U-methode'!H27="MUT",'Rekensheet U-methode'!H27="ZUT"),"n.v.t.",'Rekensheet U-methode'!H27)</f>
        <v/>
      </c>
      <c r="S6" s="307" t="str">
        <f>IF('Rekensheet U-methode'!P27="0. nee","Nee","Ja")</f>
        <v>Nee</v>
      </c>
      <c r="T6" s="308" t="str">
        <f>'Rekensheet U-methode'!Q27</f>
        <v/>
      </c>
      <c r="U6" s="391">
        <f>'Rekensheet U-methode'!R27</f>
        <v>0</v>
      </c>
      <c r="V6" s="308" t="str">
        <f>'Rekensheet U-methode'!S27</f>
        <v/>
      </c>
      <c r="W6" s="308" t="str">
        <f>'Rekensheet U-methode'!T27</f>
        <v/>
      </c>
      <c r="X6" s="385" t="str">
        <f>'Rekensheet U-methode'!Y27</f>
        <v/>
      </c>
      <c r="Y6" s="386" t="str">
        <f>'Rekensheet U-methode'!Z27</f>
        <v/>
      </c>
    </row>
    <row r="7" spans="1:38" x14ac:dyDescent="0.2">
      <c r="B7" s="305">
        <v>4</v>
      </c>
      <c r="C7" s="306">
        <f>'Rekensheet U-methode'!D28</f>
        <v>0</v>
      </c>
      <c r="D7" s="306" t="str">
        <f>IF('Rekensheet U-methode'!C28='Lijsten overig'!M$3,"Mobiel",IF('Rekensheet U-methode'!C28='Lijsten overig'!M$4,"Stationair",IF('Rekensheet U-methode'!C28='Lijsten overig'!M$6,"MUT",IF('Rekensheet U-methode'!C28='Lijsten overig'!M$7,"ZUT","Speciaal"))))</f>
        <v>Mobiel</v>
      </c>
      <c r="E7" s="307">
        <f>'Rekensheet U-methode'!E28</f>
        <v>0</v>
      </c>
      <c r="F7" s="402">
        <f>'Rekensheet U-methode'!F28</f>
        <v>0</v>
      </c>
      <c r="G7" s="406" t="str">
        <f>'Rekensheet U-methode'!G28</f>
        <v/>
      </c>
      <c r="H7" s="361"/>
      <c r="I7" s="305">
        <v>4</v>
      </c>
      <c r="J7" s="365" t="str">
        <f>IF(OR('Rekensheet U-methode'!H28="MUT",'Rekensheet U-methode'!H28="ZUT"),"n.v.t.",'Rekensheet U-methode'!H28)</f>
        <v/>
      </c>
      <c r="K7" s="308" t="str">
        <f>'Rekensheet U-methode'!J28</f>
        <v/>
      </c>
      <c r="L7" s="308" t="str">
        <f>'Rekensheet U-methode'!K28</f>
        <v/>
      </c>
      <c r="M7" s="308" t="str">
        <f>'Rekensheet U-methode'!L28</f>
        <v/>
      </c>
      <c r="N7" s="385" t="str">
        <f>'Rekensheet U-methode'!M28</f>
        <v/>
      </c>
      <c r="O7" s="386" t="str">
        <f>'Rekensheet U-methode'!N28</f>
        <v/>
      </c>
      <c r="P7" s="364"/>
      <c r="Q7" s="305">
        <v>4</v>
      </c>
      <c r="R7" s="365" t="str">
        <f>IF(OR('Rekensheet U-methode'!H28="MUT",'Rekensheet U-methode'!H28="ZUT"),"n.v.t.",'Rekensheet U-methode'!H28)</f>
        <v/>
      </c>
      <c r="S7" s="307" t="str">
        <f>IF('Rekensheet U-methode'!P28="0. nee","Nee","Ja")</f>
        <v>Nee</v>
      </c>
      <c r="T7" s="308" t="str">
        <f>'Rekensheet U-methode'!Q28</f>
        <v/>
      </c>
      <c r="U7" s="391">
        <f>'Rekensheet U-methode'!R28</f>
        <v>0</v>
      </c>
      <c r="V7" s="308" t="str">
        <f>'Rekensheet U-methode'!S28</f>
        <v/>
      </c>
      <c r="W7" s="308" t="str">
        <f>'Rekensheet U-methode'!T28</f>
        <v/>
      </c>
      <c r="X7" s="385" t="str">
        <f>'Rekensheet U-methode'!Y28</f>
        <v/>
      </c>
      <c r="Y7" s="386" t="str">
        <f>'Rekensheet U-methode'!Z28</f>
        <v/>
      </c>
    </row>
    <row r="8" spans="1:38" x14ac:dyDescent="0.2">
      <c r="B8" s="305">
        <v>5</v>
      </c>
      <c r="C8" s="306">
        <f>'Rekensheet U-methode'!D29</f>
        <v>0</v>
      </c>
      <c r="D8" s="306" t="str">
        <f>IF('Rekensheet U-methode'!C29='Lijsten overig'!M$3,"Mobiel",IF('Rekensheet U-methode'!C29='Lijsten overig'!M$4,"Stationair",IF('Rekensheet U-methode'!C29='Lijsten overig'!M$6,"MUT",IF('Rekensheet U-methode'!C29='Lijsten overig'!M$7,"ZUT","Speciaal"))))</f>
        <v>Mobiel</v>
      </c>
      <c r="E8" s="307">
        <f>'Rekensheet U-methode'!E29</f>
        <v>0</v>
      </c>
      <c r="F8" s="402">
        <f>'Rekensheet U-methode'!F29</f>
        <v>0</v>
      </c>
      <c r="G8" s="406" t="str">
        <f>'Rekensheet U-methode'!G29</f>
        <v/>
      </c>
      <c r="H8" s="361"/>
      <c r="I8" s="305">
        <v>5</v>
      </c>
      <c r="J8" s="365" t="str">
        <f>IF(OR('Rekensheet U-methode'!H29="MUT",'Rekensheet U-methode'!H29="ZUT"),"n.v.t.",'Rekensheet U-methode'!H29)</f>
        <v/>
      </c>
      <c r="K8" s="308" t="str">
        <f>'Rekensheet U-methode'!J29</f>
        <v/>
      </c>
      <c r="L8" s="308" t="str">
        <f>'Rekensheet U-methode'!K29</f>
        <v/>
      </c>
      <c r="M8" s="308" t="str">
        <f>'Rekensheet U-methode'!L29</f>
        <v/>
      </c>
      <c r="N8" s="385" t="str">
        <f>'Rekensheet U-methode'!M29</f>
        <v/>
      </c>
      <c r="O8" s="386" t="str">
        <f>'Rekensheet U-methode'!N29</f>
        <v/>
      </c>
      <c r="P8" s="364"/>
      <c r="Q8" s="305">
        <v>5</v>
      </c>
      <c r="R8" s="365" t="str">
        <f>IF(OR('Rekensheet U-methode'!H29="MUT",'Rekensheet U-methode'!H29="ZUT"),"n.v.t.",'Rekensheet U-methode'!H29)</f>
        <v/>
      </c>
      <c r="S8" s="307" t="str">
        <f>IF('Rekensheet U-methode'!P29="0. nee","Nee","Ja")</f>
        <v>Nee</v>
      </c>
      <c r="T8" s="308" t="str">
        <f>'Rekensheet U-methode'!Q29</f>
        <v/>
      </c>
      <c r="U8" s="391">
        <f>'Rekensheet U-methode'!R29</f>
        <v>0</v>
      </c>
      <c r="V8" s="308" t="str">
        <f>'Rekensheet U-methode'!S29</f>
        <v/>
      </c>
      <c r="W8" s="308" t="str">
        <f>'Rekensheet U-methode'!T29</f>
        <v/>
      </c>
      <c r="X8" s="385" t="str">
        <f>'Rekensheet U-methode'!Y29</f>
        <v/>
      </c>
      <c r="Y8" s="386" t="str">
        <f>'Rekensheet U-methode'!Z29</f>
        <v/>
      </c>
    </row>
    <row r="9" spans="1:38" x14ac:dyDescent="0.2">
      <c r="B9" s="305">
        <v>6</v>
      </c>
      <c r="C9" s="306">
        <f>'Rekensheet U-methode'!D30</f>
        <v>0</v>
      </c>
      <c r="D9" s="306" t="str">
        <f>IF('Rekensheet U-methode'!C30='Lijsten overig'!M$3,"Mobiel",IF('Rekensheet U-methode'!C30='Lijsten overig'!M$4,"Stationair",IF('Rekensheet U-methode'!C30='Lijsten overig'!M$6,"MUT",IF('Rekensheet U-methode'!C30='Lijsten overig'!M$7,"ZUT","Speciaal"))))</f>
        <v>Mobiel</v>
      </c>
      <c r="E9" s="307">
        <f>'Rekensheet U-methode'!E30</f>
        <v>0</v>
      </c>
      <c r="F9" s="402">
        <f>'Rekensheet U-methode'!F30</f>
        <v>0</v>
      </c>
      <c r="G9" s="406" t="str">
        <f>'Rekensheet U-methode'!G30</f>
        <v/>
      </c>
      <c r="H9" s="361"/>
      <c r="I9" s="305">
        <v>6</v>
      </c>
      <c r="J9" s="365" t="str">
        <f>IF(OR('Rekensheet U-methode'!H30="MUT",'Rekensheet U-methode'!H30="ZUT"),"n.v.t.",'Rekensheet U-methode'!H30)</f>
        <v/>
      </c>
      <c r="K9" s="308" t="str">
        <f>'Rekensheet U-methode'!J30</f>
        <v/>
      </c>
      <c r="L9" s="308" t="str">
        <f>'Rekensheet U-methode'!K30</f>
        <v/>
      </c>
      <c r="M9" s="308" t="str">
        <f>'Rekensheet U-methode'!L30</f>
        <v/>
      </c>
      <c r="N9" s="385" t="str">
        <f>'Rekensheet U-methode'!M30</f>
        <v/>
      </c>
      <c r="O9" s="386" t="str">
        <f>'Rekensheet U-methode'!N30</f>
        <v/>
      </c>
      <c r="P9" s="364"/>
      <c r="Q9" s="305">
        <v>6</v>
      </c>
      <c r="R9" s="365" t="str">
        <f>IF(OR('Rekensheet U-methode'!H30="MUT",'Rekensheet U-methode'!H30="ZUT"),"n.v.t.",'Rekensheet U-methode'!H30)</f>
        <v/>
      </c>
      <c r="S9" s="307" t="str">
        <f>IF('Rekensheet U-methode'!P30="0. nee","Nee","Ja")</f>
        <v>Nee</v>
      </c>
      <c r="T9" s="308" t="str">
        <f>'Rekensheet U-methode'!Q30</f>
        <v/>
      </c>
      <c r="U9" s="391">
        <f>'Rekensheet U-methode'!R30</f>
        <v>0</v>
      </c>
      <c r="V9" s="308" t="str">
        <f>'Rekensheet U-methode'!S30</f>
        <v/>
      </c>
      <c r="W9" s="308" t="str">
        <f>'Rekensheet U-methode'!T30</f>
        <v/>
      </c>
      <c r="X9" s="385" t="str">
        <f>'Rekensheet U-methode'!Y30</f>
        <v/>
      </c>
      <c r="Y9" s="386" t="str">
        <f>'Rekensheet U-methode'!Z30</f>
        <v/>
      </c>
    </row>
    <row r="10" spans="1:38" x14ac:dyDescent="0.2">
      <c r="B10" s="305">
        <v>7</v>
      </c>
      <c r="C10" s="306">
        <f>'Rekensheet U-methode'!D31</f>
        <v>0</v>
      </c>
      <c r="D10" s="306" t="str">
        <f>IF('Rekensheet U-methode'!C31='Lijsten overig'!M$3,"Mobiel",IF('Rekensheet U-methode'!C31='Lijsten overig'!M$4,"Stationair",IF('Rekensheet U-methode'!C31='Lijsten overig'!M$6,"MUT",IF('Rekensheet U-methode'!C31='Lijsten overig'!M$7,"ZUT","Speciaal"))))</f>
        <v>Mobiel</v>
      </c>
      <c r="E10" s="307">
        <f>'Rekensheet U-methode'!E31</f>
        <v>0</v>
      </c>
      <c r="F10" s="402">
        <f>'Rekensheet U-methode'!F31</f>
        <v>0</v>
      </c>
      <c r="G10" s="406" t="str">
        <f>'Rekensheet U-methode'!G31</f>
        <v/>
      </c>
      <c r="H10" s="361"/>
      <c r="I10" s="305">
        <v>7</v>
      </c>
      <c r="J10" s="365" t="str">
        <f>IF(OR('Rekensheet U-methode'!H31="MUT",'Rekensheet U-methode'!H31="ZUT"),"n.v.t.",'Rekensheet U-methode'!H31)</f>
        <v/>
      </c>
      <c r="K10" s="308" t="str">
        <f>'Rekensheet U-methode'!J31</f>
        <v/>
      </c>
      <c r="L10" s="308" t="str">
        <f>'Rekensheet U-methode'!K31</f>
        <v/>
      </c>
      <c r="M10" s="308" t="str">
        <f>'Rekensheet U-methode'!L31</f>
        <v/>
      </c>
      <c r="N10" s="385" t="str">
        <f>'Rekensheet U-methode'!M31</f>
        <v/>
      </c>
      <c r="O10" s="386" t="str">
        <f>'Rekensheet U-methode'!N31</f>
        <v/>
      </c>
      <c r="P10" s="364"/>
      <c r="Q10" s="305">
        <v>7</v>
      </c>
      <c r="R10" s="365" t="str">
        <f>IF(OR('Rekensheet U-methode'!H31="MUT",'Rekensheet U-methode'!H31="ZUT"),"n.v.t.",'Rekensheet U-methode'!H31)</f>
        <v/>
      </c>
      <c r="S10" s="307" t="str">
        <f>IF('Rekensheet U-methode'!P31="0. nee","Nee","Ja")</f>
        <v>Nee</v>
      </c>
      <c r="T10" s="308" t="str">
        <f>'Rekensheet U-methode'!Q31</f>
        <v/>
      </c>
      <c r="U10" s="391">
        <f>'Rekensheet U-methode'!R31</f>
        <v>0</v>
      </c>
      <c r="V10" s="308" t="str">
        <f>'Rekensheet U-methode'!S31</f>
        <v/>
      </c>
      <c r="W10" s="308" t="str">
        <f>'Rekensheet U-methode'!T31</f>
        <v/>
      </c>
      <c r="X10" s="385" t="str">
        <f>'Rekensheet U-methode'!Y31</f>
        <v/>
      </c>
      <c r="Y10" s="386" t="str">
        <f>'Rekensheet U-methode'!Z31</f>
        <v/>
      </c>
    </row>
    <row r="11" spans="1:38" x14ac:dyDescent="0.2">
      <c r="B11" s="305">
        <v>8</v>
      </c>
      <c r="C11" s="306">
        <f>'Rekensheet U-methode'!D32</f>
        <v>0</v>
      </c>
      <c r="D11" s="306" t="str">
        <f>IF('Rekensheet U-methode'!C32='Lijsten overig'!M$3,"Mobiel",IF('Rekensheet U-methode'!C32='Lijsten overig'!M$4,"Stationair",IF('Rekensheet U-methode'!C32='Lijsten overig'!M$6,"MUT",IF('Rekensheet U-methode'!C32='Lijsten overig'!M$7,"ZUT","Speciaal"))))</f>
        <v>Mobiel</v>
      </c>
      <c r="E11" s="307">
        <f>'Rekensheet U-methode'!E32</f>
        <v>0</v>
      </c>
      <c r="F11" s="402">
        <f>'Rekensheet U-methode'!F32</f>
        <v>0</v>
      </c>
      <c r="G11" s="406" t="str">
        <f>'Rekensheet U-methode'!G32</f>
        <v/>
      </c>
      <c r="H11" s="361"/>
      <c r="I11" s="305">
        <v>8</v>
      </c>
      <c r="J11" s="365" t="str">
        <f>IF(OR('Rekensheet U-methode'!H32="MUT",'Rekensheet U-methode'!H32="ZUT"),"n.v.t.",'Rekensheet U-methode'!H32)</f>
        <v/>
      </c>
      <c r="K11" s="308" t="str">
        <f>'Rekensheet U-methode'!J32</f>
        <v/>
      </c>
      <c r="L11" s="308" t="str">
        <f>'Rekensheet U-methode'!K32</f>
        <v/>
      </c>
      <c r="M11" s="308" t="str">
        <f>'Rekensheet U-methode'!L32</f>
        <v/>
      </c>
      <c r="N11" s="385" t="str">
        <f>'Rekensheet U-methode'!M32</f>
        <v/>
      </c>
      <c r="O11" s="386" t="str">
        <f>'Rekensheet U-methode'!N32</f>
        <v/>
      </c>
      <c r="P11" s="364"/>
      <c r="Q11" s="305">
        <v>8</v>
      </c>
      <c r="R11" s="365" t="str">
        <f>IF(OR('Rekensheet U-methode'!H32="MUT",'Rekensheet U-methode'!H32="ZUT"),"n.v.t.",'Rekensheet U-methode'!H32)</f>
        <v/>
      </c>
      <c r="S11" s="307" t="str">
        <f>IF('Rekensheet U-methode'!P32="0. nee","Nee","Ja")</f>
        <v>Nee</v>
      </c>
      <c r="T11" s="308" t="str">
        <f>'Rekensheet U-methode'!Q32</f>
        <v/>
      </c>
      <c r="U11" s="391">
        <f>'Rekensheet U-methode'!R32</f>
        <v>0</v>
      </c>
      <c r="V11" s="308" t="str">
        <f>'Rekensheet U-methode'!S32</f>
        <v/>
      </c>
      <c r="W11" s="308" t="str">
        <f>'Rekensheet U-methode'!T32</f>
        <v/>
      </c>
      <c r="X11" s="385" t="str">
        <f>'Rekensheet U-methode'!Y32</f>
        <v/>
      </c>
      <c r="Y11" s="386" t="str">
        <f>'Rekensheet U-methode'!Z32</f>
        <v/>
      </c>
    </row>
    <row r="12" spans="1:38" s="293" customFormat="1" x14ac:dyDescent="0.2">
      <c r="B12" s="305">
        <v>9</v>
      </c>
      <c r="C12" s="306">
        <f>'Rekensheet U-methode'!D33</f>
        <v>0</v>
      </c>
      <c r="D12" s="306" t="str">
        <f>IF('Rekensheet U-methode'!C33='Lijsten overig'!M$3,"Mobiel",IF('Rekensheet U-methode'!C33='Lijsten overig'!M$4,"Stationair",IF('Rekensheet U-methode'!C33='Lijsten overig'!M$6,"MUT",IF('Rekensheet U-methode'!C33='Lijsten overig'!M$7,"ZUT","Speciaal"))))</f>
        <v>Mobiel</v>
      </c>
      <c r="E12" s="307">
        <f>'Rekensheet U-methode'!E33</f>
        <v>0</v>
      </c>
      <c r="F12" s="402">
        <f>'Rekensheet U-methode'!F33</f>
        <v>0</v>
      </c>
      <c r="G12" s="406" t="str">
        <f>'Rekensheet U-methode'!G33</f>
        <v/>
      </c>
      <c r="H12" s="361"/>
      <c r="I12" s="305">
        <v>9</v>
      </c>
      <c r="J12" s="365" t="str">
        <f>IF(OR('Rekensheet U-methode'!H33="MUT",'Rekensheet U-methode'!H33="ZUT"),"n.v.t.",'Rekensheet U-methode'!H33)</f>
        <v/>
      </c>
      <c r="K12" s="308" t="str">
        <f>'Rekensheet U-methode'!J33</f>
        <v/>
      </c>
      <c r="L12" s="308" t="str">
        <f>'Rekensheet U-methode'!K33</f>
        <v/>
      </c>
      <c r="M12" s="308" t="str">
        <f>'Rekensheet U-methode'!L33</f>
        <v/>
      </c>
      <c r="N12" s="385" t="str">
        <f>'Rekensheet U-methode'!M33</f>
        <v/>
      </c>
      <c r="O12" s="386" t="str">
        <f>'Rekensheet U-methode'!N33</f>
        <v/>
      </c>
      <c r="P12" s="364"/>
      <c r="Q12" s="305">
        <v>9</v>
      </c>
      <c r="R12" s="365" t="str">
        <f>IF(OR('Rekensheet U-methode'!H33="MUT",'Rekensheet U-methode'!H33="ZUT"),"n.v.t.",'Rekensheet U-methode'!H33)</f>
        <v/>
      </c>
      <c r="S12" s="307" t="str">
        <f>IF('Rekensheet U-methode'!P33="0. nee","Nee","Ja")</f>
        <v>Nee</v>
      </c>
      <c r="T12" s="308" t="str">
        <f>'Rekensheet U-methode'!Q33</f>
        <v/>
      </c>
      <c r="U12" s="391">
        <f>'Rekensheet U-methode'!R33</f>
        <v>0</v>
      </c>
      <c r="V12" s="308" t="str">
        <f>'Rekensheet U-methode'!S33</f>
        <v/>
      </c>
      <c r="W12" s="308" t="str">
        <f>'Rekensheet U-methode'!T33</f>
        <v/>
      </c>
      <c r="X12" s="385" t="str">
        <f>'Rekensheet U-methode'!Y33</f>
        <v/>
      </c>
      <c r="Y12" s="386" t="str">
        <f>'Rekensheet U-methode'!Z33</f>
        <v/>
      </c>
    </row>
    <row r="13" spans="1:38" s="293" customFormat="1" x14ac:dyDescent="0.2">
      <c r="B13" s="305">
        <v>10</v>
      </c>
      <c r="C13" s="306">
        <f>'Rekensheet U-methode'!D34</f>
        <v>0</v>
      </c>
      <c r="D13" s="306" t="str">
        <f>IF('Rekensheet U-methode'!C34='Lijsten overig'!M$3,"Mobiel",IF('Rekensheet U-methode'!C34='Lijsten overig'!M$4,"Stationair",IF('Rekensheet U-methode'!C34='Lijsten overig'!M$6,"MUT",IF('Rekensheet U-methode'!C34='Lijsten overig'!M$7,"ZUT","Speciaal"))))</f>
        <v>Mobiel</v>
      </c>
      <c r="E13" s="307">
        <f>'Rekensheet U-methode'!E34</f>
        <v>0</v>
      </c>
      <c r="F13" s="402">
        <f>'Rekensheet U-methode'!F34</f>
        <v>0</v>
      </c>
      <c r="G13" s="406" t="str">
        <f>'Rekensheet U-methode'!G34</f>
        <v/>
      </c>
      <c r="H13" s="361"/>
      <c r="I13" s="305">
        <v>10</v>
      </c>
      <c r="J13" s="365" t="str">
        <f>IF(OR('Rekensheet U-methode'!H34="MUT",'Rekensheet U-methode'!H34="ZUT"),"n.v.t.",'Rekensheet U-methode'!H34)</f>
        <v/>
      </c>
      <c r="K13" s="308" t="str">
        <f>'Rekensheet U-methode'!J34</f>
        <v/>
      </c>
      <c r="L13" s="308" t="str">
        <f>'Rekensheet U-methode'!K34</f>
        <v/>
      </c>
      <c r="M13" s="308" t="str">
        <f>'Rekensheet U-methode'!L34</f>
        <v/>
      </c>
      <c r="N13" s="385" t="str">
        <f>'Rekensheet U-methode'!M34</f>
        <v/>
      </c>
      <c r="O13" s="386" t="str">
        <f>'Rekensheet U-methode'!N34</f>
        <v/>
      </c>
      <c r="P13" s="364"/>
      <c r="Q13" s="305">
        <v>10</v>
      </c>
      <c r="R13" s="365" t="str">
        <f>IF(OR('Rekensheet U-methode'!H34="MUT",'Rekensheet U-methode'!H34="ZUT"),"n.v.t.",'Rekensheet U-methode'!H34)</f>
        <v/>
      </c>
      <c r="S13" s="307" t="str">
        <f>IF('Rekensheet U-methode'!P34="0. nee","Nee","Ja")</f>
        <v>Nee</v>
      </c>
      <c r="T13" s="308" t="str">
        <f>'Rekensheet U-methode'!Q34</f>
        <v/>
      </c>
      <c r="U13" s="391">
        <f>'Rekensheet U-methode'!R34</f>
        <v>0</v>
      </c>
      <c r="V13" s="308" t="str">
        <f>'Rekensheet U-methode'!S34</f>
        <v/>
      </c>
      <c r="W13" s="308" t="str">
        <f>'Rekensheet U-methode'!T34</f>
        <v/>
      </c>
      <c r="X13" s="385" t="str">
        <f>'Rekensheet U-methode'!Y34</f>
        <v/>
      </c>
      <c r="Y13" s="386" t="str">
        <f>'Rekensheet U-methode'!Z34</f>
        <v/>
      </c>
    </row>
    <row r="14" spans="1:38" s="293" customFormat="1" x14ac:dyDescent="0.2">
      <c r="B14" s="305">
        <v>11</v>
      </c>
      <c r="C14" s="306">
        <f>'Rekensheet U-methode'!D35</f>
        <v>0</v>
      </c>
      <c r="D14" s="306" t="str">
        <f>IF('Rekensheet U-methode'!C35='Lijsten overig'!M$3,"Mobiel",IF('Rekensheet U-methode'!C35='Lijsten overig'!M$4,"Stationair",IF('Rekensheet U-methode'!C35='Lijsten overig'!M$6,"MUT",IF('Rekensheet U-methode'!C35='Lijsten overig'!M$7,"ZUT","Speciaal"))))</f>
        <v>Mobiel</v>
      </c>
      <c r="E14" s="307">
        <f>'Rekensheet U-methode'!E35</f>
        <v>0</v>
      </c>
      <c r="F14" s="402">
        <f>'Rekensheet U-methode'!F35</f>
        <v>0</v>
      </c>
      <c r="G14" s="406" t="str">
        <f>'Rekensheet U-methode'!G35</f>
        <v/>
      </c>
      <c r="H14" s="361"/>
      <c r="I14" s="305">
        <v>11</v>
      </c>
      <c r="J14" s="365" t="str">
        <f>IF(OR('Rekensheet U-methode'!H35="MUT",'Rekensheet U-methode'!H35="ZUT"),"n.v.t.",'Rekensheet U-methode'!H35)</f>
        <v/>
      </c>
      <c r="K14" s="308" t="str">
        <f>'Rekensheet U-methode'!J35</f>
        <v/>
      </c>
      <c r="L14" s="308" t="str">
        <f>'Rekensheet U-methode'!K35</f>
        <v/>
      </c>
      <c r="M14" s="308" t="str">
        <f>'Rekensheet U-methode'!L35</f>
        <v/>
      </c>
      <c r="N14" s="385" t="str">
        <f>'Rekensheet U-methode'!M35</f>
        <v/>
      </c>
      <c r="O14" s="386" t="str">
        <f>'Rekensheet U-methode'!N35</f>
        <v/>
      </c>
      <c r="P14" s="364"/>
      <c r="Q14" s="305">
        <v>11</v>
      </c>
      <c r="R14" s="365" t="str">
        <f>IF(OR('Rekensheet U-methode'!H35="MUT",'Rekensheet U-methode'!H35="ZUT"),"n.v.t.",'Rekensheet U-methode'!H35)</f>
        <v/>
      </c>
      <c r="S14" s="307" t="str">
        <f>IF('Rekensheet U-methode'!P35="0. nee","Nee","Ja")</f>
        <v>Nee</v>
      </c>
      <c r="T14" s="308" t="str">
        <f>'Rekensheet U-methode'!Q35</f>
        <v/>
      </c>
      <c r="U14" s="391">
        <f>'Rekensheet U-methode'!R35</f>
        <v>0</v>
      </c>
      <c r="V14" s="308" t="str">
        <f>'Rekensheet U-methode'!S35</f>
        <v/>
      </c>
      <c r="W14" s="308" t="str">
        <f>'Rekensheet U-methode'!T35</f>
        <v/>
      </c>
      <c r="X14" s="385" t="str">
        <f>'Rekensheet U-methode'!Y35</f>
        <v/>
      </c>
      <c r="Y14" s="386" t="str">
        <f>'Rekensheet U-methode'!Z35</f>
        <v/>
      </c>
    </row>
    <row r="15" spans="1:38" s="293" customFormat="1" x14ac:dyDescent="0.2">
      <c r="B15" s="305">
        <v>12</v>
      </c>
      <c r="C15" s="306">
        <f>'Rekensheet U-methode'!D36</f>
        <v>0</v>
      </c>
      <c r="D15" s="306" t="str">
        <f>IF('Rekensheet U-methode'!C36='Lijsten overig'!M$3,"Mobiel",IF('Rekensheet U-methode'!C36='Lijsten overig'!M$4,"Stationair",IF('Rekensheet U-methode'!C36='Lijsten overig'!M$6,"MUT",IF('Rekensheet U-methode'!C36='Lijsten overig'!M$7,"ZUT","Speciaal"))))</f>
        <v>Mobiel</v>
      </c>
      <c r="E15" s="307">
        <f>'Rekensheet U-methode'!E36</f>
        <v>0</v>
      </c>
      <c r="F15" s="402">
        <f>'Rekensheet U-methode'!F36</f>
        <v>0</v>
      </c>
      <c r="G15" s="406" t="str">
        <f>'Rekensheet U-methode'!G36</f>
        <v/>
      </c>
      <c r="H15" s="361"/>
      <c r="I15" s="305">
        <v>12</v>
      </c>
      <c r="J15" s="365" t="str">
        <f>IF(OR('Rekensheet U-methode'!H36="MUT",'Rekensheet U-methode'!H36="ZUT"),"n.v.t.",'Rekensheet U-methode'!H36)</f>
        <v/>
      </c>
      <c r="K15" s="308" t="str">
        <f>'Rekensheet U-methode'!J36</f>
        <v/>
      </c>
      <c r="L15" s="308" t="str">
        <f>'Rekensheet U-methode'!K36</f>
        <v/>
      </c>
      <c r="M15" s="308" t="str">
        <f>'Rekensheet U-methode'!L36</f>
        <v/>
      </c>
      <c r="N15" s="385" t="str">
        <f>'Rekensheet U-methode'!M36</f>
        <v/>
      </c>
      <c r="O15" s="386" t="str">
        <f>'Rekensheet U-methode'!N36</f>
        <v/>
      </c>
      <c r="P15" s="364"/>
      <c r="Q15" s="305">
        <v>12</v>
      </c>
      <c r="R15" s="365" t="str">
        <f>IF(OR('Rekensheet U-methode'!H36="MUT",'Rekensheet U-methode'!H36="ZUT"),"n.v.t.",'Rekensheet U-methode'!H36)</f>
        <v/>
      </c>
      <c r="S15" s="307" t="str">
        <f>IF('Rekensheet U-methode'!P36="0. nee","Nee","Ja")</f>
        <v>Nee</v>
      </c>
      <c r="T15" s="308" t="str">
        <f>'Rekensheet U-methode'!Q36</f>
        <v/>
      </c>
      <c r="U15" s="391">
        <f>'Rekensheet U-methode'!R36</f>
        <v>0</v>
      </c>
      <c r="V15" s="308" t="str">
        <f>'Rekensheet U-methode'!S36</f>
        <v/>
      </c>
      <c r="W15" s="308" t="str">
        <f>'Rekensheet U-methode'!T36</f>
        <v/>
      </c>
      <c r="X15" s="385" t="str">
        <f>'Rekensheet U-methode'!Y36</f>
        <v/>
      </c>
      <c r="Y15" s="386" t="str">
        <f>'Rekensheet U-methode'!Z36</f>
        <v/>
      </c>
    </row>
    <row r="16" spans="1:38" s="293" customFormat="1" x14ac:dyDescent="0.2">
      <c r="B16" s="305">
        <v>13</v>
      </c>
      <c r="C16" s="306">
        <f>'Rekensheet U-methode'!D37</f>
        <v>0</v>
      </c>
      <c r="D16" s="306" t="str">
        <f>IF('Rekensheet U-methode'!C37='Lijsten overig'!M$3,"Mobiel",IF('Rekensheet U-methode'!C37='Lijsten overig'!M$4,"Stationair",IF('Rekensheet U-methode'!C37='Lijsten overig'!M$6,"MUT",IF('Rekensheet U-methode'!C37='Lijsten overig'!M$7,"ZUT","Speciaal"))))</f>
        <v>Mobiel</v>
      </c>
      <c r="E16" s="307">
        <f>'Rekensheet U-methode'!E37</f>
        <v>0</v>
      </c>
      <c r="F16" s="402">
        <f>'Rekensheet U-methode'!F37</f>
        <v>0</v>
      </c>
      <c r="G16" s="406" t="str">
        <f>'Rekensheet U-methode'!G37</f>
        <v/>
      </c>
      <c r="H16" s="361"/>
      <c r="I16" s="305">
        <v>13</v>
      </c>
      <c r="J16" s="365" t="str">
        <f>IF(OR('Rekensheet U-methode'!H37="MUT",'Rekensheet U-methode'!H37="ZUT"),"n.v.t.",'Rekensheet U-methode'!H37)</f>
        <v/>
      </c>
      <c r="K16" s="308" t="str">
        <f>'Rekensheet U-methode'!J37</f>
        <v/>
      </c>
      <c r="L16" s="308" t="str">
        <f>'Rekensheet U-methode'!K37</f>
        <v/>
      </c>
      <c r="M16" s="308" t="str">
        <f>'Rekensheet U-methode'!L37</f>
        <v/>
      </c>
      <c r="N16" s="385" t="str">
        <f>'Rekensheet U-methode'!M37</f>
        <v/>
      </c>
      <c r="O16" s="386" t="str">
        <f>'Rekensheet U-methode'!N37</f>
        <v/>
      </c>
      <c r="P16" s="364"/>
      <c r="Q16" s="305">
        <v>13</v>
      </c>
      <c r="R16" s="365" t="str">
        <f>IF(OR('Rekensheet U-methode'!H37="MUT",'Rekensheet U-methode'!H37="ZUT"),"n.v.t.",'Rekensheet U-methode'!H37)</f>
        <v/>
      </c>
      <c r="S16" s="307" t="str">
        <f>IF('Rekensheet U-methode'!P37="0. nee","Nee","Ja")</f>
        <v>Nee</v>
      </c>
      <c r="T16" s="308" t="str">
        <f>'Rekensheet U-methode'!Q37</f>
        <v/>
      </c>
      <c r="U16" s="391">
        <f>'Rekensheet U-methode'!R37</f>
        <v>0</v>
      </c>
      <c r="V16" s="308" t="str">
        <f>'Rekensheet U-methode'!S37</f>
        <v/>
      </c>
      <c r="W16" s="308" t="str">
        <f>'Rekensheet U-methode'!T37</f>
        <v/>
      </c>
      <c r="X16" s="385" t="str">
        <f>'Rekensheet U-methode'!Y37</f>
        <v/>
      </c>
      <c r="Y16" s="386" t="str">
        <f>'Rekensheet U-methode'!Z37</f>
        <v/>
      </c>
    </row>
    <row r="17" spans="2:25" s="293" customFormat="1" x14ac:dyDescent="0.2">
      <c r="B17" s="305">
        <v>14</v>
      </c>
      <c r="C17" s="306">
        <f>'Rekensheet U-methode'!D38</f>
        <v>0</v>
      </c>
      <c r="D17" s="306" t="str">
        <f>IF('Rekensheet U-methode'!C38='Lijsten overig'!M$3,"Mobiel",IF('Rekensheet U-methode'!C38='Lijsten overig'!M$4,"Stationair",IF('Rekensheet U-methode'!C38='Lijsten overig'!M$6,"MUT",IF('Rekensheet U-methode'!C38='Lijsten overig'!M$7,"ZUT","Speciaal"))))</f>
        <v>Mobiel</v>
      </c>
      <c r="E17" s="307">
        <f>'Rekensheet U-methode'!E38</f>
        <v>0</v>
      </c>
      <c r="F17" s="402">
        <f>'Rekensheet U-methode'!F38</f>
        <v>0</v>
      </c>
      <c r="G17" s="406" t="str">
        <f>'Rekensheet U-methode'!G38</f>
        <v/>
      </c>
      <c r="H17" s="361"/>
      <c r="I17" s="305">
        <v>14</v>
      </c>
      <c r="J17" s="365" t="str">
        <f>IF(OR('Rekensheet U-methode'!H38="MUT",'Rekensheet U-methode'!H38="ZUT"),"n.v.t.",'Rekensheet U-methode'!H38)</f>
        <v/>
      </c>
      <c r="K17" s="308" t="str">
        <f>'Rekensheet U-methode'!J38</f>
        <v/>
      </c>
      <c r="L17" s="308" t="str">
        <f>'Rekensheet U-methode'!K38</f>
        <v/>
      </c>
      <c r="M17" s="308" t="str">
        <f>'Rekensheet U-methode'!L38</f>
        <v/>
      </c>
      <c r="N17" s="385" t="str">
        <f>'Rekensheet U-methode'!M38</f>
        <v/>
      </c>
      <c r="O17" s="386" t="str">
        <f>'Rekensheet U-methode'!N38</f>
        <v/>
      </c>
      <c r="P17" s="364"/>
      <c r="Q17" s="305">
        <v>14</v>
      </c>
      <c r="R17" s="365" t="str">
        <f>IF(OR('Rekensheet U-methode'!H38="MUT",'Rekensheet U-methode'!H38="ZUT"),"n.v.t.",'Rekensheet U-methode'!H38)</f>
        <v/>
      </c>
      <c r="S17" s="307" t="str">
        <f>IF('Rekensheet U-methode'!P38="0. nee","Nee","Ja")</f>
        <v>Nee</v>
      </c>
      <c r="T17" s="308" t="str">
        <f>'Rekensheet U-methode'!Q38</f>
        <v/>
      </c>
      <c r="U17" s="391">
        <f>'Rekensheet U-methode'!R38</f>
        <v>0</v>
      </c>
      <c r="V17" s="308" t="str">
        <f>'Rekensheet U-methode'!S38</f>
        <v/>
      </c>
      <c r="W17" s="308" t="str">
        <f>'Rekensheet U-methode'!T38</f>
        <v/>
      </c>
      <c r="X17" s="385" t="str">
        <f>'Rekensheet U-methode'!Y38</f>
        <v/>
      </c>
      <c r="Y17" s="386" t="str">
        <f>'Rekensheet U-methode'!Z38</f>
        <v/>
      </c>
    </row>
    <row r="18" spans="2:25" s="293" customFormat="1" x14ac:dyDescent="0.2">
      <c r="B18" s="305">
        <v>15</v>
      </c>
      <c r="C18" s="306">
        <f>'Rekensheet U-methode'!D39</f>
        <v>0</v>
      </c>
      <c r="D18" s="306" t="str">
        <f>IF('Rekensheet U-methode'!C39='Lijsten overig'!M$3,"Mobiel",IF('Rekensheet U-methode'!C39='Lijsten overig'!M$4,"Stationair",IF('Rekensheet U-methode'!C39='Lijsten overig'!M$6,"MUT",IF('Rekensheet U-methode'!C39='Lijsten overig'!M$7,"ZUT","Speciaal"))))</f>
        <v>Mobiel</v>
      </c>
      <c r="E18" s="307">
        <f>'Rekensheet U-methode'!E39</f>
        <v>0</v>
      </c>
      <c r="F18" s="402">
        <f>'Rekensheet U-methode'!F39</f>
        <v>0</v>
      </c>
      <c r="G18" s="406" t="str">
        <f>'Rekensheet U-methode'!G39</f>
        <v/>
      </c>
      <c r="H18" s="361"/>
      <c r="I18" s="305">
        <v>15</v>
      </c>
      <c r="J18" s="365" t="str">
        <f>IF(OR('Rekensheet U-methode'!H39="MUT",'Rekensheet U-methode'!H39="ZUT"),"n.v.t.",'Rekensheet U-methode'!H39)</f>
        <v/>
      </c>
      <c r="K18" s="308" t="str">
        <f>'Rekensheet U-methode'!J39</f>
        <v/>
      </c>
      <c r="L18" s="308" t="str">
        <f>'Rekensheet U-methode'!K39</f>
        <v/>
      </c>
      <c r="M18" s="308" t="str">
        <f>'Rekensheet U-methode'!L39</f>
        <v/>
      </c>
      <c r="N18" s="385" t="str">
        <f>'Rekensheet U-methode'!M39</f>
        <v/>
      </c>
      <c r="O18" s="386" t="str">
        <f>'Rekensheet U-methode'!N39</f>
        <v/>
      </c>
      <c r="P18" s="364"/>
      <c r="Q18" s="305">
        <v>15</v>
      </c>
      <c r="R18" s="365" t="str">
        <f>IF(OR('Rekensheet U-methode'!H39="MUT",'Rekensheet U-methode'!H39="ZUT"),"n.v.t.",'Rekensheet U-methode'!H39)</f>
        <v/>
      </c>
      <c r="S18" s="307" t="str">
        <f>IF('Rekensheet U-methode'!P39="0. nee","Nee","Ja")</f>
        <v>Nee</v>
      </c>
      <c r="T18" s="308" t="str">
        <f>'Rekensheet U-methode'!Q39</f>
        <v/>
      </c>
      <c r="U18" s="391">
        <f>'Rekensheet U-methode'!R39</f>
        <v>0</v>
      </c>
      <c r="V18" s="308" t="str">
        <f>'Rekensheet U-methode'!S39</f>
        <v/>
      </c>
      <c r="W18" s="308" t="str">
        <f>'Rekensheet U-methode'!T39</f>
        <v/>
      </c>
      <c r="X18" s="385" t="str">
        <f>'Rekensheet U-methode'!Y39</f>
        <v/>
      </c>
      <c r="Y18" s="386" t="str">
        <f>'Rekensheet U-methode'!Z39</f>
        <v/>
      </c>
    </row>
    <row r="19" spans="2:25" s="293" customFormat="1" x14ac:dyDescent="0.2">
      <c r="B19" s="305">
        <v>16</v>
      </c>
      <c r="C19" s="306">
        <f>'Rekensheet U-methode'!D40</f>
        <v>0</v>
      </c>
      <c r="D19" s="306" t="str">
        <f>IF('Rekensheet U-methode'!C40='Lijsten overig'!M$3,"Mobiel",IF('Rekensheet U-methode'!C40='Lijsten overig'!M$4,"Stationair",IF('Rekensheet U-methode'!C40='Lijsten overig'!M$6,"MUT",IF('Rekensheet U-methode'!C40='Lijsten overig'!M$7,"ZUT","Speciaal"))))</f>
        <v>Mobiel</v>
      </c>
      <c r="E19" s="307">
        <f>'Rekensheet U-methode'!E40</f>
        <v>0</v>
      </c>
      <c r="F19" s="402">
        <f>'Rekensheet U-methode'!F40</f>
        <v>0</v>
      </c>
      <c r="G19" s="406" t="str">
        <f>'Rekensheet U-methode'!G40</f>
        <v/>
      </c>
      <c r="H19" s="361"/>
      <c r="I19" s="305">
        <v>16</v>
      </c>
      <c r="J19" s="365" t="str">
        <f>IF(OR('Rekensheet U-methode'!H40="MUT",'Rekensheet U-methode'!H40="ZUT"),"n.v.t.",'Rekensheet U-methode'!H40)</f>
        <v/>
      </c>
      <c r="K19" s="308" t="str">
        <f>'Rekensheet U-methode'!J40</f>
        <v/>
      </c>
      <c r="L19" s="308" t="str">
        <f>'Rekensheet U-methode'!K40</f>
        <v/>
      </c>
      <c r="M19" s="308" t="str">
        <f>'Rekensheet U-methode'!L40</f>
        <v/>
      </c>
      <c r="N19" s="385" t="str">
        <f>'Rekensheet U-methode'!M40</f>
        <v/>
      </c>
      <c r="O19" s="386" t="str">
        <f>'Rekensheet U-methode'!N40</f>
        <v/>
      </c>
      <c r="P19" s="364"/>
      <c r="Q19" s="305">
        <v>16</v>
      </c>
      <c r="R19" s="365" t="str">
        <f>IF(OR('Rekensheet U-methode'!H40="MUT",'Rekensheet U-methode'!H40="ZUT"),"n.v.t.",'Rekensheet U-methode'!H40)</f>
        <v/>
      </c>
      <c r="S19" s="307" t="str">
        <f>IF('Rekensheet U-methode'!P40="0. nee","Nee","Ja")</f>
        <v>Nee</v>
      </c>
      <c r="T19" s="308" t="str">
        <f>'Rekensheet U-methode'!Q40</f>
        <v/>
      </c>
      <c r="U19" s="391">
        <f>'Rekensheet U-methode'!R40</f>
        <v>0</v>
      </c>
      <c r="V19" s="308" t="str">
        <f>'Rekensheet U-methode'!S40</f>
        <v/>
      </c>
      <c r="W19" s="308" t="str">
        <f>'Rekensheet U-methode'!T40</f>
        <v/>
      </c>
      <c r="X19" s="385" t="str">
        <f>'Rekensheet U-methode'!Y40</f>
        <v/>
      </c>
      <c r="Y19" s="386" t="str">
        <f>'Rekensheet U-methode'!Z40</f>
        <v/>
      </c>
    </row>
    <row r="20" spans="2:25" s="293" customFormat="1" x14ac:dyDescent="0.2">
      <c r="B20" s="305">
        <v>17</v>
      </c>
      <c r="C20" s="306">
        <f>'Rekensheet U-methode'!D41</f>
        <v>0</v>
      </c>
      <c r="D20" s="306" t="str">
        <f>IF('Rekensheet U-methode'!C41='Lijsten overig'!M$3,"Mobiel",IF('Rekensheet U-methode'!C41='Lijsten overig'!M$4,"Stationair",IF('Rekensheet U-methode'!C41='Lijsten overig'!M$6,"MUT",IF('Rekensheet U-methode'!C41='Lijsten overig'!M$7,"ZUT","Speciaal"))))</f>
        <v>Mobiel</v>
      </c>
      <c r="E20" s="307">
        <f>'Rekensheet U-methode'!E41</f>
        <v>0</v>
      </c>
      <c r="F20" s="402">
        <f>'Rekensheet U-methode'!F41</f>
        <v>0</v>
      </c>
      <c r="G20" s="406" t="str">
        <f>'Rekensheet U-methode'!G41</f>
        <v/>
      </c>
      <c r="H20" s="361"/>
      <c r="I20" s="305">
        <v>17</v>
      </c>
      <c r="J20" s="365" t="str">
        <f>IF(OR('Rekensheet U-methode'!H41="MUT",'Rekensheet U-methode'!H41="ZUT"),"n.v.t.",'Rekensheet U-methode'!H41)</f>
        <v/>
      </c>
      <c r="K20" s="308" t="str">
        <f>'Rekensheet U-methode'!J41</f>
        <v/>
      </c>
      <c r="L20" s="308" t="str">
        <f>'Rekensheet U-methode'!K41</f>
        <v/>
      </c>
      <c r="M20" s="308" t="str">
        <f>'Rekensheet U-methode'!L41</f>
        <v/>
      </c>
      <c r="N20" s="385" t="str">
        <f>'Rekensheet U-methode'!M41</f>
        <v/>
      </c>
      <c r="O20" s="386" t="str">
        <f>'Rekensheet U-methode'!N41</f>
        <v/>
      </c>
      <c r="P20" s="364"/>
      <c r="Q20" s="305">
        <v>17</v>
      </c>
      <c r="R20" s="365" t="str">
        <f>IF(OR('Rekensheet U-methode'!H41="MUT",'Rekensheet U-methode'!H41="ZUT"),"n.v.t.",'Rekensheet U-methode'!H41)</f>
        <v/>
      </c>
      <c r="S20" s="307" t="str">
        <f>IF('Rekensheet U-methode'!P41="0. nee","Nee","Ja")</f>
        <v>Nee</v>
      </c>
      <c r="T20" s="308" t="str">
        <f>'Rekensheet U-methode'!Q41</f>
        <v/>
      </c>
      <c r="U20" s="391">
        <f>'Rekensheet U-methode'!R41</f>
        <v>0</v>
      </c>
      <c r="V20" s="308" t="str">
        <f>'Rekensheet U-methode'!S41</f>
        <v/>
      </c>
      <c r="W20" s="308" t="str">
        <f>'Rekensheet U-methode'!T41</f>
        <v/>
      </c>
      <c r="X20" s="385" t="str">
        <f>'Rekensheet U-methode'!Y41</f>
        <v/>
      </c>
      <c r="Y20" s="386" t="str">
        <f>'Rekensheet U-methode'!Z41</f>
        <v/>
      </c>
    </row>
    <row r="21" spans="2:25" s="293" customFormat="1" x14ac:dyDescent="0.2">
      <c r="B21" s="305">
        <v>18</v>
      </c>
      <c r="C21" s="306">
        <f>'Rekensheet U-methode'!D42</f>
        <v>0</v>
      </c>
      <c r="D21" s="306" t="str">
        <f>IF('Rekensheet U-methode'!C42='Lijsten overig'!M$3,"Mobiel",IF('Rekensheet U-methode'!C42='Lijsten overig'!M$4,"Stationair",IF('Rekensheet U-methode'!C42='Lijsten overig'!M$6,"MUT",IF('Rekensheet U-methode'!C42='Lijsten overig'!M$7,"ZUT","Speciaal"))))</f>
        <v>Mobiel</v>
      </c>
      <c r="E21" s="307">
        <f>'Rekensheet U-methode'!E42</f>
        <v>0</v>
      </c>
      <c r="F21" s="402">
        <f>'Rekensheet U-methode'!F42</f>
        <v>0</v>
      </c>
      <c r="G21" s="406" t="str">
        <f>'Rekensheet U-methode'!G42</f>
        <v/>
      </c>
      <c r="H21" s="361"/>
      <c r="I21" s="305">
        <v>18</v>
      </c>
      <c r="J21" s="365" t="str">
        <f>IF(OR('Rekensheet U-methode'!H42="MUT",'Rekensheet U-methode'!H42="ZUT"),"n.v.t.",'Rekensheet U-methode'!H42)</f>
        <v/>
      </c>
      <c r="K21" s="308" t="str">
        <f>'Rekensheet U-methode'!J42</f>
        <v/>
      </c>
      <c r="L21" s="308" t="str">
        <f>'Rekensheet U-methode'!K42</f>
        <v/>
      </c>
      <c r="M21" s="308" t="str">
        <f>'Rekensheet U-methode'!L42</f>
        <v/>
      </c>
      <c r="N21" s="385" t="str">
        <f>'Rekensheet U-methode'!M42</f>
        <v/>
      </c>
      <c r="O21" s="386" t="str">
        <f>'Rekensheet U-methode'!N42</f>
        <v/>
      </c>
      <c r="P21" s="364"/>
      <c r="Q21" s="305">
        <v>18</v>
      </c>
      <c r="R21" s="365" t="str">
        <f>IF(OR('Rekensheet U-methode'!H42="MUT",'Rekensheet U-methode'!H42="ZUT"),"n.v.t.",'Rekensheet U-methode'!H42)</f>
        <v/>
      </c>
      <c r="S21" s="307" t="str">
        <f>IF('Rekensheet U-methode'!P42="0. nee","Nee","Ja")</f>
        <v>Nee</v>
      </c>
      <c r="T21" s="308" t="str">
        <f>'Rekensheet U-methode'!Q42</f>
        <v/>
      </c>
      <c r="U21" s="391">
        <f>'Rekensheet U-methode'!R42</f>
        <v>0</v>
      </c>
      <c r="V21" s="308" t="str">
        <f>'Rekensheet U-methode'!S42</f>
        <v/>
      </c>
      <c r="W21" s="308" t="str">
        <f>'Rekensheet U-methode'!T42</f>
        <v/>
      </c>
      <c r="X21" s="385" t="str">
        <f>'Rekensheet U-methode'!Y42</f>
        <v/>
      </c>
      <c r="Y21" s="386" t="str">
        <f>'Rekensheet U-methode'!Z42</f>
        <v/>
      </c>
    </row>
    <row r="22" spans="2:25" s="293" customFormat="1" x14ac:dyDescent="0.2">
      <c r="B22" s="305">
        <v>19</v>
      </c>
      <c r="C22" s="306">
        <f>'Rekensheet U-methode'!D43</f>
        <v>0</v>
      </c>
      <c r="D22" s="306" t="str">
        <f>IF('Rekensheet U-methode'!C43='Lijsten overig'!M$3,"Mobiel",IF('Rekensheet U-methode'!C43='Lijsten overig'!M$4,"Stationair",IF('Rekensheet U-methode'!C43='Lijsten overig'!M$6,"MUT",IF('Rekensheet U-methode'!C43='Lijsten overig'!M$7,"ZUT","Speciaal"))))</f>
        <v>Mobiel</v>
      </c>
      <c r="E22" s="307">
        <f>'Rekensheet U-methode'!E43</f>
        <v>0</v>
      </c>
      <c r="F22" s="402">
        <f>'Rekensheet U-methode'!F43</f>
        <v>0</v>
      </c>
      <c r="G22" s="406" t="str">
        <f>'Rekensheet U-methode'!G43</f>
        <v/>
      </c>
      <c r="H22" s="361"/>
      <c r="I22" s="305">
        <v>19</v>
      </c>
      <c r="J22" s="365" t="str">
        <f>IF(OR('Rekensheet U-methode'!H43="MUT",'Rekensheet U-methode'!H43="ZUT"),"n.v.t.",'Rekensheet U-methode'!H43)</f>
        <v/>
      </c>
      <c r="K22" s="308" t="str">
        <f>'Rekensheet U-methode'!J43</f>
        <v/>
      </c>
      <c r="L22" s="308" t="str">
        <f>'Rekensheet U-methode'!K43</f>
        <v/>
      </c>
      <c r="M22" s="308" t="str">
        <f>'Rekensheet U-methode'!L43</f>
        <v/>
      </c>
      <c r="N22" s="385" t="str">
        <f>'Rekensheet U-methode'!M43</f>
        <v/>
      </c>
      <c r="O22" s="386" t="str">
        <f>'Rekensheet U-methode'!N43</f>
        <v/>
      </c>
      <c r="P22" s="364"/>
      <c r="Q22" s="305">
        <v>19</v>
      </c>
      <c r="R22" s="365" t="str">
        <f>IF(OR('Rekensheet U-methode'!H43="MUT",'Rekensheet U-methode'!H43="ZUT"),"n.v.t.",'Rekensheet U-methode'!H43)</f>
        <v/>
      </c>
      <c r="S22" s="307" t="str">
        <f>IF('Rekensheet U-methode'!P43="0. nee","Nee","Ja")</f>
        <v>Nee</v>
      </c>
      <c r="T22" s="308" t="str">
        <f>'Rekensheet U-methode'!Q43</f>
        <v/>
      </c>
      <c r="U22" s="391">
        <f>'Rekensheet U-methode'!R43</f>
        <v>0</v>
      </c>
      <c r="V22" s="308" t="str">
        <f>'Rekensheet U-methode'!S43</f>
        <v/>
      </c>
      <c r="W22" s="308" t="str">
        <f>'Rekensheet U-methode'!T43</f>
        <v/>
      </c>
      <c r="X22" s="385" t="str">
        <f>'Rekensheet U-methode'!Y43</f>
        <v/>
      </c>
      <c r="Y22" s="386" t="str">
        <f>'Rekensheet U-methode'!Z43</f>
        <v/>
      </c>
    </row>
    <row r="23" spans="2:25" s="293" customFormat="1" x14ac:dyDescent="0.2">
      <c r="B23" s="305">
        <v>20</v>
      </c>
      <c r="C23" s="306">
        <f>'Rekensheet U-methode'!D44</f>
        <v>0</v>
      </c>
      <c r="D23" s="306" t="str">
        <f>IF('Rekensheet U-methode'!C44='Lijsten overig'!M$3,"Mobiel",IF('Rekensheet U-methode'!C44='Lijsten overig'!M$4,"Stationair",IF('Rekensheet U-methode'!C44='Lijsten overig'!M$6,"MUT",IF('Rekensheet U-methode'!C44='Lijsten overig'!M$7,"ZUT","Speciaal"))))</f>
        <v>Mobiel</v>
      </c>
      <c r="E23" s="307">
        <f>'Rekensheet U-methode'!E44</f>
        <v>0</v>
      </c>
      <c r="F23" s="402">
        <f>'Rekensheet U-methode'!F44</f>
        <v>0</v>
      </c>
      <c r="G23" s="406" t="str">
        <f>'Rekensheet U-methode'!G44</f>
        <v/>
      </c>
      <c r="H23" s="361"/>
      <c r="I23" s="305">
        <v>20</v>
      </c>
      <c r="J23" s="365" t="str">
        <f>IF(OR('Rekensheet U-methode'!H44="MUT",'Rekensheet U-methode'!H44="ZUT"),"n.v.t.",'Rekensheet U-methode'!H44)</f>
        <v/>
      </c>
      <c r="K23" s="308" t="str">
        <f>'Rekensheet U-methode'!J44</f>
        <v/>
      </c>
      <c r="L23" s="308" t="str">
        <f>'Rekensheet U-methode'!K44</f>
        <v/>
      </c>
      <c r="M23" s="308" t="str">
        <f>'Rekensheet U-methode'!L44</f>
        <v/>
      </c>
      <c r="N23" s="385" t="str">
        <f>'Rekensheet U-methode'!M44</f>
        <v/>
      </c>
      <c r="O23" s="386" t="str">
        <f>'Rekensheet U-methode'!N44</f>
        <v/>
      </c>
      <c r="P23" s="364"/>
      <c r="Q23" s="305">
        <v>20</v>
      </c>
      <c r="R23" s="365" t="str">
        <f>IF(OR('Rekensheet U-methode'!H44="MUT",'Rekensheet U-methode'!H44="ZUT"),"n.v.t.",'Rekensheet U-methode'!H44)</f>
        <v/>
      </c>
      <c r="S23" s="307" t="str">
        <f>IF('Rekensheet U-methode'!P44="0. nee","Nee","Ja")</f>
        <v>Nee</v>
      </c>
      <c r="T23" s="308" t="str">
        <f>'Rekensheet U-methode'!Q44</f>
        <v/>
      </c>
      <c r="U23" s="391">
        <f>'Rekensheet U-methode'!R44</f>
        <v>0</v>
      </c>
      <c r="V23" s="308" t="str">
        <f>'Rekensheet U-methode'!S44</f>
        <v/>
      </c>
      <c r="W23" s="308" t="str">
        <f>'Rekensheet U-methode'!T44</f>
        <v/>
      </c>
      <c r="X23" s="385" t="str">
        <f>'Rekensheet U-methode'!Y44</f>
        <v/>
      </c>
      <c r="Y23" s="386" t="str">
        <f>'Rekensheet U-methode'!Z44</f>
        <v/>
      </c>
    </row>
    <row r="24" spans="2:25" s="293" customFormat="1" x14ac:dyDescent="0.2">
      <c r="B24" s="305">
        <v>21</v>
      </c>
      <c r="C24" s="306">
        <f>'Rekensheet U-methode'!D45</f>
        <v>0</v>
      </c>
      <c r="D24" s="306" t="str">
        <f>IF('Rekensheet U-methode'!C45='Lijsten overig'!M$3,"Mobiel",IF('Rekensheet U-methode'!C45='Lijsten overig'!M$4,"Stationair",IF('Rekensheet U-methode'!C45='Lijsten overig'!M$6,"MUT",IF('Rekensheet U-methode'!C45='Lijsten overig'!M$7,"ZUT","Speciaal"))))</f>
        <v>Mobiel</v>
      </c>
      <c r="E24" s="307">
        <f>'Rekensheet U-methode'!E45</f>
        <v>0</v>
      </c>
      <c r="F24" s="402">
        <f>'Rekensheet U-methode'!F45</f>
        <v>0</v>
      </c>
      <c r="G24" s="406" t="str">
        <f>'Rekensheet U-methode'!G45</f>
        <v/>
      </c>
      <c r="H24" s="361"/>
      <c r="I24" s="305">
        <v>21</v>
      </c>
      <c r="J24" s="365" t="str">
        <f>IF(OR('Rekensheet U-methode'!H45="MUT",'Rekensheet U-methode'!H45="ZUT"),"n.v.t.",'Rekensheet U-methode'!H45)</f>
        <v/>
      </c>
      <c r="K24" s="308" t="str">
        <f>'Rekensheet U-methode'!J45</f>
        <v/>
      </c>
      <c r="L24" s="308" t="str">
        <f>'Rekensheet U-methode'!K45</f>
        <v/>
      </c>
      <c r="M24" s="308" t="str">
        <f>'Rekensheet U-methode'!L45</f>
        <v/>
      </c>
      <c r="N24" s="385" t="str">
        <f>'Rekensheet U-methode'!M45</f>
        <v/>
      </c>
      <c r="O24" s="386" t="str">
        <f>'Rekensheet U-methode'!N45</f>
        <v/>
      </c>
      <c r="P24" s="364"/>
      <c r="Q24" s="305">
        <v>21</v>
      </c>
      <c r="R24" s="365" t="str">
        <f>IF(OR('Rekensheet U-methode'!H45="MUT",'Rekensheet U-methode'!H45="ZUT"),"n.v.t.",'Rekensheet U-methode'!H45)</f>
        <v/>
      </c>
      <c r="S24" s="307" t="str">
        <f>IF('Rekensheet U-methode'!P45="0. nee","Nee","Ja")</f>
        <v>Nee</v>
      </c>
      <c r="T24" s="308" t="str">
        <f>'Rekensheet U-methode'!Q45</f>
        <v/>
      </c>
      <c r="U24" s="391">
        <f>'Rekensheet U-methode'!R45</f>
        <v>0</v>
      </c>
      <c r="V24" s="308" t="str">
        <f>'Rekensheet U-methode'!S45</f>
        <v/>
      </c>
      <c r="W24" s="308" t="str">
        <f>'Rekensheet U-methode'!T45</f>
        <v/>
      </c>
      <c r="X24" s="385" t="str">
        <f>'Rekensheet U-methode'!Y45</f>
        <v/>
      </c>
      <c r="Y24" s="386" t="str">
        <f>'Rekensheet U-methode'!Z45</f>
        <v/>
      </c>
    </row>
    <row r="25" spans="2:25" s="293" customFormat="1" x14ac:dyDescent="0.2">
      <c r="B25" s="305">
        <v>22</v>
      </c>
      <c r="C25" s="306">
        <f>'Rekensheet U-methode'!D46</f>
        <v>0</v>
      </c>
      <c r="D25" s="306" t="str">
        <f>IF('Rekensheet U-methode'!C46='Lijsten overig'!M$3,"Mobiel",IF('Rekensheet U-methode'!C46='Lijsten overig'!M$4,"Stationair",IF('Rekensheet U-methode'!C46='Lijsten overig'!M$6,"MUT",IF('Rekensheet U-methode'!C46='Lijsten overig'!M$7,"ZUT","Speciaal"))))</f>
        <v>Mobiel</v>
      </c>
      <c r="E25" s="307">
        <f>'Rekensheet U-methode'!E46</f>
        <v>0</v>
      </c>
      <c r="F25" s="402">
        <f>'Rekensheet U-methode'!F46</f>
        <v>0</v>
      </c>
      <c r="G25" s="406" t="str">
        <f>'Rekensheet U-methode'!G46</f>
        <v/>
      </c>
      <c r="H25" s="361"/>
      <c r="I25" s="305">
        <v>22</v>
      </c>
      <c r="J25" s="365" t="str">
        <f>IF(OR('Rekensheet U-methode'!H46="MUT",'Rekensheet U-methode'!H46="ZUT"),"n.v.t.",'Rekensheet U-methode'!H46)</f>
        <v/>
      </c>
      <c r="K25" s="308" t="str">
        <f>'Rekensheet U-methode'!J46</f>
        <v/>
      </c>
      <c r="L25" s="308" t="str">
        <f>'Rekensheet U-methode'!K46</f>
        <v/>
      </c>
      <c r="M25" s="308" t="str">
        <f>'Rekensheet U-methode'!L46</f>
        <v/>
      </c>
      <c r="N25" s="385" t="str">
        <f>'Rekensheet U-methode'!M46</f>
        <v/>
      </c>
      <c r="O25" s="386" t="str">
        <f>'Rekensheet U-methode'!N46</f>
        <v/>
      </c>
      <c r="P25" s="364"/>
      <c r="Q25" s="305">
        <v>22</v>
      </c>
      <c r="R25" s="365" t="str">
        <f>IF(OR('Rekensheet U-methode'!H46="MUT",'Rekensheet U-methode'!H46="ZUT"),"n.v.t.",'Rekensheet U-methode'!H46)</f>
        <v/>
      </c>
      <c r="S25" s="307" t="str">
        <f>IF('Rekensheet U-methode'!P46="0. nee","Nee","Ja")</f>
        <v>Nee</v>
      </c>
      <c r="T25" s="308" t="str">
        <f>'Rekensheet U-methode'!Q46</f>
        <v/>
      </c>
      <c r="U25" s="391">
        <f>'Rekensheet U-methode'!R46</f>
        <v>0</v>
      </c>
      <c r="V25" s="308" t="str">
        <f>'Rekensheet U-methode'!S46</f>
        <v/>
      </c>
      <c r="W25" s="308" t="str">
        <f>'Rekensheet U-methode'!T46</f>
        <v/>
      </c>
      <c r="X25" s="385" t="str">
        <f>'Rekensheet U-methode'!Y46</f>
        <v/>
      </c>
      <c r="Y25" s="386" t="str">
        <f>'Rekensheet U-methode'!Z46</f>
        <v/>
      </c>
    </row>
    <row r="26" spans="2:25" s="293" customFormat="1" x14ac:dyDescent="0.2">
      <c r="B26" s="305">
        <v>23</v>
      </c>
      <c r="C26" s="306">
        <f>'Rekensheet U-methode'!D47</f>
        <v>0</v>
      </c>
      <c r="D26" s="306" t="str">
        <f>IF('Rekensheet U-methode'!C47='Lijsten overig'!M$3,"Mobiel",IF('Rekensheet U-methode'!C47='Lijsten overig'!M$4,"Stationair",IF('Rekensheet U-methode'!C47='Lijsten overig'!M$6,"MUT",IF('Rekensheet U-methode'!C47='Lijsten overig'!M$7,"ZUT","Speciaal"))))</f>
        <v>Mobiel</v>
      </c>
      <c r="E26" s="307">
        <f>'Rekensheet U-methode'!E47</f>
        <v>0</v>
      </c>
      <c r="F26" s="402">
        <f>'Rekensheet U-methode'!F47</f>
        <v>0</v>
      </c>
      <c r="G26" s="406" t="str">
        <f>'Rekensheet U-methode'!G47</f>
        <v/>
      </c>
      <c r="H26" s="361"/>
      <c r="I26" s="305">
        <v>23</v>
      </c>
      <c r="J26" s="365" t="str">
        <f>IF(OR('Rekensheet U-methode'!H47="MUT",'Rekensheet U-methode'!H47="ZUT"),"n.v.t.",'Rekensheet U-methode'!H47)</f>
        <v/>
      </c>
      <c r="K26" s="308" t="str">
        <f>'Rekensheet U-methode'!J47</f>
        <v/>
      </c>
      <c r="L26" s="308" t="str">
        <f>'Rekensheet U-methode'!K47</f>
        <v/>
      </c>
      <c r="M26" s="308" t="str">
        <f>'Rekensheet U-methode'!L47</f>
        <v/>
      </c>
      <c r="N26" s="385" t="str">
        <f>'Rekensheet U-methode'!M47</f>
        <v/>
      </c>
      <c r="O26" s="386" t="str">
        <f>'Rekensheet U-methode'!N47</f>
        <v/>
      </c>
      <c r="P26" s="364"/>
      <c r="Q26" s="305">
        <v>23</v>
      </c>
      <c r="R26" s="365" t="str">
        <f>IF(OR('Rekensheet U-methode'!H47="MUT",'Rekensheet U-methode'!H47="ZUT"),"n.v.t.",'Rekensheet U-methode'!H47)</f>
        <v/>
      </c>
      <c r="S26" s="307" t="str">
        <f>IF('Rekensheet U-methode'!P47="0. nee","Nee","Ja")</f>
        <v>Nee</v>
      </c>
      <c r="T26" s="308" t="str">
        <f>'Rekensheet U-methode'!Q47</f>
        <v/>
      </c>
      <c r="U26" s="391">
        <f>'Rekensheet U-methode'!R47</f>
        <v>0</v>
      </c>
      <c r="V26" s="308" t="str">
        <f>'Rekensheet U-methode'!S47</f>
        <v/>
      </c>
      <c r="W26" s="308" t="str">
        <f>'Rekensheet U-methode'!T47</f>
        <v/>
      </c>
      <c r="X26" s="385" t="str">
        <f>'Rekensheet U-methode'!Y47</f>
        <v/>
      </c>
      <c r="Y26" s="386" t="str">
        <f>'Rekensheet U-methode'!Z47</f>
        <v/>
      </c>
    </row>
    <row r="27" spans="2:25" s="293" customFormat="1" x14ac:dyDescent="0.2">
      <c r="B27" s="305">
        <v>24</v>
      </c>
      <c r="C27" s="306">
        <f>'Rekensheet U-methode'!D48</f>
        <v>0</v>
      </c>
      <c r="D27" s="306" t="str">
        <f>IF('Rekensheet U-methode'!C48='Lijsten overig'!M$3,"Mobiel",IF('Rekensheet U-methode'!C48='Lijsten overig'!M$4,"Stationair",IF('Rekensheet U-methode'!C48='Lijsten overig'!M$6,"MUT",IF('Rekensheet U-methode'!C48='Lijsten overig'!M$7,"ZUT","Speciaal"))))</f>
        <v>Mobiel</v>
      </c>
      <c r="E27" s="307">
        <f>'Rekensheet U-methode'!E48</f>
        <v>0</v>
      </c>
      <c r="F27" s="402">
        <f>'Rekensheet U-methode'!F48</f>
        <v>0</v>
      </c>
      <c r="G27" s="406" t="str">
        <f>'Rekensheet U-methode'!G48</f>
        <v/>
      </c>
      <c r="H27" s="361"/>
      <c r="I27" s="305">
        <v>24</v>
      </c>
      <c r="J27" s="365" t="str">
        <f>IF(OR('Rekensheet U-methode'!H48="MUT",'Rekensheet U-methode'!H48="ZUT"),"n.v.t.",'Rekensheet U-methode'!H48)</f>
        <v/>
      </c>
      <c r="K27" s="308" t="str">
        <f>'Rekensheet U-methode'!J48</f>
        <v/>
      </c>
      <c r="L27" s="308" t="str">
        <f>'Rekensheet U-methode'!K48</f>
        <v/>
      </c>
      <c r="M27" s="308" t="str">
        <f>'Rekensheet U-methode'!L48</f>
        <v/>
      </c>
      <c r="N27" s="385" t="str">
        <f>'Rekensheet U-methode'!M48</f>
        <v/>
      </c>
      <c r="O27" s="386" t="str">
        <f>'Rekensheet U-methode'!N48</f>
        <v/>
      </c>
      <c r="P27" s="364"/>
      <c r="Q27" s="305">
        <v>24</v>
      </c>
      <c r="R27" s="365" t="str">
        <f>IF(OR('Rekensheet U-methode'!H48="MUT",'Rekensheet U-methode'!H48="ZUT"),"n.v.t.",'Rekensheet U-methode'!H48)</f>
        <v/>
      </c>
      <c r="S27" s="307" t="str">
        <f>IF('Rekensheet U-methode'!P48="0. nee","Nee","Ja")</f>
        <v>Nee</v>
      </c>
      <c r="T27" s="308" t="str">
        <f>'Rekensheet U-methode'!Q48</f>
        <v/>
      </c>
      <c r="U27" s="391">
        <f>'Rekensheet U-methode'!R48</f>
        <v>0</v>
      </c>
      <c r="V27" s="308" t="str">
        <f>'Rekensheet U-methode'!S48</f>
        <v/>
      </c>
      <c r="W27" s="308" t="str">
        <f>'Rekensheet U-methode'!T48</f>
        <v/>
      </c>
      <c r="X27" s="385" t="str">
        <f>'Rekensheet U-methode'!Y48</f>
        <v/>
      </c>
      <c r="Y27" s="386" t="str">
        <f>'Rekensheet U-methode'!Z48</f>
        <v/>
      </c>
    </row>
    <row r="28" spans="2:25" s="293" customFormat="1" x14ac:dyDescent="0.2">
      <c r="B28" s="305">
        <v>25</v>
      </c>
      <c r="C28" s="306">
        <f>'Rekensheet U-methode'!D49</f>
        <v>0</v>
      </c>
      <c r="D28" s="306" t="str">
        <f>IF('Rekensheet U-methode'!C49='Lijsten overig'!M$3,"Mobiel",IF('Rekensheet U-methode'!C49='Lijsten overig'!M$4,"Stationair",IF('Rekensheet U-methode'!C49='Lijsten overig'!M$6,"MUT",IF('Rekensheet U-methode'!C49='Lijsten overig'!M$7,"ZUT","Speciaal"))))</f>
        <v>Mobiel</v>
      </c>
      <c r="E28" s="307">
        <f>'Rekensheet U-methode'!E49</f>
        <v>0</v>
      </c>
      <c r="F28" s="402">
        <f>'Rekensheet U-methode'!F49</f>
        <v>0</v>
      </c>
      <c r="G28" s="406" t="str">
        <f>'Rekensheet U-methode'!G49</f>
        <v/>
      </c>
      <c r="H28" s="361"/>
      <c r="I28" s="305">
        <v>25</v>
      </c>
      <c r="J28" s="365" t="str">
        <f>IF(OR('Rekensheet U-methode'!H49="MUT",'Rekensheet U-methode'!H49="ZUT"),"n.v.t.",'Rekensheet U-methode'!H49)</f>
        <v/>
      </c>
      <c r="K28" s="308" t="str">
        <f>'Rekensheet U-methode'!J49</f>
        <v/>
      </c>
      <c r="L28" s="308" t="str">
        <f>'Rekensheet U-methode'!K49</f>
        <v/>
      </c>
      <c r="M28" s="308" t="str">
        <f>'Rekensheet U-methode'!L49</f>
        <v/>
      </c>
      <c r="N28" s="385" t="str">
        <f>'Rekensheet U-methode'!M49</f>
        <v/>
      </c>
      <c r="O28" s="386" t="str">
        <f>'Rekensheet U-methode'!N49</f>
        <v/>
      </c>
      <c r="P28" s="364"/>
      <c r="Q28" s="305">
        <v>25</v>
      </c>
      <c r="R28" s="365" t="str">
        <f>IF(OR('Rekensheet U-methode'!H49="MUT",'Rekensheet U-methode'!H49="ZUT"),"n.v.t.",'Rekensheet U-methode'!H49)</f>
        <v/>
      </c>
      <c r="S28" s="307" t="str">
        <f>IF('Rekensheet U-methode'!P49="0. nee","Nee","Ja")</f>
        <v>Nee</v>
      </c>
      <c r="T28" s="308" t="str">
        <f>'Rekensheet U-methode'!Q49</f>
        <v/>
      </c>
      <c r="U28" s="391">
        <f>'Rekensheet U-methode'!R49</f>
        <v>0</v>
      </c>
      <c r="V28" s="308" t="str">
        <f>'Rekensheet U-methode'!S49</f>
        <v/>
      </c>
      <c r="W28" s="308" t="str">
        <f>'Rekensheet U-methode'!T49</f>
        <v/>
      </c>
      <c r="X28" s="385" t="str">
        <f>'Rekensheet U-methode'!Y49</f>
        <v/>
      </c>
      <c r="Y28" s="386" t="str">
        <f>'Rekensheet U-methode'!Z49</f>
        <v/>
      </c>
    </row>
    <row r="29" spans="2:25" s="293" customFormat="1" x14ac:dyDescent="0.2">
      <c r="B29" s="305">
        <v>26</v>
      </c>
      <c r="C29" s="306">
        <f>'Rekensheet U-methode'!D50</f>
        <v>0</v>
      </c>
      <c r="D29" s="306" t="str">
        <f>IF('Rekensheet U-methode'!C50='Lijsten overig'!M$3,"Mobiel",IF('Rekensheet U-methode'!C50='Lijsten overig'!M$4,"Stationair",IF('Rekensheet U-methode'!C50='Lijsten overig'!M$6,"MUT",IF('Rekensheet U-methode'!C50='Lijsten overig'!M$7,"ZUT","Speciaal"))))</f>
        <v>Mobiel</v>
      </c>
      <c r="E29" s="307">
        <f>'Rekensheet U-methode'!E50</f>
        <v>0</v>
      </c>
      <c r="F29" s="402">
        <f>'Rekensheet U-methode'!F50</f>
        <v>0</v>
      </c>
      <c r="G29" s="406" t="str">
        <f>'Rekensheet U-methode'!G50</f>
        <v/>
      </c>
      <c r="H29" s="361"/>
      <c r="I29" s="305">
        <v>26</v>
      </c>
      <c r="J29" s="365" t="str">
        <f>IF(OR('Rekensheet U-methode'!H50="MUT",'Rekensheet U-methode'!H50="ZUT"),"n.v.t.",'Rekensheet U-methode'!H50)</f>
        <v/>
      </c>
      <c r="K29" s="308" t="str">
        <f>'Rekensheet U-methode'!J50</f>
        <v/>
      </c>
      <c r="L29" s="308" t="str">
        <f>'Rekensheet U-methode'!K50</f>
        <v/>
      </c>
      <c r="M29" s="308" t="str">
        <f>'Rekensheet U-methode'!L50</f>
        <v/>
      </c>
      <c r="N29" s="385" t="str">
        <f>'Rekensheet U-methode'!M50</f>
        <v/>
      </c>
      <c r="O29" s="386" t="str">
        <f>'Rekensheet U-methode'!N50</f>
        <v/>
      </c>
      <c r="P29" s="364"/>
      <c r="Q29" s="305">
        <v>26</v>
      </c>
      <c r="R29" s="365" t="str">
        <f>IF(OR('Rekensheet U-methode'!H50="MUT",'Rekensheet U-methode'!H50="ZUT"),"n.v.t.",'Rekensheet U-methode'!H50)</f>
        <v/>
      </c>
      <c r="S29" s="307" t="str">
        <f>IF('Rekensheet U-methode'!P50="0. nee","Nee","Ja")</f>
        <v>Nee</v>
      </c>
      <c r="T29" s="308" t="str">
        <f>'Rekensheet U-methode'!Q50</f>
        <v/>
      </c>
      <c r="U29" s="391">
        <f>'Rekensheet U-methode'!R50</f>
        <v>0</v>
      </c>
      <c r="V29" s="308" t="str">
        <f>'Rekensheet U-methode'!S50</f>
        <v/>
      </c>
      <c r="W29" s="308" t="str">
        <f>'Rekensheet U-methode'!T50</f>
        <v/>
      </c>
      <c r="X29" s="385" t="str">
        <f>'Rekensheet U-methode'!Y50</f>
        <v/>
      </c>
      <c r="Y29" s="386" t="str">
        <f>'Rekensheet U-methode'!Z50</f>
        <v/>
      </c>
    </row>
    <row r="30" spans="2:25" s="293" customFormat="1" x14ac:dyDescent="0.2">
      <c r="B30" s="305">
        <v>27</v>
      </c>
      <c r="C30" s="306">
        <f>'Rekensheet U-methode'!D51</f>
        <v>0</v>
      </c>
      <c r="D30" s="306" t="str">
        <f>IF('Rekensheet U-methode'!C51='Lijsten overig'!M$3,"Mobiel",IF('Rekensheet U-methode'!C51='Lijsten overig'!M$4,"Stationair",IF('Rekensheet U-methode'!C51='Lijsten overig'!M$6,"MUT",IF('Rekensheet U-methode'!C51='Lijsten overig'!M$7,"ZUT","Speciaal"))))</f>
        <v>Mobiel</v>
      </c>
      <c r="E30" s="307">
        <f>'Rekensheet U-methode'!E51</f>
        <v>0</v>
      </c>
      <c r="F30" s="402">
        <f>'Rekensheet U-methode'!F51</f>
        <v>0</v>
      </c>
      <c r="G30" s="406" t="str">
        <f>'Rekensheet U-methode'!G51</f>
        <v/>
      </c>
      <c r="H30" s="361"/>
      <c r="I30" s="305">
        <v>27</v>
      </c>
      <c r="J30" s="365" t="str">
        <f>IF(OR('Rekensheet U-methode'!H51="MUT",'Rekensheet U-methode'!H51="ZUT"),"n.v.t.",'Rekensheet U-methode'!H51)</f>
        <v/>
      </c>
      <c r="K30" s="308" t="str">
        <f>'Rekensheet U-methode'!J51</f>
        <v/>
      </c>
      <c r="L30" s="308" t="str">
        <f>'Rekensheet U-methode'!K51</f>
        <v/>
      </c>
      <c r="M30" s="308" t="str">
        <f>'Rekensheet U-methode'!L51</f>
        <v/>
      </c>
      <c r="N30" s="385" t="str">
        <f>'Rekensheet U-methode'!M51</f>
        <v/>
      </c>
      <c r="O30" s="386" t="str">
        <f>'Rekensheet U-methode'!N51</f>
        <v/>
      </c>
      <c r="P30" s="364"/>
      <c r="Q30" s="305">
        <v>27</v>
      </c>
      <c r="R30" s="365" t="str">
        <f>IF(OR('Rekensheet U-methode'!H51="MUT",'Rekensheet U-methode'!H51="ZUT"),"n.v.t.",'Rekensheet U-methode'!H51)</f>
        <v/>
      </c>
      <c r="S30" s="307" t="str">
        <f>IF('Rekensheet U-methode'!P51="0. nee","Nee","Ja")</f>
        <v>Nee</v>
      </c>
      <c r="T30" s="308" t="str">
        <f>'Rekensheet U-methode'!Q51</f>
        <v/>
      </c>
      <c r="U30" s="391">
        <f>'Rekensheet U-methode'!R51</f>
        <v>0</v>
      </c>
      <c r="V30" s="308" t="str">
        <f>'Rekensheet U-methode'!S51</f>
        <v/>
      </c>
      <c r="W30" s="308" t="str">
        <f>'Rekensheet U-methode'!T51</f>
        <v/>
      </c>
      <c r="X30" s="385" t="str">
        <f>'Rekensheet U-methode'!Y51</f>
        <v/>
      </c>
      <c r="Y30" s="386" t="str">
        <f>'Rekensheet U-methode'!Z51</f>
        <v/>
      </c>
    </row>
    <row r="31" spans="2:25" s="293" customFormat="1" x14ac:dyDescent="0.2">
      <c r="B31" s="305">
        <v>28</v>
      </c>
      <c r="C31" s="306">
        <f>'Rekensheet U-methode'!D52</f>
        <v>0</v>
      </c>
      <c r="D31" s="306" t="str">
        <f>IF('Rekensheet U-methode'!C52='Lijsten overig'!M$3,"Mobiel",IF('Rekensheet U-methode'!C52='Lijsten overig'!M$4,"Stationair",IF('Rekensheet U-methode'!C52='Lijsten overig'!M$6,"MUT",IF('Rekensheet U-methode'!C52='Lijsten overig'!M$7,"ZUT","Speciaal"))))</f>
        <v>Mobiel</v>
      </c>
      <c r="E31" s="307">
        <f>'Rekensheet U-methode'!E52</f>
        <v>0</v>
      </c>
      <c r="F31" s="402">
        <f>'Rekensheet U-methode'!F52</f>
        <v>0</v>
      </c>
      <c r="G31" s="406" t="str">
        <f>'Rekensheet U-methode'!G52</f>
        <v/>
      </c>
      <c r="H31" s="361"/>
      <c r="I31" s="305">
        <v>28</v>
      </c>
      <c r="J31" s="365" t="str">
        <f>IF(OR('Rekensheet U-methode'!H52="MUT",'Rekensheet U-methode'!H52="ZUT"),"n.v.t.",'Rekensheet U-methode'!H52)</f>
        <v/>
      </c>
      <c r="K31" s="308" t="str">
        <f>'Rekensheet U-methode'!J52</f>
        <v/>
      </c>
      <c r="L31" s="308" t="str">
        <f>'Rekensheet U-methode'!K52</f>
        <v/>
      </c>
      <c r="M31" s="308" t="str">
        <f>'Rekensheet U-methode'!L52</f>
        <v/>
      </c>
      <c r="N31" s="385" t="str">
        <f>'Rekensheet U-methode'!M52</f>
        <v/>
      </c>
      <c r="O31" s="386" t="str">
        <f>'Rekensheet U-methode'!N52</f>
        <v/>
      </c>
      <c r="P31" s="364"/>
      <c r="Q31" s="305">
        <v>28</v>
      </c>
      <c r="R31" s="365" t="str">
        <f>IF(OR('Rekensheet U-methode'!H52="MUT",'Rekensheet U-methode'!H52="ZUT"),"n.v.t.",'Rekensheet U-methode'!H52)</f>
        <v/>
      </c>
      <c r="S31" s="307" t="str">
        <f>IF('Rekensheet U-methode'!P52="0. nee","Nee","Ja")</f>
        <v>Nee</v>
      </c>
      <c r="T31" s="308" t="str">
        <f>'Rekensheet U-methode'!Q52</f>
        <v/>
      </c>
      <c r="U31" s="391">
        <f>'Rekensheet U-methode'!R52</f>
        <v>0</v>
      </c>
      <c r="V31" s="308" t="str">
        <f>'Rekensheet U-methode'!S52</f>
        <v/>
      </c>
      <c r="W31" s="308" t="str">
        <f>'Rekensheet U-methode'!T52</f>
        <v/>
      </c>
      <c r="X31" s="385" t="str">
        <f>'Rekensheet U-methode'!Y52</f>
        <v/>
      </c>
      <c r="Y31" s="386" t="str">
        <f>'Rekensheet U-methode'!Z52</f>
        <v/>
      </c>
    </row>
    <row r="32" spans="2:25" s="293" customFormat="1" x14ac:dyDescent="0.2">
      <c r="B32" s="305">
        <v>29</v>
      </c>
      <c r="C32" s="306">
        <f>'Rekensheet U-methode'!D53</f>
        <v>0</v>
      </c>
      <c r="D32" s="306" t="str">
        <f>IF('Rekensheet U-methode'!C53='Lijsten overig'!M$3,"Mobiel",IF('Rekensheet U-methode'!C53='Lijsten overig'!M$4,"Stationair",IF('Rekensheet U-methode'!C53='Lijsten overig'!M$6,"MUT",IF('Rekensheet U-methode'!C53='Lijsten overig'!M$7,"ZUT","Speciaal"))))</f>
        <v>Mobiel</v>
      </c>
      <c r="E32" s="307">
        <f>'Rekensheet U-methode'!E53</f>
        <v>0</v>
      </c>
      <c r="F32" s="402">
        <f>'Rekensheet U-methode'!F53</f>
        <v>0</v>
      </c>
      <c r="G32" s="406" t="str">
        <f>'Rekensheet U-methode'!G53</f>
        <v/>
      </c>
      <c r="H32" s="361"/>
      <c r="I32" s="305">
        <v>29</v>
      </c>
      <c r="J32" s="365" t="str">
        <f>IF(OR('Rekensheet U-methode'!H53="MUT",'Rekensheet U-methode'!H53="ZUT"),"n.v.t.",'Rekensheet U-methode'!H53)</f>
        <v/>
      </c>
      <c r="K32" s="308" t="str">
        <f>'Rekensheet U-methode'!J53</f>
        <v/>
      </c>
      <c r="L32" s="308" t="str">
        <f>'Rekensheet U-methode'!K53</f>
        <v/>
      </c>
      <c r="M32" s="308" t="str">
        <f>'Rekensheet U-methode'!L53</f>
        <v/>
      </c>
      <c r="N32" s="385" t="str">
        <f>'Rekensheet U-methode'!M53</f>
        <v/>
      </c>
      <c r="O32" s="386" t="str">
        <f>'Rekensheet U-methode'!N53</f>
        <v/>
      </c>
      <c r="P32" s="364"/>
      <c r="Q32" s="305">
        <v>29</v>
      </c>
      <c r="R32" s="365" t="str">
        <f>IF(OR('Rekensheet U-methode'!H53="MUT",'Rekensheet U-methode'!H53="ZUT"),"n.v.t.",'Rekensheet U-methode'!H53)</f>
        <v/>
      </c>
      <c r="S32" s="307" t="str">
        <f>IF('Rekensheet U-methode'!P53="0. nee","Nee","Ja")</f>
        <v>Nee</v>
      </c>
      <c r="T32" s="308" t="str">
        <f>'Rekensheet U-methode'!Q53</f>
        <v/>
      </c>
      <c r="U32" s="391">
        <f>'Rekensheet U-methode'!R53</f>
        <v>0</v>
      </c>
      <c r="V32" s="308" t="str">
        <f>'Rekensheet U-methode'!S53</f>
        <v/>
      </c>
      <c r="W32" s="308" t="str">
        <f>'Rekensheet U-methode'!T53</f>
        <v/>
      </c>
      <c r="X32" s="385" t="str">
        <f>'Rekensheet U-methode'!Y53</f>
        <v/>
      </c>
      <c r="Y32" s="386" t="str">
        <f>'Rekensheet U-methode'!Z53</f>
        <v/>
      </c>
    </row>
    <row r="33" spans="2:25" s="293" customFormat="1" x14ac:dyDescent="0.2">
      <c r="B33" s="305">
        <v>30</v>
      </c>
      <c r="C33" s="306">
        <f>'Rekensheet U-methode'!D54</f>
        <v>0</v>
      </c>
      <c r="D33" s="306" t="str">
        <f>IF('Rekensheet U-methode'!C54='Lijsten overig'!M$3,"Mobiel",IF('Rekensheet U-methode'!C54='Lijsten overig'!M$4,"Stationair",IF('Rekensheet U-methode'!C54='Lijsten overig'!M$6,"MUT",IF('Rekensheet U-methode'!C54='Lijsten overig'!M$7,"ZUT","Speciaal"))))</f>
        <v>Mobiel</v>
      </c>
      <c r="E33" s="307">
        <f>'Rekensheet U-methode'!E54</f>
        <v>0</v>
      </c>
      <c r="F33" s="402">
        <f>'Rekensheet U-methode'!F54</f>
        <v>0</v>
      </c>
      <c r="G33" s="406" t="str">
        <f>'Rekensheet U-methode'!G54</f>
        <v/>
      </c>
      <c r="H33" s="361"/>
      <c r="I33" s="305">
        <v>30</v>
      </c>
      <c r="J33" s="365" t="str">
        <f>IF(OR('Rekensheet U-methode'!H54="MUT",'Rekensheet U-methode'!H54="ZUT"),"n.v.t.",'Rekensheet U-methode'!H54)</f>
        <v/>
      </c>
      <c r="K33" s="308" t="str">
        <f>'Rekensheet U-methode'!J54</f>
        <v/>
      </c>
      <c r="L33" s="308" t="str">
        <f>'Rekensheet U-methode'!K54</f>
        <v/>
      </c>
      <c r="M33" s="308" t="str">
        <f>'Rekensheet U-methode'!L54</f>
        <v/>
      </c>
      <c r="N33" s="385" t="str">
        <f>'Rekensheet U-methode'!M54</f>
        <v/>
      </c>
      <c r="O33" s="386" t="str">
        <f>'Rekensheet U-methode'!N54</f>
        <v/>
      </c>
      <c r="P33" s="364"/>
      <c r="Q33" s="305">
        <v>30</v>
      </c>
      <c r="R33" s="365" t="str">
        <f>IF(OR('Rekensheet U-methode'!H54="MUT",'Rekensheet U-methode'!H54="ZUT"),"n.v.t.",'Rekensheet U-methode'!H54)</f>
        <v/>
      </c>
      <c r="S33" s="307" t="str">
        <f>IF('Rekensheet U-methode'!P54="0. nee","Nee","Ja")</f>
        <v>Nee</v>
      </c>
      <c r="T33" s="308" t="str">
        <f>'Rekensheet U-methode'!Q54</f>
        <v/>
      </c>
      <c r="U33" s="391">
        <f>'Rekensheet U-methode'!R54</f>
        <v>0</v>
      </c>
      <c r="V33" s="308" t="str">
        <f>'Rekensheet U-methode'!S54</f>
        <v/>
      </c>
      <c r="W33" s="308" t="str">
        <f>'Rekensheet U-methode'!T54</f>
        <v/>
      </c>
      <c r="X33" s="385" t="str">
        <f>'Rekensheet U-methode'!Y54</f>
        <v/>
      </c>
      <c r="Y33" s="386" t="str">
        <f>'Rekensheet U-methode'!Z54</f>
        <v/>
      </c>
    </row>
    <row r="34" spans="2:25" s="293" customFormat="1" x14ac:dyDescent="0.2">
      <c r="B34" s="305">
        <v>31</v>
      </c>
      <c r="C34" s="306">
        <f>'Rekensheet U-methode'!D55</f>
        <v>0</v>
      </c>
      <c r="D34" s="306" t="str">
        <f>IF('Rekensheet U-methode'!C55='Lijsten overig'!M$3,"Mobiel",IF('Rekensheet U-methode'!C55='Lijsten overig'!M$4,"Stationair",IF('Rekensheet U-methode'!C55='Lijsten overig'!M$6,"MUT",IF('Rekensheet U-methode'!C55='Lijsten overig'!M$7,"ZUT","Speciaal"))))</f>
        <v>Mobiel</v>
      </c>
      <c r="E34" s="307">
        <f>'Rekensheet U-methode'!E55</f>
        <v>0</v>
      </c>
      <c r="F34" s="402">
        <f>'Rekensheet U-methode'!F55</f>
        <v>0</v>
      </c>
      <c r="G34" s="406" t="str">
        <f>'Rekensheet U-methode'!G55</f>
        <v/>
      </c>
      <c r="H34" s="361"/>
      <c r="I34" s="305">
        <v>31</v>
      </c>
      <c r="J34" s="365" t="str">
        <f>IF(OR('Rekensheet U-methode'!H55="MUT",'Rekensheet U-methode'!H55="ZUT"),"n.v.t.",'Rekensheet U-methode'!H55)</f>
        <v/>
      </c>
      <c r="K34" s="308" t="str">
        <f>'Rekensheet U-methode'!J55</f>
        <v/>
      </c>
      <c r="L34" s="308" t="str">
        <f>'Rekensheet U-methode'!K55</f>
        <v/>
      </c>
      <c r="M34" s="308" t="str">
        <f>'Rekensheet U-methode'!L55</f>
        <v/>
      </c>
      <c r="N34" s="385" t="str">
        <f>'Rekensheet U-methode'!M55</f>
        <v/>
      </c>
      <c r="O34" s="386" t="str">
        <f>'Rekensheet U-methode'!N55</f>
        <v/>
      </c>
      <c r="P34" s="364"/>
      <c r="Q34" s="305">
        <v>31</v>
      </c>
      <c r="R34" s="365" t="str">
        <f>IF(OR('Rekensheet U-methode'!H55="MUT",'Rekensheet U-methode'!H55="ZUT"),"n.v.t.",'Rekensheet U-methode'!H55)</f>
        <v/>
      </c>
      <c r="S34" s="307" t="str">
        <f>IF('Rekensheet U-methode'!P55="0. nee","Nee","Ja")</f>
        <v>Nee</v>
      </c>
      <c r="T34" s="308" t="str">
        <f>'Rekensheet U-methode'!Q55</f>
        <v/>
      </c>
      <c r="U34" s="391">
        <f>'Rekensheet U-methode'!R55</f>
        <v>0</v>
      </c>
      <c r="V34" s="308" t="str">
        <f>'Rekensheet U-methode'!S55</f>
        <v/>
      </c>
      <c r="W34" s="308" t="str">
        <f>'Rekensheet U-methode'!T55</f>
        <v/>
      </c>
      <c r="X34" s="385" t="str">
        <f>'Rekensheet U-methode'!Y55</f>
        <v/>
      </c>
      <c r="Y34" s="386" t="str">
        <f>'Rekensheet U-methode'!Z55</f>
        <v/>
      </c>
    </row>
    <row r="35" spans="2:25" s="293" customFormat="1" x14ac:dyDescent="0.2">
      <c r="B35" s="305">
        <v>32</v>
      </c>
      <c r="C35" s="306">
        <f>'Rekensheet U-methode'!D56</f>
        <v>0</v>
      </c>
      <c r="D35" s="306" t="str">
        <f>IF('Rekensheet U-methode'!C56='Lijsten overig'!M$3,"Mobiel",IF('Rekensheet U-methode'!C56='Lijsten overig'!M$4,"Stationair",IF('Rekensheet U-methode'!C56='Lijsten overig'!M$6,"MUT",IF('Rekensheet U-methode'!C56='Lijsten overig'!M$7,"ZUT","Speciaal"))))</f>
        <v>Mobiel</v>
      </c>
      <c r="E35" s="307">
        <f>'Rekensheet U-methode'!E56</f>
        <v>0</v>
      </c>
      <c r="F35" s="402">
        <f>'Rekensheet U-methode'!F56</f>
        <v>0</v>
      </c>
      <c r="G35" s="406" t="str">
        <f>'Rekensheet U-methode'!G56</f>
        <v/>
      </c>
      <c r="H35" s="361"/>
      <c r="I35" s="305">
        <v>32</v>
      </c>
      <c r="J35" s="365" t="str">
        <f>IF(OR('Rekensheet U-methode'!H56="MUT",'Rekensheet U-methode'!H56="ZUT"),"n.v.t.",'Rekensheet U-methode'!H56)</f>
        <v/>
      </c>
      <c r="K35" s="308" t="str">
        <f>'Rekensheet U-methode'!J56</f>
        <v/>
      </c>
      <c r="L35" s="308" t="str">
        <f>'Rekensheet U-methode'!K56</f>
        <v/>
      </c>
      <c r="M35" s="308" t="str">
        <f>'Rekensheet U-methode'!L56</f>
        <v/>
      </c>
      <c r="N35" s="385" t="str">
        <f>'Rekensheet U-methode'!M56</f>
        <v/>
      </c>
      <c r="O35" s="386" t="str">
        <f>'Rekensheet U-methode'!N56</f>
        <v/>
      </c>
      <c r="P35" s="364"/>
      <c r="Q35" s="305">
        <v>32</v>
      </c>
      <c r="R35" s="365" t="str">
        <f>IF(OR('Rekensheet U-methode'!H56="MUT",'Rekensheet U-methode'!H56="ZUT"),"n.v.t.",'Rekensheet U-methode'!H56)</f>
        <v/>
      </c>
      <c r="S35" s="307" t="str">
        <f>IF('Rekensheet U-methode'!P56="0. nee","Nee","Ja")</f>
        <v>Nee</v>
      </c>
      <c r="T35" s="308" t="str">
        <f>'Rekensheet U-methode'!Q56</f>
        <v/>
      </c>
      <c r="U35" s="391">
        <f>'Rekensheet U-methode'!R56</f>
        <v>0</v>
      </c>
      <c r="V35" s="308" t="str">
        <f>'Rekensheet U-methode'!S56</f>
        <v/>
      </c>
      <c r="W35" s="308" t="str">
        <f>'Rekensheet U-methode'!T56</f>
        <v/>
      </c>
      <c r="X35" s="385" t="str">
        <f>'Rekensheet U-methode'!Y56</f>
        <v/>
      </c>
      <c r="Y35" s="386" t="str">
        <f>'Rekensheet U-methode'!Z56</f>
        <v/>
      </c>
    </row>
    <row r="36" spans="2:25" s="293" customFormat="1" x14ac:dyDescent="0.2">
      <c r="B36" s="305">
        <v>33</v>
      </c>
      <c r="C36" s="306">
        <f>'Rekensheet U-methode'!D57</f>
        <v>0</v>
      </c>
      <c r="D36" s="306" t="str">
        <f>IF('Rekensheet U-methode'!C57='Lijsten overig'!M$3,"Mobiel",IF('Rekensheet U-methode'!C57='Lijsten overig'!M$4,"Stationair",IF('Rekensheet U-methode'!C57='Lijsten overig'!M$6,"MUT",IF('Rekensheet U-methode'!C57='Lijsten overig'!M$7,"ZUT","Speciaal"))))</f>
        <v>Mobiel</v>
      </c>
      <c r="E36" s="307">
        <f>'Rekensheet U-methode'!E57</f>
        <v>0</v>
      </c>
      <c r="F36" s="402">
        <f>'Rekensheet U-methode'!F57</f>
        <v>0</v>
      </c>
      <c r="G36" s="406" t="str">
        <f>'Rekensheet U-methode'!G57</f>
        <v/>
      </c>
      <c r="H36" s="361"/>
      <c r="I36" s="305">
        <v>33</v>
      </c>
      <c r="J36" s="365" t="str">
        <f>IF(OR('Rekensheet U-methode'!H57="MUT",'Rekensheet U-methode'!H57="ZUT"),"n.v.t.",'Rekensheet U-methode'!H57)</f>
        <v/>
      </c>
      <c r="K36" s="308" t="str">
        <f>'Rekensheet U-methode'!J57</f>
        <v/>
      </c>
      <c r="L36" s="308" t="str">
        <f>'Rekensheet U-methode'!K57</f>
        <v/>
      </c>
      <c r="M36" s="308" t="str">
        <f>'Rekensheet U-methode'!L57</f>
        <v/>
      </c>
      <c r="N36" s="385" t="str">
        <f>'Rekensheet U-methode'!M57</f>
        <v/>
      </c>
      <c r="O36" s="386" t="str">
        <f>'Rekensheet U-methode'!N57</f>
        <v/>
      </c>
      <c r="P36" s="364"/>
      <c r="Q36" s="305">
        <v>33</v>
      </c>
      <c r="R36" s="365" t="str">
        <f>IF(OR('Rekensheet U-methode'!H57="MUT",'Rekensheet U-methode'!H57="ZUT"),"n.v.t.",'Rekensheet U-methode'!H57)</f>
        <v/>
      </c>
      <c r="S36" s="307" t="str">
        <f>IF('Rekensheet U-methode'!P57="0. nee","Nee","Ja")</f>
        <v>Nee</v>
      </c>
      <c r="T36" s="308" t="str">
        <f>'Rekensheet U-methode'!Q57</f>
        <v/>
      </c>
      <c r="U36" s="391">
        <f>'Rekensheet U-methode'!R57</f>
        <v>0</v>
      </c>
      <c r="V36" s="308" t="str">
        <f>'Rekensheet U-methode'!S57</f>
        <v/>
      </c>
      <c r="W36" s="308" t="str">
        <f>'Rekensheet U-methode'!T57</f>
        <v/>
      </c>
      <c r="X36" s="385" t="str">
        <f>'Rekensheet U-methode'!Y57</f>
        <v/>
      </c>
      <c r="Y36" s="386" t="str">
        <f>'Rekensheet U-methode'!Z57</f>
        <v/>
      </c>
    </row>
    <row r="37" spans="2:25" s="293" customFormat="1" x14ac:dyDescent="0.2">
      <c r="B37" s="305">
        <v>34</v>
      </c>
      <c r="C37" s="306">
        <f>'Rekensheet U-methode'!D58</f>
        <v>0</v>
      </c>
      <c r="D37" s="306" t="str">
        <f>IF('Rekensheet U-methode'!C58='Lijsten overig'!M$3,"Mobiel",IF('Rekensheet U-methode'!C58='Lijsten overig'!M$4,"Stationair",IF('Rekensheet U-methode'!C58='Lijsten overig'!M$6,"MUT",IF('Rekensheet U-methode'!C58='Lijsten overig'!M$7,"ZUT","Speciaal"))))</f>
        <v>Mobiel</v>
      </c>
      <c r="E37" s="307">
        <f>'Rekensheet U-methode'!E58</f>
        <v>0</v>
      </c>
      <c r="F37" s="402">
        <f>'Rekensheet U-methode'!F58</f>
        <v>0</v>
      </c>
      <c r="G37" s="406" t="str">
        <f>'Rekensheet U-methode'!G58</f>
        <v/>
      </c>
      <c r="H37" s="361"/>
      <c r="I37" s="305">
        <v>34</v>
      </c>
      <c r="J37" s="365" t="str">
        <f>IF(OR('Rekensheet U-methode'!H58="MUT",'Rekensheet U-methode'!H58="ZUT"),"n.v.t.",'Rekensheet U-methode'!H58)</f>
        <v/>
      </c>
      <c r="K37" s="308" t="str">
        <f>'Rekensheet U-methode'!J58</f>
        <v/>
      </c>
      <c r="L37" s="308" t="str">
        <f>'Rekensheet U-methode'!K58</f>
        <v/>
      </c>
      <c r="M37" s="308" t="str">
        <f>'Rekensheet U-methode'!L58</f>
        <v/>
      </c>
      <c r="N37" s="385" t="str">
        <f>'Rekensheet U-methode'!M58</f>
        <v/>
      </c>
      <c r="O37" s="386" t="str">
        <f>'Rekensheet U-methode'!N58</f>
        <v/>
      </c>
      <c r="P37" s="364"/>
      <c r="Q37" s="305">
        <v>34</v>
      </c>
      <c r="R37" s="365" t="str">
        <f>IF(OR('Rekensheet U-methode'!H58="MUT",'Rekensheet U-methode'!H58="ZUT"),"n.v.t.",'Rekensheet U-methode'!H58)</f>
        <v/>
      </c>
      <c r="S37" s="307" t="str">
        <f>IF('Rekensheet U-methode'!P58="0. nee","Nee","Ja")</f>
        <v>Nee</v>
      </c>
      <c r="T37" s="308" t="str">
        <f>'Rekensheet U-methode'!Q58</f>
        <v/>
      </c>
      <c r="U37" s="391">
        <f>'Rekensheet U-methode'!R58</f>
        <v>0</v>
      </c>
      <c r="V37" s="308" t="str">
        <f>'Rekensheet U-methode'!S58</f>
        <v/>
      </c>
      <c r="W37" s="308" t="str">
        <f>'Rekensheet U-methode'!T58</f>
        <v/>
      </c>
      <c r="X37" s="385" t="str">
        <f>'Rekensheet U-methode'!Y58</f>
        <v/>
      </c>
      <c r="Y37" s="386" t="str">
        <f>'Rekensheet U-methode'!Z58</f>
        <v/>
      </c>
    </row>
    <row r="38" spans="2:25" s="293" customFormat="1" x14ac:dyDescent="0.2">
      <c r="B38" s="305">
        <v>35</v>
      </c>
      <c r="C38" s="306">
        <f>'Rekensheet U-methode'!D59</f>
        <v>0</v>
      </c>
      <c r="D38" s="306" t="str">
        <f>IF('Rekensheet U-methode'!C59='Lijsten overig'!M$3,"Mobiel",IF('Rekensheet U-methode'!C59='Lijsten overig'!M$4,"Stationair",IF('Rekensheet U-methode'!C59='Lijsten overig'!M$6,"MUT",IF('Rekensheet U-methode'!C59='Lijsten overig'!M$7,"ZUT","Speciaal"))))</f>
        <v>Mobiel</v>
      </c>
      <c r="E38" s="307">
        <f>'Rekensheet U-methode'!E59</f>
        <v>0</v>
      </c>
      <c r="F38" s="402">
        <f>'Rekensheet U-methode'!F59</f>
        <v>0</v>
      </c>
      <c r="G38" s="406" t="str">
        <f>'Rekensheet U-methode'!G59</f>
        <v/>
      </c>
      <c r="H38" s="361"/>
      <c r="I38" s="305">
        <v>35</v>
      </c>
      <c r="J38" s="365" t="str">
        <f>IF(OR('Rekensheet U-methode'!H59="MUT",'Rekensheet U-methode'!H59="ZUT"),"n.v.t.",'Rekensheet U-methode'!H59)</f>
        <v/>
      </c>
      <c r="K38" s="308" t="str">
        <f>'Rekensheet U-methode'!J59</f>
        <v/>
      </c>
      <c r="L38" s="308" t="str">
        <f>'Rekensheet U-methode'!K59</f>
        <v/>
      </c>
      <c r="M38" s="308" t="str">
        <f>'Rekensheet U-methode'!L59</f>
        <v/>
      </c>
      <c r="N38" s="385" t="str">
        <f>'Rekensheet U-methode'!M59</f>
        <v/>
      </c>
      <c r="O38" s="386" t="str">
        <f>'Rekensheet U-methode'!N59</f>
        <v/>
      </c>
      <c r="P38" s="364"/>
      <c r="Q38" s="305">
        <v>35</v>
      </c>
      <c r="R38" s="365" t="str">
        <f>IF(OR('Rekensheet U-methode'!H59="MUT",'Rekensheet U-methode'!H59="ZUT"),"n.v.t.",'Rekensheet U-methode'!H59)</f>
        <v/>
      </c>
      <c r="S38" s="307" t="str">
        <f>IF('Rekensheet U-methode'!P59="0. nee","Nee","Ja")</f>
        <v>Nee</v>
      </c>
      <c r="T38" s="308" t="str">
        <f>'Rekensheet U-methode'!Q59</f>
        <v/>
      </c>
      <c r="U38" s="391">
        <f>'Rekensheet U-methode'!R59</f>
        <v>0</v>
      </c>
      <c r="V38" s="308" t="str">
        <f>'Rekensheet U-methode'!S59</f>
        <v/>
      </c>
      <c r="W38" s="308" t="str">
        <f>'Rekensheet U-methode'!T59</f>
        <v/>
      </c>
      <c r="X38" s="385" t="str">
        <f>'Rekensheet U-methode'!Y59</f>
        <v/>
      </c>
      <c r="Y38" s="386" t="str">
        <f>'Rekensheet U-methode'!Z59</f>
        <v/>
      </c>
    </row>
    <row r="39" spans="2:25" s="293" customFormat="1" x14ac:dyDescent="0.2">
      <c r="B39" s="305">
        <v>36</v>
      </c>
      <c r="C39" s="306">
        <f>'Rekensheet U-methode'!D60</f>
        <v>0</v>
      </c>
      <c r="D39" s="306" t="str">
        <f>IF('Rekensheet U-methode'!C60='Lijsten overig'!M$3,"Mobiel",IF('Rekensheet U-methode'!C60='Lijsten overig'!M$4,"Stationair",IF('Rekensheet U-methode'!C60='Lijsten overig'!M$6,"MUT",IF('Rekensheet U-methode'!C60='Lijsten overig'!M$7,"ZUT","Speciaal"))))</f>
        <v>Mobiel</v>
      </c>
      <c r="E39" s="307">
        <f>'Rekensheet U-methode'!E60</f>
        <v>0</v>
      </c>
      <c r="F39" s="402">
        <f>'Rekensheet U-methode'!F60</f>
        <v>0</v>
      </c>
      <c r="G39" s="406" t="str">
        <f>'Rekensheet U-methode'!G60</f>
        <v/>
      </c>
      <c r="H39" s="361"/>
      <c r="I39" s="305">
        <v>36</v>
      </c>
      <c r="J39" s="365" t="str">
        <f>IF(OR('Rekensheet U-methode'!H60="MUT",'Rekensheet U-methode'!H60="ZUT"),"n.v.t.",'Rekensheet U-methode'!H60)</f>
        <v/>
      </c>
      <c r="K39" s="308" t="str">
        <f>'Rekensheet U-methode'!J60</f>
        <v/>
      </c>
      <c r="L39" s="308" t="str">
        <f>'Rekensheet U-methode'!K60</f>
        <v/>
      </c>
      <c r="M39" s="308" t="str">
        <f>'Rekensheet U-methode'!L60</f>
        <v/>
      </c>
      <c r="N39" s="385" t="str">
        <f>'Rekensheet U-methode'!M60</f>
        <v/>
      </c>
      <c r="O39" s="386" t="str">
        <f>'Rekensheet U-methode'!N60</f>
        <v/>
      </c>
      <c r="P39" s="364"/>
      <c r="Q39" s="305">
        <v>36</v>
      </c>
      <c r="R39" s="365" t="str">
        <f>IF(OR('Rekensheet U-methode'!H60="MUT",'Rekensheet U-methode'!H60="ZUT"),"n.v.t.",'Rekensheet U-methode'!H60)</f>
        <v/>
      </c>
      <c r="S39" s="307" t="str">
        <f>IF('Rekensheet U-methode'!P60="0. nee","Nee","Ja")</f>
        <v>Nee</v>
      </c>
      <c r="T39" s="308" t="str">
        <f>'Rekensheet U-methode'!Q60</f>
        <v/>
      </c>
      <c r="U39" s="391">
        <f>'Rekensheet U-methode'!R60</f>
        <v>0</v>
      </c>
      <c r="V39" s="308" t="str">
        <f>'Rekensheet U-methode'!S60</f>
        <v/>
      </c>
      <c r="W39" s="308" t="str">
        <f>'Rekensheet U-methode'!T60</f>
        <v/>
      </c>
      <c r="X39" s="385" t="str">
        <f>'Rekensheet U-methode'!Y60</f>
        <v/>
      </c>
      <c r="Y39" s="386" t="str">
        <f>'Rekensheet U-methode'!Z60</f>
        <v/>
      </c>
    </row>
    <row r="40" spans="2:25" s="293" customFormat="1" x14ac:dyDescent="0.2">
      <c r="B40" s="305">
        <v>37</v>
      </c>
      <c r="C40" s="306">
        <f>'Rekensheet U-methode'!D61</f>
        <v>0</v>
      </c>
      <c r="D40" s="306" t="str">
        <f>IF('Rekensheet U-methode'!C61='Lijsten overig'!M$3,"Mobiel",IF('Rekensheet U-methode'!C61='Lijsten overig'!M$4,"Stationair",IF('Rekensheet U-methode'!C61='Lijsten overig'!M$6,"MUT",IF('Rekensheet U-methode'!C61='Lijsten overig'!M$7,"ZUT","Speciaal"))))</f>
        <v>Mobiel</v>
      </c>
      <c r="E40" s="307">
        <f>'Rekensheet U-methode'!E61</f>
        <v>0</v>
      </c>
      <c r="F40" s="402">
        <f>'Rekensheet U-methode'!F61</f>
        <v>0</v>
      </c>
      <c r="G40" s="406" t="str">
        <f>'Rekensheet U-methode'!G61</f>
        <v/>
      </c>
      <c r="H40" s="361"/>
      <c r="I40" s="305">
        <v>37</v>
      </c>
      <c r="J40" s="365" t="str">
        <f>IF(OR('Rekensheet U-methode'!H61="MUT",'Rekensheet U-methode'!H61="ZUT"),"n.v.t.",'Rekensheet U-methode'!H61)</f>
        <v/>
      </c>
      <c r="K40" s="308" t="str">
        <f>'Rekensheet U-methode'!J61</f>
        <v/>
      </c>
      <c r="L40" s="308" t="str">
        <f>'Rekensheet U-methode'!K61</f>
        <v/>
      </c>
      <c r="M40" s="308" t="str">
        <f>'Rekensheet U-methode'!L61</f>
        <v/>
      </c>
      <c r="N40" s="385" t="str">
        <f>'Rekensheet U-methode'!M61</f>
        <v/>
      </c>
      <c r="O40" s="386" t="str">
        <f>'Rekensheet U-methode'!N61</f>
        <v/>
      </c>
      <c r="P40" s="364"/>
      <c r="Q40" s="305">
        <v>37</v>
      </c>
      <c r="R40" s="365" t="str">
        <f>IF(OR('Rekensheet U-methode'!H61="MUT",'Rekensheet U-methode'!H61="ZUT"),"n.v.t.",'Rekensheet U-methode'!H61)</f>
        <v/>
      </c>
      <c r="S40" s="307" t="str">
        <f>IF('Rekensheet U-methode'!P61="0. nee","Nee","Ja")</f>
        <v>Nee</v>
      </c>
      <c r="T40" s="308" t="str">
        <f>'Rekensheet U-methode'!Q61</f>
        <v/>
      </c>
      <c r="U40" s="391">
        <f>'Rekensheet U-methode'!R61</f>
        <v>0</v>
      </c>
      <c r="V40" s="308" t="str">
        <f>'Rekensheet U-methode'!S61</f>
        <v/>
      </c>
      <c r="W40" s="308" t="str">
        <f>'Rekensheet U-methode'!T61</f>
        <v/>
      </c>
      <c r="X40" s="385" t="str">
        <f>'Rekensheet U-methode'!Y61</f>
        <v/>
      </c>
      <c r="Y40" s="386" t="str">
        <f>'Rekensheet U-methode'!Z61</f>
        <v/>
      </c>
    </row>
    <row r="41" spans="2:25" s="293" customFormat="1" x14ac:dyDescent="0.2">
      <c r="B41" s="305">
        <v>38</v>
      </c>
      <c r="C41" s="306">
        <f>'Rekensheet U-methode'!D62</f>
        <v>0</v>
      </c>
      <c r="D41" s="306" t="str">
        <f>IF('Rekensheet U-methode'!C62='Lijsten overig'!M$3,"Mobiel",IF('Rekensheet U-methode'!C62='Lijsten overig'!M$4,"Stationair",IF('Rekensheet U-methode'!C62='Lijsten overig'!M$6,"MUT",IF('Rekensheet U-methode'!C62='Lijsten overig'!M$7,"ZUT","Speciaal"))))</f>
        <v>Mobiel</v>
      </c>
      <c r="E41" s="307">
        <f>'Rekensheet U-methode'!E62</f>
        <v>0</v>
      </c>
      <c r="F41" s="402">
        <f>'Rekensheet U-methode'!F62</f>
        <v>0</v>
      </c>
      <c r="G41" s="406" t="str">
        <f>'Rekensheet U-methode'!G62</f>
        <v/>
      </c>
      <c r="H41" s="361"/>
      <c r="I41" s="305">
        <v>38</v>
      </c>
      <c r="J41" s="365" t="str">
        <f>IF(OR('Rekensheet U-methode'!H62="MUT",'Rekensheet U-methode'!H62="ZUT"),"n.v.t.",'Rekensheet U-methode'!H62)</f>
        <v/>
      </c>
      <c r="K41" s="308" t="str">
        <f>'Rekensheet U-methode'!J62</f>
        <v/>
      </c>
      <c r="L41" s="308" t="str">
        <f>'Rekensheet U-methode'!K62</f>
        <v/>
      </c>
      <c r="M41" s="308" t="str">
        <f>'Rekensheet U-methode'!L62</f>
        <v/>
      </c>
      <c r="N41" s="385" t="str">
        <f>'Rekensheet U-methode'!M62</f>
        <v/>
      </c>
      <c r="O41" s="386" t="str">
        <f>'Rekensheet U-methode'!N62</f>
        <v/>
      </c>
      <c r="P41" s="364"/>
      <c r="Q41" s="305">
        <v>38</v>
      </c>
      <c r="R41" s="365" t="str">
        <f>IF(OR('Rekensheet U-methode'!H62="MUT",'Rekensheet U-methode'!H62="ZUT"),"n.v.t.",'Rekensheet U-methode'!H62)</f>
        <v/>
      </c>
      <c r="S41" s="307" t="str">
        <f>IF('Rekensheet U-methode'!P62="0. nee","Nee","Ja")</f>
        <v>Nee</v>
      </c>
      <c r="T41" s="308" t="str">
        <f>'Rekensheet U-methode'!Q62</f>
        <v/>
      </c>
      <c r="U41" s="391">
        <f>'Rekensheet U-methode'!R62</f>
        <v>0</v>
      </c>
      <c r="V41" s="308" t="str">
        <f>'Rekensheet U-methode'!S62</f>
        <v/>
      </c>
      <c r="W41" s="308" t="str">
        <f>'Rekensheet U-methode'!T62</f>
        <v/>
      </c>
      <c r="X41" s="385" t="str">
        <f>'Rekensheet U-methode'!Y62</f>
        <v/>
      </c>
      <c r="Y41" s="386" t="str">
        <f>'Rekensheet U-methode'!Z62</f>
        <v/>
      </c>
    </row>
    <row r="42" spans="2:25" s="293" customFormat="1" x14ac:dyDescent="0.2">
      <c r="B42" s="305">
        <v>39</v>
      </c>
      <c r="C42" s="306">
        <f>'Rekensheet U-methode'!D63</f>
        <v>0</v>
      </c>
      <c r="D42" s="306" t="str">
        <f>IF('Rekensheet U-methode'!C63='Lijsten overig'!M$3,"Mobiel",IF('Rekensheet U-methode'!C63='Lijsten overig'!M$4,"Stationair",IF('Rekensheet U-methode'!C63='Lijsten overig'!M$6,"MUT",IF('Rekensheet U-methode'!C63='Lijsten overig'!M$7,"ZUT","Speciaal"))))</f>
        <v>Mobiel</v>
      </c>
      <c r="E42" s="307">
        <f>'Rekensheet U-methode'!E63</f>
        <v>0</v>
      </c>
      <c r="F42" s="402">
        <f>'Rekensheet U-methode'!F63</f>
        <v>0</v>
      </c>
      <c r="G42" s="406" t="str">
        <f>'Rekensheet U-methode'!G63</f>
        <v/>
      </c>
      <c r="H42" s="361"/>
      <c r="I42" s="305">
        <v>39</v>
      </c>
      <c r="J42" s="365" t="str">
        <f>IF(OR('Rekensheet U-methode'!H63="MUT",'Rekensheet U-methode'!H63="ZUT"),"n.v.t.",'Rekensheet U-methode'!H63)</f>
        <v/>
      </c>
      <c r="K42" s="308" t="str">
        <f>'Rekensheet U-methode'!J63</f>
        <v/>
      </c>
      <c r="L42" s="308" t="str">
        <f>'Rekensheet U-methode'!K63</f>
        <v/>
      </c>
      <c r="M42" s="308" t="str">
        <f>'Rekensheet U-methode'!L63</f>
        <v/>
      </c>
      <c r="N42" s="385" t="str">
        <f>'Rekensheet U-methode'!M63</f>
        <v/>
      </c>
      <c r="O42" s="386" t="str">
        <f>'Rekensheet U-methode'!N63</f>
        <v/>
      </c>
      <c r="P42" s="364"/>
      <c r="Q42" s="305">
        <v>39</v>
      </c>
      <c r="R42" s="365" t="str">
        <f>IF(OR('Rekensheet U-methode'!H63="MUT",'Rekensheet U-methode'!H63="ZUT"),"n.v.t.",'Rekensheet U-methode'!H63)</f>
        <v/>
      </c>
      <c r="S42" s="307" t="str">
        <f>IF('Rekensheet U-methode'!P63="0. nee","Nee","Ja")</f>
        <v>Nee</v>
      </c>
      <c r="T42" s="308" t="str">
        <f>'Rekensheet U-methode'!Q63</f>
        <v/>
      </c>
      <c r="U42" s="391">
        <f>'Rekensheet U-methode'!R63</f>
        <v>0</v>
      </c>
      <c r="V42" s="308" t="str">
        <f>'Rekensheet U-methode'!S63</f>
        <v/>
      </c>
      <c r="W42" s="308" t="str">
        <f>'Rekensheet U-methode'!T63</f>
        <v/>
      </c>
      <c r="X42" s="385" t="str">
        <f>'Rekensheet U-methode'!Y63</f>
        <v/>
      </c>
      <c r="Y42" s="386" t="str">
        <f>'Rekensheet U-methode'!Z63</f>
        <v/>
      </c>
    </row>
    <row r="43" spans="2:25" s="293" customFormat="1" x14ac:dyDescent="0.2">
      <c r="B43" s="305">
        <v>40</v>
      </c>
      <c r="C43" s="306">
        <f>'Rekensheet U-methode'!D64</f>
        <v>0</v>
      </c>
      <c r="D43" s="306" t="str">
        <f>IF('Rekensheet U-methode'!C64='Lijsten overig'!M$3,"Mobiel",IF('Rekensheet U-methode'!C64='Lijsten overig'!M$4,"Stationair",IF('Rekensheet U-methode'!C64='Lijsten overig'!M$6,"MUT",IF('Rekensheet U-methode'!C64='Lijsten overig'!M$7,"ZUT","Speciaal"))))</f>
        <v>Mobiel</v>
      </c>
      <c r="E43" s="307">
        <f>'Rekensheet U-methode'!E64</f>
        <v>0</v>
      </c>
      <c r="F43" s="402">
        <f>'Rekensheet U-methode'!F64</f>
        <v>0</v>
      </c>
      <c r="G43" s="406" t="str">
        <f>'Rekensheet U-methode'!G64</f>
        <v/>
      </c>
      <c r="H43" s="361"/>
      <c r="I43" s="305">
        <v>40</v>
      </c>
      <c r="J43" s="365" t="str">
        <f>IF(OR('Rekensheet U-methode'!H64="MUT",'Rekensheet U-methode'!H64="ZUT"),"n.v.t.",'Rekensheet U-methode'!H64)</f>
        <v/>
      </c>
      <c r="K43" s="308" t="str">
        <f>'Rekensheet U-methode'!J64</f>
        <v/>
      </c>
      <c r="L43" s="308" t="str">
        <f>'Rekensheet U-methode'!K64</f>
        <v/>
      </c>
      <c r="M43" s="308" t="str">
        <f>'Rekensheet U-methode'!L64</f>
        <v/>
      </c>
      <c r="N43" s="385" t="str">
        <f>'Rekensheet U-methode'!M64</f>
        <v/>
      </c>
      <c r="O43" s="386" t="str">
        <f>'Rekensheet U-methode'!N64</f>
        <v/>
      </c>
      <c r="P43" s="364"/>
      <c r="Q43" s="305">
        <v>40</v>
      </c>
      <c r="R43" s="365" t="str">
        <f>IF(OR('Rekensheet U-methode'!H64="MUT",'Rekensheet U-methode'!H64="ZUT"),"n.v.t.",'Rekensheet U-methode'!H64)</f>
        <v/>
      </c>
      <c r="S43" s="307" t="str">
        <f>IF('Rekensheet U-methode'!P64="0. nee","Nee","Ja")</f>
        <v>Nee</v>
      </c>
      <c r="T43" s="308" t="str">
        <f>'Rekensheet U-methode'!Q64</f>
        <v/>
      </c>
      <c r="U43" s="391">
        <f>'Rekensheet U-methode'!R64</f>
        <v>0</v>
      </c>
      <c r="V43" s="308" t="str">
        <f>'Rekensheet U-methode'!S64</f>
        <v/>
      </c>
      <c r="W43" s="308" t="str">
        <f>'Rekensheet U-methode'!T64</f>
        <v/>
      </c>
      <c r="X43" s="385" t="str">
        <f>'Rekensheet U-methode'!Y64</f>
        <v/>
      </c>
      <c r="Y43" s="386" t="str">
        <f>'Rekensheet U-methode'!Z64</f>
        <v/>
      </c>
    </row>
    <row r="44" spans="2:25" s="293" customFormat="1" x14ac:dyDescent="0.2">
      <c r="B44" s="305">
        <v>41</v>
      </c>
      <c r="C44" s="306">
        <f>'Rekensheet U-methode'!D65</f>
        <v>0</v>
      </c>
      <c r="D44" s="306" t="str">
        <f>IF('Rekensheet U-methode'!C65='Lijsten overig'!M$3,"Mobiel",IF('Rekensheet U-methode'!C65='Lijsten overig'!M$4,"Stationair",IF('Rekensheet U-methode'!C65='Lijsten overig'!M$6,"MUT",IF('Rekensheet U-methode'!C65='Lijsten overig'!M$7,"ZUT","Speciaal"))))</f>
        <v>Mobiel</v>
      </c>
      <c r="E44" s="307">
        <f>'Rekensheet U-methode'!E65</f>
        <v>0</v>
      </c>
      <c r="F44" s="402">
        <f>'Rekensheet U-methode'!F65</f>
        <v>0</v>
      </c>
      <c r="G44" s="406" t="str">
        <f>'Rekensheet U-methode'!G65</f>
        <v/>
      </c>
      <c r="H44" s="361"/>
      <c r="I44" s="305">
        <v>41</v>
      </c>
      <c r="J44" s="365" t="str">
        <f>IF(OR('Rekensheet U-methode'!H65="MUT",'Rekensheet U-methode'!H65="ZUT"),"n.v.t.",'Rekensheet U-methode'!H65)</f>
        <v/>
      </c>
      <c r="K44" s="308" t="str">
        <f>'Rekensheet U-methode'!J65</f>
        <v/>
      </c>
      <c r="L44" s="308" t="str">
        <f>'Rekensheet U-methode'!K65</f>
        <v/>
      </c>
      <c r="M44" s="308" t="str">
        <f>'Rekensheet U-methode'!L65</f>
        <v/>
      </c>
      <c r="N44" s="385" t="str">
        <f>'Rekensheet U-methode'!M65</f>
        <v/>
      </c>
      <c r="O44" s="386" t="str">
        <f>'Rekensheet U-methode'!N65</f>
        <v/>
      </c>
      <c r="P44" s="364"/>
      <c r="Q44" s="305">
        <v>41</v>
      </c>
      <c r="R44" s="365" t="str">
        <f>IF(OR('Rekensheet U-methode'!H65="MUT",'Rekensheet U-methode'!H65="ZUT"),"n.v.t.",'Rekensheet U-methode'!H65)</f>
        <v/>
      </c>
      <c r="S44" s="307" t="str">
        <f>IF('Rekensheet U-methode'!P65="0. nee","Nee","Ja")</f>
        <v>Nee</v>
      </c>
      <c r="T44" s="308" t="str">
        <f>'Rekensheet U-methode'!Q65</f>
        <v/>
      </c>
      <c r="U44" s="391">
        <f>'Rekensheet U-methode'!R65</f>
        <v>0</v>
      </c>
      <c r="V44" s="308" t="str">
        <f>'Rekensheet U-methode'!S65</f>
        <v/>
      </c>
      <c r="W44" s="308" t="str">
        <f>'Rekensheet U-methode'!T65</f>
        <v/>
      </c>
      <c r="X44" s="385" t="str">
        <f>'Rekensheet U-methode'!Y65</f>
        <v/>
      </c>
      <c r="Y44" s="386" t="str">
        <f>'Rekensheet U-methode'!Z65</f>
        <v/>
      </c>
    </row>
    <row r="45" spans="2:25" s="293" customFormat="1" x14ac:dyDescent="0.2">
      <c r="B45" s="305">
        <v>42</v>
      </c>
      <c r="C45" s="306">
        <f>'Rekensheet U-methode'!D66</f>
        <v>0</v>
      </c>
      <c r="D45" s="306" t="str">
        <f>IF('Rekensheet U-methode'!C66='Lijsten overig'!M$3,"Mobiel",IF('Rekensheet U-methode'!C66='Lijsten overig'!M$4,"Stationair",IF('Rekensheet U-methode'!C66='Lijsten overig'!M$6,"MUT",IF('Rekensheet U-methode'!C66='Lijsten overig'!M$7,"ZUT","Speciaal"))))</f>
        <v>Mobiel</v>
      </c>
      <c r="E45" s="307">
        <f>'Rekensheet U-methode'!E66</f>
        <v>0</v>
      </c>
      <c r="F45" s="402">
        <f>'Rekensheet U-methode'!F66</f>
        <v>0</v>
      </c>
      <c r="G45" s="406" t="str">
        <f>'Rekensheet U-methode'!G66</f>
        <v/>
      </c>
      <c r="H45" s="361"/>
      <c r="I45" s="305">
        <v>42</v>
      </c>
      <c r="J45" s="365" t="str">
        <f>IF(OR('Rekensheet U-methode'!H66="MUT",'Rekensheet U-methode'!H66="ZUT"),"n.v.t.",'Rekensheet U-methode'!H66)</f>
        <v/>
      </c>
      <c r="K45" s="308" t="str">
        <f>'Rekensheet U-methode'!J66</f>
        <v/>
      </c>
      <c r="L45" s="308" t="str">
        <f>'Rekensheet U-methode'!K66</f>
        <v/>
      </c>
      <c r="M45" s="308" t="str">
        <f>'Rekensheet U-methode'!L66</f>
        <v/>
      </c>
      <c r="N45" s="385" t="str">
        <f>'Rekensheet U-methode'!M66</f>
        <v/>
      </c>
      <c r="O45" s="386" t="str">
        <f>'Rekensheet U-methode'!N66</f>
        <v/>
      </c>
      <c r="P45" s="364"/>
      <c r="Q45" s="305">
        <v>42</v>
      </c>
      <c r="R45" s="365" t="str">
        <f>IF(OR('Rekensheet U-methode'!H66="MUT",'Rekensheet U-methode'!H66="ZUT"),"n.v.t.",'Rekensheet U-methode'!H66)</f>
        <v/>
      </c>
      <c r="S45" s="307" t="str">
        <f>IF('Rekensheet U-methode'!P66="0. nee","Nee","Ja")</f>
        <v>Nee</v>
      </c>
      <c r="T45" s="308" t="str">
        <f>'Rekensheet U-methode'!Q66</f>
        <v/>
      </c>
      <c r="U45" s="391">
        <f>'Rekensheet U-methode'!R66</f>
        <v>0</v>
      </c>
      <c r="V45" s="308" t="str">
        <f>'Rekensheet U-methode'!S66</f>
        <v/>
      </c>
      <c r="W45" s="308" t="str">
        <f>'Rekensheet U-methode'!T66</f>
        <v/>
      </c>
      <c r="X45" s="385" t="str">
        <f>'Rekensheet U-methode'!Y66</f>
        <v/>
      </c>
      <c r="Y45" s="386" t="str">
        <f>'Rekensheet U-methode'!Z66</f>
        <v/>
      </c>
    </row>
    <row r="46" spans="2:25" s="293" customFormat="1" x14ac:dyDescent="0.2">
      <c r="B46" s="305">
        <v>43</v>
      </c>
      <c r="C46" s="306">
        <f>'Rekensheet U-methode'!D67</f>
        <v>0</v>
      </c>
      <c r="D46" s="306" t="str">
        <f>IF('Rekensheet U-methode'!C67='Lijsten overig'!M$3,"Mobiel",IF('Rekensheet U-methode'!C67='Lijsten overig'!M$4,"Stationair",IF('Rekensheet U-methode'!C67='Lijsten overig'!M$6,"MUT",IF('Rekensheet U-methode'!C67='Lijsten overig'!M$7,"ZUT","Speciaal"))))</f>
        <v>Mobiel</v>
      </c>
      <c r="E46" s="307">
        <f>'Rekensheet U-methode'!E67</f>
        <v>0</v>
      </c>
      <c r="F46" s="402">
        <f>'Rekensheet U-methode'!F67</f>
        <v>0</v>
      </c>
      <c r="G46" s="406" t="str">
        <f>'Rekensheet U-methode'!G67</f>
        <v/>
      </c>
      <c r="H46" s="361"/>
      <c r="I46" s="305">
        <v>43</v>
      </c>
      <c r="J46" s="365" t="str">
        <f>IF(OR('Rekensheet U-methode'!H67="MUT",'Rekensheet U-methode'!H67="ZUT"),"n.v.t.",'Rekensheet U-methode'!H67)</f>
        <v/>
      </c>
      <c r="K46" s="308" t="str">
        <f>'Rekensheet U-methode'!J67</f>
        <v/>
      </c>
      <c r="L46" s="308" t="str">
        <f>'Rekensheet U-methode'!K67</f>
        <v/>
      </c>
      <c r="M46" s="308" t="str">
        <f>'Rekensheet U-methode'!L67</f>
        <v/>
      </c>
      <c r="N46" s="385" t="str">
        <f>'Rekensheet U-methode'!M67</f>
        <v/>
      </c>
      <c r="O46" s="386" t="str">
        <f>'Rekensheet U-methode'!N67</f>
        <v/>
      </c>
      <c r="P46" s="364"/>
      <c r="Q46" s="305">
        <v>43</v>
      </c>
      <c r="R46" s="365" t="str">
        <f>IF(OR('Rekensheet U-methode'!H67="MUT",'Rekensheet U-methode'!H67="ZUT"),"n.v.t.",'Rekensheet U-methode'!H67)</f>
        <v/>
      </c>
      <c r="S46" s="307" t="str">
        <f>IF('Rekensheet U-methode'!P67="0. nee","Nee","Ja")</f>
        <v>Nee</v>
      </c>
      <c r="T46" s="308" t="str">
        <f>'Rekensheet U-methode'!Q67</f>
        <v/>
      </c>
      <c r="U46" s="391">
        <f>'Rekensheet U-methode'!R67</f>
        <v>0</v>
      </c>
      <c r="V46" s="308" t="str">
        <f>'Rekensheet U-methode'!S67</f>
        <v/>
      </c>
      <c r="W46" s="308" t="str">
        <f>'Rekensheet U-methode'!T67</f>
        <v/>
      </c>
      <c r="X46" s="385" t="str">
        <f>'Rekensheet U-methode'!Y67</f>
        <v/>
      </c>
      <c r="Y46" s="386" t="str">
        <f>'Rekensheet U-methode'!Z67</f>
        <v/>
      </c>
    </row>
    <row r="47" spans="2:25" s="293" customFormat="1" x14ac:dyDescent="0.2">
      <c r="B47" s="305">
        <v>44</v>
      </c>
      <c r="C47" s="306">
        <f>'Rekensheet U-methode'!D68</f>
        <v>0</v>
      </c>
      <c r="D47" s="306" t="str">
        <f>IF('Rekensheet U-methode'!C68='Lijsten overig'!M$3,"Mobiel",IF('Rekensheet U-methode'!C68='Lijsten overig'!M$4,"Stationair",IF('Rekensheet U-methode'!C68='Lijsten overig'!M$6,"MUT",IF('Rekensheet U-methode'!C68='Lijsten overig'!M$7,"ZUT","Speciaal"))))</f>
        <v>Mobiel</v>
      </c>
      <c r="E47" s="307">
        <f>'Rekensheet U-methode'!E68</f>
        <v>0</v>
      </c>
      <c r="F47" s="402">
        <f>'Rekensheet U-methode'!F68</f>
        <v>0</v>
      </c>
      <c r="G47" s="406" t="str">
        <f>'Rekensheet U-methode'!G68</f>
        <v/>
      </c>
      <c r="H47" s="361"/>
      <c r="I47" s="305">
        <v>44</v>
      </c>
      <c r="J47" s="365" t="str">
        <f>IF(OR('Rekensheet U-methode'!H68="MUT",'Rekensheet U-methode'!H68="ZUT"),"n.v.t.",'Rekensheet U-methode'!H68)</f>
        <v/>
      </c>
      <c r="K47" s="308" t="str">
        <f>'Rekensheet U-methode'!J68</f>
        <v/>
      </c>
      <c r="L47" s="308" t="str">
        <f>'Rekensheet U-methode'!K68</f>
        <v/>
      </c>
      <c r="M47" s="308" t="str">
        <f>'Rekensheet U-methode'!L68</f>
        <v/>
      </c>
      <c r="N47" s="385" t="str">
        <f>'Rekensheet U-methode'!M68</f>
        <v/>
      </c>
      <c r="O47" s="386" t="str">
        <f>'Rekensheet U-methode'!N68</f>
        <v/>
      </c>
      <c r="P47" s="364"/>
      <c r="Q47" s="305">
        <v>44</v>
      </c>
      <c r="R47" s="365" t="str">
        <f>IF(OR('Rekensheet U-methode'!H68="MUT",'Rekensheet U-methode'!H68="ZUT"),"n.v.t.",'Rekensheet U-methode'!H68)</f>
        <v/>
      </c>
      <c r="S47" s="307" t="str">
        <f>IF('Rekensheet U-methode'!P68="0. nee","Nee","Ja")</f>
        <v>Nee</v>
      </c>
      <c r="T47" s="308" t="str">
        <f>'Rekensheet U-methode'!Q68</f>
        <v/>
      </c>
      <c r="U47" s="391">
        <f>'Rekensheet U-methode'!R68</f>
        <v>0</v>
      </c>
      <c r="V47" s="308" t="str">
        <f>'Rekensheet U-methode'!S68</f>
        <v/>
      </c>
      <c r="W47" s="308" t="str">
        <f>'Rekensheet U-methode'!T68</f>
        <v/>
      </c>
      <c r="X47" s="385" t="str">
        <f>'Rekensheet U-methode'!Y68</f>
        <v/>
      </c>
      <c r="Y47" s="386" t="str">
        <f>'Rekensheet U-methode'!Z68</f>
        <v/>
      </c>
    </row>
    <row r="48" spans="2:25" s="293" customFormat="1" x14ac:dyDescent="0.2">
      <c r="B48" s="305">
        <v>45</v>
      </c>
      <c r="C48" s="306">
        <f>'Rekensheet U-methode'!D69</f>
        <v>0</v>
      </c>
      <c r="D48" s="306" t="str">
        <f>IF('Rekensheet U-methode'!C69='Lijsten overig'!M$3,"Mobiel",IF('Rekensheet U-methode'!C69='Lijsten overig'!M$4,"Stationair",IF('Rekensheet U-methode'!C69='Lijsten overig'!M$6,"MUT",IF('Rekensheet U-methode'!C69='Lijsten overig'!M$7,"ZUT","Speciaal"))))</f>
        <v>Mobiel</v>
      </c>
      <c r="E48" s="307">
        <f>'Rekensheet U-methode'!E69</f>
        <v>0</v>
      </c>
      <c r="F48" s="402">
        <f>'Rekensheet U-methode'!F69</f>
        <v>0</v>
      </c>
      <c r="G48" s="406" t="str">
        <f>'Rekensheet U-methode'!G69</f>
        <v/>
      </c>
      <c r="H48" s="361"/>
      <c r="I48" s="305">
        <v>45</v>
      </c>
      <c r="J48" s="365" t="str">
        <f>IF(OR('Rekensheet U-methode'!H69="MUT",'Rekensheet U-methode'!H69="ZUT"),"n.v.t.",'Rekensheet U-methode'!H69)</f>
        <v/>
      </c>
      <c r="K48" s="308" t="str">
        <f>'Rekensheet U-methode'!J69</f>
        <v/>
      </c>
      <c r="L48" s="308" t="str">
        <f>'Rekensheet U-methode'!K69</f>
        <v/>
      </c>
      <c r="M48" s="308" t="str">
        <f>'Rekensheet U-methode'!L69</f>
        <v/>
      </c>
      <c r="N48" s="385" t="str">
        <f>'Rekensheet U-methode'!M69</f>
        <v/>
      </c>
      <c r="O48" s="386" t="str">
        <f>'Rekensheet U-methode'!N69</f>
        <v/>
      </c>
      <c r="P48" s="364"/>
      <c r="Q48" s="305">
        <v>45</v>
      </c>
      <c r="R48" s="365" t="str">
        <f>IF(OR('Rekensheet U-methode'!H69="MUT",'Rekensheet U-methode'!H69="ZUT"),"n.v.t.",'Rekensheet U-methode'!H69)</f>
        <v/>
      </c>
      <c r="S48" s="307" t="str">
        <f>IF('Rekensheet U-methode'!P69="0. nee","Nee","Ja")</f>
        <v>Nee</v>
      </c>
      <c r="T48" s="308" t="str">
        <f>'Rekensheet U-methode'!Q69</f>
        <v/>
      </c>
      <c r="U48" s="391">
        <f>'Rekensheet U-methode'!R69</f>
        <v>0</v>
      </c>
      <c r="V48" s="308" t="str">
        <f>'Rekensheet U-methode'!S69</f>
        <v/>
      </c>
      <c r="W48" s="308" t="str">
        <f>'Rekensheet U-methode'!T69</f>
        <v/>
      </c>
      <c r="X48" s="385" t="str">
        <f>'Rekensheet U-methode'!Y69</f>
        <v/>
      </c>
      <c r="Y48" s="386" t="str">
        <f>'Rekensheet U-methode'!Z69</f>
        <v/>
      </c>
    </row>
    <row r="49" spans="2:25" s="293" customFormat="1" x14ac:dyDescent="0.2">
      <c r="B49" s="305">
        <v>46</v>
      </c>
      <c r="C49" s="306">
        <f>'Rekensheet U-methode'!D70</f>
        <v>0</v>
      </c>
      <c r="D49" s="306" t="str">
        <f>IF('Rekensheet U-methode'!C70='Lijsten overig'!M$3,"Mobiel",IF('Rekensheet U-methode'!C70='Lijsten overig'!M$4,"Stationair",IF('Rekensheet U-methode'!C70='Lijsten overig'!M$6,"MUT",IF('Rekensheet U-methode'!C70='Lijsten overig'!M$7,"ZUT","Speciaal"))))</f>
        <v>Mobiel</v>
      </c>
      <c r="E49" s="307">
        <f>'Rekensheet U-methode'!E70</f>
        <v>0</v>
      </c>
      <c r="F49" s="402">
        <f>'Rekensheet U-methode'!F70</f>
        <v>0</v>
      </c>
      <c r="G49" s="406" t="str">
        <f>'Rekensheet U-methode'!G70</f>
        <v/>
      </c>
      <c r="H49" s="361"/>
      <c r="I49" s="305">
        <v>46</v>
      </c>
      <c r="J49" s="365" t="str">
        <f>IF(OR('Rekensheet U-methode'!H70="MUT",'Rekensheet U-methode'!H70="ZUT"),"n.v.t.",'Rekensheet U-methode'!H70)</f>
        <v/>
      </c>
      <c r="K49" s="308" t="str">
        <f>'Rekensheet U-methode'!J70</f>
        <v/>
      </c>
      <c r="L49" s="308" t="str">
        <f>'Rekensheet U-methode'!K70</f>
        <v/>
      </c>
      <c r="M49" s="308" t="str">
        <f>'Rekensheet U-methode'!L70</f>
        <v/>
      </c>
      <c r="N49" s="385" t="str">
        <f>'Rekensheet U-methode'!M70</f>
        <v/>
      </c>
      <c r="O49" s="386" t="str">
        <f>'Rekensheet U-methode'!N70</f>
        <v/>
      </c>
      <c r="P49" s="364"/>
      <c r="Q49" s="305">
        <v>46</v>
      </c>
      <c r="R49" s="365" t="str">
        <f>IF(OR('Rekensheet U-methode'!H70="MUT",'Rekensheet U-methode'!H70="ZUT"),"n.v.t.",'Rekensheet U-methode'!H70)</f>
        <v/>
      </c>
      <c r="S49" s="307" t="str">
        <f>IF('Rekensheet U-methode'!P70="0. nee","Nee","Ja")</f>
        <v>Nee</v>
      </c>
      <c r="T49" s="308" t="str">
        <f>'Rekensheet U-methode'!Q70</f>
        <v/>
      </c>
      <c r="U49" s="391">
        <f>'Rekensheet U-methode'!R70</f>
        <v>0</v>
      </c>
      <c r="V49" s="308" t="str">
        <f>'Rekensheet U-methode'!S70</f>
        <v/>
      </c>
      <c r="W49" s="308" t="str">
        <f>'Rekensheet U-methode'!T70</f>
        <v/>
      </c>
      <c r="X49" s="385" t="str">
        <f>'Rekensheet U-methode'!Y70</f>
        <v/>
      </c>
      <c r="Y49" s="386" t="str">
        <f>'Rekensheet U-methode'!Z70</f>
        <v/>
      </c>
    </row>
    <row r="50" spans="2:25" s="293" customFormat="1" x14ac:dyDescent="0.2">
      <c r="B50" s="305">
        <v>47</v>
      </c>
      <c r="C50" s="306">
        <f>'Rekensheet U-methode'!D71</f>
        <v>0</v>
      </c>
      <c r="D50" s="306" t="str">
        <f>IF('Rekensheet U-methode'!C71='Lijsten overig'!M$3,"Mobiel",IF('Rekensheet U-methode'!C71='Lijsten overig'!M$4,"Stationair",IF('Rekensheet U-methode'!C71='Lijsten overig'!M$6,"MUT",IF('Rekensheet U-methode'!C71='Lijsten overig'!M$7,"ZUT","Speciaal"))))</f>
        <v>Mobiel</v>
      </c>
      <c r="E50" s="307">
        <f>'Rekensheet U-methode'!E71</f>
        <v>0</v>
      </c>
      <c r="F50" s="402">
        <f>'Rekensheet U-methode'!F71</f>
        <v>0</v>
      </c>
      <c r="G50" s="406" t="str">
        <f>'Rekensheet U-methode'!G71</f>
        <v/>
      </c>
      <c r="H50" s="361"/>
      <c r="I50" s="305">
        <v>47</v>
      </c>
      <c r="J50" s="365" t="str">
        <f>IF(OR('Rekensheet U-methode'!H71="MUT",'Rekensheet U-methode'!H71="ZUT"),"n.v.t.",'Rekensheet U-methode'!H71)</f>
        <v/>
      </c>
      <c r="K50" s="308" t="str">
        <f>'Rekensheet U-methode'!J71</f>
        <v/>
      </c>
      <c r="L50" s="308" t="str">
        <f>'Rekensheet U-methode'!K71</f>
        <v/>
      </c>
      <c r="M50" s="308" t="str">
        <f>'Rekensheet U-methode'!L71</f>
        <v/>
      </c>
      <c r="N50" s="385" t="str">
        <f>'Rekensheet U-methode'!M71</f>
        <v/>
      </c>
      <c r="O50" s="386" t="str">
        <f>'Rekensheet U-methode'!N71</f>
        <v/>
      </c>
      <c r="P50" s="364"/>
      <c r="Q50" s="305">
        <v>47</v>
      </c>
      <c r="R50" s="365" t="str">
        <f>IF(OR('Rekensheet U-methode'!H71="MUT",'Rekensheet U-methode'!H71="ZUT"),"n.v.t.",'Rekensheet U-methode'!H71)</f>
        <v/>
      </c>
      <c r="S50" s="307" t="str">
        <f>IF('Rekensheet U-methode'!P71="0. nee","Nee","Ja")</f>
        <v>Nee</v>
      </c>
      <c r="T50" s="308" t="str">
        <f>'Rekensheet U-methode'!Q71</f>
        <v/>
      </c>
      <c r="U50" s="391">
        <f>'Rekensheet U-methode'!R71</f>
        <v>0</v>
      </c>
      <c r="V50" s="308" t="str">
        <f>'Rekensheet U-methode'!S71</f>
        <v/>
      </c>
      <c r="W50" s="308" t="str">
        <f>'Rekensheet U-methode'!T71</f>
        <v/>
      </c>
      <c r="X50" s="385" t="str">
        <f>'Rekensheet U-methode'!Y71</f>
        <v/>
      </c>
      <c r="Y50" s="386" t="str">
        <f>'Rekensheet U-methode'!Z71</f>
        <v/>
      </c>
    </row>
    <row r="51" spans="2:25" s="293" customFormat="1" x14ac:dyDescent="0.2">
      <c r="B51" s="305">
        <v>48</v>
      </c>
      <c r="C51" s="306">
        <f>'Rekensheet U-methode'!D72</f>
        <v>0</v>
      </c>
      <c r="D51" s="306" t="str">
        <f>IF('Rekensheet U-methode'!C72='Lijsten overig'!M$3,"Mobiel",IF('Rekensheet U-methode'!C72='Lijsten overig'!M$4,"Stationair",IF('Rekensheet U-methode'!C72='Lijsten overig'!M$6,"MUT",IF('Rekensheet U-methode'!C72='Lijsten overig'!M$7,"ZUT","Speciaal"))))</f>
        <v>Mobiel</v>
      </c>
      <c r="E51" s="307">
        <f>'Rekensheet U-methode'!E72</f>
        <v>0</v>
      </c>
      <c r="F51" s="402">
        <f>'Rekensheet U-methode'!F72</f>
        <v>0</v>
      </c>
      <c r="G51" s="406" t="str">
        <f>'Rekensheet U-methode'!G72</f>
        <v/>
      </c>
      <c r="H51" s="361"/>
      <c r="I51" s="305">
        <v>48</v>
      </c>
      <c r="J51" s="365" t="str">
        <f>IF(OR('Rekensheet U-methode'!H72="MUT",'Rekensheet U-methode'!H72="ZUT"),"n.v.t.",'Rekensheet U-methode'!H72)</f>
        <v/>
      </c>
      <c r="K51" s="308" t="str">
        <f>'Rekensheet U-methode'!J72</f>
        <v/>
      </c>
      <c r="L51" s="308" t="str">
        <f>'Rekensheet U-methode'!K72</f>
        <v/>
      </c>
      <c r="M51" s="308" t="str">
        <f>'Rekensheet U-methode'!L72</f>
        <v/>
      </c>
      <c r="N51" s="385" t="str">
        <f>'Rekensheet U-methode'!M72</f>
        <v/>
      </c>
      <c r="O51" s="386" t="str">
        <f>'Rekensheet U-methode'!N72</f>
        <v/>
      </c>
      <c r="P51" s="364"/>
      <c r="Q51" s="305">
        <v>48</v>
      </c>
      <c r="R51" s="365" t="str">
        <f>IF(OR('Rekensheet U-methode'!H72="MUT",'Rekensheet U-methode'!H72="ZUT"),"n.v.t.",'Rekensheet U-methode'!H72)</f>
        <v/>
      </c>
      <c r="S51" s="307" t="str">
        <f>IF('Rekensheet U-methode'!P72="0. nee","Nee","Ja")</f>
        <v>Nee</v>
      </c>
      <c r="T51" s="308" t="str">
        <f>'Rekensheet U-methode'!Q72</f>
        <v/>
      </c>
      <c r="U51" s="391">
        <f>'Rekensheet U-methode'!R72</f>
        <v>0</v>
      </c>
      <c r="V51" s="308" t="str">
        <f>'Rekensheet U-methode'!S72</f>
        <v/>
      </c>
      <c r="W51" s="308" t="str">
        <f>'Rekensheet U-methode'!T72</f>
        <v/>
      </c>
      <c r="X51" s="385" t="str">
        <f>'Rekensheet U-methode'!Y72</f>
        <v/>
      </c>
      <c r="Y51" s="386" t="str">
        <f>'Rekensheet U-methode'!Z72</f>
        <v/>
      </c>
    </row>
    <row r="52" spans="2:25" s="293" customFormat="1" x14ac:dyDescent="0.2">
      <c r="B52" s="305">
        <v>49</v>
      </c>
      <c r="C52" s="306">
        <f>'Rekensheet U-methode'!D73</f>
        <v>0</v>
      </c>
      <c r="D52" s="306" t="str">
        <f>IF('Rekensheet U-methode'!C73='Lijsten overig'!M$3,"Mobiel",IF('Rekensheet U-methode'!C73='Lijsten overig'!M$4,"Stationair",IF('Rekensheet U-methode'!C73='Lijsten overig'!M$6,"MUT",IF('Rekensheet U-methode'!C73='Lijsten overig'!M$7,"ZUT","Speciaal"))))</f>
        <v>Mobiel</v>
      </c>
      <c r="E52" s="307">
        <f>'Rekensheet U-methode'!E73</f>
        <v>0</v>
      </c>
      <c r="F52" s="402">
        <f>'Rekensheet U-methode'!F73</f>
        <v>0</v>
      </c>
      <c r="G52" s="406" t="str">
        <f>'Rekensheet U-methode'!G73</f>
        <v/>
      </c>
      <c r="H52" s="361"/>
      <c r="I52" s="305">
        <v>49</v>
      </c>
      <c r="J52" s="365" t="str">
        <f>IF(OR('Rekensheet U-methode'!H73="MUT",'Rekensheet U-methode'!H73="ZUT"),"n.v.t.",'Rekensheet U-methode'!H73)</f>
        <v/>
      </c>
      <c r="K52" s="308" t="str">
        <f>'Rekensheet U-methode'!J73</f>
        <v/>
      </c>
      <c r="L52" s="308" t="str">
        <f>'Rekensheet U-methode'!K73</f>
        <v/>
      </c>
      <c r="M52" s="308" t="str">
        <f>'Rekensheet U-methode'!L73</f>
        <v/>
      </c>
      <c r="N52" s="385" t="str">
        <f>'Rekensheet U-methode'!M73</f>
        <v/>
      </c>
      <c r="O52" s="386" t="str">
        <f>'Rekensheet U-methode'!N73</f>
        <v/>
      </c>
      <c r="P52" s="364"/>
      <c r="Q52" s="305">
        <v>49</v>
      </c>
      <c r="R52" s="365" t="str">
        <f>IF(OR('Rekensheet U-methode'!H73="MUT",'Rekensheet U-methode'!H73="ZUT"),"n.v.t.",'Rekensheet U-methode'!H73)</f>
        <v/>
      </c>
      <c r="S52" s="307" t="str">
        <f>IF('Rekensheet U-methode'!P73="0. nee","Nee","Ja")</f>
        <v>Nee</v>
      </c>
      <c r="T52" s="308" t="str">
        <f>'Rekensheet U-methode'!Q73</f>
        <v/>
      </c>
      <c r="U52" s="391">
        <f>'Rekensheet U-methode'!R73</f>
        <v>0</v>
      </c>
      <c r="V52" s="308" t="str">
        <f>'Rekensheet U-methode'!S73</f>
        <v/>
      </c>
      <c r="W52" s="308" t="str">
        <f>'Rekensheet U-methode'!T73</f>
        <v/>
      </c>
      <c r="X52" s="385" t="str">
        <f>'Rekensheet U-methode'!Y73</f>
        <v/>
      </c>
      <c r="Y52" s="386" t="str">
        <f>'Rekensheet U-methode'!Z73</f>
        <v/>
      </c>
    </row>
    <row r="53" spans="2:25" s="293" customFormat="1" x14ac:dyDescent="0.2">
      <c r="B53" s="305">
        <v>50</v>
      </c>
      <c r="C53" s="306">
        <f>'Rekensheet U-methode'!D74</f>
        <v>0</v>
      </c>
      <c r="D53" s="306" t="str">
        <f>IF('Rekensheet U-methode'!C74='Lijsten overig'!M$3,"Mobiel",IF('Rekensheet U-methode'!C74='Lijsten overig'!M$4,"Stationair",IF('Rekensheet U-methode'!C74='Lijsten overig'!M$6,"MUT",IF('Rekensheet U-methode'!C74='Lijsten overig'!M$7,"ZUT","Speciaal"))))</f>
        <v>Mobiel</v>
      </c>
      <c r="E53" s="307">
        <f>'Rekensheet U-methode'!E74</f>
        <v>0</v>
      </c>
      <c r="F53" s="402">
        <f>'Rekensheet U-methode'!F74</f>
        <v>0</v>
      </c>
      <c r="G53" s="406" t="str">
        <f>'Rekensheet U-methode'!G74</f>
        <v/>
      </c>
      <c r="H53" s="361"/>
      <c r="I53" s="305">
        <v>50</v>
      </c>
      <c r="J53" s="365" t="str">
        <f>IF(OR('Rekensheet U-methode'!H74="MUT",'Rekensheet U-methode'!H74="ZUT"),"n.v.t.",'Rekensheet U-methode'!H74)</f>
        <v/>
      </c>
      <c r="K53" s="308" t="str">
        <f>'Rekensheet U-methode'!J74</f>
        <v/>
      </c>
      <c r="L53" s="308" t="str">
        <f>'Rekensheet U-methode'!K74</f>
        <v/>
      </c>
      <c r="M53" s="308" t="str">
        <f>'Rekensheet U-methode'!L74</f>
        <v/>
      </c>
      <c r="N53" s="385" t="str">
        <f>'Rekensheet U-methode'!M74</f>
        <v/>
      </c>
      <c r="O53" s="386" t="str">
        <f>'Rekensheet U-methode'!N74</f>
        <v/>
      </c>
      <c r="P53" s="364"/>
      <c r="Q53" s="305">
        <v>50</v>
      </c>
      <c r="R53" s="365" t="str">
        <f>IF(OR('Rekensheet U-methode'!H74="MUT",'Rekensheet U-methode'!H74="ZUT"),"n.v.t.",'Rekensheet U-methode'!H74)</f>
        <v/>
      </c>
      <c r="S53" s="307" t="str">
        <f>IF('Rekensheet U-methode'!P74="0. nee","Nee","Ja")</f>
        <v>Nee</v>
      </c>
      <c r="T53" s="308" t="str">
        <f>'Rekensheet U-methode'!Q74</f>
        <v/>
      </c>
      <c r="U53" s="391">
        <f>'Rekensheet U-methode'!R74</f>
        <v>0</v>
      </c>
      <c r="V53" s="308" t="str">
        <f>'Rekensheet U-methode'!S74</f>
        <v/>
      </c>
      <c r="W53" s="308" t="str">
        <f>'Rekensheet U-methode'!T74</f>
        <v/>
      </c>
      <c r="X53" s="385" t="str">
        <f>'Rekensheet U-methode'!Y74</f>
        <v/>
      </c>
      <c r="Y53" s="386" t="str">
        <f>'Rekensheet U-methode'!Z74</f>
        <v/>
      </c>
    </row>
    <row r="54" spans="2:25" s="293" customFormat="1" x14ac:dyDescent="0.2">
      <c r="B54" s="305">
        <v>51</v>
      </c>
      <c r="C54" s="306">
        <f>'Rekensheet U-methode'!D75</f>
        <v>0</v>
      </c>
      <c r="D54" s="306" t="str">
        <f>IF('Rekensheet U-methode'!C75='Lijsten overig'!M$3,"Mobiel",IF('Rekensheet U-methode'!C75='Lijsten overig'!M$4,"Stationair",IF('Rekensheet U-methode'!C75='Lijsten overig'!M$6,"MUT",IF('Rekensheet U-methode'!C75='Lijsten overig'!M$7,"ZUT","Speciaal"))))</f>
        <v>Mobiel</v>
      </c>
      <c r="E54" s="307">
        <f>'Rekensheet U-methode'!E75</f>
        <v>0</v>
      </c>
      <c r="F54" s="402">
        <f>'Rekensheet U-methode'!F75</f>
        <v>0</v>
      </c>
      <c r="G54" s="406" t="str">
        <f>'Rekensheet U-methode'!G75</f>
        <v/>
      </c>
      <c r="H54" s="361"/>
      <c r="I54" s="305">
        <v>51</v>
      </c>
      <c r="J54" s="365" t="str">
        <f>IF(OR('Rekensheet U-methode'!H75="MUT",'Rekensheet U-methode'!H75="ZUT"),"n.v.t.",'Rekensheet U-methode'!H75)</f>
        <v/>
      </c>
      <c r="K54" s="308" t="str">
        <f>'Rekensheet U-methode'!J75</f>
        <v/>
      </c>
      <c r="L54" s="308" t="str">
        <f>'Rekensheet U-methode'!K75</f>
        <v/>
      </c>
      <c r="M54" s="308" t="str">
        <f>'Rekensheet U-methode'!L75</f>
        <v/>
      </c>
      <c r="N54" s="385" t="str">
        <f>'Rekensheet U-methode'!M75</f>
        <v/>
      </c>
      <c r="O54" s="386" t="str">
        <f>'Rekensheet U-methode'!N75</f>
        <v/>
      </c>
      <c r="P54" s="364"/>
      <c r="Q54" s="305">
        <v>51</v>
      </c>
      <c r="R54" s="365" t="str">
        <f>IF(OR('Rekensheet U-methode'!H75="MUT",'Rekensheet U-methode'!H75="ZUT"),"n.v.t.",'Rekensheet U-methode'!H75)</f>
        <v/>
      </c>
      <c r="S54" s="307" t="str">
        <f>IF('Rekensheet U-methode'!P75="0. nee","Nee","Ja")</f>
        <v>Nee</v>
      </c>
      <c r="T54" s="308" t="str">
        <f>'Rekensheet U-methode'!Q75</f>
        <v/>
      </c>
      <c r="U54" s="391">
        <f>'Rekensheet U-methode'!R75</f>
        <v>0</v>
      </c>
      <c r="V54" s="308" t="str">
        <f>'Rekensheet U-methode'!S75</f>
        <v/>
      </c>
      <c r="W54" s="308" t="str">
        <f>'Rekensheet U-methode'!T75</f>
        <v/>
      </c>
      <c r="X54" s="385" t="str">
        <f>'Rekensheet U-methode'!Y75</f>
        <v/>
      </c>
      <c r="Y54" s="386" t="str">
        <f>'Rekensheet U-methode'!Z75</f>
        <v/>
      </c>
    </row>
    <row r="55" spans="2:25" s="293" customFormat="1" x14ac:dyDescent="0.2">
      <c r="B55" s="305">
        <v>52</v>
      </c>
      <c r="C55" s="306">
        <f>'Rekensheet U-methode'!D76</f>
        <v>0</v>
      </c>
      <c r="D55" s="306" t="str">
        <f>IF('Rekensheet U-methode'!C76='Lijsten overig'!M$3,"Mobiel",IF('Rekensheet U-methode'!C76='Lijsten overig'!M$4,"Stationair",IF('Rekensheet U-methode'!C76='Lijsten overig'!M$6,"MUT",IF('Rekensheet U-methode'!C76='Lijsten overig'!M$7,"ZUT","Speciaal"))))</f>
        <v>Mobiel</v>
      </c>
      <c r="E55" s="307">
        <f>'Rekensheet U-methode'!E76</f>
        <v>0</v>
      </c>
      <c r="F55" s="402">
        <f>'Rekensheet U-methode'!F76</f>
        <v>0</v>
      </c>
      <c r="G55" s="406" t="str">
        <f>'Rekensheet U-methode'!G76</f>
        <v/>
      </c>
      <c r="H55" s="361"/>
      <c r="I55" s="305">
        <v>52</v>
      </c>
      <c r="J55" s="365" t="str">
        <f>IF(OR('Rekensheet U-methode'!H76="MUT",'Rekensheet U-methode'!H76="ZUT"),"n.v.t.",'Rekensheet U-methode'!H76)</f>
        <v/>
      </c>
      <c r="K55" s="308" t="str">
        <f>'Rekensheet U-methode'!J76</f>
        <v/>
      </c>
      <c r="L55" s="308" t="str">
        <f>'Rekensheet U-methode'!K76</f>
        <v/>
      </c>
      <c r="M55" s="308" t="str">
        <f>'Rekensheet U-methode'!L76</f>
        <v/>
      </c>
      <c r="N55" s="385" t="str">
        <f>'Rekensheet U-methode'!M76</f>
        <v/>
      </c>
      <c r="O55" s="386" t="str">
        <f>'Rekensheet U-methode'!N76</f>
        <v/>
      </c>
      <c r="P55" s="364"/>
      <c r="Q55" s="305">
        <v>52</v>
      </c>
      <c r="R55" s="365" t="str">
        <f>IF(OR('Rekensheet U-methode'!H76="MUT",'Rekensheet U-methode'!H76="ZUT"),"n.v.t.",'Rekensheet U-methode'!H76)</f>
        <v/>
      </c>
      <c r="S55" s="307" t="str">
        <f>IF('Rekensheet U-methode'!P76="0. nee","Nee","Ja")</f>
        <v>Nee</v>
      </c>
      <c r="T55" s="308" t="str">
        <f>'Rekensheet U-methode'!Q76</f>
        <v/>
      </c>
      <c r="U55" s="391">
        <f>'Rekensheet U-methode'!R76</f>
        <v>0</v>
      </c>
      <c r="V55" s="308" t="str">
        <f>'Rekensheet U-methode'!S76</f>
        <v/>
      </c>
      <c r="W55" s="308" t="str">
        <f>'Rekensheet U-methode'!T76</f>
        <v/>
      </c>
      <c r="X55" s="385" t="str">
        <f>'Rekensheet U-methode'!Y76</f>
        <v/>
      </c>
      <c r="Y55" s="386" t="str">
        <f>'Rekensheet U-methode'!Z76</f>
        <v/>
      </c>
    </row>
    <row r="56" spans="2:25" s="293" customFormat="1" x14ac:dyDescent="0.2">
      <c r="B56" s="305">
        <v>53</v>
      </c>
      <c r="C56" s="306">
        <f>'Rekensheet U-methode'!D77</f>
        <v>0</v>
      </c>
      <c r="D56" s="306" t="str">
        <f>IF('Rekensheet U-methode'!C77='Lijsten overig'!M$3,"Mobiel",IF('Rekensheet U-methode'!C77='Lijsten overig'!M$4,"Stationair",IF('Rekensheet U-methode'!C77='Lijsten overig'!M$6,"MUT",IF('Rekensheet U-methode'!C77='Lijsten overig'!M$7,"ZUT","Speciaal"))))</f>
        <v>Mobiel</v>
      </c>
      <c r="E56" s="307">
        <f>'Rekensheet U-methode'!E77</f>
        <v>0</v>
      </c>
      <c r="F56" s="402">
        <f>'Rekensheet U-methode'!F77</f>
        <v>0</v>
      </c>
      <c r="G56" s="406" t="str">
        <f>'Rekensheet U-methode'!G77</f>
        <v/>
      </c>
      <c r="H56" s="361"/>
      <c r="I56" s="305">
        <v>53</v>
      </c>
      <c r="J56" s="365" t="str">
        <f>IF(OR('Rekensheet U-methode'!H77="MUT",'Rekensheet U-methode'!H77="ZUT"),"n.v.t.",'Rekensheet U-methode'!H77)</f>
        <v/>
      </c>
      <c r="K56" s="308" t="str">
        <f>'Rekensheet U-methode'!J77</f>
        <v/>
      </c>
      <c r="L56" s="308" t="str">
        <f>'Rekensheet U-methode'!K77</f>
        <v/>
      </c>
      <c r="M56" s="308" t="str">
        <f>'Rekensheet U-methode'!L77</f>
        <v/>
      </c>
      <c r="N56" s="385" t="str">
        <f>'Rekensheet U-methode'!M77</f>
        <v/>
      </c>
      <c r="O56" s="386" t="str">
        <f>'Rekensheet U-methode'!N77</f>
        <v/>
      </c>
      <c r="P56" s="364"/>
      <c r="Q56" s="305">
        <v>53</v>
      </c>
      <c r="R56" s="365" t="str">
        <f>IF(OR('Rekensheet U-methode'!H77="MUT",'Rekensheet U-methode'!H77="ZUT"),"n.v.t.",'Rekensheet U-methode'!H77)</f>
        <v/>
      </c>
      <c r="S56" s="307" t="str">
        <f>IF('Rekensheet U-methode'!P77="0. nee","Nee","Ja")</f>
        <v>Nee</v>
      </c>
      <c r="T56" s="308" t="str">
        <f>'Rekensheet U-methode'!Q77</f>
        <v/>
      </c>
      <c r="U56" s="391">
        <f>'Rekensheet U-methode'!R77</f>
        <v>0</v>
      </c>
      <c r="V56" s="308" t="str">
        <f>'Rekensheet U-methode'!S77</f>
        <v/>
      </c>
      <c r="W56" s="308" t="str">
        <f>'Rekensheet U-methode'!T77</f>
        <v/>
      </c>
      <c r="X56" s="385" t="str">
        <f>'Rekensheet U-methode'!Y77</f>
        <v/>
      </c>
      <c r="Y56" s="386" t="str">
        <f>'Rekensheet U-methode'!Z77</f>
        <v/>
      </c>
    </row>
    <row r="57" spans="2:25" s="293" customFormat="1" x14ac:dyDescent="0.2">
      <c r="B57" s="305">
        <v>54</v>
      </c>
      <c r="C57" s="306">
        <f>'Rekensheet U-methode'!D78</f>
        <v>0</v>
      </c>
      <c r="D57" s="306" t="str">
        <f>IF('Rekensheet U-methode'!C78='Lijsten overig'!M$3,"Mobiel",IF('Rekensheet U-methode'!C78='Lijsten overig'!M$4,"Stationair",IF('Rekensheet U-methode'!C78='Lijsten overig'!M$6,"MUT",IF('Rekensheet U-methode'!C78='Lijsten overig'!M$7,"ZUT","Speciaal"))))</f>
        <v>Mobiel</v>
      </c>
      <c r="E57" s="307">
        <f>'Rekensheet U-methode'!E78</f>
        <v>0</v>
      </c>
      <c r="F57" s="402">
        <f>'Rekensheet U-methode'!F78</f>
        <v>0</v>
      </c>
      <c r="G57" s="406" t="str">
        <f>'Rekensheet U-methode'!G78</f>
        <v/>
      </c>
      <c r="H57" s="361"/>
      <c r="I57" s="305">
        <v>54</v>
      </c>
      <c r="J57" s="365" t="str">
        <f>IF(OR('Rekensheet U-methode'!H78="MUT",'Rekensheet U-methode'!H78="ZUT"),"n.v.t.",'Rekensheet U-methode'!H78)</f>
        <v/>
      </c>
      <c r="K57" s="308" t="str">
        <f>'Rekensheet U-methode'!J78</f>
        <v/>
      </c>
      <c r="L57" s="308" t="str">
        <f>'Rekensheet U-methode'!K78</f>
        <v/>
      </c>
      <c r="M57" s="308" t="str">
        <f>'Rekensheet U-methode'!L78</f>
        <v/>
      </c>
      <c r="N57" s="385" t="str">
        <f>'Rekensheet U-methode'!M78</f>
        <v/>
      </c>
      <c r="O57" s="386" t="str">
        <f>'Rekensheet U-methode'!N78</f>
        <v/>
      </c>
      <c r="P57" s="364"/>
      <c r="Q57" s="305">
        <v>54</v>
      </c>
      <c r="R57" s="365" t="str">
        <f>IF(OR('Rekensheet U-methode'!H78="MUT",'Rekensheet U-methode'!H78="ZUT"),"n.v.t.",'Rekensheet U-methode'!H78)</f>
        <v/>
      </c>
      <c r="S57" s="307" t="str">
        <f>IF('Rekensheet U-methode'!P78="0. nee","Nee","Ja")</f>
        <v>Nee</v>
      </c>
      <c r="T57" s="308" t="str">
        <f>'Rekensheet U-methode'!Q78</f>
        <v/>
      </c>
      <c r="U57" s="391">
        <f>'Rekensheet U-methode'!R78</f>
        <v>0</v>
      </c>
      <c r="V57" s="308" t="str">
        <f>'Rekensheet U-methode'!S78</f>
        <v/>
      </c>
      <c r="W57" s="308" t="str">
        <f>'Rekensheet U-methode'!T78</f>
        <v/>
      </c>
      <c r="X57" s="385" t="str">
        <f>'Rekensheet U-methode'!Y78</f>
        <v/>
      </c>
      <c r="Y57" s="386" t="str">
        <f>'Rekensheet U-methode'!Z78</f>
        <v/>
      </c>
    </row>
    <row r="58" spans="2:25" s="293" customFormat="1" x14ac:dyDescent="0.2">
      <c r="B58" s="305">
        <v>55</v>
      </c>
      <c r="C58" s="306">
        <f>'Rekensheet U-methode'!D79</f>
        <v>0</v>
      </c>
      <c r="D58" s="306" t="str">
        <f>IF('Rekensheet U-methode'!C79='Lijsten overig'!M$3,"Mobiel",IF('Rekensheet U-methode'!C79='Lijsten overig'!M$4,"Stationair",IF('Rekensheet U-methode'!C79='Lijsten overig'!M$6,"MUT",IF('Rekensheet U-methode'!C79='Lijsten overig'!M$7,"ZUT","Speciaal"))))</f>
        <v>Mobiel</v>
      </c>
      <c r="E58" s="307">
        <f>'Rekensheet U-methode'!E79</f>
        <v>0</v>
      </c>
      <c r="F58" s="402">
        <f>'Rekensheet U-methode'!F79</f>
        <v>0</v>
      </c>
      <c r="G58" s="406" t="str">
        <f>'Rekensheet U-methode'!G79</f>
        <v/>
      </c>
      <c r="H58" s="361"/>
      <c r="I58" s="305">
        <v>55</v>
      </c>
      <c r="J58" s="365" t="str">
        <f>IF(OR('Rekensheet U-methode'!H79="MUT",'Rekensheet U-methode'!H79="ZUT"),"n.v.t.",'Rekensheet U-methode'!H79)</f>
        <v/>
      </c>
      <c r="K58" s="308" t="str">
        <f>'Rekensheet U-methode'!J79</f>
        <v/>
      </c>
      <c r="L58" s="308" t="str">
        <f>'Rekensheet U-methode'!K79</f>
        <v/>
      </c>
      <c r="M58" s="308" t="str">
        <f>'Rekensheet U-methode'!L79</f>
        <v/>
      </c>
      <c r="N58" s="385" t="str">
        <f>'Rekensheet U-methode'!M79</f>
        <v/>
      </c>
      <c r="O58" s="386" t="str">
        <f>'Rekensheet U-methode'!N79</f>
        <v/>
      </c>
      <c r="P58" s="364"/>
      <c r="Q58" s="305">
        <v>55</v>
      </c>
      <c r="R58" s="365" t="str">
        <f>IF(OR('Rekensheet U-methode'!H79="MUT",'Rekensheet U-methode'!H79="ZUT"),"n.v.t.",'Rekensheet U-methode'!H79)</f>
        <v/>
      </c>
      <c r="S58" s="307" t="str">
        <f>IF('Rekensheet U-methode'!P79="0. nee","Nee","Ja")</f>
        <v>Nee</v>
      </c>
      <c r="T58" s="308" t="str">
        <f>'Rekensheet U-methode'!Q79</f>
        <v/>
      </c>
      <c r="U58" s="391">
        <f>'Rekensheet U-methode'!R79</f>
        <v>0</v>
      </c>
      <c r="V58" s="308" t="str">
        <f>'Rekensheet U-methode'!S79</f>
        <v/>
      </c>
      <c r="W58" s="308" t="str">
        <f>'Rekensheet U-methode'!T79</f>
        <v/>
      </c>
      <c r="X58" s="385" t="str">
        <f>'Rekensheet U-methode'!Y79</f>
        <v/>
      </c>
      <c r="Y58" s="386" t="str">
        <f>'Rekensheet U-methode'!Z79</f>
        <v/>
      </c>
    </row>
    <row r="59" spans="2:25" s="293" customFormat="1" x14ac:dyDescent="0.2">
      <c r="B59" s="305">
        <v>56</v>
      </c>
      <c r="C59" s="306">
        <f>'Rekensheet U-methode'!D80</f>
        <v>0</v>
      </c>
      <c r="D59" s="306" t="str">
        <f>IF('Rekensheet U-methode'!C80='Lijsten overig'!M$3,"Mobiel",IF('Rekensheet U-methode'!C80='Lijsten overig'!M$4,"Stationair",IF('Rekensheet U-methode'!C80='Lijsten overig'!M$6,"MUT",IF('Rekensheet U-methode'!C80='Lijsten overig'!M$7,"ZUT","Speciaal"))))</f>
        <v>Mobiel</v>
      </c>
      <c r="E59" s="307">
        <f>'Rekensheet U-methode'!E80</f>
        <v>0</v>
      </c>
      <c r="F59" s="402">
        <f>'Rekensheet U-methode'!F80</f>
        <v>0</v>
      </c>
      <c r="G59" s="406" t="str">
        <f>'Rekensheet U-methode'!G80</f>
        <v/>
      </c>
      <c r="H59" s="361"/>
      <c r="I59" s="305">
        <v>56</v>
      </c>
      <c r="J59" s="365" t="str">
        <f>IF(OR('Rekensheet U-methode'!H80="MUT",'Rekensheet U-methode'!H80="ZUT"),"n.v.t.",'Rekensheet U-methode'!H80)</f>
        <v/>
      </c>
      <c r="K59" s="308" t="str">
        <f>'Rekensheet U-methode'!J80</f>
        <v/>
      </c>
      <c r="L59" s="308" t="str">
        <f>'Rekensheet U-methode'!K80</f>
        <v/>
      </c>
      <c r="M59" s="308" t="str">
        <f>'Rekensheet U-methode'!L80</f>
        <v/>
      </c>
      <c r="N59" s="385" t="str">
        <f>'Rekensheet U-methode'!M80</f>
        <v/>
      </c>
      <c r="O59" s="386" t="str">
        <f>'Rekensheet U-methode'!N80</f>
        <v/>
      </c>
      <c r="P59" s="364"/>
      <c r="Q59" s="305">
        <v>56</v>
      </c>
      <c r="R59" s="365" t="str">
        <f>IF(OR('Rekensheet U-methode'!H80="MUT",'Rekensheet U-methode'!H80="ZUT"),"n.v.t.",'Rekensheet U-methode'!H80)</f>
        <v/>
      </c>
      <c r="S59" s="307" t="str">
        <f>IF('Rekensheet U-methode'!P80="0. nee","Nee","Ja")</f>
        <v>Nee</v>
      </c>
      <c r="T59" s="308" t="str">
        <f>'Rekensheet U-methode'!Q80</f>
        <v/>
      </c>
      <c r="U59" s="391">
        <f>'Rekensheet U-methode'!R80</f>
        <v>0</v>
      </c>
      <c r="V59" s="308" t="str">
        <f>'Rekensheet U-methode'!S80</f>
        <v/>
      </c>
      <c r="W59" s="308" t="str">
        <f>'Rekensheet U-methode'!T80</f>
        <v/>
      </c>
      <c r="X59" s="385" t="str">
        <f>'Rekensheet U-methode'!Y80</f>
        <v/>
      </c>
      <c r="Y59" s="386" t="str">
        <f>'Rekensheet U-methode'!Z80</f>
        <v/>
      </c>
    </row>
    <row r="60" spans="2:25" s="293" customFormat="1" x14ac:dyDescent="0.2">
      <c r="B60" s="305">
        <v>57</v>
      </c>
      <c r="C60" s="306">
        <f>'Rekensheet U-methode'!D81</f>
        <v>0</v>
      </c>
      <c r="D60" s="306" t="str">
        <f>IF('Rekensheet U-methode'!C81='Lijsten overig'!M$3,"Mobiel",IF('Rekensheet U-methode'!C81='Lijsten overig'!M$4,"Stationair",IF('Rekensheet U-methode'!C81='Lijsten overig'!M$6,"MUT",IF('Rekensheet U-methode'!C81='Lijsten overig'!M$7,"ZUT","Speciaal"))))</f>
        <v>Mobiel</v>
      </c>
      <c r="E60" s="307">
        <f>'Rekensheet U-methode'!E81</f>
        <v>0</v>
      </c>
      <c r="F60" s="402">
        <f>'Rekensheet U-methode'!F81</f>
        <v>0</v>
      </c>
      <c r="G60" s="406" t="str">
        <f>'Rekensheet U-methode'!G81</f>
        <v/>
      </c>
      <c r="H60" s="361"/>
      <c r="I60" s="305">
        <v>57</v>
      </c>
      <c r="J60" s="365" t="str">
        <f>IF(OR('Rekensheet U-methode'!H81="MUT",'Rekensheet U-methode'!H81="ZUT"),"n.v.t.",'Rekensheet U-methode'!H81)</f>
        <v/>
      </c>
      <c r="K60" s="308" t="str">
        <f>'Rekensheet U-methode'!J81</f>
        <v/>
      </c>
      <c r="L60" s="308" t="str">
        <f>'Rekensheet U-methode'!K81</f>
        <v/>
      </c>
      <c r="M60" s="308" t="str">
        <f>'Rekensheet U-methode'!L81</f>
        <v/>
      </c>
      <c r="N60" s="385" t="str">
        <f>'Rekensheet U-methode'!M81</f>
        <v/>
      </c>
      <c r="O60" s="386" t="str">
        <f>'Rekensheet U-methode'!N81</f>
        <v/>
      </c>
      <c r="P60" s="364"/>
      <c r="Q60" s="305">
        <v>57</v>
      </c>
      <c r="R60" s="365" t="str">
        <f>IF(OR('Rekensheet U-methode'!H81="MUT",'Rekensheet U-methode'!H81="ZUT"),"n.v.t.",'Rekensheet U-methode'!H81)</f>
        <v/>
      </c>
      <c r="S60" s="307" t="str">
        <f>IF('Rekensheet U-methode'!P81="0. nee","Nee","Ja")</f>
        <v>Nee</v>
      </c>
      <c r="T60" s="308" t="str">
        <f>'Rekensheet U-methode'!Q81</f>
        <v/>
      </c>
      <c r="U60" s="391">
        <f>'Rekensheet U-methode'!R81</f>
        <v>0</v>
      </c>
      <c r="V60" s="308" t="str">
        <f>'Rekensheet U-methode'!S81</f>
        <v/>
      </c>
      <c r="W60" s="308" t="str">
        <f>'Rekensheet U-methode'!T81</f>
        <v/>
      </c>
      <c r="X60" s="385" t="str">
        <f>'Rekensheet U-methode'!Y81</f>
        <v/>
      </c>
      <c r="Y60" s="386" t="str">
        <f>'Rekensheet U-methode'!Z81</f>
        <v/>
      </c>
    </row>
    <row r="61" spans="2:25" s="293" customFormat="1" x14ac:dyDescent="0.2">
      <c r="B61" s="305">
        <v>58</v>
      </c>
      <c r="C61" s="306">
        <f>'Rekensheet U-methode'!D82</f>
        <v>0</v>
      </c>
      <c r="D61" s="306" t="str">
        <f>IF('Rekensheet U-methode'!C82='Lijsten overig'!M$3,"Mobiel",IF('Rekensheet U-methode'!C82='Lijsten overig'!M$4,"Stationair",IF('Rekensheet U-methode'!C82='Lijsten overig'!M$6,"MUT",IF('Rekensheet U-methode'!C82='Lijsten overig'!M$7,"ZUT","Speciaal"))))</f>
        <v>Mobiel</v>
      </c>
      <c r="E61" s="307">
        <f>'Rekensheet U-methode'!E82</f>
        <v>0</v>
      </c>
      <c r="F61" s="402">
        <f>'Rekensheet U-methode'!F82</f>
        <v>0</v>
      </c>
      <c r="G61" s="406" t="str">
        <f>'Rekensheet U-methode'!G82</f>
        <v/>
      </c>
      <c r="H61" s="361"/>
      <c r="I61" s="305">
        <v>58</v>
      </c>
      <c r="J61" s="365" t="str">
        <f>IF(OR('Rekensheet U-methode'!H82="MUT",'Rekensheet U-methode'!H82="ZUT"),"n.v.t.",'Rekensheet U-methode'!H82)</f>
        <v/>
      </c>
      <c r="K61" s="308" t="str">
        <f>'Rekensheet U-methode'!J82</f>
        <v/>
      </c>
      <c r="L61" s="308" t="str">
        <f>'Rekensheet U-methode'!K82</f>
        <v/>
      </c>
      <c r="M61" s="308" t="str">
        <f>'Rekensheet U-methode'!L82</f>
        <v/>
      </c>
      <c r="N61" s="385" t="str">
        <f>'Rekensheet U-methode'!M82</f>
        <v/>
      </c>
      <c r="O61" s="386" t="str">
        <f>'Rekensheet U-methode'!N82</f>
        <v/>
      </c>
      <c r="P61" s="364"/>
      <c r="Q61" s="305">
        <v>58</v>
      </c>
      <c r="R61" s="365" t="str">
        <f>IF(OR('Rekensheet U-methode'!H82="MUT",'Rekensheet U-methode'!H82="ZUT"),"n.v.t.",'Rekensheet U-methode'!H82)</f>
        <v/>
      </c>
      <c r="S61" s="307" t="str">
        <f>IF('Rekensheet U-methode'!P82="0. nee","Nee","Ja")</f>
        <v>Nee</v>
      </c>
      <c r="T61" s="308" t="str">
        <f>'Rekensheet U-methode'!Q82</f>
        <v/>
      </c>
      <c r="U61" s="391">
        <f>'Rekensheet U-methode'!R82</f>
        <v>0</v>
      </c>
      <c r="V61" s="308" t="str">
        <f>'Rekensheet U-methode'!S82</f>
        <v/>
      </c>
      <c r="W61" s="308" t="str">
        <f>'Rekensheet U-methode'!T82</f>
        <v/>
      </c>
      <c r="X61" s="385" t="str">
        <f>'Rekensheet U-methode'!Y82</f>
        <v/>
      </c>
      <c r="Y61" s="386" t="str">
        <f>'Rekensheet U-methode'!Z82</f>
        <v/>
      </c>
    </row>
    <row r="62" spans="2:25" s="293" customFormat="1" x14ac:dyDescent="0.2">
      <c r="B62" s="305">
        <v>59</v>
      </c>
      <c r="C62" s="306">
        <f>'Rekensheet U-methode'!D83</f>
        <v>0</v>
      </c>
      <c r="D62" s="306" t="str">
        <f>IF('Rekensheet U-methode'!C83='Lijsten overig'!M$3,"Mobiel",IF('Rekensheet U-methode'!C83='Lijsten overig'!M$4,"Stationair",IF('Rekensheet U-methode'!C83='Lijsten overig'!M$6,"MUT",IF('Rekensheet U-methode'!C83='Lijsten overig'!M$7,"ZUT","Speciaal"))))</f>
        <v>Mobiel</v>
      </c>
      <c r="E62" s="307">
        <f>'Rekensheet U-methode'!E83</f>
        <v>0</v>
      </c>
      <c r="F62" s="402">
        <f>'Rekensheet U-methode'!F83</f>
        <v>0</v>
      </c>
      <c r="G62" s="406" t="str">
        <f>'Rekensheet U-methode'!G83</f>
        <v/>
      </c>
      <c r="H62" s="361"/>
      <c r="I62" s="305">
        <v>59</v>
      </c>
      <c r="J62" s="365" t="str">
        <f>IF(OR('Rekensheet U-methode'!H83="MUT",'Rekensheet U-methode'!H83="ZUT"),"n.v.t.",'Rekensheet U-methode'!H83)</f>
        <v/>
      </c>
      <c r="K62" s="308" t="str">
        <f>'Rekensheet U-methode'!J83</f>
        <v/>
      </c>
      <c r="L62" s="308" t="str">
        <f>'Rekensheet U-methode'!K83</f>
        <v/>
      </c>
      <c r="M62" s="308" t="str">
        <f>'Rekensheet U-methode'!L83</f>
        <v/>
      </c>
      <c r="N62" s="385" t="str">
        <f>'Rekensheet U-methode'!M83</f>
        <v/>
      </c>
      <c r="O62" s="386" t="str">
        <f>'Rekensheet U-methode'!N83</f>
        <v/>
      </c>
      <c r="P62" s="364"/>
      <c r="Q62" s="305">
        <v>59</v>
      </c>
      <c r="R62" s="365" t="str">
        <f>IF(OR('Rekensheet U-methode'!H83="MUT",'Rekensheet U-methode'!H83="ZUT"),"n.v.t.",'Rekensheet U-methode'!H83)</f>
        <v/>
      </c>
      <c r="S62" s="307" t="str">
        <f>IF('Rekensheet U-methode'!P83="0. nee","Nee","Ja")</f>
        <v>Nee</v>
      </c>
      <c r="T62" s="308" t="str">
        <f>'Rekensheet U-methode'!Q83</f>
        <v/>
      </c>
      <c r="U62" s="391">
        <f>'Rekensheet U-methode'!R83</f>
        <v>0</v>
      </c>
      <c r="V62" s="308" t="str">
        <f>'Rekensheet U-methode'!S83</f>
        <v/>
      </c>
      <c r="W62" s="308" t="str">
        <f>'Rekensheet U-methode'!T83</f>
        <v/>
      </c>
      <c r="X62" s="385" t="str">
        <f>'Rekensheet U-methode'!Y83</f>
        <v/>
      </c>
      <c r="Y62" s="386" t="str">
        <f>'Rekensheet U-methode'!Z83</f>
        <v/>
      </c>
    </row>
    <row r="63" spans="2:25" s="293" customFormat="1" x14ac:dyDescent="0.2">
      <c r="B63" s="305">
        <v>60</v>
      </c>
      <c r="C63" s="306">
        <f>'Rekensheet U-methode'!D84</f>
        <v>0</v>
      </c>
      <c r="D63" s="306" t="str">
        <f>IF('Rekensheet U-methode'!C84='Lijsten overig'!M$3,"Mobiel",IF('Rekensheet U-methode'!C84='Lijsten overig'!M$4,"Stationair",IF('Rekensheet U-methode'!C84='Lijsten overig'!M$6,"MUT",IF('Rekensheet U-methode'!C84='Lijsten overig'!M$7,"ZUT","Speciaal"))))</f>
        <v>Mobiel</v>
      </c>
      <c r="E63" s="307">
        <f>'Rekensheet U-methode'!E84</f>
        <v>0</v>
      </c>
      <c r="F63" s="402">
        <f>'Rekensheet U-methode'!F84</f>
        <v>0</v>
      </c>
      <c r="G63" s="406" t="str">
        <f>'Rekensheet U-methode'!G84</f>
        <v/>
      </c>
      <c r="H63" s="361"/>
      <c r="I63" s="305">
        <v>60</v>
      </c>
      <c r="J63" s="365" t="str">
        <f>IF(OR('Rekensheet U-methode'!H84="MUT",'Rekensheet U-methode'!H84="ZUT"),"n.v.t.",'Rekensheet U-methode'!H84)</f>
        <v/>
      </c>
      <c r="K63" s="308" t="str">
        <f>'Rekensheet U-methode'!J84</f>
        <v/>
      </c>
      <c r="L63" s="308" t="str">
        <f>'Rekensheet U-methode'!K84</f>
        <v/>
      </c>
      <c r="M63" s="308" t="str">
        <f>'Rekensheet U-methode'!L84</f>
        <v/>
      </c>
      <c r="N63" s="385" t="str">
        <f>'Rekensheet U-methode'!M84</f>
        <v/>
      </c>
      <c r="O63" s="386" t="str">
        <f>'Rekensheet U-methode'!N84</f>
        <v/>
      </c>
      <c r="P63" s="364"/>
      <c r="Q63" s="305">
        <v>60</v>
      </c>
      <c r="R63" s="365" t="str">
        <f>IF(OR('Rekensheet U-methode'!H84="MUT",'Rekensheet U-methode'!H84="ZUT"),"n.v.t.",'Rekensheet U-methode'!H84)</f>
        <v/>
      </c>
      <c r="S63" s="307" t="str">
        <f>IF('Rekensheet U-methode'!P84="0. nee","Nee","Ja")</f>
        <v>Nee</v>
      </c>
      <c r="T63" s="308" t="str">
        <f>'Rekensheet U-methode'!Q84</f>
        <v/>
      </c>
      <c r="U63" s="391">
        <f>'Rekensheet U-methode'!R84</f>
        <v>0</v>
      </c>
      <c r="V63" s="308" t="str">
        <f>'Rekensheet U-methode'!S84</f>
        <v/>
      </c>
      <c r="W63" s="308" t="str">
        <f>'Rekensheet U-methode'!T84</f>
        <v/>
      </c>
      <c r="X63" s="385" t="str">
        <f>'Rekensheet U-methode'!Y84</f>
        <v/>
      </c>
      <c r="Y63" s="386" t="str">
        <f>'Rekensheet U-methode'!Z84</f>
        <v/>
      </c>
    </row>
    <row r="64" spans="2:25" s="293" customFormat="1" x14ac:dyDescent="0.2">
      <c r="B64" s="305">
        <v>61</v>
      </c>
      <c r="C64" s="306">
        <f>'Rekensheet U-methode'!D85</f>
        <v>0</v>
      </c>
      <c r="D64" s="306" t="str">
        <f>IF('Rekensheet U-methode'!C85='Lijsten overig'!M$3,"Mobiel",IF('Rekensheet U-methode'!C85='Lijsten overig'!M$4,"Stationair",IF('Rekensheet U-methode'!C85='Lijsten overig'!M$6,"MUT",IF('Rekensheet U-methode'!C85='Lijsten overig'!M$7,"ZUT","Speciaal"))))</f>
        <v>Mobiel</v>
      </c>
      <c r="E64" s="307">
        <f>'Rekensheet U-methode'!E85</f>
        <v>0</v>
      </c>
      <c r="F64" s="402">
        <f>'Rekensheet U-methode'!F85</f>
        <v>0</v>
      </c>
      <c r="G64" s="406" t="str">
        <f>'Rekensheet U-methode'!G85</f>
        <v/>
      </c>
      <c r="H64" s="361"/>
      <c r="I64" s="305">
        <v>61</v>
      </c>
      <c r="J64" s="365" t="str">
        <f>IF(OR('Rekensheet U-methode'!H85="MUT",'Rekensheet U-methode'!H85="ZUT"),"n.v.t.",'Rekensheet U-methode'!H85)</f>
        <v/>
      </c>
      <c r="K64" s="308" t="str">
        <f>'Rekensheet U-methode'!J85</f>
        <v/>
      </c>
      <c r="L64" s="308" t="str">
        <f>'Rekensheet U-methode'!K85</f>
        <v/>
      </c>
      <c r="M64" s="308" t="str">
        <f>'Rekensheet U-methode'!L85</f>
        <v/>
      </c>
      <c r="N64" s="385" t="str">
        <f>'Rekensheet U-methode'!M85</f>
        <v/>
      </c>
      <c r="O64" s="386" t="str">
        <f>'Rekensheet U-methode'!N85</f>
        <v/>
      </c>
      <c r="P64" s="364"/>
      <c r="Q64" s="305">
        <v>61</v>
      </c>
      <c r="R64" s="365" t="str">
        <f>IF(OR('Rekensheet U-methode'!H85="MUT",'Rekensheet U-methode'!H85="ZUT"),"n.v.t.",'Rekensheet U-methode'!H85)</f>
        <v/>
      </c>
      <c r="S64" s="307" t="str">
        <f>IF('Rekensheet U-methode'!P85="0. nee","Nee","Ja")</f>
        <v>Nee</v>
      </c>
      <c r="T64" s="308" t="str">
        <f>'Rekensheet U-methode'!Q85</f>
        <v/>
      </c>
      <c r="U64" s="391">
        <f>'Rekensheet U-methode'!R85</f>
        <v>0</v>
      </c>
      <c r="V64" s="308" t="str">
        <f>'Rekensheet U-methode'!S85</f>
        <v/>
      </c>
      <c r="W64" s="308" t="str">
        <f>'Rekensheet U-methode'!T85</f>
        <v/>
      </c>
      <c r="X64" s="385" t="str">
        <f>'Rekensheet U-methode'!Y85</f>
        <v/>
      </c>
      <c r="Y64" s="386" t="str">
        <f>'Rekensheet U-methode'!Z85</f>
        <v/>
      </c>
    </row>
    <row r="65" spans="2:25" s="293" customFormat="1" x14ac:dyDescent="0.2">
      <c r="B65" s="305">
        <v>62</v>
      </c>
      <c r="C65" s="306">
        <f>'Rekensheet U-methode'!D86</f>
        <v>0</v>
      </c>
      <c r="D65" s="306" t="str">
        <f>IF('Rekensheet U-methode'!C86='Lijsten overig'!M$3,"Mobiel",IF('Rekensheet U-methode'!C86='Lijsten overig'!M$4,"Stationair",IF('Rekensheet U-methode'!C86='Lijsten overig'!M$6,"MUT",IF('Rekensheet U-methode'!C86='Lijsten overig'!M$7,"ZUT","Speciaal"))))</f>
        <v>Mobiel</v>
      </c>
      <c r="E65" s="307">
        <f>'Rekensheet U-methode'!E86</f>
        <v>0</v>
      </c>
      <c r="F65" s="402">
        <f>'Rekensheet U-methode'!F86</f>
        <v>0</v>
      </c>
      <c r="G65" s="406" t="str">
        <f>'Rekensheet U-methode'!G86</f>
        <v/>
      </c>
      <c r="H65" s="361"/>
      <c r="I65" s="305">
        <v>62</v>
      </c>
      <c r="J65" s="365" t="str">
        <f>IF(OR('Rekensheet U-methode'!H86="MUT",'Rekensheet U-methode'!H86="ZUT"),"n.v.t.",'Rekensheet U-methode'!H86)</f>
        <v/>
      </c>
      <c r="K65" s="308" t="str">
        <f>'Rekensheet U-methode'!J86</f>
        <v/>
      </c>
      <c r="L65" s="308" t="str">
        <f>'Rekensheet U-methode'!K86</f>
        <v/>
      </c>
      <c r="M65" s="308" t="str">
        <f>'Rekensheet U-methode'!L86</f>
        <v/>
      </c>
      <c r="N65" s="385" t="str">
        <f>'Rekensheet U-methode'!M86</f>
        <v/>
      </c>
      <c r="O65" s="386" t="str">
        <f>'Rekensheet U-methode'!N86</f>
        <v/>
      </c>
      <c r="P65" s="364"/>
      <c r="Q65" s="305">
        <v>62</v>
      </c>
      <c r="R65" s="365" t="str">
        <f>IF(OR('Rekensheet U-methode'!H86="MUT",'Rekensheet U-methode'!H86="ZUT"),"n.v.t.",'Rekensheet U-methode'!H86)</f>
        <v/>
      </c>
      <c r="S65" s="307" t="str">
        <f>IF('Rekensheet U-methode'!P86="0. nee","Nee","Ja")</f>
        <v>Nee</v>
      </c>
      <c r="T65" s="308" t="str">
        <f>'Rekensheet U-methode'!Q86</f>
        <v/>
      </c>
      <c r="U65" s="391">
        <f>'Rekensheet U-methode'!R86</f>
        <v>0</v>
      </c>
      <c r="V65" s="308" t="str">
        <f>'Rekensheet U-methode'!S86</f>
        <v/>
      </c>
      <c r="W65" s="308" t="str">
        <f>'Rekensheet U-methode'!T86</f>
        <v/>
      </c>
      <c r="X65" s="385" t="str">
        <f>'Rekensheet U-methode'!Y86</f>
        <v/>
      </c>
      <c r="Y65" s="386" t="str">
        <f>'Rekensheet U-methode'!Z86</f>
        <v/>
      </c>
    </row>
    <row r="66" spans="2:25" s="293" customFormat="1" x14ac:dyDescent="0.2">
      <c r="B66" s="305">
        <v>63</v>
      </c>
      <c r="C66" s="306">
        <f>'Rekensheet U-methode'!D87</f>
        <v>0</v>
      </c>
      <c r="D66" s="306" t="str">
        <f>IF('Rekensheet U-methode'!C87='Lijsten overig'!M$3,"Mobiel",IF('Rekensheet U-methode'!C87='Lijsten overig'!M$4,"Stationair",IF('Rekensheet U-methode'!C87='Lijsten overig'!M$6,"MUT",IF('Rekensheet U-methode'!C87='Lijsten overig'!M$7,"ZUT","Speciaal"))))</f>
        <v>Mobiel</v>
      </c>
      <c r="E66" s="307">
        <f>'Rekensheet U-methode'!E87</f>
        <v>0</v>
      </c>
      <c r="F66" s="402">
        <f>'Rekensheet U-methode'!F87</f>
        <v>0</v>
      </c>
      <c r="G66" s="406" t="str">
        <f>'Rekensheet U-methode'!G87</f>
        <v/>
      </c>
      <c r="H66" s="361"/>
      <c r="I66" s="305">
        <v>63</v>
      </c>
      <c r="J66" s="365" t="str">
        <f>IF(OR('Rekensheet U-methode'!H87="MUT",'Rekensheet U-methode'!H87="ZUT"),"n.v.t.",'Rekensheet U-methode'!H87)</f>
        <v/>
      </c>
      <c r="K66" s="308" t="str">
        <f>'Rekensheet U-methode'!J87</f>
        <v/>
      </c>
      <c r="L66" s="308" t="str">
        <f>'Rekensheet U-methode'!K87</f>
        <v/>
      </c>
      <c r="M66" s="308" t="str">
        <f>'Rekensheet U-methode'!L87</f>
        <v/>
      </c>
      <c r="N66" s="385" t="str">
        <f>'Rekensheet U-methode'!M87</f>
        <v/>
      </c>
      <c r="O66" s="386" t="str">
        <f>'Rekensheet U-methode'!N87</f>
        <v/>
      </c>
      <c r="P66" s="364"/>
      <c r="Q66" s="305">
        <v>63</v>
      </c>
      <c r="R66" s="365" t="str">
        <f>IF(OR('Rekensheet U-methode'!H87="MUT",'Rekensheet U-methode'!H87="ZUT"),"n.v.t.",'Rekensheet U-methode'!H87)</f>
        <v/>
      </c>
      <c r="S66" s="307" t="str">
        <f>IF('Rekensheet U-methode'!P87="0. nee","Nee","Ja")</f>
        <v>Nee</v>
      </c>
      <c r="T66" s="308" t="str">
        <f>'Rekensheet U-methode'!Q87</f>
        <v/>
      </c>
      <c r="U66" s="391">
        <f>'Rekensheet U-methode'!R87</f>
        <v>0</v>
      </c>
      <c r="V66" s="308" t="str">
        <f>'Rekensheet U-methode'!S87</f>
        <v/>
      </c>
      <c r="W66" s="308" t="str">
        <f>'Rekensheet U-methode'!T87</f>
        <v/>
      </c>
      <c r="X66" s="385" t="str">
        <f>'Rekensheet U-methode'!Y87</f>
        <v/>
      </c>
      <c r="Y66" s="386" t="str">
        <f>'Rekensheet U-methode'!Z87</f>
        <v/>
      </c>
    </row>
    <row r="67" spans="2:25" s="293" customFormat="1" x14ac:dyDescent="0.2">
      <c r="B67" s="305">
        <v>64</v>
      </c>
      <c r="C67" s="306">
        <f>'Rekensheet U-methode'!D88</f>
        <v>0</v>
      </c>
      <c r="D67" s="306" t="str">
        <f>IF('Rekensheet U-methode'!C88='Lijsten overig'!M$3,"Mobiel",IF('Rekensheet U-methode'!C88='Lijsten overig'!M$4,"Stationair",IF('Rekensheet U-methode'!C88='Lijsten overig'!M$6,"MUT",IF('Rekensheet U-methode'!C88='Lijsten overig'!M$7,"ZUT","Speciaal"))))</f>
        <v>Mobiel</v>
      </c>
      <c r="E67" s="307">
        <f>'Rekensheet U-methode'!E88</f>
        <v>0</v>
      </c>
      <c r="F67" s="402">
        <f>'Rekensheet U-methode'!F88</f>
        <v>0</v>
      </c>
      <c r="G67" s="406" t="str">
        <f>'Rekensheet U-methode'!G88</f>
        <v/>
      </c>
      <c r="H67" s="361"/>
      <c r="I67" s="305">
        <v>64</v>
      </c>
      <c r="J67" s="365" t="str">
        <f>IF(OR('Rekensheet U-methode'!H88="MUT",'Rekensheet U-methode'!H88="ZUT"),"n.v.t.",'Rekensheet U-methode'!H88)</f>
        <v/>
      </c>
      <c r="K67" s="308" t="str">
        <f>'Rekensheet U-methode'!J88</f>
        <v/>
      </c>
      <c r="L67" s="308" t="str">
        <f>'Rekensheet U-methode'!K88</f>
        <v/>
      </c>
      <c r="M67" s="308" t="str">
        <f>'Rekensheet U-methode'!L88</f>
        <v/>
      </c>
      <c r="N67" s="385" t="str">
        <f>'Rekensheet U-methode'!M88</f>
        <v/>
      </c>
      <c r="O67" s="386" t="str">
        <f>'Rekensheet U-methode'!N88</f>
        <v/>
      </c>
      <c r="P67" s="364"/>
      <c r="Q67" s="305">
        <v>64</v>
      </c>
      <c r="R67" s="365" t="str">
        <f>IF(OR('Rekensheet U-methode'!H88="MUT",'Rekensheet U-methode'!H88="ZUT"),"n.v.t.",'Rekensheet U-methode'!H88)</f>
        <v/>
      </c>
      <c r="S67" s="307" t="str">
        <f>IF('Rekensheet U-methode'!P88="0. nee","Nee","Ja")</f>
        <v>Nee</v>
      </c>
      <c r="T67" s="308" t="str">
        <f>'Rekensheet U-methode'!Q88</f>
        <v/>
      </c>
      <c r="U67" s="391">
        <f>'Rekensheet U-methode'!R88</f>
        <v>0</v>
      </c>
      <c r="V67" s="308" t="str">
        <f>'Rekensheet U-methode'!S88</f>
        <v/>
      </c>
      <c r="W67" s="308" t="str">
        <f>'Rekensheet U-methode'!T88</f>
        <v/>
      </c>
      <c r="X67" s="385" t="str">
        <f>'Rekensheet U-methode'!Y88</f>
        <v/>
      </c>
      <c r="Y67" s="386" t="str">
        <f>'Rekensheet U-methode'!Z88</f>
        <v/>
      </c>
    </row>
    <row r="68" spans="2:25" s="293" customFormat="1" x14ac:dyDescent="0.2">
      <c r="B68" s="305">
        <v>65</v>
      </c>
      <c r="C68" s="306">
        <f>'Rekensheet U-methode'!D89</f>
        <v>0</v>
      </c>
      <c r="D68" s="306" t="str">
        <f>IF('Rekensheet U-methode'!C89='Lijsten overig'!M$3,"Mobiel",IF('Rekensheet U-methode'!C89='Lijsten overig'!M$4,"Stationair",IF('Rekensheet U-methode'!C89='Lijsten overig'!M$6,"MUT",IF('Rekensheet U-methode'!C89='Lijsten overig'!M$7,"ZUT","Speciaal"))))</f>
        <v>Mobiel</v>
      </c>
      <c r="E68" s="307">
        <f>'Rekensheet U-methode'!E89</f>
        <v>0</v>
      </c>
      <c r="F68" s="402">
        <f>'Rekensheet U-methode'!F89</f>
        <v>0</v>
      </c>
      <c r="G68" s="406" t="str">
        <f>'Rekensheet U-methode'!G89</f>
        <v/>
      </c>
      <c r="H68" s="361"/>
      <c r="I68" s="305">
        <v>65</v>
      </c>
      <c r="J68" s="365" t="str">
        <f>IF(OR('Rekensheet U-methode'!H89="MUT",'Rekensheet U-methode'!H89="ZUT"),"n.v.t.",'Rekensheet U-methode'!H89)</f>
        <v/>
      </c>
      <c r="K68" s="308" t="str">
        <f>'Rekensheet U-methode'!J89</f>
        <v/>
      </c>
      <c r="L68" s="308" t="str">
        <f>'Rekensheet U-methode'!K89</f>
        <v/>
      </c>
      <c r="M68" s="308" t="str">
        <f>'Rekensheet U-methode'!L89</f>
        <v/>
      </c>
      <c r="N68" s="385" t="str">
        <f>'Rekensheet U-methode'!M89</f>
        <v/>
      </c>
      <c r="O68" s="386" t="str">
        <f>'Rekensheet U-methode'!N89</f>
        <v/>
      </c>
      <c r="P68" s="364"/>
      <c r="Q68" s="305">
        <v>65</v>
      </c>
      <c r="R68" s="365" t="str">
        <f>IF(OR('Rekensheet U-methode'!H89="MUT",'Rekensheet U-methode'!H89="ZUT"),"n.v.t.",'Rekensheet U-methode'!H89)</f>
        <v/>
      </c>
      <c r="S68" s="307" t="str">
        <f>IF('Rekensheet U-methode'!P89="0. nee","Nee","Ja")</f>
        <v>Nee</v>
      </c>
      <c r="T68" s="308" t="str">
        <f>'Rekensheet U-methode'!Q89</f>
        <v/>
      </c>
      <c r="U68" s="391">
        <f>'Rekensheet U-methode'!R89</f>
        <v>0</v>
      </c>
      <c r="V68" s="308" t="str">
        <f>'Rekensheet U-methode'!S89</f>
        <v/>
      </c>
      <c r="W68" s="308" t="str">
        <f>'Rekensheet U-methode'!T89</f>
        <v/>
      </c>
      <c r="X68" s="385" t="str">
        <f>'Rekensheet U-methode'!Y89</f>
        <v/>
      </c>
      <c r="Y68" s="386" t="str">
        <f>'Rekensheet U-methode'!Z89</f>
        <v/>
      </c>
    </row>
    <row r="69" spans="2:25" s="293" customFormat="1" x14ac:dyDescent="0.2">
      <c r="B69" s="305">
        <v>66</v>
      </c>
      <c r="C69" s="306">
        <f>'Rekensheet U-methode'!D90</f>
        <v>0</v>
      </c>
      <c r="D69" s="306" t="str">
        <f>IF('Rekensheet U-methode'!C90='Lijsten overig'!M$3,"Mobiel",IF('Rekensheet U-methode'!C90='Lijsten overig'!M$4,"Stationair",IF('Rekensheet U-methode'!C90='Lijsten overig'!M$6,"MUT",IF('Rekensheet U-methode'!C90='Lijsten overig'!M$7,"ZUT","Speciaal"))))</f>
        <v>Mobiel</v>
      </c>
      <c r="E69" s="307">
        <f>'Rekensheet U-methode'!E90</f>
        <v>0</v>
      </c>
      <c r="F69" s="402">
        <f>'Rekensheet U-methode'!F90</f>
        <v>0</v>
      </c>
      <c r="G69" s="406" t="str">
        <f>'Rekensheet U-methode'!G90</f>
        <v/>
      </c>
      <c r="H69" s="361"/>
      <c r="I69" s="305">
        <v>66</v>
      </c>
      <c r="J69" s="365" t="str">
        <f>IF(OR('Rekensheet U-methode'!H90="MUT",'Rekensheet U-methode'!H90="ZUT"),"n.v.t.",'Rekensheet U-methode'!H90)</f>
        <v/>
      </c>
      <c r="K69" s="308" t="str">
        <f>'Rekensheet U-methode'!J90</f>
        <v/>
      </c>
      <c r="L69" s="308" t="str">
        <f>'Rekensheet U-methode'!K90</f>
        <v/>
      </c>
      <c r="M69" s="308" t="str">
        <f>'Rekensheet U-methode'!L90</f>
        <v/>
      </c>
      <c r="N69" s="385" t="str">
        <f>'Rekensheet U-methode'!M90</f>
        <v/>
      </c>
      <c r="O69" s="386" t="str">
        <f>'Rekensheet U-methode'!N90</f>
        <v/>
      </c>
      <c r="P69" s="364"/>
      <c r="Q69" s="305">
        <v>66</v>
      </c>
      <c r="R69" s="365" t="str">
        <f>IF(OR('Rekensheet U-methode'!H90="MUT",'Rekensheet U-methode'!H90="ZUT"),"n.v.t.",'Rekensheet U-methode'!H90)</f>
        <v/>
      </c>
      <c r="S69" s="307" t="str">
        <f>IF('Rekensheet U-methode'!P90="0. nee","Nee","Ja")</f>
        <v>Nee</v>
      </c>
      <c r="T69" s="308" t="str">
        <f>'Rekensheet U-methode'!Q90</f>
        <v/>
      </c>
      <c r="U69" s="391">
        <f>'Rekensheet U-methode'!R90</f>
        <v>0</v>
      </c>
      <c r="V69" s="308" t="str">
        <f>'Rekensheet U-methode'!S90</f>
        <v/>
      </c>
      <c r="W69" s="308" t="str">
        <f>'Rekensheet U-methode'!T90</f>
        <v/>
      </c>
      <c r="X69" s="385" t="str">
        <f>'Rekensheet U-methode'!Y90</f>
        <v/>
      </c>
      <c r="Y69" s="386" t="str">
        <f>'Rekensheet U-methode'!Z90</f>
        <v/>
      </c>
    </row>
    <row r="70" spans="2:25" s="293" customFormat="1" x14ac:dyDescent="0.2">
      <c r="B70" s="305">
        <v>67</v>
      </c>
      <c r="C70" s="306">
        <f>'Rekensheet U-methode'!D91</f>
        <v>0</v>
      </c>
      <c r="D70" s="306" t="str">
        <f>IF('Rekensheet U-methode'!C91='Lijsten overig'!M$3,"Mobiel",IF('Rekensheet U-methode'!C91='Lijsten overig'!M$4,"Stationair",IF('Rekensheet U-methode'!C91='Lijsten overig'!M$6,"MUT",IF('Rekensheet U-methode'!C91='Lijsten overig'!M$7,"ZUT","Speciaal"))))</f>
        <v>Mobiel</v>
      </c>
      <c r="E70" s="307">
        <f>'Rekensheet U-methode'!E91</f>
        <v>0</v>
      </c>
      <c r="F70" s="402">
        <f>'Rekensheet U-methode'!F91</f>
        <v>0</v>
      </c>
      <c r="G70" s="406" t="str">
        <f>'Rekensheet U-methode'!G91</f>
        <v/>
      </c>
      <c r="H70" s="361"/>
      <c r="I70" s="305">
        <v>67</v>
      </c>
      <c r="J70" s="365" t="str">
        <f>IF(OR('Rekensheet U-methode'!H91="MUT",'Rekensheet U-methode'!H91="ZUT"),"n.v.t.",'Rekensheet U-methode'!H91)</f>
        <v/>
      </c>
      <c r="K70" s="308" t="str">
        <f>'Rekensheet U-methode'!J91</f>
        <v/>
      </c>
      <c r="L70" s="308" t="str">
        <f>'Rekensheet U-methode'!K91</f>
        <v/>
      </c>
      <c r="M70" s="308" t="str">
        <f>'Rekensheet U-methode'!L91</f>
        <v/>
      </c>
      <c r="N70" s="385" t="str">
        <f>'Rekensheet U-methode'!M91</f>
        <v/>
      </c>
      <c r="O70" s="386" t="str">
        <f>'Rekensheet U-methode'!N91</f>
        <v/>
      </c>
      <c r="P70" s="364"/>
      <c r="Q70" s="305">
        <v>67</v>
      </c>
      <c r="R70" s="365" t="str">
        <f>IF(OR('Rekensheet U-methode'!H91="MUT",'Rekensheet U-methode'!H91="ZUT"),"n.v.t.",'Rekensheet U-methode'!H91)</f>
        <v/>
      </c>
      <c r="S70" s="307" t="str">
        <f>IF('Rekensheet U-methode'!P91="0. nee","Nee","Ja")</f>
        <v>Nee</v>
      </c>
      <c r="T70" s="308" t="str">
        <f>'Rekensheet U-methode'!Q91</f>
        <v/>
      </c>
      <c r="U70" s="391">
        <f>'Rekensheet U-methode'!R91</f>
        <v>0</v>
      </c>
      <c r="V70" s="308" t="str">
        <f>'Rekensheet U-methode'!S91</f>
        <v/>
      </c>
      <c r="W70" s="308" t="str">
        <f>'Rekensheet U-methode'!T91</f>
        <v/>
      </c>
      <c r="X70" s="385" t="str">
        <f>'Rekensheet U-methode'!Y91</f>
        <v/>
      </c>
      <c r="Y70" s="386" t="str">
        <f>'Rekensheet U-methode'!Z91</f>
        <v/>
      </c>
    </row>
    <row r="71" spans="2:25" s="293" customFormat="1" x14ac:dyDescent="0.2">
      <c r="B71" s="305">
        <v>68</v>
      </c>
      <c r="C71" s="306">
        <f>'Rekensheet U-methode'!D92</f>
        <v>0</v>
      </c>
      <c r="D71" s="306" t="str">
        <f>IF('Rekensheet U-methode'!C92='Lijsten overig'!M$3,"Mobiel",IF('Rekensheet U-methode'!C92='Lijsten overig'!M$4,"Stationair",IF('Rekensheet U-methode'!C92='Lijsten overig'!M$6,"MUT",IF('Rekensheet U-methode'!C92='Lijsten overig'!M$7,"ZUT","Speciaal"))))</f>
        <v>Mobiel</v>
      </c>
      <c r="E71" s="307">
        <f>'Rekensheet U-methode'!E92</f>
        <v>0</v>
      </c>
      <c r="F71" s="402">
        <f>'Rekensheet U-methode'!F92</f>
        <v>0</v>
      </c>
      <c r="G71" s="406" t="str">
        <f>'Rekensheet U-methode'!G92</f>
        <v/>
      </c>
      <c r="H71" s="361"/>
      <c r="I71" s="305">
        <v>68</v>
      </c>
      <c r="J71" s="365" t="str">
        <f>IF(OR('Rekensheet U-methode'!H92="MUT",'Rekensheet U-methode'!H92="ZUT"),"n.v.t.",'Rekensheet U-methode'!H92)</f>
        <v/>
      </c>
      <c r="K71" s="308" t="str">
        <f>'Rekensheet U-methode'!J92</f>
        <v/>
      </c>
      <c r="L71" s="308" t="str">
        <f>'Rekensheet U-methode'!K92</f>
        <v/>
      </c>
      <c r="M71" s="308" t="str">
        <f>'Rekensheet U-methode'!L92</f>
        <v/>
      </c>
      <c r="N71" s="385" t="str">
        <f>'Rekensheet U-methode'!M92</f>
        <v/>
      </c>
      <c r="O71" s="386" t="str">
        <f>'Rekensheet U-methode'!N92</f>
        <v/>
      </c>
      <c r="P71" s="364"/>
      <c r="Q71" s="305">
        <v>68</v>
      </c>
      <c r="R71" s="365" t="str">
        <f>IF(OR('Rekensheet U-methode'!H92="MUT",'Rekensheet U-methode'!H92="ZUT"),"n.v.t.",'Rekensheet U-methode'!H92)</f>
        <v/>
      </c>
      <c r="S71" s="307" t="str">
        <f>IF('Rekensheet U-methode'!P92="0. nee","Nee","Ja")</f>
        <v>Nee</v>
      </c>
      <c r="T71" s="308" t="str">
        <f>'Rekensheet U-methode'!Q92</f>
        <v/>
      </c>
      <c r="U71" s="391">
        <f>'Rekensheet U-methode'!R92</f>
        <v>0</v>
      </c>
      <c r="V71" s="308" t="str">
        <f>'Rekensheet U-methode'!S92</f>
        <v/>
      </c>
      <c r="W71" s="308" t="str">
        <f>'Rekensheet U-methode'!T92</f>
        <v/>
      </c>
      <c r="X71" s="385" t="str">
        <f>'Rekensheet U-methode'!Y92</f>
        <v/>
      </c>
      <c r="Y71" s="386" t="str">
        <f>'Rekensheet U-methode'!Z92</f>
        <v/>
      </c>
    </row>
    <row r="72" spans="2:25" s="293" customFormat="1" x14ac:dyDescent="0.2">
      <c r="B72" s="305">
        <v>69</v>
      </c>
      <c r="C72" s="306">
        <f>'Rekensheet U-methode'!D93</f>
        <v>0</v>
      </c>
      <c r="D72" s="306" t="str">
        <f>IF('Rekensheet U-methode'!C93='Lijsten overig'!M$3,"Mobiel",IF('Rekensheet U-methode'!C93='Lijsten overig'!M$4,"Stationair",IF('Rekensheet U-methode'!C93='Lijsten overig'!M$6,"MUT",IF('Rekensheet U-methode'!C93='Lijsten overig'!M$7,"ZUT","Speciaal"))))</f>
        <v>Mobiel</v>
      </c>
      <c r="E72" s="307">
        <f>'Rekensheet U-methode'!E93</f>
        <v>0</v>
      </c>
      <c r="F72" s="402">
        <f>'Rekensheet U-methode'!F93</f>
        <v>0</v>
      </c>
      <c r="G72" s="406" t="str">
        <f>'Rekensheet U-methode'!G93</f>
        <v/>
      </c>
      <c r="H72" s="361"/>
      <c r="I72" s="305">
        <v>69</v>
      </c>
      <c r="J72" s="365" t="str">
        <f>IF(OR('Rekensheet U-methode'!H93="MUT",'Rekensheet U-methode'!H93="ZUT"),"n.v.t.",'Rekensheet U-methode'!H93)</f>
        <v/>
      </c>
      <c r="K72" s="308" t="str">
        <f>'Rekensheet U-methode'!J93</f>
        <v/>
      </c>
      <c r="L72" s="308" t="str">
        <f>'Rekensheet U-methode'!K93</f>
        <v/>
      </c>
      <c r="M72" s="308" t="str">
        <f>'Rekensheet U-methode'!L93</f>
        <v/>
      </c>
      <c r="N72" s="385" t="str">
        <f>'Rekensheet U-methode'!M93</f>
        <v/>
      </c>
      <c r="O72" s="386" t="str">
        <f>'Rekensheet U-methode'!N93</f>
        <v/>
      </c>
      <c r="P72" s="364"/>
      <c r="Q72" s="305">
        <v>69</v>
      </c>
      <c r="R72" s="365" t="str">
        <f>IF(OR('Rekensheet U-methode'!H93="MUT",'Rekensheet U-methode'!H93="ZUT"),"n.v.t.",'Rekensheet U-methode'!H93)</f>
        <v/>
      </c>
      <c r="S72" s="307" t="str">
        <f>IF('Rekensheet U-methode'!P93="0. nee","Nee","Ja")</f>
        <v>Nee</v>
      </c>
      <c r="T72" s="308" t="str">
        <f>'Rekensheet U-methode'!Q93</f>
        <v/>
      </c>
      <c r="U72" s="391">
        <f>'Rekensheet U-methode'!R93</f>
        <v>0</v>
      </c>
      <c r="V72" s="308" t="str">
        <f>'Rekensheet U-methode'!S93</f>
        <v/>
      </c>
      <c r="W72" s="308" t="str">
        <f>'Rekensheet U-methode'!T93</f>
        <v/>
      </c>
      <c r="X72" s="385" t="str">
        <f>'Rekensheet U-methode'!Y93</f>
        <v/>
      </c>
      <c r="Y72" s="386" t="str">
        <f>'Rekensheet U-methode'!Z93</f>
        <v/>
      </c>
    </row>
    <row r="73" spans="2:25" s="293" customFormat="1" x14ac:dyDescent="0.2">
      <c r="B73" s="305">
        <v>70</v>
      </c>
      <c r="C73" s="306">
        <f>'Rekensheet U-methode'!D94</f>
        <v>0</v>
      </c>
      <c r="D73" s="306" t="str">
        <f>IF('Rekensheet U-methode'!C94='Lijsten overig'!M$3,"Mobiel",IF('Rekensheet U-methode'!C94='Lijsten overig'!M$4,"Stationair",IF('Rekensheet U-methode'!C94='Lijsten overig'!M$6,"MUT",IF('Rekensheet U-methode'!C94='Lijsten overig'!M$7,"ZUT","Speciaal"))))</f>
        <v>Mobiel</v>
      </c>
      <c r="E73" s="307">
        <f>'Rekensheet U-methode'!E94</f>
        <v>0</v>
      </c>
      <c r="F73" s="402">
        <f>'Rekensheet U-methode'!F94</f>
        <v>0</v>
      </c>
      <c r="G73" s="406" t="str">
        <f>'Rekensheet U-methode'!G94</f>
        <v/>
      </c>
      <c r="H73" s="361"/>
      <c r="I73" s="305">
        <v>70</v>
      </c>
      <c r="J73" s="365" t="str">
        <f>IF(OR('Rekensheet U-methode'!H94="MUT",'Rekensheet U-methode'!H94="ZUT"),"n.v.t.",'Rekensheet U-methode'!H94)</f>
        <v/>
      </c>
      <c r="K73" s="308" t="str">
        <f>'Rekensheet U-methode'!J94</f>
        <v/>
      </c>
      <c r="L73" s="308" t="str">
        <f>'Rekensheet U-methode'!K94</f>
        <v/>
      </c>
      <c r="M73" s="308" t="str">
        <f>'Rekensheet U-methode'!L94</f>
        <v/>
      </c>
      <c r="N73" s="385" t="str">
        <f>'Rekensheet U-methode'!M94</f>
        <v/>
      </c>
      <c r="O73" s="386" t="str">
        <f>'Rekensheet U-methode'!N94</f>
        <v/>
      </c>
      <c r="P73" s="364"/>
      <c r="Q73" s="305">
        <v>70</v>
      </c>
      <c r="R73" s="365" t="str">
        <f>IF(OR('Rekensheet U-methode'!H94="MUT",'Rekensheet U-methode'!H94="ZUT"),"n.v.t.",'Rekensheet U-methode'!H94)</f>
        <v/>
      </c>
      <c r="S73" s="307" t="str">
        <f>IF('Rekensheet U-methode'!P94="0. nee","Nee","Ja")</f>
        <v>Nee</v>
      </c>
      <c r="T73" s="308" t="str">
        <f>'Rekensheet U-methode'!Q94</f>
        <v/>
      </c>
      <c r="U73" s="391">
        <f>'Rekensheet U-methode'!R94</f>
        <v>0</v>
      </c>
      <c r="V73" s="308" t="str">
        <f>'Rekensheet U-methode'!S94</f>
        <v/>
      </c>
      <c r="W73" s="308" t="str">
        <f>'Rekensheet U-methode'!T94</f>
        <v/>
      </c>
      <c r="X73" s="385" t="str">
        <f>'Rekensheet U-methode'!Y94</f>
        <v/>
      </c>
      <c r="Y73" s="386" t="str">
        <f>'Rekensheet U-methode'!Z94</f>
        <v/>
      </c>
    </row>
    <row r="74" spans="2:25" s="293" customFormat="1" x14ac:dyDescent="0.2">
      <c r="B74" s="305">
        <v>71</v>
      </c>
      <c r="C74" s="306">
        <f>'Rekensheet U-methode'!D95</f>
        <v>0</v>
      </c>
      <c r="D74" s="306" t="str">
        <f>IF('Rekensheet U-methode'!C95='Lijsten overig'!M$3,"Mobiel",IF('Rekensheet U-methode'!C95='Lijsten overig'!M$4,"Stationair",IF('Rekensheet U-methode'!C95='Lijsten overig'!M$6,"MUT",IF('Rekensheet U-methode'!C95='Lijsten overig'!M$7,"ZUT","Speciaal"))))</f>
        <v>Mobiel</v>
      </c>
      <c r="E74" s="307">
        <f>'Rekensheet U-methode'!E95</f>
        <v>0</v>
      </c>
      <c r="F74" s="402">
        <f>'Rekensheet U-methode'!F95</f>
        <v>0</v>
      </c>
      <c r="G74" s="406" t="str">
        <f>'Rekensheet U-methode'!G95</f>
        <v/>
      </c>
      <c r="H74" s="361"/>
      <c r="I74" s="305">
        <v>71</v>
      </c>
      <c r="J74" s="365" t="str">
        <f>IF(OR('Rekensheet U-methode'!H95="MUT",'Rekensheet U-methode'!H95="ZUT"),"n.v.t.",'Rekensheet U-methode'!H95)</f>
        <v/>
      </c>
      <c r="K74" s="308" t="str">
        <f>'Rekensheet U-methode'!J95</f>
        <v/>
      </c>
      <c r="L74" s="308" t="str">
        <f>'Rekensheet U-methode'!K95</f>
        <v/>
      </c>
      <c r="M74" s="308" t="str">
        <f>'Rekensheet U-methode'!L95</f>
        <v/>
      </c>
      <c r="N74" s="385" t="str">
        <f>'Rekensheet U-methode'!M95</f>
        <v/>
      </c>
      <c r="O74" s="386" t="str">
        <f>'Rekensheet U-methode'!N95</f>
        <v/>
      </c>
      <c r="P74" s="364"/>
      <c r="Q74" s="305">
        <v>71</v>
      </c>
      <c r="R74" s="365" t="str">
        <f>IF(OR('Rekensheet U-methode'!H95="MUT",'Rekensheet U-methode'!H95="ZUT"),"n.v.t.",'Rekensheet U-methode'!H95)</f>
        <v/>
      </c>
      <c r="S74" s="307" t="str">
        <f>IF('Rekensheet U-methode'!P95="0. nee","Nee","Ja")</f>
        <v>Nee</v>
      </c>
      <c r="T74" s="308" t="str">
        <f>'Rekensheet U-methode'!Q95</f>
        <v/>
      </c>
      <c r="U74" s="391">
        <f>'Rekensheet U-methode'!R95</f>
        <v>0</v>
      </c>
      <c r="V74" s="308" t="str">
        <f>'Rekensheet U-methode'!S95</f>
        <v/>
      </c>
      <c r="W74" s="308" t="str">
        <f>'Rekensheet U-methode'!T95</f>
        <v/>
      </c>
      <c r="X74" s="385" t="str">
        <f>'Rekensheet U-methode'!Y95</f>
        <v/>
      </c>
      <c r="Y74" s="386" t="str">
        <f>'Rekensheet U-methode'!Z95</f>
        <v/>
      </c>
    </row>
    <row r="75" spans="2:25" s="293" customFormat="1" x14ac:dyDescent="0.2">
      <c r="B75" s="305">
        <v>72</v>
      </c>
      <c r="C75" s="306">
        <f>'Rekensheet U-methode'!D96</f>
        <v>0</v>
      </c>
      <c r="D75" s="306" t="str">
        <f>IF('Rekensheet U-methode'!C96='Lijsten overig'!M$3,"Mobiel",IF('Rekensheet U-methode'!C96='Lijsten overig'!M$4,"Stationair",IF('Rekensheet U-methode'!C96='Lijsten overig'!M$6,"MUT",IF('Rekensheet U-methode'!C96='Lijsten overig'!M$7,"ZUT","Speciaal"))))</f>
        <v>Mobiel</v>
      </c>
      <c r="E75" s="307">
        <f>'Rekensheet U-methode'!E96</f>
        <v>0</v>
      </c>
      <c r="F75" s="402">
        <f>'Rekensheet U-methode'!F96</f>
        <v>0</v>
      </c>
      <c r="G75" s="406" t="str">
        <f>'Rekensheet U-methode'!G96</f>
        <v/>
      </c>
      <c r="H75" s="361"/>
      <c r="I75" s="305">
        <v>72</v>
      </c>
      <c r="J75" s="365" t="str">
        <f>IF(OR('Rekensheet U-methode'!H96="MUT",'Rekensheet U-methode'!H96="ZUT"),"n.v.t.",'Rekensheet U-methode'!H96)</f>
        <v/>
      </c>
      <c r="K75" s="308" t="str">
        <f>'Rekensheet U-methode'!J96</f>
        <v/>
      </c>
      <c r="L75" s="308" t="str">
        <f>'Rekensheet U-methode'!K96</f>
        <v/>
      </c>
      <c r="M75" s="308" t="str">
        <f>'Rekensheet U-methode'!L96</f>
        <v/>
      </c>
      <c r="N75" s="385" t="str">
        <f>'Rekensheet U-methode'!M96</f>
        <v/>
      </c>
      <c r="O75" s="386" t="str">
        <f>'Rekensheet U-methode'!N96</f>
        <v/>
      </c>
      <c r="P75" s="364"/>
      <c r="Q75" s="305">
        <v>72</v>
      </c>
      <c r="R75" s="365" t="str">
        <f>IF(OR('Rekensheet U-methode'!H96="MUT",'Rekensheet U-methode'!H96="ZUT"),"n.v.t.",'Rekensheet U-methode'!H96)</f>
        <v/>
      </c>
      <c r="S75" s="307" t="str">
        <f>IF('Rekensheet U-methode'!P96="0. nee","Nee","Ja")</f>
        <v>Nee</v>
      </c>
      <c r="T75" s="308" t="str">
        <f>'Rekensheet U-methode'!Q96</f>
        <v/>
      </c>
      <c r="U75" s="391">
        <f>'Rekensheet U-methode'!R96</f>
        <v>0</v>
      </c>
      <c r="V75" s="308" t="str">
        <f>'Rekensheet U-methode'!S96</f>
        <v/>
      </c>
      <c r="W75" s="308" t="str">
        <f>'Rekensheet U-methode'!T96</f>
        <v/>
      </c>
      <c r="X75" s="385" t="str">
        <f>'Rekensheet U-methode'!Y96</f>
        <v/>
      </c>
      <c r="Y75" s="386" t="str">
        <f>'Rekensheet U-methode'!Z96</f>
        <v/>
      </c>
    </row>
    <row r="76" spans="2:25" s="293" customFormat="1" x14ac:dyDescent="0.2">
      <c r="B76" s="305">
        <v>73</v>
      </c>
      <c r="C76" s="306">
        <f>'Rekensheet U-methode'!D97</f>
        <v>0</v>
      </c>
      <c r="D76" s="306" t="str">
        <f>IF('Rekensheet U-methode'!C97='Lijsten overig'!M$3,"Mobiel",IF('Rekensheet U-methode'!C97='Lijsten overig'!M$4,"Stationair",IF('Rekensheet U-methode'!C97='Lijsten overig'!M$6,"MUT",IF('Rekensheet U-methode'!C97='Lijsten overig'!M$7,"ZUT","Speciaal"))))</f>
        <v>Mobiel</v>
      </c>
      <c r="E76" s="307">
        <f>'Rekensheet U-methode'!E97</f>
        <v>0</v>
      </c>
      <c r="F76" s="402">
        <f>'Rekensheet U-methode'!F97</f>
        <v>0</v>
      </c>
      <c r="G76" s="406" t="str">
        <f>'Rekensheet U-methode'!G97</f>
        <v/>
      </c>
      <c r="H76" s="361"/>
      <c r="I76" s="305">
        <v>73</v>
      </c>
      <c r="J76" s="365" t="str">
        <f>IF(OR('Rekensheet U-methode'!H97="MUT",'Rekensheet U-methode'!H97="ZUT"),"n.v.t.",'Rekensheet U-methode'!H97)</f>
        <v/>
      </c>
      <c r="K76" s="308" t="str">
        <f>'Rekensheet U-methode'!J97</f>
        <v/>
      </c>
      <c r="L76" s="308" t="str">
        <f>'Rekensheet U-methode'!K97</f>
        <v/>
      </c>
      <c r="M76" s="308" t="str">
        <f>'Rekensheet U-methode'!L97</f>
        <v/>
      </c>
      <c r="N76" s="385" t="str">
        <f>'Rekensheet U-methode'!M97</f>
        <v/>
      </c>
      <c r="O76" s="386" t="str">
        <f>'Rekensheet U-methode'!N97</f>
        <v/>
      </c>
      <c r="P76" s="364"/>
      <c r="Q76" s="305">
        <v>73</v>
      </c>
      <c r="R76" s="365" t="str">
        <f>IF(OR('Rekensheet U-methode'!H97="MUT",'Rekensheet U-methode'!H97="ZUT"),"n.v.t.",'Rekensheet U-methode'!H97)</f>
        <v/>
      </c>
      <c r="S76" s="307" t="str">
        <f>IF('Rekensheet U-methode'!P97="0. nee","Nee","Ja")</f>
        <v>Nee</v>
      </c>
      <c r="T76" s="308" t="str">
        <f>'Rekensheet U-methode'!Q97</f>
        <v/>
      </c>
      <c r="U76" s="391">
        <f>'Rekensheet U-methode'!R97</f>
        <v>0</v>
      </c>
      <c r="V76" s="308" t="str">
        <f>'Rekensheet U-methode'!S97</f>
        <v/>
      </c>
      <c r="W76" s="308" t="str">
        <f>'Rekensheet U-methode'!T97</f>
        <v/>
      </c>
      <c r="X76" s="385" t="str">
        <f>'Rekensheet U-methode'!Y97</f>
        <v/>
      </c>
      <c r="Y76" s="386" t="str">
        <f>'Rekensheet U-methode'!Z97</f>
        <v/>
      </c>
    </row>
    <row r="77" spans="2:25" s="293" customFormat="1" x14ac:dyDescent="0.2">
      <c r="B77" s="305">
        <v>74</v>
      </c>
      <c r="C77" s="306">
        <f>'Rekensheet U-methode'!D98</f>
        <v>0</v>
      </c>
      <c r="D77" s="306" t="str">
        <f>IF('Rekensheet U-methode'!C98='Lijsten overig'!M$3,"Mobiel",IF('Rekensheet U-methode'!C98='Lijsten overig'!M$4,"Stationair",IF('Rekensheet U-methode'!C98='Lijsten overig'!M$6,"MUT",IF('Rekensheet U-methode'!C98='Lijsten overig'!M$7,"ZUT","Speciaal"))))</f>
        <v>Mobiel</v>
      </c>
      <c r="E77" s="307">
        <f>'Rekensheet U-methode'!E98</f>
        <v>0</v>
      </c>
      <c r="F77" s="402">
        <f>'Rekensheet U-methode'!F98</f>
        <v>0</v>
      </c>
      <c r="G77" s="406" t="str">
        <f>'Rekensheet U-methode'!G98</f>
        <v/>
      </c>
      <c r="H77" s="361"/>
      <c r="I77" s="305">
        <v>74</v>
      </c>
      <c r="J77" s="365" t="str">
        <f>IF(OR('Rekensheet U-methode'!H98="MUT",'Rekensheet U-methode'!H98="ZUT"),"n.v.t.",'Rekensheet U-methode'!H98)</f>
        <v/>
      </c>
      <c r="K77" s="308" t="str">
        <f>'Rekensheet U-methode'!J98</f>
        <v/>
      </c>
      <c r="L77" s="308" t="str">
        <f>'Rekensheet U-methode'!K98</f>
        <v/>
      </c>
      <c r="M77" s="308" t="str">
        <f>'Rekensheet U-methode'!L98</f>
        <v/>
      </c>
      <c r="N77" s="385" t="str">
        <f>'Rekensheet U-methode'!M98</f>
        <v/>
      </c>
      <c r="O77" s="386" t="str">
        <f>'Rekensheet U-methode'!N98</f>
        <v/>
      </c>
      <c r="P77" s="364"/>
      <c r="Q77" s="305">
        <v>74</v>
      </c>
      <c r="R77" s="365" t="str">
        <f>IF(OR('Rekensheet U-methode'!H98="MUT",'Rekensheet U-methode'!H98="ZUT"),"n.v.t.",'Rekensheet U-methode'!H98)</f>
        <v/>
      </c>
      <c r="S77" s="307" t="str">
        <f>IF('Rekensheet U-methode'!P98="0. nee","Nee","Ja")</f>
        <v>Nee</v>
      </c>
      <c r="T77" s="308" t="str">
        <f>'Rekensheet U-methode'!Q98</f>
        <v/>
      </c>
      <c r="U77" s="391">
        <f>'Rekensheet U-methode'!R98</f>
        <v>0</v>
      </c>
      <c r="V77" s="308" t="str">
        <f>'Rekensheet U-methode'!S98</f>
        <v/>
      </c>
      <c r="W77" s="308" t="str">
        <f>'Rekensheet U-methode'!T98</f>
        <v/>
      </c>
      <c r="X77" s="385" t="str">
        <f>'Rekensheet U-methode'!Y98</f>
        <v/>
      </c>
      <c r="Y77" s="386" t="str">
        <f>'Rekensheet U-methode'!Z98</f>
        <v/>
      </c>
    </row>
    <row r="78" spans="2:25" s="293" customFormat="1" x14ac:dyDescent="0.2">
      <c r="B78" s="305">
        <v>75</v>
      </c>
      <c r="C78" s="306">
        <f>'Rekensheet U-methode'!D99</f>
        <v>0</v>
      </c>
      <c r="D78" s="306" t="str">
        <f>IF('Rekensheet U-methode'!C99='Lijsten overig'!M$3,"Mobiel",IF('Rekensheet U-methode'!C99='Lijsten overig'!M$4,"Stationair",IF('Rekensheet U-methode'!C99='Lijsten overig'!M$6,"MUT",IF('Rekensheet U-methode'!C99='Lijsten overig'!M$7,"ZUT","Speciaal"))))</f>
        <v>Mobiel</v>
      </c>
      <c r="E78" s="307">
        <f>'Rekensheet U-methode'!E99</f>
        <v>0</v>
      </c>
      <c r="F78" s="402">
        <f>'Rekensheet U-methode'!F99</f>
        <v>0</v>
      </c>
      <c r="G78" s="406" t="str">
        <f>'Rekensheet U-methode'!G99</f>
        <v/>
      </c>
      <c r="H78" s="361"/>
      <c r="I78" s="305">
        <v>75</v>
      </c>
      <c r="J78" s="365" t="str">
        <f>IF(OR('Rekensheet U-methode'!H99="MUT",'Rekensheet U-methode'!H99="ZUT"),"n.v.t.",'Rekensheet U-methode'!H99)</f>
        <v/>
      </c>
      <c r="K78" s="308" t="str">
        <f>'Rekensheet U-methode'!J99</f>
        <v/>
      </c>
      <c r="L78" s="308" t="str">
        <f>'Rekensheet U-methode'!K99</f>
        <v/>
      </c>
      <c r="M78" s="308" t="str">
        <f>'Rekensheet U-methode'!L99</f>
        <v/>
      </c>
      <c r="N78" s="385" t="str">
        <f>'Rekensheet U-methode'!M99</f>
        <v/>
      </c>
      <c r="O78" s="386" t="str">
        <f>'Rekensheet U-methode'!N99</f>
        <v/>
      </c>
      <c r="P78" s="364"/>
      <c r="Q78" s="305">
        <v>75</v>
      </c>
      <c r="R78" s="365" t="str">
        <f>IF(OR('Rekensheet U-methode'!H99="MUT",'Rekensheet U-methode'!H99="ZUT"),"n.v.t.",'Rekensheet U-methode'!H99)</f>
        <v/>
      </c>
      <c r="S78" s="307" t="str">
        <f>IF('Rekensheet U-methode'!P99="0. nee","Nee","Ja")</f>
        <v>Nee</v>
      </c>
      <c r="T78" s="308" t="str">
        <f>'Rekensheet U-methode'!Q99</f>
        <v/>
      </c>
      <c r="U78" s="391">
        <f>'Rekensheet U-methode'!R99</f>
        <v>0</v>
      </c>
      <c r="V78" s="308" t="str">
        <f>'Rekensheet U-methode'!S99</f>
        <v/>
      </c>
      <c r="W78" s="308" t="str">
        <f>'Rekensheet U-methode'!T99</f>
        <v/>
      </c>
      <c r="X78" s="385" t="str">
        <f>'Rekensheet U-methode'!Y99</f>
        <v/>
      </c>
      <c r="Y78" s="386" t="str">
        <f>'Rekensheet U-methode'!Z99</f>
        <v/>
      </c>
    </row>
    <row r="79" spans="2:25" s="293" customFormat="1" x14ac:dyDescent="0.2">
      <c r="B79" s="305">
        <v>76</v>
      </c>
      <c r="C79" s="306">
        <f>'Rekensheet U-methode'!D100</f>
        <v>0</v>
      </c>
      <c r="D79" s="306" t="str">
        <f>IF('Rekensheet U-methode'!C100='Lijsten overig'!M$3,"Mobiel",IF('Rekensheet U-methode'!C100='Lijsten overig'!M$4,"Stationair",IF('Rekensheet U-methode'!C100='Lijsten overig'!M$6,"MUT",IF('Rekensheet U-methode'!C100='Lijsten overig'!M$7,"ZUT","Speciaal"))))</f>
        <v>Mobiel</v>
      </c>
      <c r="E79" s="307">
        <f>'Rekensheet U-methode'!E100</f>
        <v>0</v>
      </c>
      <c r="F79" s="402">
        <f>'Rekensheet U-methode'!F100</f>
        <v>0</v>
      </c>
      <c r="G79" s="406" t="str">
        <f>'Rekensheet U-methode'!G100</f>
        <v/>
      </c>
      <c r="H79" s="361"/>
      <c r="I79" s="305">
        <v>76</v>
      </c>
      <c r="J79" s="365" t="str">
        <f>IF(OR('Rekensheet U-methode'!H100="MUT",'Rekensheet U-methode'!H100="ZUT"),"n.v.t.",'Rekensheet U-methode'!H100)</f>
        <v/>
      </c>
      <c r="K79" s="308" t="str">
        <f>'Rekensheet U-methode'!J100</f>
        <v/>
      </c>
      <c r="L79" s="308" t="str">
        <f>'Rekensheet U-methode'!K100</f>
        <v/>
      </c>
      <c r="M79" s="308" t="str">
        <f>'Rekensheet U-methode'!L100</f>
        <v/>
      </c>
      <c r="N79" s="385" t="str">
        <f>'Rekensheet U-methode'!M100</f>
        <v/>
      </c>
      <c r="O79" s="386" t="str">
        <f>'Rekensheet U-methode'!N100</f>
        <v/>
      </c>
      <c r="P79" s="364"/>
      <c r="Q79" s="305">
        <v>76</v>
      </c>
      <c r="R79" s="365" t="str">
        <f>IF(OR('Rekensheet U-methode'!H100="MUT",'Rekensheet U-methode'!H100="ZUT"),"n.v.t.",'Rekensheet U-methode'!H100)</f>
        <v/>
      </c>
      <c r="S79" s="307" t="str">
        <f>IF('Rekensheet U-methode'!P100="0. nee","Nee","Ja")</f>
        <v>Nee</v>
      </c>
      <c r="T79" s="308" t="str">
        <f>'Rekensheet U-methode'!Q100</f>
        <v/>
      </c>
      <c r="U79" s="391">
        <f>'Rekensheet U-methode'!R100</f>
        <v>0</v>
      </c>
      <c r="V79" s="308" t="str">
        <f>'Rekensheet U-methode'!S100</f>
        <v/>
      </c>
      <c r="W79" s="308" t="str">
        <f>'Rekensheet U-methode'!T100</f>
        <v/>
      </c>
      <c r="X79" s="385" t="str">
        <f>'Rekensheet U-methode'!Y100</f>
        <v/>
      </c>
      <c r="Y79" s="386" t="str">
        <f>'Rekensheet U-methode'!Z100</f>
        <v/>
      </c>
    </row>
    <row r="80" spans="2:25" s="293" customFormat="1" x14ac:dyDescent="0.2">
      <c r="B80" s="305">
        <v>77</v>
      </c>
      <c r="C80" s="306">
        <f>'Rekensheet U-methode'!D101</f>
        <v>0</v>
      </c>
      <c r="D80" s="306" t="str">
        <f>IF('Rekensheet U-methode'!C101='Lijsten overig'!M$3,"Mobiel",IF('Rekensheet U-methode'!C101='Lijsten overig'!M$4,"Stationair",IF('Rekensheet U-methode'!C101='Lijsten overig'!M$6,"MUT",IF('Rekensheet U-methode'!C101='Lijsten overig'!M$7,"ZUT","Speciaal"))))</f>
        <v>Mobiel</v>
      </c>
      <c r="E80" s="307">
        <f>'Rekensheet U-methode'!E101</f>
        <v>0</v>
      </c>
      <c r="F80" s="402">
        <f>'Rekensheet U-methode'!F101</f>
        <v>0</v>
      </c>
      <c r="G80" s="406" t="str">
        <f>'Rekensheet U-methode'!G101</f>
        <v/>
      </c>
      <c r="H80" s="361"/>
      <c r="I80" s="305">
        <v>77</v>
      </c>
      <c r="J80" s="365" t="str">
        <f>IF(OR('Rekensheet U-methode'!H101="MUT",'Rekensheet U-methode'!H101="ZUT"),"n.v.t.",'Rekensheet U-methode'!H101)</f>
        <v/>
      </c>
      <c r="K80" s="308" t="str">
        <f>'Rekensheet U-methode'!J101</f>
        <v/>
      </c>
      <c r="L80" s="308" t="str">
        <f>'Rekensheet U-methode'!K101</f>
        <v/>
      </c>
      <c r="M80" s="308" t="str">
        <f>'Rekensheet U-methode'!L101</f>
        <v/>
      </c>
      <c r="N80" s="385" t="str">
        <f>'Rekensheet U-methode'!M101</f>
        <v/>
      </c>
      <c r="O80" s="386" t="str">
        <f>'Rekensheet U-methode'!N101</f>
        <v/>
      </c>
      <c r="P80" s="364"/>
      <c r="Q80" s="305">
        <v>77</v>
      </c>
      <c r="R80" s="365" t="str">
        <f>IF(OR('Rekensheet U-methode'!H101="MUT",'Rekensheet U-methode'!H101="ZUT"),"n.v.t.",'Rekensheet U-methode'!H101)</f>
        <v/>
      </c>
      <c r="S80" s="307" t="str">
        <f>IF('Rekensheet U-methode'!P101="0. nee","Nee","Ja")</f>
        <v>Nee</v>
      </c>
      <c r="T80" s="308" t="str">
        <f>'Rekensheet U-methode'!Q101</f>
        <v/>
      </c>
      <c r="U80" s="391">
        <f>'Rekensheet U-methode'!R101</f>
        <v>0</v>
      </c>
      <c r="V80" s="308" t="str">
        <f>'Rekensheet U-methode'!S101</f>
        <v/>
      </c>
      <c r="W80" s="308" t="str">
        <f>'Rekensheet U-methode'!T101</f>
        <v/>
      </c>
      <c r="X80" s="385" t="str">
        <f>'Rekensheet U-methode'!Y101</f>
        <v/>
      </c>
      <c r="Y80" s="386" t="str">
        <f>'Rekensheet U-methode'!Z101</f>
        <v/>
      </c>
    </row>
    <row r="81" spans="2:25" s="293" customFormat="1" x14ac:dyDescent="0.2">
      <c r="B81" s="305">
        <v>78</v>
      </c>
      <c r="C81" s="306">
        <f>'Rekensheet U-methode'!D102</f>
        <v>0</v>
      </c>
      <c r="D81" s="306" t="str">
        <f>IF('Rekensheet U-methode'!C102='Lijsten overig'!M$3,"Mobiel",IF('Rekensheet U-methode'!C102='Lijsten overig'!M$4,"Stationair",IF('Rekensheet U-methode'!C102='Lijsten overig'!M$6,"MUT",IF('Rekensheet U-methode'!C102='Lijsten overig'!M$7,"ZUT","Speciaal"))))</f>
        <v>Mobiel</v>
      </c>
      <c r="E81" s="307">
        <f>'Rekensheet U-methode'!E102</f>
        <v>0</v>
      </c>
      <c r="F81" s="402">
        <f>'Rekensheet U-methode'!F102</f>
        <v>0</v>
      </c>
      <c r="G81" s="406" t="str">
        <f>'Rekensheet U-methode'!G102</f>
        <v/>
      </c>
      <c r="H81" s="361"/>
      <c r="I81" s="305">
        <v>78</v>
      </c>
      <c r="J81" s="365" t="str">
        <f>IF(OR('Rekensheet U-methode'!H102="MUT",'Rekensheet U-methode'!H102="ZUT"),"n.v.t.",'Rekensheet U-methode'!H102)</f>
        <v/>
      </c>
      <c r="K81" s="308" t="str">
        <f>'Rekensheet U-methode'!J102</f>
        <v/>
      </c>
      <c r="L81" s="308" t="str">
        <f>'Rekensheet U-methode'!K102</f>
        <v/>
      </c>
      <c r="M81" s="308" t="str">
        <f>'Rekensheet U-methode'!L102</f>
        <v/>
      </c>
      <c r="N81" s="385" t="str">
        <f>'Rekensheet U-methode'!M102</f>
        <v/>
      </c>
      <c r="O81" s="386" t="str">
        <f>'Rekensheet U-methode'!N102</f>
        <v/>
      </c>
      <c r="P81" s="364"/>
      <c r="Q81" s="305">
        <v>78</v>
      </c>
      <c r="R81" s="365" t="str">
        <f>IF(OR('Rekensheet U-methode'!H102="MUT",'Rekensheet U-methode'!H102="ZUT"),"n.v.t.",'Rekensheet U-methode'!H102)</f>
        <v/>
      </c>
      <c r="S81" s="307" t="str">
        <f>IF('Rekensheet U-methode'!P102="0. nee","Nee","Ja")</f>
        <v>Nee</v>
      </c>
      <c r="T81" s="308" t="str">
        <f>'Rekensheet U-methode'!Q102</f>
        <v/>
      </c>
      <c r="U81" s="391">
        <f>'Rekensheet U-methode'!R102</f>
        <v>0</v>
      </c>
      <c r="V81" s="308" t="str">
        <f>'Rekensheet U-methode'!S102</f>
        <v/>
      </c>
      <c r="W81" s="308" t="str">
        <f>'Rekensheet U-methode'!T102</f>
        <v/>
      </c>
      <c r="X81" s="385" t="str">
        <f>'Rekensheet U-methode'!Y102</f>
        <v/>
      </c>
      <c r="Y81" s="386" t="str">
        <f>'Rekensheet U-methode'!Z102</f>
        <v/>
      </c>
    </row>
    <row r="82" spans="2:25" s="293" customFormat="1" x14ac:dyDescent="0.2">
      <c r="B82" s="305">
        <v>79</v>
      </c>
      <c r="C82" s="306">
        <f>'Rekensheet U-methode'!D103</f>
        <v>0</v>
      </c>
      <c r="D82" s="306" t="str">
        <f>IF('Rekensheet U-methode'!C103='Lijsten overig'!M$3,"Mobiel",IF('Rekensheet U-methode'!C103='Lijsten overig'!M$4,"Stationair",IF('Rekensheet U-methode'!C103='Lijsten overig'!M$6,"MUT",IF('Rekensheet U-methode'!C103='Lijsten overig'!M$7,"ZUT","Speciaal"))))</f>
        <v>Mobiel</v>
      </c>
      <c r="E82" s="307">
        <f>'Rekensheet U-methode'!E103</f>
        <v>0</v>
      </c>
      <c r="F82" s="402">
        <f>'Rekensheet U-methode'!F103</f>
        <v>0</v>
      </c>
      <c r="G82" s="406" t="str">
        <f>'Rekensheet U-methode'!G103</f>
        <v/>
      </c>
      <c r="H82" s="361"/>
      <c r="I82" s="305">
        <v>79</v>
      </c>
      <c r="J82" s="365" t="str">
        <f>IF(OR('Rekensheet U-methode'!H103="MUT",'Rekensheet U-methode'!H103="ZUT"),"n.v.t.",'Rekensheet U-methode'!H103)</f>
        <v/>
      </c>
      <c r="K82" s="308" t="str">
        <f>'Rekensheet U-methode'!J103</f>
        <v/>
      </c>
      <c r="L82" s="308" t="str">
        <f>'Rekensheet U-methode'!K103</f>
        <v/>
      </c>
      <c r="M82" s="308" t="str">
        <f>'Rekensheet U-methode'!L103</f>
        <v/>
      </c>
      <c r="N82" s="385" t="str">
        <f>'Rekensheet U-methode'!M103</f>
        <v/>
      </c>
      <c r="O82" s="386" t="str">
        <f>'Rekensheet U-methode'!N103</f>
        <v/>
      </c>
      <c r="P82" s="364"/>
      <c r="Q82" s="305">
        <v>79</v>
      </c>
      <c r="R82" s="365" t="str">
        <f>IF(OR('Rekensheet U-methode'!H103="MUT",'Rekensheet U-methode'!H103="ZUT"),"n.v.t.",'Rekensheet U-methode'!H103)</f>
        <v/>
      </c>
      <c r="S82" s="307" t="str">
        <f>IF('Rekensheet U-methode'!P103="0. nee","Nee","Ja")</f>
        <v>Nee</v>
      </c>
      <c r="T82" s="308" t="str">
        <f>'Rekensheet U-methode'!Q103</f>
        <v/>
      </c>
      <c r="U82" s="391">
        <f>'Rekensheet U-methode'!R103</f>
        <v>0</v>
      </c>
      <c r="V82" s="308" t="str">
        <f>'Rekensheet U-methode'!S103</f>
        <v/>
      </c>
      <c r="W82" s="308" t="str">
        <f>'Rekensheet U-methode'!T103</f>
        <v/>
      </c>
      <c r="X82" s="385" t="str">
        <f>'Rekensheet U-methode'!Y103</f>
        <v/>
      </c>
      <c r="Y82" s="386" t="str">
        <f>'Rekensheet U-methode'!Z103</f>
        <v/>
      </c>
    </row>
    <row r="83" spans="2:25" s="293" customFormat="1" x14ac:dyDescent="0.2">
      <c r="B83" s="305">
        <v>80</v>
      </c>
      <c r="C83" s="306">
        <f>'Rekensheet U-methode'!D104</f>
        <v>0</v>
      </c>
      <c r="D83" s="306" t="str">
        <f>IF('Rekensheet U-methode'!C104='Lijsten overig'!M$3,"Mobiel",IF('Rekensheet U-methode'!C104='Lijsten overig'!M$4,"Stationair",IF('Rekensheet U-methode'!C104='Lijsten overig'!M$6,"MUT",IF('Rekensheet U-methode'!C104='Lijsten overig'!M$7,"ZUT","Speciaal"))))</f>
        <v>Mobiel</v>
      </c>
      <c r="E83" s="307">
        <f>'Rekensheet U-methode'!E104</f>
        <v>0</v>
      </c>
      <c r="F83" s="402">
        <f>'Rekensheet U-methode'!F104</f>
        <v>0</v>
      </c>
      <c r="G83" s="406" t="str">
        <f>'Rekensheet U-methode'!G104</f>
        <v/>
      </c>
      <c r="H83" s="361"/>
      <c r="I83" s="305">
        <v>80</v>
      </c>
      <c r="J83" s="365" t="str">
        <f>IF(OR('Rekensheet U-methode'!H104="MUT",'Rekensheet U-methode'!H104="ZUT"),"n.v.t.",'Rekensheet U-methode'!H104)</f>
        <v/>
      </c>
      <c r="K83" s="308" t="str">
        <f>'Rekensheet U-methode'!J104</f>
        <v/>
      </c>
      <c r="L83" s="308" t="str">
        <f>'Rekensheet U-methode'!K104</f>
        <v/>
      </c>
      <c r="M83" s="308" t="str">
        <f>'Rekensheet U-methode'!L104</f>
        <v/>
      </c>
      <c r="N83" s="385" t="str">
        <f>'Rekensheet U-methode'!M104</f>
        <v/>
      </c>
      <c r="O83" s="386" t="str">
        <f>'Rekensheet U-methode'!N104</f>
        <v/>
      </c>
      <c r="P83" s="364"/>
      <c r="Q83" s="305">
        <v>80</v>
      </c>
      <c r="R83" s="365" t="str">
        <f>IF(OR('Rekensheet U-methode'!H104="MUT",'Rekensheet U-methode'!H104="ZUT"),"n.v.t.",'Rekensheet U-methode'!H104)</f>
        <v/>
      </c>
      <c r="S83" s="307" t="str">
        <f>IF('Rekensheet U-methode'!P104="0. nee","Nee","Ja")</f>
        <v>Nee</v>
      </c>
      <c r="T83" s="308" t="str">
        <f>'Rekensheet U-methode'!Q104</f>
        <v/>
      </c>
      <c r="U83" s="391">
        <f>'Rekensheet U-methode'!R104</f>
        <v>0</v>
      </c>
      <c r="V83" s="308" t="str">
        <f>'Rekensheet U-methode'!S104</f>
        <v/>
      </c>
      <c r="W83" s="308" t="str">
        <f>'Rekensheet U-methode'!T104</f>
        <v/>
      </c>
      <c r="X83" s="385" t="str">
        <f>'Rekensheet U-methode'!Y104</f>
        <v/>
      </c>
      <c r="Y83" s="386" t="str">
        <f>'Rekensheet U-methode'!Z104</f>
        <v/>
      </c>
    </row>
    <row r="84" spans="2:25" s="293" customFormat="1" x14ac:dyDescent="0.2">
      <c r="B84" s="305">
        <v>81</v>
      </c>
      <c r="C84" s="306">
        <f>'Rekensheet U-methode'!D105</f>
        <v>0</v>
      </c>
      <c r="D84" s="306" t="str">
        <f>IF('Rekensheet U-methode'!C105='Lijsten overig'!M$3,"Mobiel",IF('Rekensheet U-methode'!C105='Lijsten overig'!M$4,"Stationair",IF('Rekensheet U-methode'!C105='Lijsten overig'!M$6,"MUT",IF('Rekensheet U-methode'!C105='Lijsten overig'!M$7,"ZUT","Speciaal"))))</f>
        <v>Mobiel</v>
      </c>
      <c r="E84" s="307">
        <f>'Rekensheet U-methode'!E105</f>
        <v>0</v>
      </c>
      <c r="F84" s="402">
        <f>'Rekensheet U-methode'!F105</f>
        <v>0</v>
      </c>
      <c r="G84" s="406" t="str">
        <f>'Rekensheet U-methode'!G105</f>
        <v/>
      </c>
      <c r="H84" s="361"/>
      <c r="I84" s="305">
        <v>81</v>
      </c>
      <c r="J84" s="365" t="str">
        <f>IF(OR('Rekensheet U-methode'!H105="MUT",'Rekensheet U-methode'!H105="ZUT"),"n.v.t.",'Rekensheet U-methode'!H105)</f>
        <v/>
      </c>
      <c r="K84" s="308" t="str">
        <f>'Rekensheet U-methode'!J105</f>
        <v/>
      </c>
      <c r="L84" s="308" t="str">
        <f>'Rekensheet U-methode'!K105</f>
        <v/>
      </c>
      <c r="M84" s="308" t="str">
        <f>'Rekensheet U-methode'!L105</f>
        <v/>
      </c>
      <c r="N84" s="385" t="str">
        <f>'Rekensheet U-methode'!M105</f>
        <v/>
      </c>
      <c r="O84" s="386" t="str">
        <f>'Rekensheet U-methode'!N105</f>
        <v/>
      </c>
      <c r="P84" s="364"/>
      <c r="Q84" s="305">
        <v>81</v>
      </c>
      <c r="R84" s="365" t="str">
        <f>IF(OR('Rekensheet U-methode'!H105="MUT",'Rekensheet U-methode'!H105="ZUT"),"n.v.t.",'Rekensheet U-methode'!H105)</f>
        <v/>
      </c>
      <c r="S84" s="307" t="str">
        <f>IF('Rekensheet U-methode'!P105="0. nee","Nee","Ja")</f>
        <v>Nee</v>
      </c>
      <c r="T84" s="308" t="str">
        <f>'Rekensheet U-methode'!Q105</f>
        <v/>
      </c>
      <c r="U84" s="391">
        <f>'Rekensheet U-methode'!R105</f>
        <v>0</v>
      </c>
      <c r="V84" s="308" t="str">
        <f>'Rekensheet U-methode'!S105</f>
        <v/>
      </c>
      <c r="W84" s="308" t="str">
        <f>'Rekensheet U-methode'!T105</f>
        <v/>
      </c>
      <c r="X84" s="385" t="str">
        <f>'Rekensheet U-methode'!Y105</f>
        <v/>
      </c>
      <c r="Y84" s="386" t="str">
        <f>'Rekensheet U-methode'!Z105</f>
        <v/>
      </c>
    </row>
    <row r="85" spans="2:25" s="293" customFormat="1" x14ac:dyDescent="0.2">
      <c r="B85" s="305">
        <v>82</v>
      </c>
      <c r="C85" s="306">
        <f>'Rekensheet U-methode'!D106</f>
        <v>0</v>
      </c>
      <c r="D85" s="306" t="str">
        <f>IF('Rekensheet U-methode'!C106='Lijsten overig'!M$3,"Mobiel",IF('Rekensheet U-methode'!C106='Lijsten overig'!M$4,"Stationair",IF('Rekensheet U-methode'!C106='Lijsten overig'!M$6,"MUT",IF('Rekensheet U-methode'!C106='Lijsten overig'!M$7,"ZUT","Speciaal"))))</f>
        <v>Mobiel</v>
      </c>
      <c r="E85" s="307">
        <f>'Rekensheet U-methode'!E106</f>
        <v>0</v>
      </c>
      <c r="F85" s="402">
        <f>'Rekensheet U-methode'!F106</f>
        <v>0</v>
      </c>
      <c r="G85" s="406" t="str">
        <f>'Rekensheet U-methode'!G106</f>
        <v/>
      </c>
      <c r="H85" s="361"/>
      <c r="I85" s="305">
        <v>82</v>
      </c>
      <c r="J85" s="365" t="str">
        <f>IF(OR('Rekensheet U-methode'!H106="MUT",'Rekensheet U-methode'!H106="ZUT"),"n.v.t.",'Rekensheet U-methode'!H106)</f>
        <v/>
      </c>
      <c r="K85" s="308" t="str">
        <f>'Rekensheet U-methode'!J106</f>
        <v/>
      </c>
      <c r="L85" s="308" t="str">
        <f>'Rekensheet U-methode'!K106</f>
        <v/>
      </c>
      <c r="M85" s="308" t="str">
        <f>'Rekensheet U-methode'!L106</f>
        <v/>
      </c>
      <c r="N85" s="385" t="str">
        <f>'Rekensheet U-methode'!M106</f>
        <v/>
      </c>
      <c r="O85" s="386" t="str">
        <f>'Rekensheet U-methode'!N106</f>
        <v/>
      </c>
      <c r="P85" s="364"/>
      <c r="Q85" s="305">
        <v>82</v>
      </c>
      <c r="R85" s="365" t="str">
        <f>IF(OR('Rekensheet U-methode'!H106="MUT",'Rekensheet U-methode'!H106="ZUT"),"n.v.t.",'Rekensheet U-methode'!H106)</f>
        <v/>
      </c>
      <c r="S85" s="307" t="str">
        <f>IF('Rekensheet U-methode'!P106="0. nee","Nee","Ja")</f>
        <v>Nee</v>
      </c>
      <c r="T85" s="308" t="str">
        <f>'Rekensheet U-methode'!Q106</f>
        <v/>
      </c>
      <c r="U85" s="391">
        <f>'Rekensheet U-methode'!R106</f>
        <v>0</v>
      </c>
      <c r="V85" s="308" t="str">
        <f>'Rekensheet U-methode'!S106</f>
        <v/>
      </c>
      <c r="W85" s="308" t="str">
        <f>'Rekensheet U-methode'!T106</f>
        <v/>
      </c>
      <c r="X85" s="385" t="str">
        <f>'Rekensheet U-methode'!Y106</f>
        <v/>
      </c>
      <c r="Y85" s="386" t="str">
        <f>'Rekensheet U-methode'!Z106</f>
        <v/>
      </c>
    </row>
    <row r="86" spans="2:25" s="293" customFormat="1" x14ac:dyDescent="0.2">
      <c r="B86" s="305">
        <v>83</v>
      </c>
      <c r="C86" s="306">
        <f>'Rekensheet U-methode'!D107</f>
        <v>0</v>
      </c>
      <c r="D86" s="306" t="str">
        <f>IF('Rekensheet U-methode'!C107='Lijsten overig'!M$3,"Mobiel",IF('Rekensheet U-methode'!C107='Lijsten overig'!M$4,"Stationair",IF('Rekensheet U-methode'!C107='Lijsten overig'!M$6,"MUT",IF('Rekensheet U-methode'!C107='Lijsten overig'!M$7,"ZUT","Speciaal"))))</f>
        <v>Mobiel</v>
      </c>
      <c r="E86" s="307">
        <f>'Rekensheet U-methode'!E107</f>
        <v>0</v>
      </c>
      <c r="F86" s="402">
        <f>'Rekensheet U-methode'!F107</f>
        <v>0</v>
      </c>
      <c r="G86" s="406" t="str">
        <f>'Rekensheet U-methode'!G107</f>
        <v/>
      </c>
      <c r="H86" s="361"/>
      <c r="I86" s="305">
        <v>83</v>
      </c>
      <c r="J86" s="365" t="str">
        <f>IF(OR('Rekensheet U-methode'!H107="MUT",'Rekensheet U-methode'!H107="ZUT"),"n.v.t.",'Rekensheet U-methode'!H107)</f>
        <v/>
      </c>
      <c r="K86" s="308" t="str">
        <f>'Rekensheet U-methode'!J107</f>
        <v/>
      </c>
      <c r="L86" s="308" t="str">
        <f>'Rekensheet U-methode'!K107</f>
        <v/>
      </c>
      <c r="M86" s="308" t="str">
        <f>'Rekensheet U-methode'!L107</f>
        <v/>
      </c>
      <c r="N86" s="385" t="str">
        <f>'Rekensheet U-methode'!M107</f>
        <v/>
      </c>
      <c r="O86" s="386" t="str">
        <f>'Rekensheet U-methode'!N107</f>
        <v/>
      </c>
      <c r="P86" s="364"/>
      <c r="Q86" s="305">
        <v>83</v>
      </c>
      <c r="R86" s="365" t="str">
        <f>IF(OR('Rekensheet U-methode'!H107="MUT",'Rekensheet U-methode'!H107="ZUT"),"n.v.t.",'Rekensheet U-methode'!H107)</f>
        <v/>
      </c>
      <c r="S86" s="307" t="str">
        <f>IF('Rekensheet U-methode'!P107="0. nee","Nee","Ja")</f>
        <v>Nee</v>
      </c>
      <c r="T86" s="308" t="str">
        <f>'Rekensheet U-methode'!Q107</f>
        <v/>
      </c>
      <c r="U86" s="391">
        <f>'Rekensheet U-methode'!R107</f>
        <v>0</v>
      </c>
      <c r="V86" s="308" t="str">
        <f>'Rekensheet U-methode'!S107</f>
        <v/>
      </c>
      <c r="W86" s="308" t="str">
        <f>'Rekensheet U-methode'!T107</f>
        <v/>
      </c>
      <c r="X86" s="385" t="str">
        <f>'Rekensheet U-methode'!Y107</f>
        <v/>
      </c>
      <c r="Y86" s="386" t="str">
        <f>'Rekensheet U-methode'!Z107</f>
        <v/>
      </c>
    </row>
    <row r="87" spans="2:25" s="293" customFormat="1" x14ac:dyDescent="0.2">
      <c r="B87" s="305">
        <v>84</v>
      </c>
      <c r="C87" s="306">
        <f>'Rekensheet U-methode'!D108</f>
        <v>0</v>
      </c>
      <c r="D87" s="306" t="str">
        <f>IF('Rekensheet U-methode'!C108='Lijsten overig'!M$3,"Mobiel",IF('Rekensheet U-methode'!C108='Lijsten overig'!M$4,"Stationair",IF('Rekensheet U-methode'!C108='Lijsten overig'!M$6,"MUT",IF('Rekensheet U-methode'!C108='Lijsten overig'!M$7,"ZUT","Speciaal"))))</f>
        <v>Mobiel</v>
      </c>
      <c r="E87" s="307">
        <f>'Rekensheet U-methode'!E108</f>
        <v>0</v>
      </c>
      <c r="F87" s="402">
        <f>'Rekensheet U-methode'!F108</f>
        <v>0</v>
      </c>
      <c r="G87" s="406" t="str">
        <f>'Rekensheet U-methode'!G108</f>
        <v/>
      </c>
      <c r="H87" s="361"/>
      <c r="I87" s="305">
        <v>84</v>
      </c>
      <c r="J87" s="365" t="str">
        <f>IF(OR('Rekensheet U-methode'!H108="MUT",'Rekensheet U-methode'!H108="ZUT"),"n.v.t.",'Rekensheet U-methode'!H108)</f>
        <v/>
      </c>
      <c r="K87" s="308" t="str">
        <f>'Rekensheet U-methode'!J108</f>
        <v/>
      </c>
      <c r="L87" s="308" t="str">
        <f>'Rekensheet U-methode'!K108</f>
        <v/>
      </c>
      <c r="M87" s="308" t="str">
        <f>'Rekensheet U-methode'!L108</f>
        <v/>
      </c>
      <c r="N87" s="385" t="str">
        <f>'Rekensheet U-methode'!M108</f>
        <v/>
      </c>
      <c r="O87" s="386" t="str">
        <f>'Rekensheet U-methode'!N108</f>
        <v/>
      </c>
      <c r="P87" s="364"/>
      <c r="Q87" s="305">
        <v>84</v>
      </c>
      <c r="R87" s="365" t="str">
        <f>IF(OR('Rekensheet U-methode'!H108="MUT",'Rekensheet U-methode'!H108="ZUT"),"n.v.t.",'Rekensheet U-methode'!H108)</f>
        <v/>
      </c>
      <c r="S87" s="307" t="str">
        <f>IF('Rekensheet U-methode'!P108="0. nee","Nee","Ja")</f>
        <v>Nee</v>
      </c>
      <c r="T87" s="308" t="str">
        <f>'Rekensheet U-methode'!Q108</f>
        <v/>
      </c>
      <c r="U87" s="391">
        <f>'Rekensheet U-methode'!R108</f>
        <v>0</v>
      </c>
      <c r="V87" s="308" t="str">
        <f>'Rekensheet U-methode'!S108</f>
        <v/>
      </c>
      <c r="W87" s="308" t="str">
        <f>'Rekensheet U-methode'!T108</f>
        <v/>
      </c>
      <c r="X87" s="385" t="str">
        <f>'Rekensheet U-methode'!Y108</f>
        <v/>
      </c>
      <c r="Y87" s="386" t="str">
        <f>'Rekensheet U-methode'!Z108</f>
        <v/>
      </c>
    </row>
    <row r="88" spans="2:25" s="293" customFormat="1" x14ac:dyDescent="0.2">
      <c r="B88" s="305">
        <v>85</v>
      </c>
      <c r="C88" s="306">
        <f>'Rekensheet U-methode'!D109</f>
        <v>0</v>
      </c>
      <c r="D88" s="306" t="str">
        <f>IF('Rekensheet U-methode'!C109='Lijsten overig'!M$3,"Mobiel",IF('Rekensheet U-methode'!C109='Lijsten overig'!M$4,"Stationair",IF('Rekensheet U-methode'!C109='Lijsten overig'!M$6,"MUT",IF('Rekensheet U-methode'!C109='Lijsten overig'!M$7,"ZUT","Speciaal"))))</f>
        <v>Mobiel</v>
      </c>
      <c r="E88" s="307">
        <f>'Rekensheet U-methode'!E109</f>
        <v>0</v>
      </c>
      <c r="F88" s="402">
        <f>'Rekensheet U-methode'!F109</f>
        <v>0</v>
      </c>
      <c r="G88" s="406" t="str">
        <f>'Rekensheet U-methode'!G109</f>
        <v/>
      </c>
      <c r="H88" s="361"/>
      <c r="I88" s="305">
        <v>85</v>
      </c>
      <c r="J88" s="365" t="str">
        <f>IF(OR('Rekensheet U-methode'!H109="MUT",'Rekensheet U-methode'!H109="ZUT"),"n.v.t.",'Rekensheet U-methode'!H109)</f>
        <v/>
      </c>
      <c r="K88" s="308" t="str">
        <f>'Rekensheet U-methode'!J109</f>
        <v/>
      </c>
      <c r="L88" s="308" t="str">
        <f>'Rekensheet U-methode'!K109</f>
        <v/>
      </c>
      <c r="M88" s="308" t="str">
        <f>'Rekensheet U-methode'!L109</f>
        <v/>
      </c>
      <c r="N88" s="385" t="str">
        <f>'Rekensheet U-methode'!M109</f>
        <v/>
      </c>
      <c r="O88" s="386" t="str">
        <f>'Rekensheet U-methode'!N109</f>
        <v/>
      </c>
      <c r="P88" s="364"/>
      <c r="Q88" s="305">
        <v>85</v>
      </c>
      <c r="R88" s="365" t="str">
        <f>IF(OR('Rekensheet U-methode'!H109="MUT",'Rekensheet U-methode'!H109="ZUT"),"n.v.t.",'Rekensheet U-methode'!H109)</f>
        <v/>
      </c>
      <c r="S88" s="307" t="str">
        <f>IF('Rekensheet U-methode'!P109="0. nee","Nee","Ja")</f>
        <v>Nee</v>
      </c>
      <c r="T88" s="308" t="str">
        <f>'Rekensheet U-methode'!Q109</f>
        <v/>
      </c>
      <c r="U88" s="391">
        <f>'Rekensheet U-methode'!R109</f>
        <v>0</v>
      </c>
      <c r="V88" s="308" t="str">
        <f>'Rekensheet U-methode'!S109</f>
        <v/>
      </c>
      <c r="W88" s="308" t="str">
        <f>'Rekensheet U-methode'!T109</f>
        <v/>
      </c>
      <c r="X88" s="385" t="str">
        <f>'Rekensheet U-methode'!Y109</f>
        <v/>
      </c>
      <c r="Y88" s="386" t="str">
        <f>'Rekensheet U-methode'!Z109</f>
        <v/>
      </c>
    </row>
    <row r="89" spans="2:25" s="293" customFormat="1" x14ac:dyDescent="0.2">
      <c r="B89" s="305">
        <v>86</v>
      </c>
      <c r="C89" s="306">
        <f>'Rekensheet U-methode'!D110</f>
        <v>0</v>
      </c>
      <c r="D89" s="306" t="str">
        <f>IF('Rekensheet U-methode'!C110='Lijsten overig'!M$3,"Mobiel",IF('Rekensheet U-methode'!C110='Lijsten overig'!M$4,"Stationair",IF('Rekensheet U-methode'!C110='Lijsten overig'!M$6,"MUT",IF('Rekensheet U-methode'!C110='Lijsten overig'!M$7,"ZUT","Speciaal"))))</f>
        <v>Mobiel</v>
      </c>
      <c r="E89" s="307">
        <f>'Rekensheet U-methode'!E110</f>
        <v>0</v>
      </c>
      <c r="F89" s="402">
        <f>'Rekensheet U-methode'!F110</f>
        <v>0</v>
      </c>
      <c r="G89" s="406" t="str">
        <f>'Rekensheet U-methode'!G110</f>
        <v/>
      </c>
      <c r="H89" s="361"/>
      <c r="I89" s="305">
        <v>86</v>
      </c>
      <c r="J89" s="365" t="str">
        <f>IF(OR('Rekensheet U-methode'!H110="MUT",'Rekensheet U-methode'!H110="ZUT"),"n.v.t.",'Rekensheet U-methode'!H110)</f>
        <v/>
      </c>
      <c r="K89" s="308" t="str">
        <f>'Rekensheet U-methode'!J110</f>
        <v/>
      </c>
      <c r="L89" s="308" t="str">
        <f>'Rekensheet U-methode'!K110</f>
        <v/>
      </c>
      <c r="M89" s="308" t="str">
        <f>'Rekensheet U-methode'!L110</f>
        <v/>
      </c>
      <c r="N89" s="385" t="str">
        <f>'Rekensheet U-methode'!M110</f>
        <v/>
      </c>
      <c r="O89" s="386" t="str">
        <f>'Rekensheet U-methode'!N110</f>
        <v/>
      </c>
      <c r="P89" s="364"/>
      <c r="Q89" s="305">
        <v>86</v>
      </c>
      <c r="R89" s="365" t="str">
        <f>IF(OR('Rekensheet U-methode'!H110="MUT",'Rekensheet U-methode'!H110="ZUT"),"n.v.t.",'Rekensheet U-methode'!H110)</f>
        <v/>
      </c>
      <c r="S89" s="307" t="str">
        <f>IF('Rekensheet U-methode'!P110="0. nee","Nee","Ja")</f>
        <v>Nee</v>
      </c>
      <c r="T89" s="308" t="str">
        <f>'Rekensheet U-methode'!Q110</f>
        <v/>
      </c>
      <c r="U89" s="391">
        <f>'Rekensheet U-methode'!R110</f>
        <v>0</v>
      </c>
      <c r="V89" s="308" t="str">
        <f>'Rekensheet U-methode'!S110</f>
        <v/>
      </c>
      <c r="W89" s="308" t="str">
        <f>'Rekensheet U-methode'!T110</f>
        <v/>
      </c>
      <c r="X89" s="385" t="str">
        <f>'Rekensheet U-methode'!Y110</f>
        <v/>
      </c>
      <c r="Y89" s="386" t="str">
        <f>'Rekensheet U-methode'!Z110</f>
        <v/>
      </c>
    </row>
    <row r="90" spans="2:25" s="293" customFormat="1" x14ac:dyDescent="0.2">
      <c r="B90" s="305">
        <v>87</v>
      </c>
      <c r="C90" s="306">
        <f>'Rekensheet U-methode'!D111</f>
        <v>0</v>
      </c>
      <c r="D90" s="306" t="str">
        <f>IF('Rekensheet U-methode'!C111='Lijsten overig'!M$3,"Mobiel",IF('Rekensheet U-methode'!C111='Lijsten overig'!M$4,"Stationair",IF('Rekensheet U-methode'!C111='Lijsten overig'!M$6,"MUT",IF('Rekensheet U-methode'!C111='Lijsten overig'!M$7,"ZUT","Speciaal"))))</f>
        <v>Mobiel</v>
      </c>
      <c r="E90" s="307">
        <f>'Rekensheet U-methode'!E111</f>
        <v>0</v>
      </c>
      <c r="F90" s="402">
        <f>'Rekensheet U-methode'!F111</f>
        <v>0</v>
      </c>
      <c r="G90" s="406" t="str">
        <f>'Rekensheet U-methode'!G111</f>
        <v/>
      </c>
      <c r="H90" s="361"/>
      <c r="I90" s="305">
        <v>87</v>
      </c>
      <c r="J90" s="365" t="str">
        <f>IF(OR('Rekensheet U-methode'!H111="MUT",'Rekensheet U-methode'!H111="ZUT"),"n.v.t.",'Rekensheet U-methode'!H111)</f>
        <v/>
      </c>
      <c r="K90" s="308" t="str">
        <f>'Rekensheet U-methode'!J111</f>
        <v/>
      </c>
      <c r="L90" s="308" t="str">
        <f>'Rekensheet U-methode'!K111</f>
        <v/>
      </c>
      <c r="M90" s="308" t="str">
        <f>'Rekensheet U-methode'!L111</f>
        <v/>
      </c>
      <c r="N90" s="385" t="str">
        <f>'Rekensheet U-methode'!M111</f>
        <v/>
      </c>
      <c r="O90" s="386" t="str">
        <f>'Rekensheet U-methode'!N111</f>
        <v/>
      </c>
      <c r="P90" s="364"/>
      <c r="Q90" s="305">
        <v>87</v>
      </c>
      <c r="R90" s="365" t="str">
        <f>IF(OR('Rekensheet U-methode'!H111="MUT",'Rekensheet U-methode'!H111="ZUT"),"n.v.t.",'Rekensheet U-methode'!H111)</f>
        <v/>
      </c>
      <c r="S90" s="307" t="str">
        <f>IF('Rekensheet U-methode'!P111="0. nee","Nee","Ja")</f>
        <v>Nee</v>
      </c>
      <c r="T90" s="308" t="str">
        <f>'Rekensheet U-methode'!Q111</f>
        <v/>
      </c>
      <c r="U90" s="391">
        <f>'Rekensheet U-methode'!R111</f>
        <v>0</v>
      </c>
      <c r="V90" s="308" t="str">
        <f>'Rekensheet U-methode'!S111</f>
        <v/>
      </c>
      <c r="W90" s="308" t="str">
        <f>'Rekensheet U-methode'!T111</f>
        <v/>
      </c>
      <c r="X90" s="385" t="str">
        <f>'Rekensheet U-methode'!Y111</f>
        <v/>
      </c>
      <c r="Y90" s="386" t="str">
        <f>'Rekensheet U-methode'!Z111</f>
        <v/>
      </c>
    </row>
    <row r="91" spans="2:25" s="293" customFormat="1" x14ac:dyDescent="0.2">
      <c r="B91" s="305">
        <v>88</v>
      </c>
      <c r="C91" s="306">
        <f>'Rekensheet U-methode'!D112</f>
        <v>0</v>
      </c>
      <c r="D91" s="306" t="str">
        <f>IF('Rekensheet U-methode'!C112='Lijsten overig'!M$3,"Mobiel",IF('Rekensheet U-methode'!C112='Lijsten overig'!M$4,"Stationair",IF('Rekensheet U-methode'!C112='Lijsten overig'!M$6,"MUT",IF('Rekensheet U-methode'!C112='Lijsten overig'!M$7,"ZUT","Speciaal"))))</f>
        <v>Mobiel</v>
      </c>
      <c r="E91" s="307">
        <f>'Rekensheet U-methode'!E112</f>
        <v>0</v>
      </c>
      <c r="F91" s="402">
        <f>'Rekensheet U-methode'!F112</f>
        <v>0</v>
      </c>
      <c r="G91" s="406" t="str">
        <f>'Rekensheet U-methode'!G112</f>
        <v/>
      </c>
      <c r="H91" s="361"/>
      <c r="I91" s="305">
        <v>88</v>
      </c>
      <c r="J91" s="365" t="str">
        <f>IF(OR('Rekensheet U-methode'!H112="MUT",'Rekensheet U-methode'!H112="ZUT"),"n.v.t.",'Rekensheet U-methode'!H112)</f>
        <v/>
      </c>
      <c r="K91" s="308" t="str">
        <f>'Rekensheet U-methode'!J112</f>
        <v/>
      </c>
      <c r="L91" s="308" t="str">
        <f>'Rekensheet U-methode'!K112</f>
        <v/>
      </c>
      <c r="M91" s="308" t="str">
        <f>'Rekensheet U-methode'!L112</f>
        <v/>
      </c>
      <c r="N91" s="385" t="str">
        <f>'Rekensheet U-methode'!M112</f>
        <v/>
      </c>
      <c r="O91" s="386" t="str">
        <f>'Rekensheet U-methode'!N112</f>
        <v/>
      </c>
      <c r="P91" s="364"/>
      <c r="Q91" s="305">
        <v>88</v>
      </c>
      <c r="R91" s="365" t="str">
        <f>IF(OR('Rekensheet U-methode'!H112="MUT",'Rekensheet U-methode'!H112="ZUT"),"n.v.t.",'Rekensheet U-methode'!H112)</f>
        <v/>
      </c>
      <c r="S91" s="307" t="str">
        <f>IF('Rekensheet U-methode'!P112="0. nee","Nee","Ja")</f>
        <v>Nee</v>
      </c>
      <c r="T91" s="308" t="str">
        <f>'Rekensheet U-methode'!Q112</f>
        <v/>
      </c>
      <c r="U91" s="391">
        <f>'Rekensheet U-methode'!R112</f>
        <v>0</v>
      </c>
      <c r="V91" s="308" t="str">
        <f>'Rekensheet U-methode'!S112</f>
        <v/>
      </c>
      <c r="W91" s="308" t="str">
        <f>'Rekensheet U-methode'!T112</f>
        <v/>
      </c>
      <c r="X91" s="385" t="str">
        <f>'Rekensheet U-methode'!Y112</f>
        <v/>
      </c>
      <c r="Y91" s="386" t="str">
        <f>'Rekensheet U-methode'!Z112</f>
        <v/>
      </c>
    </row>
    <row r="92" spans="2:25" s="293" customFormat="1" x14ac:dyDescent="0.2">
      <c r="B92" s="305">
        <v>89</v>
      </c>
      <c r="C92" s="306">
        <f>'Rekensheet U-methode'!D113</f>
        <v>0</v>
      </c>
      <c r="D92" s="306" t="str">
        <f>IF('Rekensheet U-methode'!C113='Lijsten overig'!M$3,"Mobiel",IF('Rekensheet U-methode'!C113='Lijsten overig'!M$4,"Stationair",IF('Rekensheet U-methode'!C113='Lijsten overig'!M$6,"MUT",IF('Rekensheet U-methode'!C113='Lijsten overig'!M$7,"ZUT","Speciaal"))))</f>
        <v>Mobiel</v>
      </c>
      <c r="E92" s="307">
        <f>'Rekensheet U-methode'!E113</f>
        <v>0</v>
      </c>
      <c r="F92" s="402">
        <f>'Rekensheet U-methode'!F113</f>
        <v>0</v>
      </c>
      <c r="G92" s="406" t="str">
        <f>'Rekensheet U-methode'!G113</f>
        <v/>
      </c>
      <c r="H92" s="361"/>
      <c r="I92" s="305">
        <v>89</v>
      </c>
      <c r="J92" s="365" t="str">
        <f>IF(OR('Rekensheet U-methode'!H113="MUT",'Rekensheet U-methode'!H113="ZUT"),"n.v.t.",'Rekensheet U-methode'!H113)</f>
        <v/>
      </c>
      <c r="K92" s="308" t="str">
        <f>'Rekensheet U-methode'!J113</f>
        <v/>
      </c>
      <c r="L92" s="308" t="str">
        <f>'Rekensheet U-methode'!K113</f>
        <v/>
      </c>
      <c r="M92" s="308" t="str">
        <f>'Rekensheet U-methode'!L113</f>
        <v/>
      </c>
      <c r="N92" s="385" t="str">
        <f>'Rekensheet U-methode'!M113</f>
        <v/>
      </c>
      <c r="O92" s="386" t="str">
        <f>'Rekensheet U-methode'!N113</f>
        <v/>
      </c>
      <c r="P92" s="364"/>
      <c r="Q92" s="305">
        <v>89</v>
      </c>
      <c r="R92" s="365" t="str">
        <f>IF(OR('Rekensheet U-methode'!H113="MUT",'Rekensheet U-methode'!H113="ZUT"),"n.v.t.",'Rekensheet U-methode'!H113)</f>
        <v/>
      </c>
      <c r="S92" s="307" t="str">
        <f>IF('Rekensheet U-methode'!P113="0. nee","Nee","Ja")</f>
        <v>Nee</v>
      </c>
      <c r="T92" s="308" t="str">
        <f>'Rekensheet U-methode'!Q113</f>
        <v/>
      </c>
      <c r="U92" s="391">
        <f>'Rekensheet U-methode'!R113</f>
        <v>0</v>
      </c>
      <c r="V92" s="308" t="str">
        <f>'Rekensheet U-methode'!S113</f>
        <v/>
      </c>
      <c r="W92" s="308" t="str">
        <f>'Rekensheet U-methode'!T113</f>
        <v/>
      </c>
      <c r="X92" s="385" t="str">
        <f>'Rekensheet U-methode'!Y113</f>
        <v/>
      </c>
      <c r="Y92" s="386" t="str">
        <f>'Rekensheet U-methode'!Z113</f>
        <v/>
      </c>
    </row>
    <row r="93" spans="2:25" s="293" customFormat="1" x14ac:dyDescent="0.2">
      <c r="B93" s="305">
        <v>90</v>
      </c>
      <c r="C93" s="306">
        <f>'Rekensheet U-methode'!D114</f>
        <v>0</v>
      </c>
      <c r="D93" s="306" t="str">
        <f>IF('Rekensheet U-methode'!C114='Lijsten overig'!M$3,"Mobiel",IF('Rekensheet U-methode'!C114='Lijsten overig'!M$4,"Stationair",IF('Rekensheet U-methode'!C114='Lijsten overig'!M$6,"MUT",IF('Rekensheet U-methode'!C114='Lijsten overig'!M$7,"ZUT","Speciaal"))))</f>
        <v>Mobiel</v>
      </c>
      <c r="E93" s="307">
        <f>'Rekensheet U-methode'!E114</f>
        <v>0</v>
      </c>
      <c r="F93" s="402">
        <f>'Rekensheet U-methode'!F114</f>
        <v>0</v>
      </c>
      <c r="G93" s="406" t="str">
        <f>'Rekensheet U-methode'!G114</f>
        <v/>
      </c>
      <c r="H93" s="361"/>
      <c r="I93" s="305">
        <v>90</v>
      </c>
      <c r="J93" s="365" t="str">
        <f>IF(OR('Rekensheet U-methode'!H114="MUT",'Rekensheet U-methode'!H114="ZUT"),"n.v.t.",'Rekensheet U-methode'!H114)</f>
        <v/>
      </c>
      <c r="K93" s="308" t="str">
        <f>'Rekensheet U-methode'!J114</f>
        <v/>
      </c>
      <c r="L93" s="308" t="str">
        <f>'Rekensheet U-methode'!K114</f>
        <v/>
      </c>
      <c r="M93" s="308" t="str">
        <f>'Rekensheet U-methode'!L114</f>
        <v/>
      </c>
      <c r="N93" s="385" t="str">
        <f>'Rekensheet U-methode'!M114</f>
        <v/>
      </c>
      <c r="O93" s="386" t="str">
        <f>'Rekensheet U-methode'!N114</f>
        <v/>
      </c>
      <c r="P93" s="364"/>
      <c r="Q93" s="305">
        <v>90</v>
      </c>
      <c r="R93" s="365" t="str">
        <f>IF(OR('Rekensheet U-methode'!H114="MUT",'Rekensheet U-methode'!H114="ZUT"),"n.v.t.",'Rekensheet U-methode'!H114)</f>
        <v/>
      </c>
      <c r="S93" s="307" t="str">
        <f>IF('Rekensheet U-methode'!P114="0. nee","Nee","Ja")</f>
        <v>Nee</v>
      </c>
      <c r="T93" s="308" t="str">
        <f>'Rekensheet U-methode'!Q114</f>
        <v/>
      </c>
      <c r="U93" s="391">
        <f>'Rekensheet U-methode'!R114</f>
        <v>0</v>
      </c>
      <c r="V93" s="308" t="str">
        <f>'Rekensheet U-methode'!S114</f>
        <v/>
      </c>
      <c r="W93" s="308" t="str">
        <f>'Rekensheet U-methode'!T114</f>
        <v/>
      </c>
      <c r="X93" s="385" t="str">
        <f>'Rekensheet U-methode'!Y114</f>
        <v/>
      </c>
      <c r="Y93" s="386" t="str">
        <f>'Rekensheet U-methode'!Z114</f>
        <v/>
      </c>
    </row>
    <row r="94" spans="2:25" s="293" customFormat="1" x14ac:dyDescent="0.2">
      <c r="B94" s="305">
        <v>91</v>
      </c>
      <c r="C94" s="306">
        <f>'Rekensheet U-methode'!D115</f>
        <v>0</v>
      </c>
      <c r="D94" s="306" t="str">
        <f>IF('Rekensheet U-methode'!C115='Lijsten overig'!M$3,"Mobiel",IF('Rekensheet U-methode'!C115='Lijsten overig'!M$4,"Stationair",IF('Rekensheet U-methode'!C115='Lijsten overig'!M$6,"MUT",IF('Rekensheet U-methode'!C115='Lijsten overig'!M$7,"ZUT","Speciaal"))))</f>
        <v>Mobiel</v>
      </c>
      <c r="E94" s="307">
        <f>'Rekensheet U-methode'!E115</f>
        <v>0</v>
      </c>
      <c r="F94" s="402">
        <f>'Rekensheet U-methode'!F115</f>
        <v>0</v>
      </c>
      <c r="G94" s="406" t="str">
        <f>'Rekensheet U-methode'!G115</f>
        <v/>
      </c>
      <c r="H94" s="361"/>
      <c r="I94" s="305">
        <v>91</v>
      </c>
      <c r="J94" s="365" t="str">
        <f>IF(OR('Rekensheet U-methode'!H115="MUT",'Rekensheet U-methode'!H115="ZUT"),"n.v.t.",'Rekensheet U-methode'!H115)</f>
        <v/>
      </c>
      <c r="K94" s="308" t="str">
        <f>'Rekensheet U-methode'!J115</f>
        <v/>
      </c>
      <c r="L94" s="308" t="str">
        <f>'Rekensheet U-methode'!K115</f>
        <v/>
      </c>
      <c r="M94" s="308" t="str">
        <f>'Rekensheet U-methode'!L115</f>
        <v/>
      </c>
      <c r="N94" s="385" t="str">
        <f>'Rekensheet U-methode'!M115</f>
        <v/>
      </c>
      <c r="O94" s="386" t="str">
        <f>'Rekensheet U-methode'!N115</f>
        <v/>
      </c>
      <c r="P94" s="364"/>
      <c r="Q94" s="305">
        <v>91</v>
      </c>
      <c r="R94" s="365" t="str">
        <f>IF(OR('Rekensheet U-methode'!H115="MUT",'Rekensheet U-methode'!H115="ZUT"),"n.v.t.",'Rekensheet U-methode'!H115)</f>
        <v/>
      </c>
      <c r="S94" s="307" t="str">
        <f>IF('Rekensheet U-methode'!P115="0. nee","Nee","Ja")</f>
        <v>Nee</v>
      </c>
      <c r="T94" s="308" t="str">
        <f>'Rekensheet U-methode'!Q115</f>
        <v/>
      </c>
      <c r="U94" s="391">
        <f>'Rekensheet U-methode'!R115</f>
        <v>0</v>
      </c>
      <c r="V94" s="308" t="str">
        <f>'Rekensheet U-methode'!S115</f>
        <v/>
      </c>
      <c r="W94" s="308" t="str">
        <f>'Rekensheet U-methode'!T115</f>
        <v/>
      </c>
      <c r="X94" s="385" t="str">
        <f>'Rekensheet U-methode'!Y115</f>
        <v/>
      </c>
      <c r="Y94" s="386" t="str">
        <f>'Rekensheet U-methode'!Z115</f>
        <v/>
      </c>
    </row>
    <row r="95" spans="2:25" s="293" customFormat="1" x14ac:dyDescent="0.2">
      <c r="B95" s="305">
        <v>92</v>
      </c>
      <c r="C95" s="306">
        <f>'Rekensheet U-methode'!D116</f>
        <v>0</v>
      </c>
      <c r="D95" s="306" t="str">
        <f>IF('Rekensheet U-methode'!C116='Lijsten overig'!M$3,"Mobiel",IF('Rekensheet U-methode'!C116='Lijsten overig'!M$4,"Stationair",IF('Rekensheet U-methode'!C116='Lijsten overig'!M$6,"MUT",IF('Rekensheet U-methode'!C116='Lijsten overig'!M$7,"ZUT","Speciaal"))))</f>
        <v>Mobiel</v>
      </c>
      <c r="E95" s="307">
        <f>'Rekensheet U-methode'!E116</f>
        <v>0</v>
      </c>
      <c r="F95" s="402">
        <f>'Rekensheet U-methode'!F116</f>
        <v>0</v>
      </c>
      <c r="G95" s="406" t="str">
        <f>'Rekensheet U-methode'!G116</f>
        <v/>
      </c>
      <c r="H95" s="361"/>
      <c r="I95" s="305">
        <v>92</v>
      </c>
      <c r="J95" s="365" t="str">
        <f>IF(OR('Rekensheet U-methode'!H116="MUT",'Rekensheet U-methode'!H116="ZUT"),"n.v.t.",'Rekensheet U-methode'!H116)</f>
        <v/>
      </c>
      <c r="K95" s="308" t="str">
        <f>'Rekensheet U-methode'!J116</f>
        <v/>
      </c>
      <c r="L95" s="308" t="str">
        <f>'Rekensheet U-methode'!K116</f>
        <v/>
      </c>
      <c r="M95" s="308" t="str">
        <f>'Rekensheet U-methode'!L116</f>
        <v/>
      </c>
      <c r="N95" s="385" t="str">
        <f>'Rekensheet U-methode'!M116</f>
        <v/>
      </c>
      <c r="O95" s="386" t="str">
        <f>'Rekensheet U-methode'!N116</f>
        <v/>
      </c>
      <c r="P95" s="364"/>
      <c r="Q95" s="305">
        <v>92</v>
      </c>
      <c r="R95" s="365" t="str">
        <f>IF(OR('Rekensheet U-methode'!H116="MUT",'Rekensheet U-methode'!H116="ZUT"),"n.v.t.",'Rekensheet U-methode'!H116)</f>
        <v/>
      </c>
      <c r="S95" s="307" t="str">
        <f>IF('Rekensheet U-methode'!P116="0. nee","Nee","Ja")</f>
        <v>Nee</v>
      </c>
      <c r="T95" s="308" t="str">
        <f>'Rekensheet U-methode'!Q116</f>
        <v/>
      </c>
      <c r="U95" s="391">
        <f>'Rekensheet U-methode'!R116</f>
        <v>0</v>
      </c>
      <c r="V95" s="308" t="str">
        <f>'Rekensheet U-methode'!S116</f>
        <v/>
      </c>
      <c r="W95" s="308" t="str">
        <f>'Rekensheet U-methode'!T116</f>
        <v/>
      </c>
      <c r="X95" s="385" t="str">
        <f>'Rekensheet U-methode'!Y116</f>
        <v/>
      </c>
      <c r="Y95" s="386" t="str">
        <f>'Rekensheet U-methode'!Z116</f>
        <v/>
      </c>
    </row>
    <row r="96" spans="2:25" s="293" customFormat="1" x14ac:dyDescent="0.2">
      <c r="B96" s="305">
        <v>93</v>
      </c>
      <c r="C96" s="306">
        <f>'Rekensheet U-methode'!D117</f>
        <v>0</v>
      </c>
      <c r="D96" s="306" t="str">
        <f>IF('Rekensheet U-methode'!C117='Lijsten overig'!M$3,"Mobiel",IF('Rekensheet U-methode'!C117='Lijsten overig'!M$4,"Stationair",IF('Rekensheet U-methode'!C117='Lijsten overig'!M$6,"MUT",IF('Rekensheet U-methode'!C117='Lijsten overig'!M$7,"ZUT","Speciaal"))))</f>
        <v>Mobiel</v>
      </c>
      <c r="E96" s="307">
        <f>'Rekensheet U-methode'!E117</f>
        <v>0</v>
      </c>
      <c r="F96" s="402">
        <f>'Rekensheet U-methode'!F117</f>
        <v>0</v>
      </c>
      <c r="G96" s="406" t="str">
        <f>'Rekensheet U-methode'!G117</f>
        <v/>
      </c>
      <c r="H96" s="361"/>
      <c r="I96" s="305">
        <v>93</v>
      </c>
      <c r="J96" s="365" t="str">
        <f>IF(OR('Rekensheet U-methode'!H117="MUT",'Rekensheet U-methode'!H117="ZUT"),"n.v.t.",'Rekensheet U-methode'!H117)</f>
        <v/>
      </c>
      <c r="K96" s="308" t="str">
        <f>'Rekensheet U-methode'!J117</f>
        <v/>
      </c>
      <c r="L96" s="308" t="str">
        <f>'Rekensheet U-methode'!K117</f>
        <v/>
      </c>
      <c r="M96" s="308" t="str">
        <f>'Rekensheet U-methode'!L117</f>
        <v/>
      </c>
      <c r="N96" s="385" t="str">
        <f>'Rekensheet U-methode'!M117</f>
        <v/>
      </c>
      <c r="O96" s="386" t="str">
        <f>'Rekensheet U-methode'!N117</f>
        <v/>
      </c>
      <c r="P96" s="364"/>
      <c r="Q96" s="305">
        <v>93</v>
      </c>
      <c r="R96" s="365" t="str">
        <f>IF(OR('Rekensheet U-methode'!H117="MUT",'Rekensheet U-methode'!H117="ZUT"),"n.v.t.",'Rekensheet U-methode'!H117)</f>
        <v/>
      </c>
      <c r="S96" s="307" t="str">
        <f>IF('Rekensheet U-methode'!P117="0. nee","Nee","Ja")</f>
        <v>Nee</v>
      </c>
      <c r="T96" s="308" t="str">
        <f>'Rekensheet U-methode'!Q117</f>
        <v/>
      </c>
      <c r="U96" s="391">
        <f>'Rekensheet U-methode'!R117</f>
        <v>0</v>
      </c>
      <c r="V96" s="308" t="str">
        <f>'Rekensheet U-methode'!S117</f>
        <v/>
      </c>
      <c r="W96" s="308" t="str">
        <f>'Rekensheet U-methode'!T117</f>
        <v/>
      </c>
      <c r="X96" s="385" t="str">
        <f>'Rekensheet U-methode'!Y117</f>
        <v/>
      </c>
      <c r="Y96" s="386" t="str">
        <f>'Rekensheet U-methode'!Z117</f>
        <v/>
      </c>
    </row>
    <row r="97" spans="2:25" s="293" customFormat="1" x14ac:dyDescent="0.2">
      <c r="B97" s="305">
        <v>94</v>
      </c>
      <c r="C97" s="306">
        <f>'Rekensheet U-methode'!D118</f>
        <v>0</v>
      </c>
      <c r="D97" s="306" t="str">
        <f>IF('Rekensheet U-methode'!C118='Lijsten overig'!M$3,"Mobiel",IF('Rekensheet U-methode'!C118='Lijsten overig'!M$4,"Stationair",IF('Rekensheet U-methode'!C118='Lijsten overig'!M$6,"MUT",IF('Rekensheet U-methode'!C118='Lijsten overig'!M$7,"ZUT","Speciaal"))))</f>
        <v>Mobiel</v>
      </c>
      <c r="E97" s="307">
        <f>'Rekensheet U-methode'!E118</f>
        <v>0</v>
      </c>
      <c r="F97" s="402">
        <f>'Rekensheet U-methode'!F118</f>
        <v>0</v>
      </c>
      <c r="G97" s="406" t="str">
        <f>'Rekensheet U-methode'!G118</f>
        <v/>
      </c>
      <c r="H97" s="361"/>
      <c r="I97" s="305">
        <v>94</v>
      </c>
      <c r="J97" s="365" t="str">
        <f>IF(OR('Rekensheet U-methode'!H118="MUT",'Rekensheet U-methode'!H118="ZUT"),"n.v.t.",'Rekensheet U-methode'!H118)</f>
        <v/>
      </c>
      <c r="K97" s="308" t="str">
        <f>'Rekensheet U-methode'!J118</f>
        <v/>
      </c>
      <c r="L97" s="308" t="str">
        <f>'Rekensheet U-methode'!K118</f>
        <v/>
      </c>
      <c r="M97" s="308" t="str">
        <f>'Rekensheet U-methode'!L118</f>
        <v/>
      </c>
      <c r="N97" s="385" t="str">
        <f>'Rekensheet U-methode'!M118</f>
        <v/>
      </c>
      <c r="O97" s="386" t="str">
        <f>'Rekensheet U-methode'!N118</f>
        <v/>
      </c>
      <c r="P97" s="364"/>
      <c r="Q97" s="305">
        <v>94</v>
      </c>
      <c r="R97" s="365" t="str">
        <f>IF(OR('Rekensheet U-methode'!H118="MUT",'Rekensheet U-methode'!H118="ZUT"),"n.v.t.",'Rekensheet U-methode'!H118)</f>
        <v/>
      </c>
      <c r="S97" s="307" t="str">
        <f>IF('Rekensheet U-methode'!P118="0. nee","Nee","Ja")</f>
        <v>Nee</v>
      </c>
      <c r="T97" s="308" t="str">
        <f>'Rekensheet U-methode'!Q118</f>
        <v/>
      </c>
      <c r="U97" s="391">
        <f>'Rekensheet U-methode'!R118</f>
        <v>0</v>
      </c>
      <c r="V97" s="308" t="str">
        <f>'Rekensheet U-methode'!S118</f>
        <v/>
      </c>
      <c r="W97" s="308" t="str">
        <f>'Rekensheet U-methode'!T118</f>
        <v/>
      </c>
      <c r="X97" s="385" t="str">
        <f>'Rekensheet U-methode'!Y118</f>
        <v/>
      </c>
      <c r="Y97" s="386" t="str">
        <f>'Rekensheet U-methode'!Z118</f>
        <v/>
      </c>
    </row>
    <row r="98" spans="2:25" s="293" customFormat="1" x14ac:dyDescent="0.2">
      <c r="B98" s="305">
        <v>95</v>
      </c>
      <c r="C98" s="306">
        <f>'Rekensheet U-methode'!D119</f>
        <v>0</v>
      </c>
      <c r="D98" s="306" t="str">
        <f>IF('Rekensheet U-methode'!C119='Lijsten overig'!M$3,"Mobiel",IF('Rekensheet U-methode'!C119='Lijsten overig'!M$4,"Stationair",IF('Rekensheet U-methode'!C119='Lijsten overig'!M$6,"MUT",IF('Rekensheet U-methode'!C119='Lijsten overig'!M$7,"ZUT","Speciaal"))))</f>
        <v>Mobiel</v>
      </c>
      <c r="E98" s="307">
        <f>'Rekensheet U-methode'!E119</f>
        <v>0</v>
      </c>
      <c r="F98" s="402">
        <f>'Rekensheet U-methode'!F119</f>
        <v>0</v>
      </c>
      <c r="G98" s="406" t="str">
        <f>'Rekensheet U-methode'!G119</f>
        <v/>
      </c>
      <c r="H98" s="361"/>
      <c r="I98" s="305">
        <v>95</v>
      </c>
      <c r="J98" s="365" t="str">
        <f>IF(OR('Rekensheet U-methode'!H119="MUT",'Rekensheet U-methode'!H119="ZUT"),"n.v.t.",'Rekensheet U-methode'!H119)</f>
        <v/>
      </c>
      <c r="K98" s="308" t="str">
        <f>'Rekensheet U-methode'!J119</f>
        <v/>
      </c>
      <c r="L98" s="308" t="str">
        <f>'Rekensheet U-methode'!K119</f>
        <v/>
      </c>
      <c r="M98" s="308" t="str">
        <f>'Rekensheet U-methode'!L119</f>
        <v/>
      </c>
      <c r="N98" s="385" t="str">
        <f>'Rekensheet U-methode'!M119</f>
        <v/>
      </c>
      <c r="O98" s="386" t="str">
        <f>'Rekensheet U-methode'!N119</f>
        <v/>
      </c>
      <c r="P98" s="364"/>
      <c r="Q98" s="305">
        <v>95</v>
      </c>
      <c r="R98" s="365" t="str">
        <f>IF(OR('Rekensheet U-methode'!H119="MUT",'Rekensheet U-methode'!H119="ZUT"),"n.v.t.",'Rekensheet U-methode'!H119)</f>
        <v/>
      </c>
      <c r="S98" s="307" t="str">
        <f>IF('Rekensheet U-methode'!P119="0. nee","Nee","Ja")</f>
        <v>Nee</v>
      </c>
      <c r="T98" s="308" t="str">
        <f>'Rekensheet U-methode'!Q119</f>
        <v/>
      </c>
      <c r="U98" s="391">
        <f>'Rekensheet U-methode'!R119</f>
        <v>0</v>
      </c>
      <c r="V98" s="308" t="str">
        <f>'Rekensheet U-methode'!S119</f>
        <v/>
      </c>
      <c r="W98" s="308" t="str">
        <f>'Rekensheet U-methode'!T119</f>
        <v/>
      </c>
      <c r="X98" s="385" t="str">
        <f>'Rekensheet U-methode'!Y119</f>
        <v/>
      </c>
      <c r="Y98" s="386" t="str">
        <f>'Rekensheet U-methode'!Z119</f>
        <v/>
      </c>
    </row>
    <row r="99" spans="2:25" s="293" customFormat="1" x14ac:dyDescent="0.2">
      <c r="B99" s="305">
        <v>96</v>
      </c>
      <c r="C99" s="306">
        <f>'Rekensheet U-methode'!D120</f>
        <v>0</v>
      </c>
      <c r="D99" s="306" t="str">
        <f>IF('Rekensheet U-methode'!C120='Lijsten overig'!M$3,"Mobiel",IF('Rekensheet U-methode'!C120='Lijsten overig'!M$4,"Stationair",IF('Rekensheet U-methode'!C120='Lijsten overig'!M$6,"MUT",IF('Rekensheet U-methode'!C120='Lijsten overig'!M$7,"ZUT","Speciaal"))))</f>
        <v>Mobiel</v>
      </c>
      <c r="E99" s="307">
        <f>'Rekensheet U-methode'!E120</f>
        <v>0</v>
      </c>
      <c r="F99" s="402">
        <f>'Rekensheet U-methode'!F120</f>
        <v>0</v>
      </c>
      <c r="G99" s="406" t="str">
        <f>'Rekensheet U-methode'!G120</f>
        <v/>
      </c>
      <c r="H99" s="361"/>
      <c r="I99" s="305">
        <v>96</v>
      </c>
      <c r="J99" s="365" t="str">
        <f>IF(OR('Rekensheet U-methode'!H120="MUT",'Rekensheet U-methode'!H120="ZUT"),"n.v.t.",'Rekensheet U-methode'!H120)</f>
        <v/>
      </c>
      <c r="K99" s="308" t="str">
        <f>'Rekensheet U-methode'!J120</f>
        <v/>
      </c>
      <c r="L99" s="308" t="str">
        <f>'Rekensheet U-methode'!K120</f>
        <v/>
      </c>
      <c r="M99" s="308" t="str">
        <f>'Rekensheet U-methode'!L120</f>
        <v/>
      </c>
      <c r="N99" s="385" t="str">
        <f>'Rekensheet U-methode'!M120</f>
        <v/>
      </c>
      <c r="O99" s="386" t="str">
        <f>'Rekensheet U-methode'!N120</f>
        <v/>
      </c>
      <c r="P99" s="364"/>
      <c r="Q99" s="305">
        <v>96</v>
      </c>
      <c r="R99" s="365" t="str">
        <f>IF(OR('Rekensheet U-methode'!H120="MUT",'Rekensheet U-methode'!H120="ZUT"),"n.v.t.",'Rekensheet U-methode'!H120)</f>
        <v/>
      </c>
      <c r="S99" s="307" t="str">
        <f>IF('Rekensheet U-methode'!P120="0. nee","Nee","Ja")</f>
        <v>Nee</v>
      </c>
      <c r="T99" s="308" t="str">
        <f>'Rekensheet U-methode'!Q120</f>
        <v/>
      </c>
      <c r="U99" s="391">
        <f>'Rekensheet U-methode'!R120</f>
        <v>0</v>
      </c>
      <c r="V99" s="308" t="str">
        <f>'Rekensheet U-methode'!S120</f>
        <v/>
      </c>
      <c r="W99" s="308" t="str">
        <f>'Rekensheet U-methode'!T120</f>
        <v/>
      </c>
      <c r="X99" s="385" t="str">
        <f>'Rekensheet U-methode'!Y120</f>
        <v/>
      </c>
      <c r="Y99" s="386" t="str">
        <f>'Rekensheet U-methode'!Z120</f>
        <v/>
      </c>
    </row>
    <row r="100" spans="2:25" s="293" customFormat="1" x14ac:dyDescent="0.2">
      <c r="B100" s="305">
        <v>97</v>
      </c>
      <c r="C100" s="306">
        <f>'Rekensheet U-methode'!D121</f>
        <v>0</v>
      </c>
      <c r="D100" s="306" t="str">
        <f>IF('Rekensheet U-methode'!C121='Lijsten overig'!M$3,"Mobiel",IF('Rekensheet U-methode'!C121='Lijsten overig'!M$4,"Stationair",IF('Rekensheet U-methode'!C121='Lijsten overig'!M$6,"MUT",IF('Rekensheet U-methode'!C121='Lijsten overig'!M$7,"ZUT","Speciaal"))))</f>
        <v>Mobiel</v>
      </c>
      <c r="E100" s="307">
        <f>'Rekensheet U-methode'!E121</f>
        <v>0</v>
      </c>
      <c r="F100" s="402">
        <f>'Rekensheet U-methode'!F121</f>
        <v>0</v>
      </c>
      <c r="G100" s="406" t="str">
        <f>'Rekensheet U-methode'!G121</f>
        <v/>
      </c>
      <c r="H100" s="361"/>
      <c r="I100" s="305">
        <v>97</v>
      </c>
      <c r="J100" s="365" t="str">
        <f>IF(OR('Rekensheet U-methode'!H121="MUT",'Rekensheet U-methode'!H121="ZUT"),"n.v.t.",'Rekensheet U-methode'!H121)</f>
        <v/>
      </c>
      <c r="K100" s="308" t="str">
        <f>'Rekensheet U-methode'!J121</f>
        <v/>
      </c>
      <c r="L100" s="308" t="str">
        <f>'Rekensheet U-methode'!K121</f>
        <v/>
      </c>
      <c r="M100" s="308" t="str">
        <f>'Rekensheet U-methode'!L121</f>
        <v/>
      </c>
      <c r="N100" s="385" t="str">
        <f>'Rekensheet U-methode'!M121</f>
        <v/>
      </c>
      <c r="O100" s="386" t="str">
        <f>'Rekensheet U-methode'!N121</f>
        <v/>
      </c>
      <c r="P100" s="364"/>
      <c r="Q100" s="305">
        <v>97</v>
      </c>
      <c r="R100" s="365" t="str">
        <f>IF(OR('Rekensheet U-methode'!H121="MUT",'Rekensheet U-methode'!H121="ZUT"),"n.v.t.",'Rekensheet U-methode'!H121)</f>
        <v/>
      </c>
      <c r="S100" s="307" t="str">
        <f>IF('Rekensheet U-methode'!P121="0. nee","Nee","Ja")</f>
        <v>Nee</v>
      </c>
      <c r="T100" s="308" t="str">
        <f>'Rekensheet U-methode'!Q121</f>
        <v/>
      </c>
      <c r="U100" s="391">
        <f>'Rekensheet U-methode'!R121</f>
        <v>0</v>
      </c>
      <c r="V100" s="308" t="str">
        <f>'Rekensheet U-methode'!S121</f>
        <v/>
      </c>
      <c r="W100" s="308" t="str">
        <f>'Rekensheet U-methode'!T121</f>
        <v/>
      </c>
      <c r="X100" s="385" t="str">
        <f>'Rekensheet U-methode'!Y121</f>
        <v/>
      </c>
      <c r="Y100" s="386" t="str">
        <f>'Rekensheet U-methode'!Z121</f>
        <v/>
      </c>
    </row>
    <row r="101" spans="2:25" s="293" customFormat="1" x14ac:dyDescent="0.2">
      <c r="B101" s="305">
        <v>98</v>
      </c>
      <c r="C101" s="306">
        <f>'Rekensheet U-methode'!D122</f>
        <v>0</v>
      </c>
      <c r="D101" s="306" t="str">
        <f>IF('Rekensheet U-methode'!C122='Lijsten overig'!M$3,"Mobiel",IF('Rekensheet U-methode'!C122='Lijsten overig'!M$4,"Stationair",IF('Rekensheet U-methode'!C122='Lijsten overig'!M$6,"MUT",IF('Rekensheet U-methode'!C122='Lijsten overig'!M$7,"ZUT","Speciaal"))))</f>
        <v>Mobiel</v>
      </c>
      <c r="E101" s="307">
        <f>'Rekensheet U-methode'!E122</f>
        <v>0</v>
      </c>
      <c r="F101" s="402">
        <f>'Rekensheet U-methode'!F122</f>
        <v>0</v>
      </c>
      <c r="G101" s="406" t="str">
        <f>'Rekensheet U-methode'!G122</f>
        <v/>
      </c>
      <c r="H101" s="361"/>
      <c r="I101" s="305">
        <v>98</v>
      </c>
      <c r="J101" s="365" t="str">
        <f>IF(OR('Rekensheet U-methode'!H122="MUT",'Rekensheet U-methode'!H122="ZUT"),"n.v.t.",'Rekensheet U-methode'!H122)</f>
        <v/>
      </c>
      <c r="K101" s="308" t="str">
        <f>'Rekensheet U-methode'!J122</f>
        <v/>
      </c>
      <c r="L101" s="308" t="str">
        <f>'Rekensheet U-methode'!K122</f>
        <v/>
      </c>
      <c r="M101" s="308" t="str">
        <f>'Rekensheet U-methode'!L122</f>
        <v/>
      </c>
      <c r="N101" s="385" t="str">
        <f>'Rekensheet U-methode'!M122</f>
        <v/>
      </c>
      <c r="O101" s="386" t="str">
        <f>'Rekensheet U-methode'!N122</f>
        <v/>
      </c>
      <c r="P101" s="364"/>
      <c r="Q101" s="305">
        <v>98</v>
      </c>
      <c r="R101" s="365" t="str">
        <f>IF(OR('Rekensheet U-methode'!H122="MUT",'Rekensheet U-methode'!H122="ZUT"),"n.v.t.",'Rekensheet U-methode'!H122)</f>
        <v/>
      </c>
      <c r="S101" s="307" t="str">
        <f>IF('Rekensheet U-methode'!P122="0. nee","Nee","Ja")</f>
        <v>Nee</v>
      </c>
      <c r="T101" s="308" t="str">
        <f>'Rekensheet U-methode'!Q122</f>
        <v/>
      </c>
      <c r="U101" s="391">
        <f>'Rekensheet U-methode'!R122</f>
        <v>0</v>
      </c>
      <c r="V101" s="308" t="str">
        <f>'Rekensheet U-methode'!S122</f>
        <v/>
      </c>
      <c r="W101" s="308" t="str">
        <f>'Rekensheet U-methode'!T122</f>
        <v/>
      </c>
      <c r="X101" s="385" t="str">
        <f>'Rekensheet U-methode'!Y122</f>
        <v/>
      </c>
      <c r="Y101" s="386" t="str">
        <f>'Rekensheet U-methode'!Z122</f>
        <v/>
      </c>
    </row>
    <row r="102" spans="2:25" s="293" customFormat="1" x14ac:dyDescent="0.2">
      <c r="B102" s="305">
        <v>99</v>
      </c>
      <c r="C102" s="306">
        <f>'Rekensheet U-methode'!D123</f>
        <v>0</v>
      </c>
      <c r="D102" s="306" t="str">
        <f>IF('Rekensheet U-methode'!C123='Lijsten overig'!M$3,"Mobiel",IF('Rekensheet U-methode'!C123='Lijsten overig'!M$4,"Stationair",IF('Rekensheet U-methode'!C123='Lijsten overig'!M$6,"MUT",IF('Rekensheet U-methode'!C123='Lijsten overig'!M$7,"ZUT","Speciaal"))))</f>
        <v>Mobiel</v>
      </c>
      <c r="E102" s="307">
        <f>'Rekensheet U-methode'!E123</f>
        <v>0</v>
      </c>
      <c r="F102" s="402">
        <f>'Rekensheet U-methode'!F123</f>
        <v>0</v>
      </c>
      <c r="G102" s="406" t="str">
        <f>'Rekensheet U-methode'!G123</f>
        <v/>
      </c>
      <c r="H102" s="361"/>
      <c r="I102" s="305">
        <v>99</v>
      </c>
      <c r="J102" s="365" t="str">
        <f>IF(OR('Rekensheet U-methode'!H123="MUT",'Rekensheet U-methode'!H123="ZUT"),"n.v.t.",'Rekensheet U-methode'!H123)</f>
        <v/>
      </c>
      <c r="K102" s="308" t="str">
        <f>'Rekensheet U-methode'!J123</f>
        <v/>
      </c>
      <c r="L102" s="308" t="str">
        <f>'Rekensheet U-methode'!K123</f>
        <v/>
      </c>
      <c r="M102" s="308" t="str">
        <f>'Rekensheet U-methode'!L123</f>
        <v/>
      </c>
      <c r="N102" s="385" t="str">
        <f>'Rekensheet U-methode'!M123</f>
        <v/>
      </c>
      <c r="O102" s="386" t="str">
        <f>'Rekensheet U-methode'!N123</f>
        <v/>
      </c>
      <c r="P102" s="364"/>
      <c r="Q102" s="305">
        <v>99</v>
      </c>
      <c r="R102" s="365" t="str">
        <f>IF(OR('Rekensheet U-methode'!H123="MUT",'Rekensheet U-methode'!H123="ZUT"),"n.v.t.",'Rekensheet U-methode'!H123)</f>
        <v/>
      </c>
      <c r="S102" s="307" t="str">
        <f>IF('Rekensheet U-methode'!P123="0. nee","Nee","Ja")</f>
        <v>Nee</v>
      </c>
      <c r="T102" s="308" t="str">
        <f>'Rekensheet U-methode'!Q123</f>
        <v/>
      </c>
      <c r="U102" s="391">
        <f>'Rekensheet U-methode'!R123</f>
        <v>0</v>
      </c>
      <c r="V102" s="308" t="str">
        <f>'Rekensheet U-methode'!S123</f>
        <v/>
      </c>
      <c r="W102" s="308" t="str">
        <f>'Rekensheet U-methode'!T123</f>
        <v/>
      </c>
      <c r="X102" s="385" t="str">
        <f>'Rekensheet U-methode'!Y123</f>
        <v/>
      </c>
      <c r="Y102" s="386" t="str">
        <f>'Rekensheet U-methode'!Z123</f>
        <v/>
      </c>
    </row>
    <row r="103" spans="2:25" s="293" customFormat="1" x14ac:dyDescent="0.2">
      <c r="B103" s="305">
        <v>100</v>
      </c>
      <c r="C103" s="306">
        <f>'Rekensheet U-methode'!D124</f>
        <v>0</v>
      </c>
      <c r="D103" s="306" t="str">
        <f>IF('Rekensheet U-methode'!C124='Lijsten overig'!M$3,"Mobiel",IF('Rekensheet U-methode'!C124='Lijsten overig'!M$4,"Stationair",IF('Rekensheet U-methode'!C124='Lijsten overig'!M$6,"MUT",IF('Rekensheet U-methode'!C124='Lijsten overig'!M$7,"ZUT","Speciaal"))))</f>
        <v>Mobiel</v>
      </c>
      <c r="E103" s="307">
        <f>'Rekensheet U-methode'!E124</f>
        <v>0</v>
      </c>
      <c r="F103" s="402">
        <f>'Rekensheet U-methode'!F124</f>
        <v>0</v>
      </c>
      <c r="G103" s="406" t="str">
        <f>'Rekensheet U-methode'!G124</f>
        <v/>
      </c>
      <c r="H103" s="361"/>
      <c r="I103" s="305">
        <v>100</v>
      </c>
      <c r="J103" s="365" t="str">
        <f>IF(OR('Rekensheet U-methode'!H124="MUT",'Rekensheet U-methode'!H124="ZUT"),"n.v.t.",'Rekensheet U-methode'!H124)</f>
        <v/>
      </c>
      <c r="K103" s="308" t="str">
        <f>'Rekensheet U-methode'!J124</f>
        <v/>
      </c>
      <c r="L103" s="308" t="str">
        <f>'Rekensheet U-methode'!K124</f>
        <v/>
      </c>
      <c r="M103" s="308" t="str">
        <f>'Rekensheet U-methode'!L124</f>
        <v/>
      </c>
      <c r="N103" s="385" t="str">
        <f>'Rekensheet U-methode'!M124</f>
        <v/>
      </c>
      <c r="O103" s="386" t="str">
        <f>'Rekensheet U-methode'!N124</f>
        <v/>
      </c>
      <c r="P103" s="364"/>
      <c r="Q103" s="305">
        <v>100</v>
      </c>
      <c r="R103" s="365" t="str">
        <f>IF(OR('Rekensheet U-methode'!H124="MUT",'Rekensheet U-methode'!H124="ZUT"),"n.v.t.",'Rekensheet U-methode'!H124)</f>
        <v/>
      </c>
      <c r="S103" s="307" t="str">
        <f>IF('Rekensheet U-methode'!P124="0. nee","Nee","Ja")</f>
        <v>Nee</v>
      </c>
      <c r="T103" s="308" t="str">
        <f>'Rekensheet U-methode'!Q124</f>
        <v/>
      </c>
      <c r="U103" s="391">
        <f>'Rekensheet U-methode'!R124</f>
        <v>0</v>
      </c>
      <c r="V103" s="308" t="str">
        <f>'Rekensheet U-methode'!S124</f>
        <v/>
      </c>
      <c r="W103" s="308" t="str">
        <f>'Rekensheet U-methode'!T124</f>
        <v/>
      </c>
      <c r="X103" s="385" t="str">
        <f>'Rekensheet U-methode'!Y124</f>
        <v/>
      </c>
      <c r="Y103" s="386" t="str">
        <f>'Rekensheet U-methode'!Z124</f>
        <v/>
      </c>
    </row>
    <row r="104" spans="2:25" s="293" customFormat="1" x14ac:dyDescent="0.2">
      <c r="B104" s="305">
        <v>101</v>
      </c>
      <c r="C104" s="306">
        <f>'Rekensheet U-methode'!D125</f>
        <v>0</v>
      </c>
      <c r="D104" s="306" t="str">
        <f>IF('Rekensheet U-methode'!C125='Lijsten overig'!M$3,"Mobiel",IF('Rekensheet U-methode'!C125='Lijsten overig'!M$4,"Stationair",IF('Rekensheet U-methode'!C125='Lijsten overig'!M$6,"MUT",IF('Rekensheet U-methode'!C125='Lijsten overig'!M$7,"ZUT","Speciaal"))))</f>
        <v>Mobiel</v>
      </c>
      <c r="E104" s="307">
        <f>'Rekensheet U-methode'!E125</f>
        <v>0</v>
      </c>
      <c r="F104" s="402">
        <f>'Rekensheet U-methode'!F125</f>
        <v>0</v>
      </c>
      <c r="G104" s="406" t="str">
        <f>'Rekensheet U-methode'!G125</f>
        <v/>
      </c>
      <c r="H104" s="361"/>
      <c r="I104" s="305">
        <v>101</v>
      </c>
      <c r="J104" s="365" t="str">
        <f>IF(OR('Rekensheet U-methode'!H125="MUT",'Rekensheet U-methode'!H125="ZUT"),"n.v.t.",'Rekensheet U-methode'!H125)</f>
        <v/>
      </c>
      <c r="K104" s="308" t="str">
        <f>'Rekensheet U-methode'!J125</f>
        <v/>
      </c>
      <c r="L104" s="308" t="str">
        <f>'Rekensheet U-methode'!K125</f>
        <v/>
      </c>
      <c r="M104" s="308" t="str">
        <f>'Rekensheet U-methode'!L125</f>
        <v/>
      </c>
      <c r="N104" s="385" t="str">
        <f>'Rekensheet U-methode'!M125</f>
        <v/>
      </c>
      <c r="O104" s="386" t="str">
        <f>'Rekensheet U-methode'!N125</f>
        <v/>
      </c>
      <c r="P104" s="364"/>
      <c r="Q104" s="305">
        <v>101</v>
      </c>
      <c r="R104" s="365" t="str">
        <f>IF(OR('Rekensheet U-methode'!H125="MUT",'Rekensheet U-methode'!H125="ZUT"),"n.v.t.",'Rekensheet U-methode'!H125)</f>
        <v/>
      </c>
      <c r="S104" s="307" t="str">
        <f>IF('Rekensheet U-methode'!P125="0. nee","Nee","Ja")</f>
        <v>Nee</v>
      </c>
      <c r="T104" s="308" t="str">
        <f>'Rekensheet U-methode'!Q125</f>
        <v/>
      </c>
      <c r="U104" s="391">
        <f>'Rekensheet U-methode'!R125</f>
        <v>0</v>
      </c>
      <c r="V104" s="308" t="str">
        <f>'Rekensheet U-methode'!S125</f>
        <v/>
      </c>
      <c r="W104" s="308" t="str">
        <f>'Rekensheet U-methode'!T125</f>
        <v/>
      </c>
      <c r="X104" s="385" t="str">
        <f>'Rekensheet U-methode'!Y125</f>
        <v/>
      </c>
      <c r="Y104" s="386" t="str">
        <f>'Rekensheet U-methode'!Z125</f>
        <v/>
      </c>
    </row>
    <row r="105" spans="2:25" s="293" customFormat="1" x14ac:dyDescent="0.2">
      <c r="B105" s="305">
        <v>102</v>
      </c>
      <c r="C105" s="306">
        <f>'Rekensheet U-methode'!D126</f>
        <v>0</v>
      </c>
      <c r="D105" s="306" t="str">
        <f>IF('Rekensheet U-methode'!C126='Lijsten overig'!M$3,"Mobiel",IF('Rekensheet U-methode'!C126='Lijsten overig'!M$4,"Stationair",IF('Rekensheet U-methode'!C126='Lijsten overig'!M$6,"MUT",IF('Rekensheet U-methode'!C126='Lijsten overig'!M$7,"ZUT","Speciaal"))))</f>
        <v>Mobiel</v>
      </c>
      <c r="E105" s="307">
        <f>'Rekensheet U-methode'!E126</f>
        <v>0</v>
      </c>
      <c r="F105" s="402">
        <f>'Rekensheet U-methode'!F126</f>
        <v>0</v>
      </c>
      <c r="G105" s="406" t="str">
        <f>'Rekensheet U-methode'!G126</f>
        <v/>
      </c>
      <c r="H105" s="361"/>
      <c r="I105" s="305">
        <v>102</v>
      </c>
      <c r="J105" s="365" t="str">
        <f>IF(OR('Rekensheet U-methode'!H126="MUT",'Rekensheet U-methode'!H126="ZUT"),"n.v.t.",'Rekensheet U-methode'!H126)</f>
        <v/>
      </c>
      <c r="K105" s="308" t="str">
        <f>'Rekensheet U-methode'!J126</f>
        <v/>
      </c>
      <c r="L105" s="308" t="str">
        <f>'Rekensheet U-methode'!K126</f>
        <v/>
      </c>
      <c r="M105" s="308" t="str">
        <f>'Rekensheet U-methode'!L126</f>
        <v/>
      </c>
      <c r="N105" s="385" t="str">
        <f>'Rekensheet U-methode'!M126</f>
        <v/>
      </c>
      <c r="O105" s="386" t="str">
        <f>'Rekensheet U-methode'!N126</f>
        <v/>
      </c>
      <c r="P105" s="364"/>
      <c r="Q105" s="305">
        <v>102</v>
      </c>
      <c r="R105" s="365" t="str">
        <f>IF(OR('Rekensheet U-methode'!H126="MUT",'Rekensheet U-methode'!H126="ZUT"),"n.v.t.",'Rekensheet U-methode'!H126)</f>
        <v/>
      </c>
      <c r="S105" s="307" t="str">
        <f>IF('Rekensheet U-methode'!P126="0. nee","Nee","Ja")</f>
        <v>Nee</v>
      </c>
      <c r="T105" s="308" t="str">
        <f>'Rekensheet U-methode'!Q126</f>
        <v/>
      </c>
      <c r="U105" s="391">
        <f>'Rekensheet U-methode'!R126</f>
        <v>0</v>
      </c>
      <c r="V105" s="308" t="str">
        <f>'Rekensheet U-methode'!S126</f>
        <v/>
      </c>
      <c r="W105" s="308" t="str">
        <f>'Rekensheet U-methode'!T126</f>
        <v/>
      </c>
      <c r="X105" s="385" t="str">
        <f>'Rekensheet U-methode'!Y126</f>
        <v/>
      </c>
      <c r="Y105" s="386" t="str">
        <f>'Rekensheet U-methode'!Z126</f>
        <v/>
      </c>
    </row>
    <row r="106" spans="2:25" s="293" customFormat="1" x14ac:dyDescent="0.2">
      <c r="B106" s="305">
        <v>103</v>
      </c>
      <c r="C106" s="306">
        <f>'Rekensheet U-methode'!D127</f>
        <v>0</v>
      </c>
      <c r="D106" s="306" t="str">
        <f>IF('Rekensheet U-methode'!C127='Lijsten overig'!M$3,"Mobiel",IF('Rekensheet U-methode'!C127='Lijsten overig'!M$4,"Stationair",IF('Rekensheet U-methode'!C127='Lijsten overig'!M$6,"MUT",IF('Rekensheet U-methode'!C127='Lijsten overig'!M$7,"ZUT","Speciaal"))))</f>
        <v>Mobiel</v>
      </c>
      <c r="E106" s="307">
        <f>'Rekensheet U-methode'!E127</f>
        <v>0</v>
      </c>
      <c r="F106" s="402">
        <f>'Rekensheet U-methode'!F127</f>
        <v>0</v>
      </c>
      <c r="G106" s="406" t="str">
        <f>'Rekensheet U-methode'!G127</f>
        <v/>
      </c>
      <c r="H106" s="361"/>
      <c r="I106" s="305">
        <v>103</v>
      </c>
      <c r="J106" s="365" t="str">
        <f>IF(OR('Rekensheet U-methode'!H127="MUT",'Rekensheet U-methode'!H127="ZUT"),"n.v.t.",'Rekensheet U-methode'!H127)</f>
        <v/>
      </c>
      <c r="K106" s="308" t="str">
        <f>'Rekensheet U-methode'!J127</f>
        <v/>
      </c>
      <c r="L106" s="308" t="str">
        <f>'Rekensheet U-methode'!K127</f>
        <v/>
      </c>
      <c r="M106" s="308" t="str">
        <f>'Rekensheet U-methode'!L127</f>
        <v/>
      </c>
      <c r="N106" s="385" t="str">
        <f>'Rekensheet U-methode'!M127</f>
        <v/>
      </c>
      <c r="O106" s="386" t="str">
        <f>'Rekensheet U-methode'!N127</f>
        <v/>
      </c>
      <c r="P106" s="364"/>
      <c r="Q106" s="305">
        <v>103</v>
      </c>
      <c r="R106" s="365" t="str">
        <f>IF(OR('Rekensheet U-methode'!H127="MUT",'Rekensheet U-methode'!H127="ZUT"),"n.v.t.",'Rekensheet U-methode'!H127)</f>
        <v/>
      </c>
      <c r="S106" s="307" t="str">
        <f>IF('Rekensheet U-methode'!P127="0. nee","Nee","Ja")</f>
        <v>Nee</v>
      </c>
      <c r="T106" s="308" t="str">
        <f>'Rekensheet U-methode'!Q127</f>
        <v/>
      </c>
      <c r="U106" s="391">
        <f>'Rekensheet U-methode'!R127</f>
        <v>0</v>
      </c>
      <c r="V106" s="308" t="str">
        <f>'Rekensheet U-methode'!S127</f>
        <v/>
      </c>
      <c r="W106" s="308" t="str">
        <f>'Rekensheet U-methode'!T127</f>
        <v/>
      </c>
      <c r="X106" s="385" t="str">
        <f>'Rekensheet U-methode'!Y127</f>
        <v/>
      </c>
      <c r="Y106" s="386" t="str">
        <f>'Rekensheet U-methode'!Z127</f>
        <v/>
      </c>
    </row>
    <row r="107" spans="2:25" s="293" customFormat="1" x14ac:dyDescent="0.2">
      <c r="B107" s="305">
        <v>104</v>
      </c>
      <c r="C107" s="306">
        <f>'Rekensheet U-methode'!D128</f>
        <v>0</v>
      </c>
      <c r="D107" s="306" t="str">
        <f>IF('Rekensheet U-methode'!C128='Lijsten overig'!M$3,"Mobiel",IF('Rekensheet U-methode'!C128='Lijsten overig'!M$4,"Stationair",IF('Rekensheet U-methode'!C128='Lijsten overig'!M$6,"MUT",IF('Rekensheet U-methode'!C128='Lijsten overig'!M$7,"ZUT","Speciaal"))))</f>
        <v>Mobiel</v>
      </c>
      <c r="E107" s="307">
        <f>'Rekensheet U-methode'!E128</f>
        <v>0</v>
      </c>
      <c r="F107" s="402">
        <f>'Rekensheet U-methode'!F128</f>
        <v>0</v>
      </c>
      <c r="G107" s="406" t="str">
        <f>'Rekensheet U-methode'!G128</f>
        <v/>
      </c>
      <c r="H107" s="361"/>
      <c r="I107" s="305">
        <v>104</v>
      </c>
      <c r="J107" s="365" t="str">
        <f>IF(OR('Rekensheet U-methode'!H128="MUT",'Rekensheet U-methode'!H128="ZUT"),"n.v.t.",'Rekensheet U-methode'!H128)</f>
        <v/>
      </c>
      <c r="K107" s="308" t="str">
        <f>'Rekensheet U-methode'!J128</f>
        <v/>
      </c>
      <c r="L107" s="308" t="str">
        <f>'Rekensheet U-methode'!K128</f>
        <v/>
      </c>
      <c r="M107" s="308" t="str">
        <f>'Rekensheet U-methode'!L128</f>
        <v/>
      </c>
      <c r="N107" s="385" t="str">
        <f>'Rekensheet U-methode'!M128</f>
        <v/>
      </c>
      <c r="O107" s="386" t="str">
        <f>'Rekensheet U-methode'!N128</f>
        <v/>
      </c>
      <c r="P107" s="364"/>
      <c r="Q107" s="305">
        <v>104</v>
      </c>
      <c r="R107" s="365" t="str">
        <f>IF(OR('Rekensheet U-methode'!H128="MUT",'Rekensheet U-methode'!H128="ZUT"),"n.v.t.",'Rekensheet U-methode'!H128)</f>
        <v/>
      </c>
      <c r="S107" s="307" t="str">
        <f>IF('Rekensheet U-methode'!P128="0. nee","Nee","Ja")</f>
        <v>Nee</v>
      </c>
      <c r="T107" s="308" t="str">
        <f>'Rekensheet U-methode'!Q128</f>
        <v/>
      </c>
      <c r="U107" s="391">
        <f>'Rekensheet U-methode'!R128</f>
        <v>0</v>
      </c>
      <c r="V107" s="308" t="str">
        <f>'Rekensheet U-methode'!S128</f>
        <v/>
      </c>
      <c r="W107" s="308" t="str">
        <f>'Rekensheet U-methode'!T128</f>
        <v/>
      </c>
      <c r="X107" s="385" t="str">
        <f>'Rekensheet U-methode'!Y128</f>
        <v/>
      </c>
      <c r="Y107" s="386" t="str">
        <f>'Rekensheet U-methode'!Z128</f>
        <v/>
      </c>
    </row>
    <row r="108" spans="2:25" s="293" customFormat="1" x14ac:dyDescent="0.2">
      <c r="B108" s="305">
        <v>105</v>
      </c>
      <c r="C108" s="306">
        <f>'Rekensheet U-methode'!D129</f>
        <v>0</v>
      </c>
      <c r="D108" s="306" t="str">
        <f>IF('Rekensheet U-methode'!C129='Lijsten overig'!M$3,"Mobiel",IF('Rekensheet U-methode'!C129='Lijsten overig'!M$4,"Stationair",IF('Rekensheet U-methode'!C129='Lijsten overig'!M$6,"MUT",IF('Rekensheet U-methode'!C129='Lijsten overig'!M$7,"ZUT","Speciaal"))))</f>
        <v>Mobiel</v>
      </c>
      <c r="E108" s="307">
        <f>'Rekensheet U-methode'!E129</f>
        <v>0</v>
      </c>
      <c r="F108" s="402">
        <f>'Rekensheet U-methode'!F129</f>
        <v>0</v>
      </c>
      <c r="G108" s="406" t="str">
        <f>'Rekensheet U-methode'!G129</f>
        <v/>
      </c>
      <c r="H108" s="361"/>
      <c r="I108" s="305">
        <v>105</v>
      </c>
      <c r="J108" s="365" t="str">
        <f>IF(OR('Rekensheet U-methode'!H129="MUT",'Rekensheet U-methode'!H129="ZUT"),"n.v.t.",'Rekensheet U-methode'!H129)</f>
        <v/>
      </c>
      <c r="K108" s="308" t="str">
        <f>'Rekensheet U-methode'!J129</f>
        <v/>
      </c>
      <c r="L108" s="308" t="str">
        <f>'Rekensheet U-methode'!K129</f>
        <v/>
      </c>
      <c r="M108" s="308" t="str">
        <f>'Rekensheet U-methode'!L129</f>
        <v/>
      </c>
      <c r="N108" s="385" t="str">
        <f>'Rekensheet U-methode'!M129</f>
        <v/>
      </c>
      <c r="O108" s="386" t="str">
        <f>'Rekensheet U-methode'!N129</f>
        <v/>
      </c>
      <c r="P108" s="364"/>
      <c r="Q108" s="305">
        <v>105</v>
      </c>
      <c r="R108" s="365" t="str">
        <f>IF(OR('Rekensheet U-methode'!H129="MUT",'Rekensheet U-methode'!H129="ZUT"),"n.v.t.",'Rekensheet U-methode'!H129)</f>
        <v/>
      </c>
      <c r="S108" s="307" t="str">
        <f>IF('Rekensheet U-methode'!P129="0. nee","Nee","Ja")</f>
        <v>Nee</v>
      </c>
      <c r="T108" s="308" t="str">
        <f>'Rekensheet U-methode'!Q129</f>
        <v/>
      </c>
      <c r="U108" s="391">
        <f>'Rekensheet U-methode'!R129</f>
        <v>0</v>
      </c>
      <c r="V108" s="308" t="str">
        <f>'Rekensheet U-methode'!S129</f>
        <v/>
      </c>
      <c r="W108" s="308" t="str">
        <f>'Rekensheet U-methode'!T129</f>
        <v/>
      </c>
      <c r="X108" s="385" t="str">
        <f>'Rekensheet U-methode'!Y129</f>
        <v/>
      </c>
      <c r="Y108" s="386" t="str">
        <f>'Rekensheet U-methode'!Z129</f>
        <v/>
      </c>
    </row>
    <row r="109" spans="2:25" s="293" customFormat="1" x14ac:dyDescent="0.2">
      <c r="B109" s="305">
        <v>106</v>
      </c>
      <c r="C109" s="306">
        <f>'Rekensheet U-methode'!D130</f>
        <v>0</v>
      </c>
      <c r="D109" s="306" t="str">
        <f>IF('Rekensheet U-methode'!C130='Lijsten overig'!M$3,"Mobiel",IF('Rekensheet U-methode'!C130='Lijsten overig'!M$4,"Stationair",IF('Rekensheet U-methode'!C130='Lijsten overig'!M$6,"MUT",IF('Rekensheet U-methode'!C130='Lijsten overig'!M$7,"ZUT","Speciaal"))))</f>
        <v>Mobiel</v>
      </c>
      <c r="E109" s="307">
        <f>'Rekensheet U-methode'!E130</f>
        <v>0</v>
      </c>
      <c r="F109" s="402">
        <f>'Rekensheet U-methode'!F130</f>
        <v>0</v>
      </c>
      <c r="G109" s="406" t="str">
        <f>'Rekensheet U-methode'!G130</f>
        <v/>
      </c>
      <c r="H109" s="361"/>
      <c r="I109" s="305">
        <v>106</v>
      </c>
      <c r="J109" s="365" t="str">
        <f>IF(OR('Rekensheet U-methode'!H130="MUT",'Rekensheet U-methode'!H130="ZUT"),"n.v.t.",'Rekensheet U-methode'!H130)</f>
        <v/>
      </c>
      <c r="K109" s="308" t="str">
        <f>'Rekensheet U-methode'!J130</f>
        <v/>
      </c>
      <c r="L109" s="308" t="str">
        <f>'Rekensheet U-methode'!K130</f>
        <v/>
      </c>
      <c r="M109" s="308" t="str">
        <f>'Rekensheet U-methode'!L130</f>
        <v/>
      </c>
      <c r="N109" s="385" t="str">
        <f>'Rekensheet U-methode'!M130</f>
        <v/>
      </c>
      <c r="O109" s="386" t="str">
        <f>'Rekensheet U-methode'!N130</f>
        <v/>
      </c>
      <c r="P109" s="364"/>
      <c r="Q109" s="305">
        <v>106</v>
      </c>
      <c r="R109" s="365" t="str">
        <f>IF(OR('Rekensheet U-methode'!H130="MUT",'Rekensheet U-methode'!H130="ZUT"),"n.v.t.",'Rekensheet U-methode'!H130)</f>
        <v/>
      </c>
      <c r="S109" s="307" t="str">
        <f>IF('Rekensheet U-methode'!P130="0. nee","Nee","Ja")</f>
        <v>Nee</v>
      </c>
      <c r="T109" s="308" t="str">
        <f>'Rekensheet U-methode'!Q130</f>
        <v/>
      </c>
      <c r="U109" s="391">
        <f>'Rekensheet U-methode'!R130</f>
        <v>0</v>
      </c>
      <c r="V109" s="308" t="str">
        <f>'Rekensheet U-methode'!S130</f>
        <v/>
      </c>
      <c r="W109" s="308" t="str">
        <f>'Rekensheet U-methode'!T130</f>
        <v/>
      </c>
      <c r="X109" s="385" t="str">
        <f>'Rekensheet U-methode'!Y130</f>
        <v/>
      </c>
      <c r="Y109" s="386" t="str">
        <f>'Rekensheet U-methode'!Z130</f>
        <v/>
      </c>
    </row>
    <row r="110" spans="2:25" s="293" customFormat="1" x14ac:dyDescent="0.2">
      <c r="B110" s="305">
        <v>107</v>
      </c>
      <c r="C110" s="306">
        <f>'Rekensheet U-methode'!D131</f>
        <v>0</v>
      </c>
      <c r="D110" s="306" t="str">
        <f>IF('Rekensheet U-methode'!C131='Lijsten overig'!M$3,"Mobiel",IF('Rekensheet U-methode'!C131='Lijsten overig'!M$4,"Stationair",IF('Rekensheet U-methode'!C131='Lijsten overig'!M$6,"MUT",IF('Rekensheet U-methode'!C131='Lijsten overig'!M$7,"ZUT","Speciaal"))))</f>
        <v>Mobiel</v>
      </c>
      <c r="E110" s="307">
        <f>'Rekensheet U-methode'!E131</f>
        <v>0</v>
      </c>
      <c r="F110" s="402">
        <f>'Rekensheet U-methode'!F131</f>
        <v>0</v>
      </c>
      <c r="G110" s="406" t="str">
        <f>'Rekensheet U-methode'!G131</f>
        <v/>
      </c>
      <c r="H110" s="361"/>
      <c r="I110" s="305">
        <v>107</v>
      </c>
      <c r="J110" s="365" t="str">
        <f>IF(OR('Rekensheet U-methode'!H131="MUT",'Rekensheet U-methode'!H131="ZUT"),"n.v.t.",'Rekensheet U-methode'!H131)</f>
        <v/>
      </c>
      <c r="K110" s="308" t="str">
        <f>'Rekensheet U-methode'!J131</f>
        <v/>
      </c>
      <c r="L110" s="308" t="str">
        <f>'Rekensheet U-methode'!K131</f>
        <v/>
      </c>
      <c r="M110" s="308" t="str">
        <f>'Rekensheet U-methode'!L131</f>
        <v/>
      </c>
      <c r="N110" s="385" t="str">
        <f>'Rekensheet U-methode'!M131</f>
        <v/>
      </c>
      <c r="O110" s="386" t="str">
        <f>'Rekensheet U-methode'!N131</f>
        <v/>
      </c>
      <c r="P110" s="364"/>
      <c r="Q110" s="305">
        <v>107</v>
      </c>
      <c r="R110" s="365" t="str">
        <f>IF(OR('Rekensheet U-methode'!H131="MUT",'Rekensheet U-methode'!H131="ZUT"),"n.v.t.",'Rekensheet U-methode'!H131)</f>
        <v/>
      </c>
      <c r="S110" s="307" t="str">
        <f>IF('Rekensheet U-methode'!P131="0. nee","Nee","Ja")</f>
        <v>Nee</v>
      </c>
      <c r="T110" s="308" t="str">
        <f>'Rekensheet U-methode'!Q131</f>
        <v/>
      </c>
      <c r="U110" s="391">
        <f>'Rekensheet U-methode'!R131</f>
        <v>0</v>
      </c>
      <c r="V110" s="308" t="str">
        <f>'Rekensheet U-methode'!S131</f>
        <v/>
      </c>
      <c r="W110" s="308" t="str">
        <f>'Rekensheet U-methode'!T131</f>
        <v/>
      </c>
      <c r="X110" s="385" t="str">
        <f>'Rekensheet U-methode'!Y131</f>
        <v/>
      </c>
      <c r="Y110" s="386" t="str">
        <f>'Rekensheet U-methode'!Z131</f>
        <v/>
      </c>
    </row>
    <row r="111" spans="2:25" s="293" customFormat="1" x14ac:dyDescent="0.2">
      <c r="B111" s="305">
        <v>108</v>
      </c>
      <c r="C111" s="306">
        <f>'Rekensheet U-methode'!D132</f>
        <v>0</v>
      </c>
      <c r="D111" s="306" t="str">
        <f>IF('Rekensheet U-methode'!C132='Lijsten overig'!M$3,"Mobiel",IF('Rekensheet U-methode'!C132='Lijsten overig'!M$4,"Stationair",IF('Rekensheet U-methode'!C132='Lijsten overig'!M$6,"MUT",IF('Rekensheet U-methode'!C132='Lijsten overig'!M$7,"ZUT","Speciaal"))))</f>
        <v>Mobiel</v>
      </c>
      <c r="E111" s="307">
        <f>'Rekensheet U-methode'!E132</f>
        <v>0</v>
      </c>
      <c r="F111" s="402">
        <f>'Rekensheet U-methode'!F132</f>
        <v>0</v>
      </c>
      <c r="G111" s="406" t="str">
        <f>'Rekensheet U-methode'!G132</f>
        <v/>
      </c>
      <c r="H111" s="361"/>
      <c r="I111" s="305">
        <v>108</v>
      </c>
      <c r="J111" s="365" t="str">
        <f>IF(OR('Rekensheet U-methode'!H132="MUT",'Rekensheet U-methode'!H132="ZUT"),"n.v.t.",'Rekensheet U-methode'!H132)</f>
        <v/>
      </c>
      <c r="K111" s="308" t="str">
        <f>'Rekensheet U-methode'!J132</f>
        <v/>
      </c>
      <c r="L111" s="308" t="str">
        <f>'Rekensheet U-methode'!K132</f>
        <v/>
      </c>
      <c r="M111" s="308" t="str">
        <f>'Rekensheet U-methode'!L132</f>
        <v/>
      </c>
      <c r="N111" s="385" t="str">
        <f>'Rekensheet U-methode'!M132</f>
        <v/>
      </c>
      <c r="O111" s="386" t="str">
        <f>'Rekensheet U-methode'!N132</f>
        <v/>
      </c>
      <c r="P111" s="364"/>
      <c r="Q111" s="305">
        <v>108</v>
      </c>
      <c r="R111" s="365" t="str">
        <f>IF(OR('Rekensheet U-methode'!H132="MUT",'Rekensheet U-methode'!H132="ZUT"),"n.v.t.",'Rekensheet U-methode'!H132)</f>
        <v/>
      </c>
      <c r="S111" s="307" t="str">
        <f>IF('Rekensheet U-methode'!P132="0. nee","Nee","Ja")</f>
        <v>Nee</v>
      </c>
      <c r="T111" s="308" t="str">
        <f>'Rekensheet U-methode'!Q132</f>
        <v/>
      </c>
      <c r="U111" s="391">
        <f>'Rekensheet U-methode'!R132</f>
        <v>0</v>
      </c>
      <c r="V111" s="308" t="str">
        <f>'Rekensheet U-methode'!S132</f>
        <v/>
      </c>
      <c r="W111" s="308" t="str">
        <f>'Rekensheet U-methode'!T132</f>
        <v/>
      </c>
      <c r="X111" s="385" t="str">
        <f>'Rekensheet U-methode'!Y132</f>
        <v/>
      </c>
      <c r="Y111" s="386" t="str">
        <f>'Rekensheet U-methode'!Z132</f>
        <v/>
      </c>
    </row>
    <row r="112" spans="2:25" s="293" customFormat="1" x14ac:dyDescent="0.2">
      <c r="B112" s="305">
        <v>109</v>
      </c>
      <c r="C112" s="306">
        <f>'Rekensheet U-methode'!D133</f>
        <v>0</v>
      </c>
      <c r="D112" s="306" t="str">
        <f>IF('Rekensheet U-methode'!C133='Lijsten overig'!M$3,"Mobiel",IF('Rekensheet U-methode'!C133='Lijsten overig'!M$4,"Stationair",IF('Rekensheet U-methode'!C133='Lijsten overig'!M$6,"MUT",IF('Rekensheet U-methode'!C133='Lijsten overig'!M$7,"ZUT","Speciaal"))))</f>
        <v>Mobiel</v>
      </c>
      <c r="E112" s="307">
        <f>'Rekensheet U-methode'!E133</f>
        <v>0</v>
      </c>
      <c r="F112" s="402">
        <f>'Rekensheet U-methode'!F133</f>
        <v>0</v>
      </c>
      <c r="G112" s="406" t="str">
        <f>'Rekensheet U-methode'!G133</f>
        <v/>
      </c>
      <c r="H112" s="361"/>
      <c r="I112" s="305">
        <v>109</v>
      </c>
      <c r="J112" s="365" t="str">
        <f>IF(OR('Rekensheet U-methode'!H133="MUT",'Rekensheet U-methode'!H133="ZUT"),"n.v.t.",'Rekensheet U-methode'!H133)</f>
        <v/>
      </c>
      <c r="K112" s="308" t="str">
        <f>'Rekensheet U-methode'!J133</f>
        <v/>
      </c>
      <c r="L112" s="308" t="str">
        <f>'Rekensheet U-methode'!K133</f>
        <v/>
      </c>
      <c r="M112" s="308" t="str">
        <f>'Rekensheet U-methode'!L133</f>
        <v/>
      </c>
      <c r="N112" s="385" t="str">
        <f>'Rekensheet U-methode'!M133</f>
        <v/>
      </c>
      <c r="O112" s="386" t="str">
        <f>'Rekensheet U-methode'!N133</f>
        <v/>
      </c>
      <c r="P112" s="364"/>
      <c r="Q112" s="305">
        <v>109</v>
      </c>
      <c r="R112" s="365" t="str">
        <f>IF(OR('Rekensheet U-methode'!H133="MUT",'Rekensheet U-methode'!H133="ZUT"),"n.v.t.",'Rekensheet U-methode'!H133)</f>
        <v/>
      </c>
      <c r="S112" s="307" t="str">
        <f>IF('Rekensheet U-methode'!P133="0. nee","Nee","Ja")</f>
        <v>Nee</v>
      </c>
      <c r="T112" s="308" t="str">
        <f>'Rekensheet U-methode'!Q133</f>
        <v/>
      </c>
      <c r="U112" s="391">
        <f>'Rekensheet U-methode'!R133</f>
        <v>0</v>
      </c>
      <c r="V112" s="308" t="str">
        <f>'Rekensheet U-methode'!S133</f>
        <v/>
      </c>
      <c r="W112" s="308" t="str">
        <f>'Rekensheet U-methode'!T133</f>
        <v/>
      </c>
      <c r="X112" s="385" t="str">
        <f>'Rekensheet U-methode'!Y133</f>
        <v/>
      </c>
      <c r="Y112" s="386" t="str">
        <f>'Rekensheet U-methode'!Z133</f>
        <v/>
      </c>
    </row>
    <row r="113" spans="2:25" s="293" customFormat="1" x14ac:dyDescent="0.2">
      <c r="B113" s="305">
        <v>110</v>
      </c>
      <c r="C113" s="306">
        <f>'Rekensheet U-methode'!D134</f>
        <v>0</v>
      </c>
      <c r="D113" s="306" t="str">
        <f>IF('Rekensheet U-methode'!C134='Lijsten overig'!M$3,"Mobiel",IF('Rekensheet U-methode'!C134='Lijsten overig'!M$4,"Stationair",IF('Rekensheet U-methode'!C134='Lijsten overig'!M$6,"MUT",IF('Rekensheet U-methode'!C134='Lijsten overig'!M$7,"ZUT","Speciaal"))))</f>
        <v>Mobiel</v>
      </c>
      <c r="E113" s="307">
        <f>'Rekensheet U-methode'!E134</f>
        <v>0</v>
      </c>
      <c r="F113" s="402">
        <f>'Rekensheet U-methode'!F134</f>
        <v>0</v>
      </c>
      <c r="G113" s="406" t="str">
        <f>'Rekensheet U-methode'!G134</f>
        <v/>
      </c>
      <c r="H113" s="361"/>
      <c r="I113" s="305">
        <v>110</v>
      </c>
      <c r="J113" s="365" t="str">
        <f>IF(OR('Rekensheet U-methode'!H134="MUT",'Rekensheet U-methode'!H134="ZUT"),"n.v.t.",'Rekensheet U-methode'!H134)</f>
        <v/>
      </c>
      <c r="K113" s="308" t="str">
        <f>'Rekensheet U-methode'!J134</f>
        <v/>
      </c>
      <c r="L113" s="308" t="str">
        <f>'Rekensheet U-methode'!K134</f>
        <v/>
      </c>
      <c r="M113" s="308" t="str">
        <f>'Rekensheet U-methode'!L134</f>
        <v/>
      </c>
      <c r="N113" s="385" t="str">
        <f>'Rekensheet U-methode'!M134</f>
        <v/>
      </c>
      <c r="O113" s="386" t="str">
        <f>'Rekensheet U-methode'!N134</f>
        <v/>
      </c>
      <c r="P113" s="364"/>
      <c r="Q113" s="305">
        <v>110</v>
      </c>
      <c r="R113" s="365" t="str">
        <f>IF(OR('Rekensheet U-methode'!H134="MUT",'Rekensheet U-methode'!H134="ZUT"),"n.v.t.",'Rekensheet U-methode'!H134)</f>
        <v/>
      </c>
      <c r="S113" s="307" t="str">
        <f>IF('Rekensheet U-methode'!P134="0. nee","Nee","Ja")</f>
        <v>Nee</v>
      </c>
      <c r="T113" s="308" t="str">
        <f>'Rekensheet U-methode'!Q134</f>
        <v/>
      </c>
      <c r="U113" s="391">
        <f>'Rekensheet U-methode'!R134</f>
        <v>0</v>
      </c>
      <c r="V113" s="308" t="str">
        <f>'Rekensheet U-methode'!S134</f>
        <v/>
      </c>
      <c r="W113" s="308" t="str">
        <f>'Rekensheet U-methode'!T134</f>
        <v/>
      </c>
      <c r="X113" s="385" t="str">
        <f>'Rekensheet U-methode'!Y134</f>
        <v/>
      </c>
      <c r="Y113" s="386" t="str">
        <f>'Rekensheet U-methode'!Z134</f>
        <v/>
      </c>
    </row>
    <row r="114" spans="2:25" s="293" customFormat="1" x14ac:dyDescent="0.2">
      <c r="B114" s="305">
        <v>111</v>
      </c>
      <c r="C114" s="306">
        <f>'Rekensheet U-methode'!D135</f>
        <v>0</v>
      </c>
      <c r="D114" s="306" t="str">
        <f>IF('Rekensheet U-methode'!C135='Lijsten overig'!M$3,"Mobiel",IF('Rekensheet U-methode'!C135='Lijsten overig'!M$4,"Stationair",IF('Rekensheet U-methode'!C135='Lijsten overig'!M$6,"MUT",IF('Rekensheet U-methode'!C135='Lijsten overig'!M$7,"ZUT","Speciaal"))))</f>
        <v>Mobiel</v>
      </c>
      <c r="E114" s="307">
        <f>'Rekensheet U-methode'!E135</f>
        <v>0</v>
      </c>
      <c r="F114" s="402">
        <f>'Rekensheet U-methode'!F135</f>
        <v>0</v>
      </c>
      <c r="G114" s="406" t="str">
        <f>'Rekensheet U-methode'!G135</f>
        <v/>
      </c>
      <c r="H114" s="361"/>
      <c r="I114" s="305">
        <v>111</v>
      </c>
      <c r="J114" s="365" t="str">
        <f>IF(OR('Rekensheet U-methode'!H135="MUT",'Rekensheet U-methode'!H135="ZUT"),"n.v.t.",'Rekensheet U-methode'!H135)</f>
        <v/>
      </c>
      <c r="K114" s="308" t="str">
        <f>'Rekensheet U-methode'!J135</f>
        <v/>
      </c>
      <c r="L114" s="308" t="str">
        <f>'Rekensheet U-methode'!K135</f>
        <v/>
      </c>
      <c r="M114" s="308" t="str">
        <f>'Rekensheet U-methode'!L135</f>
        <v/>
      </c>
      <c r="N114" s="385" t="str">
        <f>'Rekensheet U-methode'!M135</f>
        <v/>
      </c>
      <c r="O114" s="386" t="str">
        <f>'Rekensheet U-methode'!N135</f>
        <v/>
      </c>
      <c r="P114" s="364"/>
      <c r="Q114" s="305">
        <v>111</v>
      </c>
      <c r="R114" s="365" t="str">
        <f>IF(OR('Rekensheet U-methode'!H135="MUT",'Rekensheet U-methode'!H135="ZUT"),"n.v.t.",'Rekensheet U-methode'!H135)</f>
        <v/>
      </c>
      <c r="S114" s="307" t="str">
        <f>IF('Rekensheet U-methode'!P135="0. nee","Nee","Ja")</f>
        <v>Nee</v>
      </c>
      <c r="T114" s="308" t="str">
        <f>'Rekensheet U-methode'!Q135</f>
        <v/>
      </c>
      <c r="U114" s="391">
        <f>'Rekensheet U-methode'!R135</f>
        <v>0</v>
      </c>
      <c r="V114" s="308" t="str">
        <f>'Rekensheet U-methode'!S135</f>
        <v/>
      </c>
      <c r="W114" s="308" t="str">
        <f>'Rekensheet U-methode'!T135</f>
        <v/>
      </c>
      <c r="X114" s="385" t="str">
        <f>'Rekensheet U-methode'!Y135</f>
        <v/>
      </c>
      <c r="Y114" s="386" t="str">
        <f>'Rekensheet U-methode'!Z135</f>
        <v/>
      </c>
    </row>
    <row r="115" spans="2:25" s="293" customFormat="1" x14ac:dyDescent="0.2">
      <c r="B115" s="305">
        <v>112</v>
      </c>
      <c r="C115" s="306">
        <f>'Rekensheet U-methode'!D136</f>
        <v>0</v>
      </c>
      <c r="D115" s="306" t="str">
        <f>IF('Rekensheet U-methode'!C136='Lijsten overig'!M$3,"Mobiel",IF('Rekensheet U-methode'!C136='Lijsten overig'!M$4,"Stationair",IF('Rekensheet U-methode'!C136='Lijsten overig'!M$6,"MUT",IF('Rekensheet U-methode'!C136='Lijsten overig'!M$7,"ZUT","Speciaal"))))</f>
        <v>Mobiel</v>
      </c>
      <c r="E115" s="307">
        <f>'Rekensheet U-methode'!E136</f>
        <v>0</v>
      </c>
      <c r="F115" s="402">
        <f>'Rekensheet U-methode'!F136</f>
        <v>0</v>
      </c>
      <c r="G115" s="406" t="str">
        <f>'Rekensheet U-methode'!G136</f>
        <v/>
      </c>
      <c r="H115" s="361"/>
      <c r="I115" s="305">
        <v>112</v>
      </c>
      <c r="J115" s="365" t="str">
        <f>IF(OR('Rekensheet U-methode'!H136="MUT",'Rekensheet U-methode'!H136="ZUT"),"n.v.t.",'Rekensheet U-methode'!H136)</f>
        <v/>
      </c>
      <c r="K115" s="308" t="str">
        <f>'Rekensheet U-methode'!J136</f>
        <v/>
      </c>
      <c r="L115" s="308" t="str">
        <f>'Rekensheet U-methode'!K136</f>
        <v/>
      </c>
      <c r="M115" s="308" t="str">
        <f>'Rekensheet U-methode'!L136</f>
        <v/>
      </c>
      <c r="N115" s="385" t="str">
        <f>'Rekensheet U-methode'!M136</f>
        <v/>
      </c>
      <c r="O115" s="386" t="str">
        <f>'Rekensheet U-methode'!N136</f>
        <v/>
      </c>
      <c r="P115" s="364"/>
      <c r="Q115" s="305">
        <v>112</v>
      </c>
      <c r="R115" s="365" t="str">
        <f>IF(OR('Rekensheet U-methode'!H136="MUT",'Rekensheet U-methode'!H136="ZUT"),"n.v.t.",'Rekensheet U-methode'!H136)</f>
        <v/>
      </c>
      <c r="S115" s="307" t="str">
        <f>IF('Rekensheet U-methode'!P136="0. nee","Nee","Ja")</f>
        <v>Nee</v>
      </c>
      <c r="T115" s="308" t="str">
        <f>'Rekensheet U-methode'!Q136</f>
        <v/>
      </c>
      <c r="U115" s="391">
        <f>'Rekensheet U-methode'!R136</f>
        <v>0</v>
      </c>
      <c r="V115" s="308" t="str">
        <f>'Rekensheet U-methode'!S136</f>
        <v/>
      </c>
      <c r="W115" s="308" t="str">
        <f>'Rekensheet U-methode'!T136</f>
        <v/>
      </c>
      <c r="X115" s="385" t="str">
        <f>'Rekensheet U-methode'!Y136</f>
        <v/>
      </c>
      <c r="Y115" s="386" t="str">
        <f>'Rekensheet U-methode'!Z136</f>
        <v/>
      </c>
    </row>
    <row r="116" spans="2:25" s="293" customFormat="1" x14ac:dyDescent="0.2">
      <c r="B116" s="305">
        <v>113</v>
      </c>
      <c r="C116" s="306">
        <f>'Rekensheet U-methode'!D137</f>
        <v>0</v>
      </c>
      <c r="D116" s="306" t="str">
        <f>IF('Rekensheet U-methode'!C137='Lijsten overig'!M$3,"Mobiel",IF('Rekensheet U-methode'!C137='Lijsten overig'!M$4,"Stationair",IF('Rekensheet U-methode'!C137='Lijsten overig'!M$6,"MUT",IF('Rekensheet U-methode'!C137='Lijsten overig'!M$7,"ZUT","Speciaal"))))</f>
        <v>Mobiel</v>
      </c>
      <c r="E116" s="307">
        <f>'Rekensheet U-methode'!E137</f>
        <v>0</v>
      </c>
      <c r="F116" s="402">
        <f>'Rekensheet U-methode'!F137</f>
        <v>0</v>
      </c>
      <c r="G116" s="406" t="str">
        <f>'Rekensheet U-methode'!G137</f>
        <v/>
      </c>
      <c r="H116" s="361"/>
      <c r="I116" s="305">
        <v>113</v>
      </c>
      <c r="J116" s="365" t="str">
        <f>IF(OR('Rekensheet U-methode'!H137="MUT",'Rekensheet U-methode'!H137="ZUT"),"n.v.t.",'Rekensheet U-methode'!H137)</f>
        <v/>
      </c>
      <c r="K116" s="308" t="str">
        <f>'Rekensheet U-methode'!J137</f>
        <v/>
      </c>
      <c r="L116" s="308" t="str">
        <f>'Rekensheet U-methode'!K137</f>
        <v/>
      </c>
      <c r="M116" s="308" t="str">
        <f>'Rekensheet U-methode'!L137</f>
        <v/>
      </c>
      <c r="N116" s="385" t="str">
        <f>'Rekensheet U-methode'!M137</f>
        <v/>
      </c>
      <c r="O116" s="386" t="str">
        <f>'Rekensheet U-methode'!N137</f>
        <v/>
      </c>
      <c r="P116" s="364"/>
      <c r="Q116" s="305">
        <v>113</v>
      </c>
      <c r="R116" s="365" t="str">
        <f>IF(OR('Rekensheet U-methode'!H137="MUT",'Rekensheet U-methode'!H137="ZUT"),"n.v.t.",'Rekensheet U-methode'!H137)</f>
        <v/>
      </c>
      <c r="S116" s="307" t="str">
        <f>IF('Rekensheet U-methode'!P137="0. nee","Nee","Ja")</f>
        <v>Nee</v>
      </c>
      <c r="T116" s="308" t="str">
        <f>'Rekensheet U-methode'!Q137</f>
        <v/>
      </c>
      <c r="U116" s="391">
        <f>'Rekensheet U-methode'!R137</f>
        <v>0</v>
      </c>
      <c r="V116" s="308" t="str">
        <f>'Rekensheet U-methode'!S137</f>
        <v/>
      </c>
      <c r="W116" s="308" t="str">
        <f>'Rekensheet U-methode'!T137</f>
        <v/>
      </c>
      <c r="X116" s="385" t="str">
        <f>'Rekensheet U-methode'!Y137</f>
        <v/>
      </c>
      <c r="Y116" s="386" t="str">
        <f>'Rekensheet U-methode'!Z137</f>
        <v/>
      </c>
    </row>
    <row r="117" spans="2:25" s="293" customFormat="1" x14ac:dyDescent="0.2">
      <c r="B117" s="305">
        <v>114</v>
      </c>
      <c r="C117" s="306">
        <f>'Rekensheet U-methode'!D138</f>
        <v>0</v>
      </c>
      <c r="D117" s="306" t="str">
        <f>IF('Rekensheet U-methode'!C138='Lijsten overig'!M$3,"Mobiel",IF('Rekensheet U-methode'!C138='Lijsten overig'!M$4,"Stationair",IF('Rekensheet U-methode'!C138='Lijsten overig'!M$6,"MUT",IF('Rekensheet U-methode'!C138='Lijsten overig'!M$7,"ZUT","Speciaal"))))</f>
        <v>Mobiel</v>
      </c>
      <c r="E117" s="307">
        <f>'Rekensheet U-methode'!E138</f>
        <v>0</v>
      </c>
      <c r="F117" s="402">
        <f>'Rekensheet U-methode'!F138</f>
        <v>0</v>
      </c>
      <c r="G117" s="406" t="str">
        <f>'Rekensheet U-methode'!G138</f>
        <v/>
      </c>
      <c r="H117" s="361"/>
      <c r="I117" s="305">
        <v>114</v>
      </c>
      <c r="J117" s="365" t="str">
        <f>IF(OR('Rekensheet U-methode'!H138="MUT",'Rekensheet U-methode'!H138="ZUT"),"n.v.t.",'Rekensheet U-methode'!H138)</f>
        <v/>
      </c>
      <c r="K117" s="308" t="str">
        <f>'Rekensheet U-methode'!J138</f>
        <v/>
      </c>
      <c r="L117" s="308" t="str">
        <f>'Rekensheet U-methode'!K138</f>
        <v/>
      </c>
      <c r="M117" s="308" t="str">
        <f>'Rekensheet U-methode'!L138</f>
        <v/>
      </c>
      <c r="N117" s="385" t="str">
        <f>'Rekensheet U-methode'!M138</f>
        <v/>
      </c>
      <c r="O117" s="386" t="str">
        <f>'Rekensheet U-methode'!N138</f>
        <v/>
      </c>
      <c r="P117" s="364"/>
      <c r="Q117" s="305">
        <v>114</v>
      </c>
      <c r="R117" s="365" t="str">
        <f>IF(OR('Rekensheet U-methode'!H138="MUT",'Rekensheet U-methode'!H138="ZUT"),"n.v.t.",'Rekensheet U-methode'!H138)</f>
        <v/>
      </c>
      <c r="S117" s="307" t="str">
        <f>IF('Rekensheet U-methode'!P138="0. nee","Nee","Ja")</f>
        <v>Nee</v>
      </c>
      <c r="T117" s="308" t="str">
        <f>'Rekensheet U-methode'!Q138</f>
        <v/>
      </c>
      <c r="U117" s="391">
        <f>'Rekensheet U-methode'!R138</f>
        <v>0</v>
      </c>
      <c r="V117" s="308" t="str">
        <f>'Rekensheet U-methode'!S138</f>
        <v/>
      </c>
      <c r="W117" s="308" t="str">
        <f>'Rekensheet U-methode'!T138</f>
        <v/>
      </c>
      <c r="X117" s="385" t="str">
        <f>'Rekensheet U-methode'!Y138</f>
        <v/>
      </c>
      <c r="Y117" s="386" t="str">
        <f>'Rekensheet U-methode'!Z138</f>
        <v/>
      </c>
    </row>
    <row r="118" spans="2:25" s="293" customFormat="1" x14ac:dyDescent="0.2">
      <c r="B118" s="305">
        <v>115</v>
      </c>
      <c r="C118" s="306">
        <f>'Rekensheet U-methode'!D139</f>
        <v>0</v>
      </c>
      <c r="D118" s="306" t="str">
        <f>IF('Rekensheet U-methode'!C139='Lijsten overig'!M$3,"Mobiel",IF('Rekensheet U-methode'!C139='Lijsten overig'!M$4,"Stationair",IF('Rekensheet U-methode'!C139='Lijsten overig'!M$6,"MUT",IF('Rekensheet U-methode'!C139='Lijsten overig'!M$7,"ZUT","Speciaal"))))</f>
        <v>Mobiel</v>
      </c>
      <c r="E118" s="307">
        <f>'Rekensheet U-methode'!E139</f>
        <v>0</v>
      </c>
      <c r="F118" s="402">
        <f>'Rekensheet U-methode'!F139</f>
        <v>0</v>
      </c>
      <c r="G118" s="406" t="str">
        <f>'Rekensheet U-methode'!G139</f>
        <v/>
      </c>
      <c r="H118" s="361"/>
      <c r="I118" s="305">
        <v>115</v>
      </c>
      <c r="J118" s="365" t="str">
        <f>IF(OR('Rekensheet U-methode'!H139="MUT",'Rekensheet U-methode'!H139="ZUT"),"n.v.t.",'Rekensheet U-methode'!H139)</f>
        <v/>
      </c>
      <c r="K118" s="308" t="str">
        <f>'Rekensheet U-methode'!J139</f>
        <v/>
      </c>
      <c r="L118" s="308" t="str">
        <f>'Rekensheet U-methode'!K139</f>
        <v/>
      </c>
      <c r="M118" s="308" t="str">
        <f>'Rekensheet U-methode'!L139</f>
        <v/>
      </c>
      <c r="N118" s="385" t="str">
        <f>'Rekensheet U-methode'!M139</f>
        <v/>
      </c>
      <c r="O118" s="386" t="str">
        <f>'Rekensheet U-methode'!N139</f>
        <v/>
      </c>
      <c r="P118" s="364"/>
      <c r="Q118" s="305">
        <v>115</v>
      </c>
      <c r="R118" s="365" t="str">
        <f>IF(OR('Rekensheet U-methode'!H139="MUT",'Rekensheet U-methode'!H139="ZUT"),"n.v.t.",'Rekensheet U-methode'!H139)</f>
        <v/>
      </c>
      <c r="S118" s="307" t="str">
        <f>IF('Rekensheet U-methode'!P139="0. nee","Nee","Ja")</f>
        <v>Nee</v>
      </c>
      <c r="T118" s="308" t="str">
        <f>'Rekensheet U-methode'!Q139</f>
        <v/>
      </c>
      <c r="U118" s="391">
        <f>'Rekensheet U-methode'!R139</f>
        <v>0</v>
      </c>
      <c r="V118" s="308" t="str">
        <f>'Rekensheet U-methode'!S139</f>
        <v/>
      </c>
      <c r="W118" s="308" t="str">
        <f>'Rekensheet U-methode'!T139</f>
        <v/>
      </c>
      <c r="X118" s="385" t="str">
        <f>'Rekensheet U-methode'!Y139</f>
        <v/>
      </c>
      <c r="Y118" s="386" t="str">
        <f>'Rekensheet U-methode'!Z139</f>
        <v/>
      </c>
    </row>
    <row r="119" spans="2:25" s="293" customFormat="1" x14ac:dyDescent="0.2">
      <c r="B119" s="305">
        <v>116</v>
      </c>
      <c r="C119" s="306">
        <f>'Rekensheet U-methode'!D140</f>
        <v>0</v>
      </c>
      <c r="D119" s="306" t="str">
        <f>IF('Rekensheet U-methode'!C140='Lijsten overig'!M$3,"Mobiel",IF('Rekensheet U-methode'!C140='Lijsten overig'!M$4,"Stationair",IF('Rekensheet U-methode'!C140='Lijsten overig'!M$6,"MUT",IF('Rekensheet U-methode'!C140='Lijsten overig'!M$7,"ZUT","Speciaal"))))</f>
        <v>Mobiel</v>
      </c>
      <c r="E119" s="307">
        <f>'Rekensheet U-methode'!E140</f>
        <v>0</v>
      </c>
      <c r="F119" s="402">
        <f>'Rekensheet U-methode'!F140</f>
        <v>0</v>
      </c>
      <c r="G119" s="406" t="str">
        <f>'Rekensheet U-methode'!G140</f>
        <v/>
      </c>
      <c r="H119" s="361"/>
      <c r="I119" s="305">
        <v>116</v>
      </c>
      <c r="J119" s="365" t="str">
        <f>IF(OR('Rekensheet U-methode'!H140="MUT",'Rekensheet U-methode'!H140="ZUT"),"n.v.t.",'Rekensheet U-methode'!H140)</f>
        <v/>
      </c>
      <c r="K119" s="308" t="str">
        <f>'Rekensheet U-methode'!J140</f>
        <v/>
      </c>
      <c r="L119" s="308" t="str">
        <f>'Rekensheet U-methode'!K140</f>
        <v/>
      </c>
      <c r="M119" s="308" t="str">
        <f>'Rekensheet U-methode'!L140</f>
        <v/>
      </c>
      <c r="N119" s="385" t="str">
        <f>'Rekensheet U-methode'!M140</f>
        <v/>
      </c>
      <c r="O119" s="386" t="str">
        <f>'Rekensheet U-methode'!N140</f>
        <v/>
      </c>
      <c r="P119" s="364"/>
      <c r="Q119" s="305">
        <v>116</v>
      </c>
      <c r="R119" s="365" t="str">
        <f>IF(OR('Rekensheet U-methode'!H140="MUT",'Rekensheet U-methode'!H140="ZUT"),"n.v.t.",'Rekensheet U-methode'!H140)</f>
        <v/>
      </c>
      <c r="S119" s="307" t="str">
        <f>IF('Rekensheet U-methode'!P140="0. nee","Nee","Ja")</f>
        <v>Nee</v>
      </c>
      <c r="T119" s="308" t="str">
        <f>'Rekensheet U-methode'!Q140</f>
        <v/>
      </c>
      <c r="U119" s="391">
        <f>'Rekensheet U-methode'!R140</f>
        <v>0</v>
      </c>
      <c r="V119" s="308" t="str">
        <f>'Rekensheet U-methode'!S140</f>
        <v/>
      </c>
      <c r="W119" s="308" t="str">
        <f>'Rekensheet U-methode'!T140</f>
        <v/>
      </c>
      <c r="X119" s="385" t="str">
        <f>'Rekensheet U-methode'!Y140</f>
        <v/>
      </c>
      <c r="Y119" s="386" t="str">
        <f>'Rekensheet U-methode'!Z140</f>
        <v/>
      </c>
    </row>
    <row r="120" spans="2:25" s="293" customFormat="1" x14ac:dyDescent="0.2">
      <c r="B120" s="305">
        <v>117</v>
      </c>
      <c r="C120" s="306">
        <f>'Rekensheet U-methode'!D141</f>
        <v>0</v>
      </c>
      <c r="D120" s="306" t="str">
        <f>IF('Rekensheet U-methode'!C141='Lijsten overig'!M$3,"Mobiel",IF('Rekensheet U-methode'!C141='Lijsten overig'!M$4,"Stationair",IF('Rekensheet U-methode'!C141='Lijsten overig'!M$6,"MUT",IF('Rekensheet U-methode'!C141='Lijsten overig'!M$7,"ZUT","Speciaal"))))</f>
        <v>Mobiel</v>
      </c>
      <c r="E120" s="307">
        <f>'Rekensheet U-methode'!E141</f>
        <v>0</v>
      </c>
      <c r="F120" s="402">
        <f>'Rekensheet U-methode'!F141</f>
        <v>0</v>
      </c>
      <c r="G120" s="406" t="str">
        <f>'Rekensheet U-methode'!G141</f>
        <v/>
      </c>
      <c r="H120" s="361"/>
      <c r="I120" s="305">
        <v>117</v>
      </c>
      <c r="J120" s="365" t="str">
        <f>IF(OR('Rekensheet U-methode'!H141="MUT",'Rekensheet U-methode'!H141="ZUT"),"n.v.t.",'Rekensheet U-methode'!H141)</f>
        <v/>
      </c>
      <c r="K120" s="308" t="str">
        <f>'Rekensheet U-methode'!J141</f>
        <v/>
      </c>
      <c r="L120" s="308" t="str">
        <f>'Rekensheet U-methode'!K141</f>
        <v/>
      </c>
      <c r="M120" s="308" t="str">
        <f>'Rekensheet U-methode'!L141</f>
        <v/>
      </c>
      <c r="N120" s="385" t="str">
        <f>'Rekensheet U-methode'!M141</f>
        <v/>
      </c>
      <c r="O120" s="386" t="str">
        <f>'Rekensheet U-methode'!N141</f>
        <v/>
      </c>
      <c r="P120" s="364"/>
      <c r="Q120" s="305">
        <v>117</v>
      </c>
      <c r="R120" s="365" t="str">
        <f>IF(OR('Rekensheet U-methode'!H141="MUT",'Rekensheet U-methode'!H141="ZUT"),"n.v.t.",'Rekensheet U-methode'!H141)</f>
        <v/>
      </c>
      <c r="S120" s="307" t="str">
        <f>IF('Rekensheet U-methode'!P141="0. nee","Nee","Ja")</f>
        <v>Nee</v>
      </c>
      <c r="T120" s="308" t="str">
        <f>'Rekensheet U-methode'!Q141</f>
        <v/>
      </c>
      <c r="U120" s="391">
        <f>'Rekensheet U-methode'!R141</f>
        <v>0</v>
      </c>
      <c r="V120" s="308" t="str">
        <f>'Rekensheet U-methode'!S141</f>
        <v/>
      </c>
      <c r="W120" s="308" t="str">
        <f>'Rekensheet U-methode'!T141</f>
        <v/>
      </c>
      <c r="X120" s="385" t="str">
        <f>'Rekensheet U-methode'!Y141</f>
        <v/>
      </c>
      <c r="Y120" s="386" t="str">
        <f>'Rekensheet U-methode'!Z141</f>
        <v/>
      </c>
    </row>
    <row r="121" spans="2:25" s="293" customFormat="1" x14ac:dyDescent="0.2">
      <c r="B121" s="305">
        <v>118</v>
      </c>
      <c r="C121" s="306">
        <f>'Rekensheet U-methode'!D142</f>
        <v>0</v>
      </c>
      <c r="D121" s="306" t="str">
        <f>IF('Rekensheet U-methode'!C142='Lijsten overig'!M$3,"Mobiel",IF('Rekensheet U-methode'!C142='Lijsten overig'!M$4,"Stationair",IF('Rekensheet U-methode'!C142='Lijsten overig'!M$6,"MUT",IF('Rekensheet U-methode'!C142='Lijsten overig'!M$7,"ZUT","Speciaal"))))</f>
        <v>Mobiel</v>
      </c>
      <c r="E121" s="307">
        <f>'Rekensheet U-methode'!E142</f>
        <v>0</v>
      </c>
      <c r="F121" s="402">
        <f>'Rekensheet U-methode'!F142</f>
        <v>0</v>
      </c>
      <c r="G121" s="406" t="str">
        <f>'Rekensheet U-methode'!G142</f>
        <v/>
      </c>
      <c r="H121" s="361"/>
      <c r="I121" s="305">
        <v>118</v>
      </c>
      <c r="J121" s="365" t="str">
        <f>IF(OR('Rekensheet U-methode'!H142="MUT",'Rekensheet U-methode'!H142="ZUT"),"n.v.t.",'Rekensheet U-methode'!H142)</f>
        <v/>
      </c>
      <c r="K121" s="308" t="str">
        <f>'Rekensheet U-methode'!J142</f>
        <v/>
      </c>
      <c r="L121" s="308" t="str">
        <f>'Rekensheet U-methode'!K142</f>
        <v/>
      </c>
      <c r="M121" s="308" t="str">
        <f>'Rekensheet U-methode'!L142</f>
        <v/>
      </c>
      <c r="N121" s="385" t="str">
        <f>'Rekensheet U-methode'!M142</f>
        <v/>
      </c>
      <c r="O121" s="386" t="str">
        <f>'Rekensheet U-methode'!N142</f>
        <v/>
      </c>
      <c r="P121" s="364"/>
      <c r="Q121" s="305">
        <v>118</v>
      </c>
      <c r="R121" s="365" t="str">
        <f>IF(OR('Rekensheet U-methode'!H142="MUT",'Rekensheet U-methode'!H142="ZUT"),"n.v.t.",'Rekensheet U-methode'!H142)</f>
        <v/>
      </c>
      <c r="S121" s="307" t="str">
        <f>IF('Rekensheet U-methode'!P142="0. nee","Nee","Ja")</f>
        <v>Nee</v>
      </c>
      <c r="T121" s="308" t="str">
        <f>'Rekensheet U-methode'!Q142</f>
        <v/>
      </c>
      <c r="U121" s="391">
        <f>'Rekensheet U-methode'!R142</f>
        <v>0</v>
      </c>
      <c r="V121" s="308" t="str">
        <f>'Rekensheet U-methode'!S142</f>
        <v/>
      </c>
      <c r="W121" s="308" t="str">
        <f>'Rekensheet U-methode'!T142</f>
        <v/>
      </c>
      <c r="X121" s="385" t="str">
        <f>'Rekensheet U-methode'!Y142</f>
        <v/>
      </c>
      <c r="Y121" s="386" t="str">
        <f>'Rekensheet U-methode'!Z142</f>
        <v/>
      </c>
    </row>
    <row r="122" spans="2:25" s="293" customFormat="1" x14ac:dyDescent="0.2">
      <c r="B122" s="305">
        <v>119</v>
      </c>
      <c r="C122" s="306">
        <f>'Rekensheet U-methode'!D143</f>
        <v>0</v>
      </c>
      <c r="D122" s="306" t="str">
        <f>IF('Rekensheet U-methode'!C143='Lijsten overig'!M$3,"Mobiel",IF('Rekensheet U-methode'!C143='Lijsten overig'!M$4,"Stationair",IF('Rekensheet U-methode'!C143='Lijsten overig'!M$6,"MUT",IF('Rekensheet U-methode'!C143='Lijsten overig'!M$7,"ZUT","Speciaal"))))</f>
        <v>Mobiel</v>
      </c>
      <c r="E122" s="307">
        <f>'Rekensheet U-methode'!E143</f>
        <v>0</v>
      </c>
      <c r="F122" s="402">
        <f>'Rekensheet U-methode'!F143</f>
        <v>0</v>
      </c>
      <c r="G122" s="406" t="str">
        <f>'Rekensheet U-methode'!G143</f>
        <v/>
      </c>
      <c r="H122" s="361"/>
      <c r="I122" s="305">
        <v>119</v>
      </c>
      <c r="J122" s="365" t="str">
        <f>IF(OR('Rekensheet U-methode'!H143="MUT",'Rekensheet U-methode'!H143="ZUT"),"n.v.t.",'Rekensheet U-methode'!H143)</f>
        <v/>
      </c>
      <c r="K122" s="308" t="str">
        <f>'Rekensheet U-methode'!J143</f>
        <v/>
      </c>
      <c r="L122" s="308" t="str">
        <f>'Rekensheet U-methode'!K143</f>
        <v/>
      </c>
      <c r="M122" s="308" t="str">
        <f>'Rekensheet U-methode'!L143</f>
        <v/>
      </c>
      <c r="N122" s="385" t="str">
        <f>'Rekensheet U-methode'!M143</f>
        <v/>
      </c>
      <c r="O122" s="386" t="str">
        <f>'Rekensheet U-methode'!N143</f>
        <v/>
      </c>
      <c r="P122" s="364"/>
      <c r="Q122" s="305">
        <v>119</v>
      </c>
      <c r="R122" s="365" t="str">
        <f>IF(OR('Rekensheet U-methode'!H143="MUT",'Rekensheet U-methode'!H143="ZUT"),"n.v.t.",'Rekensheet U-methode'!H143)</f>
        <v/>
      </c>
      <c r="S122" s="307" t="str">
        <f>IF('Rekensheet U-methode'!P143="0. nee","Nee","Ja")</f>
        <v>Nee</v>
      </c>
      <c r="T122" s="308" t="str">
        <f>'Rekensheet U-methode'!Q143</f>
        <v/>
      </c>
      <c r="U122" s="391">
        <f>'Rekensheet U-methode'!R143</f>
        <v>0</v>
      </c>
      <c r="V122" s="308" t="str">
        <f>'Rekensheet U-methode'!S143</f>
        <v/>
      </c>
      <c r="W122" s="308" t="str">
        <f>'Rekensheet U-methode'!T143</f>
        <v/>
      </c>
      <c r="X122" s="385" t="str">
        <f>'Rekensheet U-methode'!Y143</f>
        <v/>
      </c>
      <c r="Y122" s="386" t="str">
        <f>'Rekensheet U-methode'!Z143</f>
        <v/>
      </c>
    </row>
    <row r="123" spans="2:25" s="293" customFormat="1" x14ac:dyDescent="0.2">
      <c r="B123" s="305">
        <v>120</v>
      </c>
      <c r="C123" s="306">
        <f>'Rekensheet U-methode'!D144</f>
        <v>0</v>
      </c>
      <c r="D123" s="306" t="str">
        <f>IF('Rekensheet U-methode'!C144='Lijsten overig'!M$3,"Mobiel",IF('Rekensheet U-methode'!C144='Lijsten overig'!M$4,"Stationair",IF('Rekensheet U-methode'!C144='Lijsten overig'!M$6,"MUT",IF('Rekensheet U-methode'!C144='Lijsten overig'!M$7,"ZUT","Speciaal"))))</f>
        <v>Mobiel</v>
      </c>
      <c r="E123" s="307">
        <f>'Rekensheet U-methode'!E144</f>
        <v>0</v>
      </c>
      <c r="F123" s="402">
        <f>'Rekensheet U-methode'!F144</f>
        <v>0</v>
      </c>
      <c r="G123" s="406" t="str">
        <f>'Rekensheet U-methode'!G144</f>
        <v/>
      </c>
      <c r="H123" s="361"/>
      <c r="I123" s="305">
        <v>120</v>
      </c>
      <c r="J123" s="365" t="str">
        <f>IF(OR('Rekensheet U-methode'!H144="MUT",'Rekensheet U-methode'!H144="ZUT"),"n.v.t.",'Rekensheet U-methode'!H144)</f>
        <v/>
      </c>
      <c r="K123" s="308" t="str">
        <f>'Rekensheet U-methode'!J144</f>
        <v/>
      </c>
      <c r="L123" s="308" t="str">
        <f>'Rekensheet U-methode'!K144</f>
        <v/>
      </c>
      <c r="M123" s="308" t="str">
        <f>'Rekensheet U-methode'!L144</f>
        <v/>
      </c>
      <c r="N123" s="385" t="str">
        <f>'Rekensheet U-methode'!M144</f>
        <v/>
      </c>
      <c r="O123" s="386" t="str">
        <f>'Rekensheet U-methode'!N144</f>
        <v/>
      </c>
      <c r="P123" s="364"/>
      <c r="Q123" s="305">
        <v>120</v>
      </c>
      <c r="R123" s="365" t="str">
        <f>IF(OR('Rekensheet U-methode'!H144="MUT",'Rekensheet U-methode'!H144="ZUT"),"n.v.t.",'Rekensheet U-methode'!H144)</f>
        <v/>
      </c>
      <c r="S123" s="307" t="str">
        <f>IF('Rekensheet U-methode'!P144="0. nee","Nee","Ja")</f>
        <v>Nee</v>
      </c>
      <c r="T123" s="308" t="str">
        <f>'Rekensheet U-methode'!Q144</f>
        <v/>
      </c>
      <c r="U123" s="391">
        <f>'Rekensheet U-methode'!R144</f>
        <v>0</v>
      </c>
      <c r="V123" s="308" t="str">
        <f>'Rekensheet U-methode'!S144</f>
        <v/>
      </c>
      <c r="W123" s="308" t="str">
        <f>'Rekensheet U-methode'!T144</f>
        <v/>
      </c>
      <c r="X123" s="385" t="str">
        <f>'Rekensheet U-methode'!Y144</f>
        <v/>
      </c>
      <c r="Y123" s="386" t="str">
        <f>'Rekensheet U-methode'!Z144</f>
        <v/>
      </c>
    </row>
    <row r="124" spans="2:25" s="293" customFormat="1" x14ac:dyDescent="0.2">
      <c r="B124" s="305">
        <v>121</v>
      </c>
      <c r="C124" s="306">
        <f>'Rekensheet U-methode'!D145</f>
        <v>0</v>
      </c>
      <c r="D124" s="306" t="str">
        <f>IF('Rekensheet U-methode'!C145='Lijsten overig'!M$3,"Mobiel",IF('Rekensheet U-methode'!C145='Lijsten overig'!M$4,"Stationair",IF('Rekensheet U-methode'!C145='Lijsten overig'!M$6,"MUT",IF('Rekensheet U-methode'!C145='Lijsten overig'!M$7,"ZUT","Speciaal"))))</f>
        <v>Mobiel</v>
      </c>
      <c r="E124" s="307">
        <f>'Rekensheet U-methode'!E145</f>
        <v>0</v>
      </c>
      <c r="F124" s="402">
        <f>'Rekensheet U-methode'!F145</f>
        <v>0</v>
      </c>
      <c r="G124" s="406" t="str">
        <f>'Rekensheet U-methode'!G145</f>
        <v/>
      </c>
      <c r="H124" s="361"/>
      <c r="I124" s="305">
        <v>121</v>
      </c>
      <c r="J124" s="365" t="str">
        <f>IF(OR('Rekensheet U-methode'!H145="MUT",'Rekensheet U-methode'!H145="ZUT"),"n.v.t.",'Rekensheet U-methode'!H145)</f>
        <v/>
      </c>
      <c r="K124" s="308" t="str">
        <f>'Rekensheet U-methode'!J145</f>
        <v/>
      </c>
      <c r="L124" s="308" t="str">
        <f>'Rekensheet U-methode'!K145</f>
        <v/>
      </c>
      <c r="M124" s="308" t="str">
        <f>'Rekensheet U-methode'!L145</f>
        <v/>
      </c>
      <c r="N124" s="385" t="str">
        <f>'Rekensheet U-methode'!M145</f>
        <v/>
      </c>
      <c r="O124" s="386" t="str">
        <f>'Rekensheet U-methode'!N145</f>
        <v/>
      </c>
      <c r="P124" s="364"/>
      <c r="Q124" s="305">
        <v>121</v>
      </c>
      <c r="R124" s="365" t="str">
        <f>IF(OR('Rekensheet U-methode'!H145="MUT",'Rekensheet U-methode'!H145="ZUT"),"n.v.t.",'Rekensheet U-methode'!H145)</f>
        <v/>
      </c>
      <c r="S124" s="307" t="str">
        <f>IF('Rekensheet U-methode'!P145="0. nee","Nee","Ja")</f>
        <v>Nee</v>
      </c>
      <c r="T124" s="308" t="str">
        <f>'Rekensheet U-methode'!Q145</f>
        <v/>
      </c>
      <c r="U124" s="391">
        <f>'Rekensheet U-methode'!R145</f>
        <v>0</v>
      </c>
      <c r="V124" s="308" t="str">
        <f>'Rekensheet U-methode'!S145</f>
        <v/>
      </c>
      <c r="W124" s="308" t="str">
        <f>'Rekensheet U-methode'!T145</f>
        <v/>
      </c>
      <c r="X124" s="385" t="str">
        <f>'Rekensheet U-methode'!Y145</f>
        <v/>
      </c>
      <c r="Y124" s="386" t="str">
        <f>'Rekensheet U-methode'!Z145</f>
        <v/>
      </c>
    </row>
    <row r="125" spans="2:25" s="293" customFormat="1" x14ac:dyDescent="0.2">
      <c r="B125" s="305">
        <v>122</v>
      </c>
      <c r="C125" s="306">
        <f>'Rekensheet U-methode'!D146</f>
        <v>0</v>
      </c>
      <c r="D125" s="306" t="str">
        <f>IF('Rekensheet U-methode'!C146='Lijsten overig'!M$3,"Mobiel",IF('Rekensheet U-methode'!C146='Lijsten overig'!M$4,"Stationair",IF('Rekensheet U-methode'!C146='Lijsten overig'!M$6,"MUT",IF('Rekensheet U-methode'!C146='Lijsten overig'!M$7,"ZUT","Speciaal"))))</f>
        <v>Mobiel</v>
      </c>
      <c r="E125" s="307">
        <f>'Rekensheet U-methode'!E146</f>
        <v>0</v>
      </c>
      <c r="F125" s="402">
        <f>'Rekensheet U-methode'!F146</f>
        <v>0</v>
      </c>
      <c r="G125" s="406" t="str">
        <f>'Rekensheet U-methode'!G146</f>
        <v/>
      </c>
      <c r="H125" s="361"/>
      <c r="I125" s="305">
        <v>122</v>
      </c>
      <c r="J125" s="365" t="str">
        <f>IF(OR('Rekensheet U-methode'!H146="MUT",'Rekensheet U-methode'!H146="ZUT"),"n.v.t.",'Rekensheet U-methode'!H146)</f>
        <v/>
      </c>
      <c r="K125" s="308" t="str">
        <f>'Rekensheet U-methode'!J146</f>
        <v/>
      </c>
      <c r="L125" s="308" t="str">
        <f>'Rekensheet U-methode'!K146</f>
        <v/>
      </c>
      <c r="M125" s="308" t="str">
        <f>'Rekensheet U-methode'!L146</f>
        <v/>
      </c>
      <c r="N125" s="385" t="str">
        <f>'Rekensheet U-methode'!M146</f>
        <v/>
      </c>
      <c r="O125" s="386" t="str">
        <f>'Rekensheet U-methode'!N146</f>
        <v/>
      </c>
      <c r="P125" s="364"/>
      <c r="Q125" s="305">
        <v>122</v>
      </c>
      <c r="R125" s="365" t="str">
        <f>IF(OR('Rekensheet U-methode'!H146="MUT",'Rekensheet U-methode'!H146="ZUT"),"n.v.t.",'Rekensheet U-methode'!H146)</f>
        <v/>
      </c>
      <c r="S125" s="307" t="str">
        <f>IF('Rekensheet U-methode'!P146="0. nee","Nee","Ja")</f>
        <v>Nee</v>
      </c>
      <c r="T125" s="308" t="str">
        <f>'Rekensheet U-methode'!Q146</f>
        <v/>
      </c>
      <c r="U125" s="391">
        <f>'Rekensheet U-methode'!R146</f>
        <v>0</v>
      </c>
      <c r="V125" s="308" t="str">
        <f>'Rekensheet U-methode'!S146</f>
        <v/>
      </c>
      <c r="W125" s="308" t="str">
        <f>'Rekensheet U-methode'!T146</f>
        <v/>
      </c>
      <c r="X125" s="385" t="str">
        <f>'Rekensheet U-methode'!Y146</f>
        <v/>
      </c>
      <c r="Y125" s="386" t="str">
        <f>'Rekensheet U-methode'!Z146</f>
        <v/>
      </c>
    </row>
    <row r="126" spans="2:25" s="293" customFormat="1" x14ac:dyDescent="0.2">
      <c r="B126" s="305">
        <v>123</v>
      </c>
      <c r="C126" s="306">
        <f>'Rekensheet U-methode'!D147</f>
        <v>0</v>
      </c>
      <c r="D126" s="306" t="str">
        <f>IF('Rekensheet U-methode'!C147='Lijsten overig'!M$3,"Mobiel",IF('Rekensheet U-methode'!C147='Lijsten overig'!M$4,"Stationair",IF('Rekensheet U-methode'!C147='Lijsten overig'!M$6,"MUT",IF('Rekensheet U-methode'!C147='Lijsten overig'!M$7,"ZUT","Speciaal"))))</f>
        <v>Mobiel</v>
      </c>
      <c r="E126" s="307">
        <f>'Rekensheet U-methode'!E147</f>
        <v>0</v>
      </c>
      <c r="F126" s="402">
        <f>'Rekensheet U-methode'!F147</f>
        <v>0</v>
      </c>
      <c r="G126" s="406" t="str">
        <f>'Rekensheet U-methode'!G147</f>
        <v/>
      </c>
      <c r="H126" s="361"/>
      <c r="I126" s="305">
        <v>123</v>
      </c>
      <c r="J126" s="365" t="str">
        <f>IF(OR('Rekensheet U-methode'!H147="MUT",'Rekensheet U-methode'!H147="ZUT"),"n.v.t.",'Rekensheet U-methode'!H147)</f>
        <v/>
      </c>
      <c r="K126" s="308" t="str">
        <f>'Rekensheet U-methode'!J147</f>
        <v/>
      </c>
      <c r="L126" s="308" t="str">
        <f>'Rekensheet U-methode'!K147</f>
        <v/>
      </c>
      <c r="M126" s="308" t="str">
        <f>'Rekensheet U-methode'!L147</f>
        <v/>
      </c>
      <c r="N126" s="385" t="str">
        <f>'Rekensheet U-methode'!M147</f>
        <v/>
      </c>
      <c r="O126" s="386" t="str">
        <f>'Rekensheet U-methode'!N147</f>
        <v/>
      </c>
      <c r="P126" s="364"/>
      <c r="Q126" s="305">
        <v>123</v>
      </c>
      <c r="R126" s="365" t="str">
        <f>IF(OR('Rekensheet U-methode'!H147="MUT",'Rekensheet U-methode'!H147="ZUT"),"n.v.t.",'Rekensheet U-methode'!H147)</f>
        <v/>
      </c>
      <c r="S126" s="307" t="str">
        <f>IF('Rekensheet U-methode'!P147="0. nee","Nee","Ja")</f>
        <v>Nee</v>
      </c>
      <c r="T126" s="308" t="str">
        <f>'Rekensheet U-methode'!Q147</f>
        <v/>
      </c>
      <c r="U126" s="391">
        <f>'Rekensheet U-methode'!R147</f>
        <v>0</v>
      </c>
      <c r="V126" s="308" t="str">
        <f>'Rekensheet U-methode'!S147</f>
        <v/>
      </c>
      <c r="W126" s="308" t="str">
        <f>'Rekensheet U-methode'!T147</f>
        <v/>
      </c>
      <c r="X126" s="385" t="str">
        <f>'Rekensheet U-methode'!Y147</f>
        <v/>
      </c>
      <c r="Y126" s="386" t="str">
        <f>'Rekensheet U-methode'!Z147</f>
        <v/>
      </c>
    </row>
    <row r="127" spans="2:25" s="293" customFormat="1" x14ac:dyDescent="0.2">
      <c r="B127" s="305">
        <v>124</v>
      </c>
      <c r="C127" s="306">
        <f>'Rekensheet U-methode'!D148</f>
        <v>0</v>
      </c>
      <c r="D127" s="306" t="str">
        <f>IF('Rekensheet U-methode'!C148='Lijsten overig'!M$3,"Mobiel",IF('Rekensheet U-methode'!C148='Lijsten overig'!M$4,"Stationair",IF('Rekensheet U-methode'!C148='Lijsten overig'!M$6,"MUT",IF('Rekensheet U-methode'!C148='Lijsten overig'!M$7,"ZUT","Speciaal"))))</f>
        <v>Mobiel</v>
      </c>
      <c r="E127" s="307">
        <f>'Rekensheet U-methode'!E148</f>
        <v>0</v>
      </c>
      <c r="F127" s="402">
        <f>'Rekensheet U-methode'!F148</f>
        <v>0</v>
      </c>
      <c r="G127" s="406" t="str">
        <f>'Rekensheet U-methode'!G148</f>
        <v/>
      </c>
      <c r="H127" s="361"/>
      <c r="I127" s="305">
        <v>124</v>
      </c>
      <c r="J127" s="365" t="str">
        <f>IF(OR('Rekensheet U-methode'!H148="MUT",'Rekensheet U-methode'!H148="ZUT"),"n.v.t.",'Rekensheet U-methode'!H148)</f>
        <v/>
      </c>
      <c r="K127" s="308" t="str">
        <f>'Rekensheet U-methode'!J148</f>
        <v/>
      </c>
      <c r="L127" s="308" t="str">
        <f>'Rekensheet U-methode'!K148</f>
        <v/>
      </c>
      <c r="M127" s="308" t="str">
        <f>'Rekensheet U-methode'!L148</f>
        <v/>
      </c>
      <c r="N127" s="385" t="str">
        <f>'Rekensheet U-methode'!M148</f>
        <v/>
      </c>
      <c r="O127" s="386" t="str">
        <f>'Rekensheet U-methode'!N148</f>
        <v/>
      </c>
      <c r="P127" s="364"/>
      <c r="Q127" s="305">
        <v>124</v>
      </c>
      <c r="R127" s="365" t="str">
        <f>IF(OR('Rekensheet U-methode'!H148="MUT",'Rekensheet U-methode'!H148="ZUT"),"n.v.t.",'Rekensheet U-methode'!H148)</f>
        <v/>
      </c>
      <c r="S127" s="307" t="str">
        <f>IF('Rekensheet U-methode'!P148="0. nee","Nee","Ja")</f>
        <v>Nee</v>
      </c>
      <c r="T127" s="308" t="str">
        <f>'Rekensheet U-methode'!Q148</f>
        <v/>
      </c>
      <c r="U127" s="391">
        <f>'Rekensheet U-methode'!R148</f>
        <v>0</v>
      </c>
      <c r="V127" s="308" t="str">
        <f>'Rekensheet U-methode'!S148</f>
        <v/>
      </c>
      <c r="W127" s="308" t="str">
        <f>'Rekensheet U-methode'!T148</f>
        <v/>
      </c>
      <c r="X127" s="385" t="str">
        <f>'Rekensheet U-methode'!Y148</f>
        <v/>
      </c>
      <c r="Y127" s="386" t="str">
        <f>'Rekensheet U-methode'!Z148</f>
        <v/>
      </c>
    </row>
    <row r="128" spans="2:25" s="293" customFormat="1" x14ac:dyDescent="0.2">
      <c r="B128" s="305">
        <v>125</v>
      </c>
      <c r="C128" s="306">
        <f>'Rekensheet U-methode'!D149</f>
        <v>0</v>
      </c>
      <c r="D128" s="306" t="str">
        <f>IF('Rekensheet U-methode'!C149='Lijsten overig'!M$3,"Mobiel",IF('Rekensheet U-methode'!C149='Lijsten overig'!M$4,"Stationair",IF('Rekensheet U-methode'!C149='Lijsten overig'!M$6,"MUT",IF('Rekensheet U-methode'!C149='Lijsten overig'!M$7,"ZUT","Speciaal"))))</f>
        <v>Mobiel</v>
      </c>
      <c r="E128" s="307">
        <f>'Rekensheet U-methode'!E149</f>
        <v>0</v>
      </c>
      <c r="F128" s="402">
        <f>'Rekensheet U-methode'!F149</f>
        <v>0</v>
      </c>
      <c r="G128" s="406" t="str">
        <f>'Rekensheet U-methode'!G149</f>
        <v/>
      </c>
      <c r="H128" s="361"/>
      <c r="I128" s="305">
        <v>125</v>
      </c>
      <c r="J128" s="365" t="str">
        <f>IF(OR('Rekensheet U-methode'!H149="MUT",'Rekensheet U-methode'!H149="ZUT"),"n.v.t.",'Rekensheet U-methode'!H149)</f>
        <v/>
      </c>
      <c r="K128" s="308" t="str">
        <f>'Rekensheet U-methode'!J149</f>
        <v/>
      </c>
      <c r="L128" s="308" t="str">
        <f>'Rekensheet U-methode'!K149</f>
        <v/>
      </c>
      <c r="M128" s="308" t="str">
        <f>'Rekensheet U-methode'!L149</f>
        <v/>
      </c>
      <c r="N128" s="385" t="str">
        <f>'Rekensheet U-methode'!M149</f>
        <v/>
      </c>
      <c r="O128" s="386" t="str">
        <f>'Rekensheet U-methode'!N149</f>
        <v/>
      </c>
      <c r="P128" s="364"/>
      <c r="Q128" s="305">
        <v>125</v>
      </c>
      <c r="R128" s="365" t="str">
        <f>IF(OR('Rekensheet U-methode'!H149="MUT",'Rekensheet U-methode'!H149="ZUT"),"n.v.t.",'Rekensheet U-methode'!H149)</f>
        <v/>
      </c>
      <c r="S128" s="307" t="str">
        <f>IF('Rekensheet U-methode'!P149="0. nee","Nee","Ja")</f>
        <v>Nee</v>
      </c>
      <c r="T128" s="308" t="str">
        <f>'Rekensheet U-methode'!Q149</f>
        <v/>
      </c>
      <c r="U128" s="391">
        <f>'Rekensheet U-methode'!R149</f>
        <v>0</v>
      </c>
      <c r="V128" s="308" t="str">
        <f>'Rekensheet U-methode'!S149</f>
        <v/>
      </c>
      <c r="W128" s="308" t="str">
        <f>'Rekensheet U-methode'!T149</f>
        <v/>
      </c>
      <c r="X128" s="385" t="str">
        <f>'Rekensheet U-methode'!Y149</f>
        <v/>
      </c>
      <c r="Y128" s="386" t="str">
        <f>'Rekensheet U-methode'!Z149</f>
        <v/>
      </c>
    </row>
    <row r="129" spans="2:25" s="293" customFormat="1" x14ac:dyDescent="0.2">
      <c r="B129" s="305">
        <v>126</v>
      </c>
      <c r="C129" s="306">
        <f>'Rekensheet U-methode'!D150</f>
        <v>0</v>
      </c>
      <c r="D129" s="306" t="str">
        <f>IF('Rekensheet U-methode'!C150='Lijsten overig'!M$3,"Mobiel",IF('Rekensheet U-methode'!C150='Lijsten overig'!M$4,"Stationair",IF('Rekensheet U-methode'!C150='Lijsten overig'!M$6,"MUT",IF('Rekensheet U-methode'!C150='Lijsten overig'!M$7,"ZUT","Speciaal"))))</f>
        <v>Mobiel</v>
      </c>
      <c r="E129" s="307">
        <f>'Rekensheet U-methode'!E150</f>
        <v>0</v>
      </c>
      <c r="F129" s="402">
        <f>'Rekensheet U-methode'!F150</f>
        <v>0</v>
      </c>
      <c r="G129" s="406" t="str">
        <f>'Rekensheet U-methode'!G150</f>
        <v/>
      </c>
      <c r="H129" s="361"/>
      <c r="I129" s="305">
        <v>126</v>
      </c>
      <c r="J129" s="365" t="str">
        <f>IF(OR('Rekensheet U-methode'!H150="MUT",'Rekensheet U-methode'!H150="ZUT"),"n.v.t.",'Rekensheet U-methode'!H150)</f>
        <v/>
      </c>
      <c r="K129" s="308" t="str">
        <f>'Rekensheet U-methode'!J150</f>
        <v/>
      </c>
      <c r="L129" s="308" t="str">
        <f>'Rekensheet U-methode'!K150</f>
        <v/>
      </c>
      <c r="M129" s="308" t="str">
        <f>'Rekensheet U-methode'!L150</f>
        <v/>
      </c>
      <c r="N129" s="385" t="str">
        <f>'Rekensheet U-methode'!M150</f>
        <v/>
      </c>
      <c r="O129" s="386" t="str">
        <f>'Rekensheet U-methode'!N150</f>
        <v/>
      </c>
      <c r="P129" s="364"/>
      <c r="Q129" s="305">
        <v>126</v>
      </c>
      <c r="R129" s="365" t="str">
        <f>IF(OR('Rekensheet U-methode'!H150="MUT",'Rekensheet U-methode'!H150="ZUT"),"n.v.t.",'Rekensheet U-methode'!H150)</f>
        <v/>
      </c>
      <c r="S129" s="307" t="str">
        <f>IF('Rekensheet U-methode'!P150="0. nee","Nee","Ja")</f>
        <v>Nee</v>
      </c>
      <c r="T129" s="308" t="str">
        <f>'Rekensheet U-methode'!Q150</f>
        <v/>
      </c>
      <c r="U129" s="391">
        <f>'Rekensheet U-methode'!R150</f>
        <v>0</v>
      </c>
      <c r="V129" s="308" t="str">
        <f>'Rekensheet U-methode'!S150</f>
        <v/>
      </c>
      <c r="W129" s="308" t="str">
        <f>'Rekensheet U-methode'!T150</f>
        <v/>
      </c>
      <c r="X129" s="385" t="str">
        <f>'Rekensheet U-methode'!Y150</f>
        <v/>
      </c>
      <c r="Y129" s="386" t="str">
        <f>'Rekensheet U-methode'!Z150</f>
        <v/>
      </c>
    </row>
    <row r="130" spans="2:25" s="293" customFormat="1" x14ac:dyDescent="0.2">
      <c r="B130" s="305">
        <v>127</v>
      </c>
      <c r="C130" s="306">
        <f>'Rekensheet U-methode'!D151</f>
        <v>0</v>
      </c>
      <c r="D130" s="306" t="str">
        <f>IF('Rekensheet U-methode'!C151='Lijsten overig'!M$3,"Mobiel",IF('Rekensheet U-methode'!C151='Lijsten overig'!M$4,"Stationair",IF('Rekensheet U-methode'!C151='Lijsten overig'!M$6,"MUT",IF('Rekensheet U-methode'!C151='Lijsten overig'!M$7,"ZUT","Speciaal"))))</f>
        <v>Mobiel</v>
      </c>
      <c r="E130" s="307">
        <f>'Rekensheet U-methode'!E151</f>
        <v>0</v>
      </c>
      <c r="F130" s="402">
        <f>'Rekensheet U-methode'!F151</f>
        <v>0</v>
      </c>
      <c r="G130" s="406" t="str">
        <f>'Rekensheet U-methode'!G151</f>
        <v/>
      </c>
      <c r="H130" s="361"/>
      <c r="I130" s="305">
        <v>127</v>
      </c>
      <c r="J130" s="365" t="str">
        <f>IF(OR('Rekensheet U-methode'!H151="MUT",'Rekensheet U-methode'!H151="ZUT"),"n.v.t.",'Rekensheet U-methode'!H151)</f>
        <v/>
      </c>
      <c r="K130" s="308" t="str">
        <f>'Rekensheet U-methode'!J151</f>
        <v/>
      </c>
      <c r="L130" s="308" t="str">
        <f>'Rekensheet U-methode'!K151</f>
        <v/>
      </c>
      <c r="M130" s="308" t="str">
        <f>'Rekensheet U-methode'!L151</f>
        <v/>
      </c>
      <c r="N130" s="385" t="str">
        <f>'Rekensheet U-methode'!M151</f>
        <v/>
      </c>
      <c r="O130" s="386" t="str">
        <f>'Rekensheet U-methode'!N151</f>
        <v/>
      </c>
      <c r="P130" s="364"/>
      <c r="Q130" s="305">
        <v>127</v>
      </c>
      <c r="R130" s="365" t="str">
        <f>IF(OR('Rekensheet U-methode'!H151="MUT",'Rekensheet U-methode'!H151="ZUT"),"n.v.t.",'Rekensheet U-methode'!H151)</f>
        <v/>
      </c>
      <c r="S130" s="307" t="str">
        <f>IF('Rekensheet U-methode'!P151="0. nee","Nee","Ja")</f>
        <v>Nee</v>
      </c>
      <c r="T130" s="308" t="str">
        <f>'Rekensheet U-methode'!Q151</f>
        <v/>
      </c>
      <c r="U130" s="391">
        <f>'Rekensheet U-methode'!R151</f>
        <v>0</v>
      </c>
      <c r="V130" s="308" t="str">
        <f>'Rekensheet U-methode'!S151</f>
        <v/>
      </c>
      <c r="W130" s="308" t="str">
        <f>'Rekensheet U-methode'!T151</f>
        <v/>
      </c>
      <c r="X130" s="385" t="str">
        <f>'Rekensheet U-methode'!Y151</f>
        <v/>
      </c>
      <c r="Y130" s="386" t="str">
        <f>'Rekensheet U-methode'!Z151</f>
        <v/>
      </c>
    </row>
    <row r="131" spans="2:25" s="293" customFormat="1" x14ac:dyDescent="0.2">
      <c r="B131" s="305">
        <v>128</v>
      </c>
      <c r="C131" s="306">
        <f>'Rekensheet U-methode'!D152</f>
        <v>0</v>
      </c>
      <c r="D131" s="306" t="str">
        <f>IF('Rekensheet U-methode'!C152='Lijsten overig'!M$3,"Mobiel",IF('Rekensheet U-methode'!C152='Lijsten overig'!M$4,"Stationair",IF('Rekensheet U-methode'!C152='Lijsten overig'!M$6,"MUT",IF('Rekensheet U-methode'!C152='Lijsten overig'!M$7,"ZUT","Speciaal"))))</f>
        <v>Mobiel</v>
      </c>
      <c r="E131" s="307">
        <f>'Rekensheet U-methode'!E152</f>
        <v>0</v>
      </c>
      <c r="F131" s="402">
        <f>'Rekensheet U-methode'!F152</f>
        <v>0</v>
      </c>
      <c r="G131" s="406" t="str">
        <f>'Rekensheet U-methode'!G152</f>
        <v/>
      </c>
      <c r="H131" s="361"/>
      <c r="I131" s="305">
        <v>128</v>
      </c>
      <c r="J131" s="365" t="str">
        <f>IF(OR('Rekensheet U-methode'!H152="MUT",'Rekensheet U-methode'!H152="ZUT"),"n.v.t.",'Rekensheet U-methode'!H152)</f>
        <v/>
      </c>
      <c r="K131" s="308" t="str">
        <f>'Rekensheet U-methode'!J152</f>
        <v/>
      </c>
      <c r="L131" s="308" t="str">
        <f>'Rekensheet U-methode'!K152</f>
        <v/>
      </c>
      <c r="M131" s="308" t="str">
        <f>'Rekensheet U-methode'!L152</f>
        <v/>
      </c>
      <c r="N131" s="385" t="str">
        <f>'Rekensheet U-methode'!M152</f>
        <v/>
      </c>
      <c r="O131" s="386" t="str">
        <f>'Rekensheet U-methode'!N152</f>
        <v/>
      </c>
      <c r="P131" s="364"/>
      <c r="Q131" s="305">
        <v>128</v>
      </c>
      <c r="R131" s="365" t="str">
        <f>IF(OR('Rekensheet U-methode'!H152="MUT",'Rekensheet U-methode'!H152="ZUT"),"n.v.t.",'Rekensheet U-methode'!H152)</f>
        <v/>
      </c>
      <c r="S131" s="307" t="str">
        <f>IF('Rekensheet U-methode'!P152="0. nee","Nee","Ja")</f>
        <v>Nee</v>
      </c>
      <c r="T131" s="308" t="str">
        <f>'Rekensheet U-methode'!Q152</f>
        <v/>
      </c>
      <c r="U131" s="391">
        <f>'Rekensheet U-methode'!R152</f>
        <v>0</v>
      </c>
      <c r="V131" s="308" t="str">
        <f>'Rekensheet U-methode'!S152</f>
        <v/>
      </c>
      <c r="W131" s="308" t="str">
        <f>'Rekensheet U-methode'!T152</f>
        <v/>
      </c>
      <c r="X131" s="385" t="str">
        <f>'Rekensheet U-methode'!Y152</f>
        <v/>
      </c>
      <c r="Y131" s="386" t="str">
        <f>'Rekensheet U-methode'!Z152</f>
        <v/>
      </c>
    </row>
    <row r="132" spans="2:25" s="293" customFormat="1" x14ac:dyDescent="0.2">
      <c r="B132" s="305">
        <v>129</v>
      </c>
      <c r="C132" s="306">
        <f>'Rekensheet U-methode'!D153</f>
        <v>0</v>
      </c>
      <c r="D132" s="306" t="str">
        <f>IF('Rekensheet U-methode'!C153='Lijsten overig'!M$3,"Mobiel",IF('Rekensheet U-methode'!C153='Lijsten overig'!M$4,"Stationair",IF('Rekensheet U-methode'!C153='Lijsten overig'!M$6,"MUT",IF('Rekensheet U-methode'!C153='Lijsten overig'!M$7,"ZUT","Speciaal"))))</f>
        <v>Mobiel</v>
      </c>
      <c r="E132" s="307">
        <f>'Rekensheet U-methode'!E153</f>
        <v>0</v>
      </c>
      <c r="F132" s="402">
        <f>'Rekensheet U-methode'!F153</f>
        <v>0</v>
      </c>
      <c r="G132" s="406" t="str">
        <f>'Rekensheet U-methode'!G153</f>
        <v/>
      </c>
      <c r="H132" s="361"/>
      <c r="I132" s="305">
        <v>129</v>
      </c>
      <c r="J132" s="365" t="str">
        <f>IF(OR('Rekensheet U-methode'!H153="MUT",'Rekensheet U-methode'!H153="ZUT"),"n.v.t.",'Rekensheet U-methode'!H153)</f>
        <v/>
      </c>
      <c r="K132" s="308" t="str">
        <f>'Rekensheet U-methode'!J153</f>
        <v/>
      </c>
      <c r="L132" s="308" t="str">
        <f>'Rekensheet U-methode'!K153</f>
        <v/>
      </c>
      <c r="M132" s="308" t="str">
        <f>'Rekensheet U-methode'!L153</f>
        <v/>
      </c>
      <c r="N132" s="385" t="str">
        <f>'Rekensheet U-methode'!M153</f>
        <v/>
      </c>
      <c r="O132" s="386" t="str">
        <f>'Rekensheet U-methode'!N153</f>
        <v/>
      </c>
      <c r="P132" s="364"/>
      <c r="Q132" s="305">
        <v>129</v>
      </c>
      <c r="R132" s="365" t="str">
        <f>IF(OR('Rekensheet U-methode'!H153="MUT",'Rekensheet U-methode'!H153="ZUT"),"n.v.t.",'Rekensheet U-methode'!H153)</f>
        <v/>
      </c>
      <c r="S132" s="307" t="str">
        <f>IF('Rekensheet U-methode'!P153="0. nee","Nee","Ja")</f>
        <v>Nee</v>
      </c>
      <c r="T132" s="308" t="str">
        <f>'Rekensheet U-methode'!Q153</f>
        <v/>
      </c>
      <c r="U132" s="391">
        <f>'Rekensheet U-methode'!R153</f>
        <v>0</v>
      </c>
      <c r="V132" s="308" t="str">
        <f>'Rekensheet U-methode'!S153</f>
        <v/>
      </c>
      <c r="W132" s="308" t="str">
        <f>'Rekensheet U-methode'!T153</f>
        <v/>
      </c>
      <c r="X132" s="385" t="str">
        <f>'Rekensheet U-methode'!Y153</f>
        <v/>
      </c>
      <c r="Y132" s="386" t="str">
        <f>'Rekensheet U-methode'!Z153</f>
        <v/>
      </c>
    </row>
    <row r="133" spans="2:25" s="293" customFormat="1" x14ac:dyDescent="0.2">
      <c r="B133" s="305">
        <v>130</v>
      </c>
      <c r="C133" s="306">
        <f>'Rekensheet U-methode'!D154</f>
        <v>0</v>
      </c>
      <c r="D133" s="306" t="str">
        <f>IF('Rekensheet U-methode'!C154='Lijsten overig'!M$3,"Mobiel",IF('Rekensheet U-methode'!C154='Lijsten overig'!M$4,"Stationair",IF('Rekensheet U-methode'!C154='Lijsten overig'!M$6,"MUT",IF('Rekensheet U-methode'!C154='Lijsten overig'!M$7,"ZUT","Speciaal"))))</f>
        <v>Mobiel</v>
      </c>
      <c r="E133" s="307">
        <f>'Rekensheet U-methode'!E154</f>
        <v>0</v>
      </c>
      <c r="F133" s="402">
        <f>'Rekensheet U-methode'!F154</f>
        <v>0</v>
      </c>
      <c r="G133" s="406" t="str">
        <f>'Rekensheet U-methode'!G154</f>
        <v/>
      </c>
      <c r="H133" s="361"/>
      <c r="I133" s="305">
        <v>130</v>
      </c>
      <c r="J133" s="365" t="str">
        <f>IF(OR('Rekensheet U-methode'!H154="MUT",'Rekensheet U-methode'!H154="ZUT"),"n.v.t.",'Rekensheet U-methode'!H154)</f>
        <v/>
      </c>
      <c r="K133" s="308" t="str">
        <f>'Rekensheet U-methode'!J154</f>
        <v/>
      </c>
      <c r="L133" s="308" t="str">
        <f>'Rekensheet U-methode'!K154</f>
        <v/>
      </c>
      <c r="M133" s="308" t="str">
        <f>'Rekensheet U-methode'!L154</f>
        <v/>
      </c>
      <c r="N133" s="385" t="str">
        <f>'Rekensheet U-methode'!M154</f>
        <v/>
      </c>
      <c r="O133" s="386" t="str">
        <f>'Rekensheet U-methode'!N154</f>
        <v/>
      </c>
      <c r="P133" s="364"/>
      <c r="Q133" s="305">
        <v>130</v>
      </c>
      <c r="R133" s="365" t="str">
        <f>IF(OR('Rekensheet U-methode'!H154="MUT",'Rekensheet U-methode'!H154="ZUT"),"n.v.t.",'Rekensheet U-methode'!H154)</f>
        <v/>
      </c>
      <c r="S133" s="307" t="str">
        <f>IF('Rekensheet U-methode'!P154="0. nee","Nee","Ja")</f>
        <v>Nee</v>
      </c>
      <c r="T133" s="308" t="str">
        <f>'Rekensheet U-methode'!Q154</f>
        <v/>
      </c>
      <c r="U133" s="391">
        <f>'Rekensheet U-methode'!R154</f>
        <v>0</v>
      </c>
      <c r="V133" s="308" t="str">
        <f>'Rekensheet U-methode'!S154</f>
        <v/>
      </c>
      <c r="W133" s="308" t="str">
        <f>'Rekensheet U-methode'!T154</f>
        <v/>
      </c>
      <c r="X133" s="385" t="str">
        <f>'Rekensheet U-methode'!Y154</f>
        <v/>
      </c>
      <c r="Y133" s="386" t="str">
        <f>'Rekensheet U-methode'!Z154</f>
        <v/>
      </c>
    </row>
    <row r="134" spans="2:25" s="293" customFormat="1" x14ac:dyDescent="0.2">
      <c r="B134" s="305">
        <v>131</v>
      </c>
      <c r="C134" s="306">
        <f>'Rekensheet U-methode'!D155</f>
        <v>0</v>
      </c>
      <c r="D134" s="306" t="str">
        <f>IF('Rekensheet U-methode'!C155='Lijsten overig'!M$3,"Mobiel",IF('Rekensheet U-methode'!C155='Lijsten overig'!M$4,"Stationair",IF('Rekensheet U-methode'!C155='Lijsten overig'!M$6,"MUT",IF('Rekensheet U-methode'!C155='Lijsten overig'!M$7,"ZUT","Speciaal"))))</f>
        <v>Mobiel</v>
      </c>
      <c r="E134" s="307">
        <f>'Rekensheet U-methode'!E155</f>
        <v>0</v>
      </c>
      <c r="F134" s="402">
        <f>'Rekensheet U-methode'!F155</f>
        <v>0</v>
      </c>
      <c r="G134" s="406" t="str">
        <f>'Rekensheet U-methode'!G155</f>
        <v/>
      </c>
      <c r="H134" s="361"/>
      <c r="I134" s="305">
        <v>131</v>
      </c>
      <c r="J134" s="365" t="str">
        <f>IF(OR('Rekensheet U-methode'!H155="MUT",'Rekensheet U-methode'!H155="ZUT"),"n.v.t.",'Rekensheet U-methode'!H155)</f>
        <v/>
      </c>
      <c r="K134" s="308" t="str">
        <f>'Rekensheet U-methode'!J155</f>
        <v/>
      </c>
      <c r="L134" s="308" t="str">
        <f>'Rekensheet U-methode'!K155</f>
        <v/>
      </c>
      <c r="M134" s="308" t="str">
        <f>'Rekensheet U-methode'!L155</f>
        <v/>
      </c>
      <c r="N134" s="385" t="str">
        <f>'Rekensheet U-methode'!M155</f>
        <v/>
      </c>
      <c r="O134" s="386" t="str">
        <f>'Rekensheet U-methode'!N155</f>
        <v/>
      </c>
      <c r="P134" s="364"/>
      <c r="Q134" s="305">
        <v>131</v>
      </c>
      <c r="R134" s="365" t="str">
        <f>IF(OR('Rekensheet U-methode'!H155="MUT",'Rekensheet U-methode'!H155="ZUT"),"n.v.t.",'Rekensheet U-methode'!H155)</f>
        <v/>
      </c>
      <c r="S134" s="307" t="str">
        <f>IF('Rekensheet U-methode'!P155="0. nee","Nee","Ja")</f>
        <v>Nee</v>
      </c>
      <c r="T134" s="308" t="str">
        <f>'Rekensheet U-methode'!Q155</f>
        <v/>
      </c>
      <c r="U134" s="391">
        <f>'Rekensheet U-methode'!R155</f>
        <v>0</v>
      </c>
      <c r="V134" s="308" t="str">
        <f>'Rekensheet U-methode'!S155</f>
        <v/>
      </c>
      <c r="W134" s="308" t="str">
        <f>'Rekensheet U-methode'!T155</f>
        <v/>
      </c>
      <c r="X134" s="385" t="str">
        <f>'Rekensheet U-methode'!Y155</f>
        <v/>
      </c>
      <c r="Y134" s="386" t="str">
        <f>'Rekensheet U-methode'!Z155</f>
        <v/>
      </c>
    </row>
    <row r="135" spans="2:25" s="293" customFormat="1" x14ac:dyDescent="0.2">
      <c r="B135" s="305">
        <v>132</v>
      </c>
      <c r="C135" s="306">
        <f>'Rekensheet U-methode'!D156</f>
        <v>0</v>
      </c>
      <c r="D135" s="306" t="str">
        <f>IF('Rekensheet U-methode'!C156='Lijsten overig'!M$3,"Mobiel",IF('Rekensheet U-methode'!C156='Lijsten overig'!M$4,"Stationair",IF('Rekensheet U-methode'!C156='Lijsten overig'!M$6,"MUT",IF('Rekensheet U-methode'!C156='Lijsten overig'!M$7,"ZUT","Speciaal"))))</f>
        <v>Mobiel</v>
      </c>
      <c r="E135" s="307">
        <f>'Rekensheet U-methode'!E156</f>
        <v>0</v>
      </c>
      <c r="F135" s="402">
        <f>'Rekensheet U-methode'!F156</f>
        <v>0</v>
      </c>
      <c r="G135" s="406" t="str">
        <f>'Rekensheet U-methode'!G156</f>
        <v/>
      </c>
      <c r="H135" s="361"/>
      <c r="I135" s="305">
        <v>132</v>
      </c>
      <c r="J135" s="365" t="str">
        <f>IF(OR('Rekensheet U-methode'!H156="MUT",'Rekensheet U-methode'!H156="ZUT"),"n.v.t.",'Rekensheet U-methode'!H156)</f>
        <v/>
      </c>
      <c r="K135" s="308" t="str">
        <f>'Rekensheet U-methode'!J156</f>
        <v/>
      </c>
      <c r="L135" s="308" t="str">
        <f>'Rekensheet U-methode'!K156</f>
        <v/>
      </c>
      <c r="M135" s="308" t="str">
        <f>'Rekensheet U-methode'!L156</f>
        <v/>
      </c>
      <c r="N135" s="385" t="str">
        <f>'Rekensheet U-methode'!M156</f>
        <v/>
      </c>
      <c r="O135" s="386" t="str">
        <f>'Rekensheet U-methode'!N156</f>
        <v/>
      </c>
      <c r="P135" s="364"/>
      <c r="Q135" s="305">
        <v>132</v>
      </c>
      <c r="R135" s="365" t="str">
        <f>IF(OR('Rekensheet U-methode'!H156="MUT",'Rekensheet U-methode'!H156="ZUT"),"n.v.t.",'Rekensheet U-methode'!H156)</f>
        <v/>
      </c>
      <c r="S135" s="307" t="str">
        <f>IF('Rekensheet U-methode'!P156="0. nee","Nee","Ja")</f>
        <v>Nee</v>
      </c>
      <c r="T135" s="308" t="str">
        <f>'Rekensheet U-methode'!Q156</f>
        <v/>
      </c>
      <c r="U135" s="391">
        <f>'Rekensheet U-methode'!R156</f>
        <v>0</v>
      </c>
      <c r="V135" s="308" t="str">
        <f>'Rekensheet U-methode'!S156</f>
        <v/>
      </c>
      <c r="W135" s="308" t="str">
        <f>'Rekensheet U-methode'!T156</f>
        <v/>
      </c>
      <c r="X135" s="385" t="str">
        <f>'Rekensheet U-methode'!Y156</f>
        <v/>
      </c>
      <c r="Y135" s="386" t="str">
        <f>'Rekensheet U-methode'!Z156</f>
        <v/>
      </c>
    </row>
    <row r="136" spans="2:25" s="293" customFormat="1" x14ac:dyDescent="0.2">
      <c r="B136" s="305">
        <v>133</v>
      </c>
      <c r="C136" s="306">
        <f>'Rekensheet U-methode'!D157</f>
        <v>0</v>
      </c>
      <c r="D136" s="306" t="str">
        <f>IF('Rekensheet U-methode'!C157='Lijsten overig'!M$3,"Mobiel",IF('Rekensheet U-methode'!C157='Lijsten overig'!M$4,"Stationair",IF('Rekensheet U-methode'!C157='Lijsten overig'!M$6,"MUT",IF('Rekensheet U-methode'!C157='Lijsten overig'!M$7,"ZUT","Speciaal"))))</f>
        <v>Mobiel</v>
      </c>
      <c r="E136" s="307">
        <f>'Rekensheet U-methode'!E157</f>
        <v>0</v>
      </c>
      <c r="F136" s="402">
        <f>'Rekensheet U-methode'!F157</f>
        <v>0</v>
      </c>
      <c r="G136" s="406" t="str">
        <f>'Rekensheet U-methode'!G157</f>
        <v/>
      </c>
      <c r="H136" s="361"/>
      <c r="I136" s="305">
        <v>133</v>
      </c>
      <c r="J136" s="365" t="str">
        <f>IF(OR('Rekensheet U-methode'!H157="MUT",'Rekensheet U-methode'!H157="ZUT"),"n.v.t.",'Rekensheet U-methode'!H157)</f>
        <v/>
      </c>
      <c r="K136" s="308" t="str">
        <f>'Rekensheet U-methode'!J157</f>
        <v/>
      </c>
      <c r="L136" s="308" t="str">
        <f>'Rekensheet U-methode'!K157</f>
        <v/>
      </c>
      <c r="M136" s="308" t="str">
        <f>'Rekensheet U-methode'!L157</f>
        <v/>
      </c>
      <c r="N136" s="385" t="str">
        <f>'Rekensheet U-methode'!M157</f>
        <v/>
      </c>
      <c r="O136" s="386" t="str">
        <f>'Rekensheet U-methode'!N157</f>
        <v/>
      </c>
      <c r="P136" s="364"/>
      <c r="Q136" s="305">
        <v>133</v>
      </c>
      <c r="R136" s="365" t="str">
        <f>IF(OR('Rekensheet U-methode'!H157="MUT",'Rekensheet U-methode'!H157="ZUT"),"n.v.t.",'Rekensheet U-methode'!H157)</f>
        <v/>
      </c>
      <c r="S136" s="307" t="str">
        <f>IF('Rekensheet U-methode'!P157="0. nee","Nee","Ja")</f>
        <v>Nee</v>
      </c>
      <c r="T136" s="308" t="str">
        <f>'Rekensheet U-methode'!Q157</f>
        <v/>
      </c>
      <c r="U136" s="391">
        <f>'Rekensheet U-methode'!R157</f>
        <v>0</v>
      </c>
      <c r="V136" s="308" t="str">
        <f>'Rekensheet U-methode'!S157</f>
        <v/>
      </c>
      <c r="W136" s="308" t="str">
        <f>'Rekensheet U-methode'!T157</f>
        <v/>
      </c>
      <c r="X136" s="385" t="str">
        <f>'Rekensheet U-methode'!Y157</f>
        <v/>
      </c>
      <c r="Y136" s="386" t="str">
        <f>'Rekensheet U-methode'!Z157</f>
        <v/>
      </c>
    </row>
    <row r="137" spans="2:25" s="293" customFormat="1" x14ac:dyDescent="0.2">
      <c r="B137" s="305">
        <v>134</v>
      </c>
      <c r="C137" s="306">
        <f>'Rekensheet U-methode'!D158</f>
        <v>0</v>
      </c>
      <c r="D137" s="306" t="str">
        <f>IF('Rekensheet U-methode'!C158='Lijsten overig'!M$3,"Mobiel",IF('Rekensheet U-methode'!C158='Lijsten overig'!M$4,"Stationair",IF('Rekensheet U-methode'!C158='Lijsten overig'!M$6,"MUT",IF('Rekensheet U-methode'!C158='Lijsten overig'!M$7,"ZUT","Speciaal"))))</f>
        <v>Mobiel</v>
      </c>
      <c r="E137" s="307">
        <f>'Rekensheet U-methode'!E158</f>
        <v>0</v>
      </c>
      <c r="F137" s="402">
        <f>'Rekensheet U-methode'!F158</f>
        <v>0</v>
      </c>
      <c r="G137" s="406" t="str">
        <f>'Rekensheet U-methode'!G158</f>
        <v/>
      </c>
      <c r="H137" s="361"/>
      <c r="I137" s="305">
        <v>134</v>
      </c>
      <c r="J137" s="365" t="str">
        <f>IF(OR('Rekensheet U-methode'!H158="MUT",'Rekensheet U-methode'!H158="ZUT"),"n.v.t.",'Rekensheet U-methode'!H158)</f>
        <v/>
      </c>
      <c r="K137" s="308" t="str">
        <f>'Rekensheet U-methode'!J158</f>
        <v/>
      </c>
      <c r="L137" s="308" t="str">
        <f>'Rekensheet U-methode'!K158</f>
        <v/>
      </c>
      <c r="M137" s="308" t="str">
        <f>'Rekensheet U-methode'!L158</f>
        <v/>
      </c>
      <c r="N137" s="385" t="str">
        <f>'Rekensheet U-methode'!M158</f>
        <v/>
      </c>
      <c r="O137" s="386" t="str">
        <f>'Rekensheet U-methode'!N158</f>
        <v/>
      </c>
      <c r="P137" s="364"/>
      <c r="Q137" s="305">
        <v>134</v>
      </c>
      <c r="R137" s="365" t="str">
        <f>IF(OR('Rekensheet U-methode'!H158="MUT",'Rekensheet U-methode'!H158="ZUT"),"n.v.t.",'Rekensheet U-methode'!H158)</f>
        <v/>
      </c>
      <c r="S137" s="307" t="str">
        <f>IF('Rekensheet U-methode'!P158="0. nee","Nee","Ja")</f>
        <v>Nee</v>
      </c>
      <c r="T137" s="308" t="str">
        <f>'Rekensheet U-methode'!Q158</f>
        <v/>
      </c>
      <c r="U137" s="391">
        <f>'Rekensheet U-methode'!R158</f>
        <v>0</v>
      </c>
      <c r="V137" s="308" t="str">
        <f>'Rekensheet U-methode'!S158</f>
        <v/>
      </c>
      <c r="W137" s="308" t="str">
        <f>'Rekensheet U-methode'!T158</f>
        <v/>
      </c>
      <c r="X137" s="385" t="str">
        <f>'Rekensheet U-methode'!Y158</f>
        <v/>
      </c>
      <c r="Y137" s="386" t="str">
        <f>'Rekensheet U-methode'!Z158</f>
        <v/>
      </c>
    </row>
    <row r="138" spans="2:25" s="293" customFormat="1" x14ac:dyDescent="0.2">
      <c r="B138" s="305">
        <v>135</v>
      </c>
      <c r="C138" s="306">
        <f>'Rekensheet U-methode'!D159</f>
        <v>0</v>
      </c>
      <c r="D138" s="306" t="str">
        <f>IF('Rekensheet U-methode'!C159='Lijsten overig'!M$3,"Mobiel",IF('Rekensheet U-methode'!C159='Lijsten overig'!M$4,"Stationair",IF('Rekensheet U-methode'!C159='Lijsten overig'!M$6,"MUT",IF('Rekensheet U-methode'!C159='Lijsten overig'!M$7,"ZUT","Speciaal"))))</f>
        <v>Mobiel</v>
      </c>
      <c r="E138" s="307">
        <f>'Rekensheet U-methode'!E159</f>
        <v>0</v>
      </c>
      <c r="F138" s="402">
        <f>'Rekensheet U-methode'!F159</f>
        <v>0</v>
      </c>
      <c r="G138" s="406" t="str">
        <f>'Rekensheet U-methode'!G159</f>
        <v/>
      </c>
      <c r="H138" s="361"/>
      <c r="I138" s="305">
        <v>135</v>
      </c>
      <c r="J138" s="365" t="str">
        <f>IF(OR('Rekensheet U-methode'!H159="MUT",'Rekensheet U-methode'!H159="ZUT"),"n.v.t.",'Rekensheet U-methode'!H159)</f>
        <v/>
      </c>
      <c r="K138" s="308" t="str">
        <f>'Rekensheet U-methode'!J159</f>
        <v/>
      </c>
      <c r="L138" s="308" t="str">
        <f>'Rekensheet U-methode'!K159</f>
        <v/>
      </c>
      <c r="M138" s="308" t="str">
        <f>'Rekensheet U-methode'!L159</f>
        <v/>
      </c>
      <c r="N138" s="385" t="str">
        <f>'Rekensheet U-methode'!M159</f>
        <v/>
      </c>
      <c r="O138" s="386" t="str">
        <f>'Rekensheet U-methode'!N159</f>
        <v/>
      </c>
      <c r="P138" s="364"/>
      <c r="Q138" s="305">
        <v>135</v>
      </c>
      <c r="R138" s="365" t="str">
        <f>IF(OR('Rekensheet U-methode'!H159="MUT",'Rekensheet U-methode'!H159="ZUT"),"n.v.t.",'Rekensheet U-methode'!H159)</f>
        <v/>
      </c>
      <c r="S138" s="307" t="str">
        <f>IF('Rekensheet U-methode'!P159="0. nee","Nee","Ja")</f>
        <v>Nee</v>
      </c>
      <c r="T138" s="308" t="str">
        <f>'Rekensheet U-methode'!Q159</f>
        <v/>
      </c>
      <c r="U138" s="391">
        <f>'Rekensheet U-methode'!R159</f>
        <v>0</v>
      </c>
      <c r="V138" s="308" t="str">
        <f>'Rekensheet U-methode'!S159</f>
        <v/>
      </c>
      <c r="W138" s="308" t="str">
        <f>'Rekensheet U-methode'!T159</f>
        <v/>
      </c>
      <c r="X138" s="385" t="str">
        <f>'Rekensheet U-methode'!Y159</f>
        <v/>
      </c>
      <c r="Y138" s="386" t="str">
        <f>'Rekensheet U-methode'!Z159</f>
        <v/>
      </c>
    </row>
    <row r="139" spans="2:25" s="293" customFormat="1" x14ac:dyDescent="0.2">
      <c r="B139" s="305">
        <v>136</v>
      </c>
      <c r="C139" s="306">
        <f>'Rekensheet U-methode'!D160</f>
        <v>0</v>
      </c>
      <c r="D139" s="306" t="str">
        <f>IF('Rekensheet U-methode'!C160='Lijsten overig'!M$3,"Mobiel",IF('Rekensheet U-methode'!C160='Lijsten overig'!M$4,"Stationair",IF('Rekensheet U-methode'!C160='Lijsten overig'!M$6,"MUT",IF('Rekensheet U-methode'!C160='Lijsten overig'!M$7,"ZUT","Speciaal"))))</f>
        <v>Mobiel</v>
      </c>
      <c r="E139" s="307">
        <f>'Rekensheet U-methode'!E160</f>
        <v>0</v>
      </c>
      <c r="F139" s="402">
        <f>'Rekensheet U-methode'!F160</f>
        <v>0</v>
      </c>
      <c r="G139" s="406" t="str">
        <f>'Rekensheet U-methode'!G160</f>
        <v/>
      </c>
      <c r="H139" s="361"/>
      <c r="I139" s="305">
        <v>136</v>
      </c>
      <c r="J139" s="365" t="str">
        <f>IF(OR('Rekensheet U-methode'!H160="MUT",'Rekensheet U-methode'!H160="ZUT"),"n.v.t.",'Rekensheet U-methode'!H160)</f>
        <v/>
      </c>
      <c r="K139" s="308" t="str">
        <f>'Rekensheet U-methode'!J160</f>
        <v/>
      </c>
      <c r="L139" s="308" t="str">
        <f>'Rekensheet U-methode'!K160</f>
        <v/>
      </c>
      <c r="M139" s="308" t="str">
        <f>'Rekensheet U-methode'!L160</f>
        <v/>
      </c>
      <c r="N139" s="385" t="str">
        <f>'Rekensheet U-methode'!M160</f>
        <v/>
      </c>
      <c r="O139" s="386" t="str">
        <f>'Rekensheet U-methode'!N160</f>
        <v/>
      </c>
      <c r="P139" s="364"/>
      <c r="Q139" s="305">
        <v>136</v>
      </c>
      <c r="R139" s="365" t="str">
        <f>IF(OR('Rekensheet U-methode'!H160="MUT",'Rekensheet U-methode'!H160="ZUT"),"n.v.t.",'Rekensheet U-methode'!H160)</f>
        <v/>
      </c>
      <c r="S139" s="307" t="str">
        <f>IF('Rekensheet U-methode'!P160="0. nee","Nee","Ja")</f>
        <v>Nee</v>
      </c>
      <c r="T139" s="308" t="str">
        <f>'Rekensheet U-methode'!Q160</f>
        <v/>
      </c>
      <c r="U139" s="391">
        <f>'Rekensheet U-methode'!R160</f>
        <v>0</v>
      </c>
      <c r="V139" s="308" t="str">
        <f>'Rekensheet U-methode'!S160</f>
        <v/>
      </c>
      <c r="W139" s="308" t="str">
        <f>'Rekensheet U-methode'!T160</f>
        <v/>
      </c>
      <c r="X139" s="385" t="str">
        <f>'Rekensheet U-methode'!Y160</f>
        <v/>
      </c>
      <c r="Y139" s="386" t="str">
        <f>'Rekensheet U-methode'!Z160</f>
        <v/>
      </c>
    </row>
    <row r="140" spans="2:25" s="293" customFormat="1" x14ac:dyDescent="0.2">
      <c r="B140" s="305">
        <v>137</v>
      </c>
      <c r="C140" s="306">
        <f>'Rekensheet U-methode'!D161</f>
        <v>0</v>
      </c>
      <c r="D140" s="306" t="str">
        <f>IF('Rekensheet U-methode'!C161='Lijsten overig'!M$3,"Mobiel",IF('Rekensheet U-methode'!C161='Lijsten overig'!M$4,"Stationair",IF('Rekensheet U-methode'!C161='Lijsten overig'!M$6,"MUT",IF('Rekensheet U-methode'!C161='Lijsten overig'!M$7,"ZUT","Speciaal"))))</f>
        <v>Mobiel</v>
      </c>
      <c r="E140" s="307">
        <f>'Rekensheet U-methode'!E161</f>
        <v>0</v>
      </c>
      <c r="F140" s="402">
        <f>'Rekensheet U-methode'!F161</f>
        <v>0</v>
      </c>
      <c r="G140" s="406" t="str">
        <f>'Rekensheet U-methode'!G161</f>
        <v/>
      </c>
      <c r="H140" s="361"/>
      <c r="I140" s="305">
        <v>137</v>
      </c>
      <c r="J140" s="365" t="str">
        <f>IF(OR('Rekensheet U-methode'!H161="MUT",'Rekensheet U-methode'!H161="ZUT"),"n.v.t.",'Rekensheet U-methode'!H161)</f>
        <v/>
      </c>
      <c r="K140" s="308" t="str">
        <f>'Rekensheet U-methode'!J161</f>
        <v/>
      </c>
      <c r="L140" s="308" t="str">
        <f>'Rekensheet U-methode'!K161</f>
        <v/>
      </c>
      <c r="M140" s="308" t="str">
        <f>'Rekensheet U-methode'!L161</f>
        <v/>
      </c>
      <c r="N140" s="385" t="str">
        <f>'Rekensheet U-methode'!M161</f>
        <v/>
      </c>
      <c r="O140" s="386" t="str">
        <f>'Rekensheet U-methode'!N161</f>
        <v/>
      </c>
      <c r="P140" s="364"/>
      <c r="Q140" s="305">
        <v>137</v>
      </c>
      <c r="R140" s="365" t="str">
        <f>IF(OR('Rekensheet U-methode'!H161="MUT",'Rekensheet U-methode'!H161="ZUT"),"n.v.t.",'Rekensheet U-methode'!H161)</f>
        <v/>
      </c>
      <c r="S140" s="307" t="str">
        <f>IF('Rekensheet U-methode'!P161="0. nee","Nee","Ja")</f>
        <v>Nee</v>
      </c>
      <c r="T140" s="308" t="str">
        <f>'Rekensheet U-methode'!Q161</f>
        <v/>
      </c>
      <c r="U140" s="391">
        <f>'Rekensheet U-methode'!R161</f>
        <v>0</v>
      </c>
      <c r="V140" s="308" t="str">
        <f>'Rekensheet U-methode'!S161</f>
        <v/>
      </c>
      <c r="W140" s="308" t="str">
        <f>'Rekensheet U-methode'!T161</f>
        <v/>
      </c>
      <c r="X140" s="385" t="str">
        <f>'Rekensheet U-methode'!Y161</f>
        <v/>
      </c>
      <c r="Y140" s="386" t="str">
        <f>'Rekensheet U-methode'!Z161</f>
        <v/>
      </c>
    </row>
    <row r="141" spans="2:25" s="293" customFormat="1" x14ac:dyDescent="0.2">
      <c r="B141" s="305">
        <v>138</v>
      </c>
      <c r="C141" s="306">
        <f>'Rekensheet U-methode'!D162</f>
        <v>0</v>
      </c>
      <c r="D141" s="306" t="str">
        <f>IF('Rekensheet U-methode'!C162='Lijsten overig'!M$3,"Mobiel",IF('Rekensheet U-methode'!C162='Lijsten overig'!M$4,"Stationair",IF('Rekensheet U-methode'!C162='Lijsten overig'!M$6,"MUT",IF('Rekensheet U-methode'!C162='Lijsten overig'!M$7,"ZUT","Speciaal"))))</f>
        <v>Mobiel</v>
      </c>
      <c r="E141" s="307">
        <f>'Rekensheet U-methode'!E162</f>
        <v>0</v>
      </c>
      <c r="F141" s="402">
        <f>'Rekensheet U-methode'!F162</f>
        <v>0</v>
      </c>
      <c r="G141" s="406" t="str">
        <f>'Rekensheet U-methode'!G162</f>
        <v/>
      </c>
      <c r="H141" s="361"/>
      <c r="I141" s="305">
        <v>138</v>
      </c>
      <c r="J141" s="365" t="str">
        <f>IF(OR('Rekensheet U-methode'!H162="MUT",'Rekensheet U-methode'!H162="ZUT"),"n.v.t.",'Rekensheet U-methode'!H162)</f>
        <v/>
      </c>
      <c r="K141" s="308" t="str">
        <f>'Rekensheet U-methode'!J162</f>
        <v/>
      </c>
      <c r="L141" s="308" t="str">
        <f>'Rekensheet U-methode'!K162</f>
        <v/>
      </c>
      <c r="M141" s="308" t="str">
        <f>'Rekensheet U-methode'!L162</f>
        <v/>
      </c>
      <c r="N141" s="385" t="str">
        <f>'Rekensheet U-methode'!M162</f>
        <v/>
      </c>
      <c r="O141" s="386" t="str">
        <f>'Rekensheet U-methode'!N162</f>
        <v/>
      </c>
      <c r="P141" s="364"/>
      <c r="Q141" s="305">
        <v>138</v>
      </c>
      <c r="R141" s="365" t="str">
        <f>IF(OR('Rekensheet U-methode'!H162="MUT",'Rekensheet U-methode'!H162="ZUT"),"n.v.t.",'Rekensheet U-methode'!H162)</f>
        <v/>
      </c>
      <c r="S141" s="307" t="str">
        <f>IF('Rekensheet U-methode'!P162="0. nee","Nee","Ja")</f>
        <v>Nee</v>
      </c>
      <c r="T141" s="308" t="str">
        <f>'Rekensheet U-methode'!Q162</f>
        <v/>
      </c>
      <c r="U141" s="391">
        <f>'Rekensheet U-methode'!R162</f>
        <v>0</v>
      </c>
      <c r="V141" s="308" t="str">
        <f>'Rekensheet U-methode'!S162</f>
        <v/>
      </c>
      <c r="W141" s="308" t="str">
        <f>'Rekensheet U-methode'!T162</f>
        <v/>
      </c>
      <c r="X141" s="385" t="str">
        <f>'Rekensheet U-methode'!Y162</f>
        <v/>
      </c>
      <c r="Y141" s="386" t="str">
        <f>'Rekensheet U-methode'!Z162</f>
        <v/>
      </c>
    </row>
    <row r="142" spans="2:25" s="293" customFormat="1" x14ac:dyDescent="0.2">
      <c r="B142" s="305">
        <v>139</v>
      </c>
      <c r="C142" s="306">
        <f>'Rekensheet U-methode'!D163</f>
        <v>0</v>
      </c>
      <c r="D142" s="306" t="str">
        <f>IF('Rekensheet U-methode'!C163='Lijsten overig'!M$3,"Mobiel",IF('Rekensheet U-methode'!C163='Lijsten overig'!M$4,"Stationair",IF('Rekensheet U-methode'!C163='Lijsten overig'!M$6,"MUT",IF('Rekensheet U-methode'!C163='Lijsten overig'!M$7,"ZUT","Speciaal"))))</f>
        <v>Mobiel</v>
      </c>
      <c r="E142" s="307">
        <f>'Rekensheet U-methode'!E163</f>
        <v>0</v>
      </c>
      <c r="F142" s="402">
        <f>'Rekensheet U-methode'!F163</f>
        <v>0</v>
      </c>
      <c r="G142" s="406" t="str">
        <f>'Rekensheet U-methode'!G163</f>
        <v/>
      </c>
      <c r="H142" s="361"/>
      <c r="I142" s="305">
        <v>139</v>
      </c>
      <c r="J142" s="365" t="str">
        <f>IF(OR('Rekensheet U-methode'!H163="MUT",'Rekensheet U-methode'!H163="ZUT"),"n.v.t.",'Rekensheet U-methode'!H163)</f>
        <v/>
      </c>
      <c r="K142" s="308" t="str">
        <f>'Rekensheet U-methode'!J163</f>
        <v/>
      </c>
      <c r="L142" s="308" t="str">
        <f>'Rekensheet U-methode'!K163</f>
        <v/>
      </c>
      <c r="M142" s="308" t="str">
        <f>'Rekensheet U-methode'!L163</f>
        <v/>
      </c>
      <c r="N142" s="385" t="str">
        <f>'Rekensheet U-methode'!M163</f>
        <v/>
      </c>
      <c r="O142" s="386" t="str">
        <f>'Rekensheet U-methode'!N163</f>
        <v/>
      </c>
      <c r="P142" s="364"/>
      <c r="Q142" s="305">
        <v>139</v>
      </c>
      <c r="R142" s="365" t="str">
        <f>IF(OR('Rekensheet U-methode'!H163="MUT",'Rekensheet U-methode'!H163="ZUT"),"n.v.t.",'Rekensheet U-methode'!H163)</f>
        <v/>
      </c>
      <c r="S142" s="307" t="str">
        <f>IF('Rekensheet U-methode'!P163="0. nee","Nee","Ja")</f>
        <v>Nee</v>
      </c>
      <c r="T142" s="308" t="str">
        <f>'Rekensheet U-methode'!Q163</f>
        <v/>
      </c>
      <c r="U142" s="391">
        <f>'Rekensheet U-methode'!R163</f>
        <v>0</v>
      </c>
      <c r="V142" s="308" t="str">
        <f>'Rekensheet U-methode'!S163</f>
        <v/>
      </c>
      <c r="W142" s="308" t="str">
        <f>'Rekensheet U-methode'!T163</f>
        <v/>
      </c>
      <c r="X142" s="385" t="str">
        <f>'Rekensheet U-methode'!Y163</f>
        <v/>
      </c>
      <c r="Y142" s="386" t="str">
        <f>'Rekensheet U-methode'!Z163</f>
        <v/>
      </c>
    </row>
    <row r="143" spans="2:25" s="293" customFormat="1" x14ac:dyDescent="0.2">
      <c r="B143" s="305">
        <v>140</v>
      </c>
      <c r="C143" s="306">
        <f>'Rekensheet U-methode'!D164</f>
        <v>0</v>
      </c>
      <c r="D143" s="306" t="str">
        <f>IF('Rekensheet U-methode'!C164='Lijsten overig'!M$3,"Mobiel",IF('Rekensheet U-methode'!C164='Lijsten overig'!M$4,"Stationair",IF('Rekensheet U-methode'!C164='Lijsten overig'!M$6,"MUT",IF('Rekensheet U-methode'!C164='Lijsten overig'!M$7,"ZUT","Speciaal"))))</f>
        <v>Mobiel</v>
      </c>
      <c r="E143" s="307">
        <f>'Rekensheet U-methode'!E164</f>
        <v>0</v>
      </c>
      <c r="F143" s="402">
        <f>'Rekensheet U-methode'!F164</f>
        <v>0</v>
      </c>
      <c r="G143" s="406" t="str">
        <f>'Rekensheet U-methode'!G164</f>
        <v/>
      </c>
      <c r="H143" s="361"/>
      <c r="I143" s="305">
        <v>140</v>
      </c>
      <c r="J143" s="365" t="str">
        <f>IF(OR('Rekensheet U-methode'!H164="MUT",'Rekensheet U-methode'!H164="ZUT"),"n.v.t.",'Rekensheet U-methode'!H164)</f>
        <v/>
      </c>
      <c r="K143" s="308" t="str">
        <f>'Rekensheet U-methode'!J164</f>
        <v/>
      </c>
      <c r="L143" s="308" t="str">
        <f>'Rekensheet U-methode'!K164</f>
        <v/>
      </c>
      <c r="M143" s="308" t="str">
        <f>'Rekensheet U-methode'!L164</f>
        <v/>
      </c>
      <c r="N143" s="385" t="str">
        <f>'Rekensheet U-methode'!M164</f>
        <v/>
      </c>
      <c r="O143" s="386" t="str">
        <f>'Rekensheet U-methode'!N164</f>
        <v/>
      </c>
      <c r="P143" s="364"/>
      <c r="Q143" s="305">
        <v>140</v>
      </c>
      <c r="R143" s="365" t="str">
        <f>IF(OR('Rekensheet U-methode'!H164="MUT",'Rekensheet U-methode'!H164="ZUT"),"n.v.t.",'Rekensheet U-methode'!H164)</f>
        <v/>
      </c>
      <c r="S143" s="307" t="str">
        <f>IF('Rekensheet U-methode'!P164="0. nee","Nee","Ja")</f>
        <v>Nee</v>
      </c>
      <c r="T143" s="308" t="str">
        <f>'Rekensheet U-methode'!Q164</f>
        <v/>
      </c>
      <c r="U143" s="391">
        <f>'Rekensheet U-methode'!R164</f>
        <v>0</v>
      </c>
      <c r="V143" s="308" t="str">
        <f>'Rekensheet U-methode'!S164</f>
        <v/>
      </c>
      <c r="W143" s="308" t="str">
        <f>'Rekensheet U-methode'!T164</f>
        <v/>
      </c>
      <c r="X143" s="385" t="str">
        <f>'Rekensheet U-methode'!Y164</f>
        <v/>
      </c>
      <c r="Y143" s="386" t="str">
        <f>'Rekensheet U-methode'!Z164</f>
        <v/>
      </c>
    </row>
    <row r="144" spans="2:25" s="293" customFormat="1" x14ac:dyDescent="0.2">
      <c r="B144" s="305">
        <v>141</v>
      </c>
      <c r="C144" s="306">
        <f>'Rekensheet U-methode'!D165</f>
        <v>0</v>
      </c>
      <c r="D144" s="306" t="str">
        <f>IF('Rekensheet U-methode'!C165='Lijsten overig'!M$3,"Mobiel",IF('Rekensheet U-methode'!C165='Lijsten overig'!M$4,"Stationair",IF('Rekensheet U-methode'!C165='Lijsten overig'!M$6,"MUT",IF('Rekensheet U-methode'!C165='Lijsten overig'!M$7,"ZUT","Speciaal"))))</f>
        <v>Mobiel</v>
      </c>
      <c r="E144" s="307">
        <f>'Rekensheet U-methode'!E165</f>
        <v>0</v>
      </c>
      <c r="F144" s="402">
        <f>'Rekensheet U-methode'!F165</f>
        <v>0</v>
      </c>
      <c r="G144" s="406" t="str">
        <f>'Rekensheet U-methode'!G165</f>
        <v/>
      </c>
      <c r="H144" s="361"/>
      <c r="I144" s="305">
        <v>141</v>
      </c>
      <c r="J144" s="365" t="str">
        <f>IF(OR('Rekensheet U-methode'!H165="MUT",'Rekensheet U-methode'!H165="ZUT"),"n.v.t.",'Rekensheet U-methode'!H165)</f>
        <v/>
      </c>
      <c r="K144" s="308" t="str">
        <f>'Rekensheet U-methode'!J165</f>
        <v/>
      </c>
      <c r="L144" s="308" t="str">
        <f>'Rekensheet U-methode'!K165</f>
        <v/>
      </c>
      <c r="M144" s="308" t="str">
        <f>'Rekensheet U-methode'!L165</f>
        <v/>
      </c>
      <c r="N144" s="385" t="str">
        <f>'Rekensheet U-methode'!M165</f>
        <v/>
      </c>
      <c r="O144" s="386" t="str">
        <f>'Rekensheet U-methode'!N165</f>
        <v/>
      </c>
      <c r="P144" s="364"/>
      <c r="Q144" s="305">
        <v>141</v>
      </c>
      <c r="R144" s="365" t="str">
        <f>IF(OR('Rekensheet U-methode'!H165="MUT",'Rekensheet U-methode'!H165="ZUT"),"n.v.t.",'Rekensheet U-methode'!H165)</f>
        <v/>
      </c>
      <c r="S144" s="307" t="str">
        <f>IF('Rekensheet U-methode'!P165="0. nee","Nee","Ja")</f>
        <v>Nee</v>
      </c>
      <c r="T144" s="308" t="str">
        <f>'Rekensheet U-methode'!Q165</f>
        <v/>
      </c>
      <c r="U144" s="391">
        <f>'Rekensheet U-methode'!R165</f>
        <v>0</v>
      </c>
      <c r="V144" s="308" t="str">
        <f>'Rekensheet U-methode'!S165</f>
        <v/>
      </c>
      <c r="W144" s="308" t="str">
        <f>'Rekensheet U-methode'!T165</f>
        <v/>
      </c>
      <c r="X144" s="385" t="str">
        <f>'Rekensheet U-methode'!Y165</f>
        <v/>
      </c>
      <c r="Y144" s="386" t="str">
        <f>'Rekensheet U-methode'!Z165</f>
        <v/>
      </c>
    </row>
    <row r="145" spans="2:25" s="293" customFormat="1" x14ac:dyDescent="0.2">
      <c r="B145" s="305">
        <v>142</v>
      </c>
      <c r="C145" s="306">
        <f>'Rekensheet U-methode'!D166</f>
        <v>0</v>
      </c>
      <c r="D145" s="306" t="str">
        <f>IF('Rekensheet U-methode'!C166='Lijsten overig'!M$3,"Mobiel",IF('Rekensheet U-methode'!C166='Lijsten overig'!M$4,"Stationair",IF('Rekensheet U-methode'!C166='Lijsten overig'!M$6,"MUT",IF('Rekensheet U-methode'!C166='Lijsten overig'!M$7,"ZUT","Speciaal"))))</f>
        <v>Mobiel</v>
      </c>
      <c r="E145" s="307">
        <f>'Rekensheet U-methode'!E166</f>
        <v>0</v>
      </c>
      <c r="F145" s="402">
        <f>'Rekensheet U-methode'!F166</f>
        <v>0</v>
      </c>
      <c r="G145" s="406" t="str">
        <f>'Rekensheet U-methode'!G166</f>
        <v/>
      </c>
      <c r="H145" s="361"/>
      <c r="I145" s="305">
        <v>142</v>
      </c>
      <c r="J145" s="365" t="str">
        <f>IF(OR('Rekensheet U-methode'!H166="MUT",'Rekensheet U-methode'!H166="ZUT"),"n.v.t.",'Rekensheet U-methode'!H166)</f>
        <v/>
      </c>
      <c r="K145" s="308" t="str">
        <f>'Rekensheet U-methode'!J166</f>
        <v/>
      </c>
      <c r="L145" s="308" t="str">
        <f>'Rekensheet U-methode'!K166</f>
        <v/>
      </c>
      <c r="M145" s="308" t="str">
        <f>'Rekensheet U-methode'!L166</f>
        <v/>
      </c>
      <c r="N145" s="385" t="str">
        <f>'Rekensheet U-methode'!M166</f>
        <v/>
      </c>
      <c r="O145" s="386" t="str">
        <f>'Rekensheet U-methode'!N166</f>
        <v/>
      </c>
      <c r="P145" s="364"/>
      <c r="Q145" s="305">
        <v>142</v>
      </c>
      <c r="R145" s="365" t="str">
        <f>IF(OR('Rekensheet U-methode'!H166="MUT",'Rekensheet U-methode'!H166="ZUT"),"n.v.t.",'Rekensheet U-methode'!H166)</f>
        <v/>
      </c>
      <c r="S145" s="307" t="str">
        <f>IF('Rekensheet U-methode'!P166="0. nee","Nee","Ja")</f>
        <v>Nee</v>
      </c>
      <c r="T145" s="308" t="str">
        <f>'Rekensheet U-methode'!Q166</f>
        <v/>
      </c>
      <c r="U145" s="391">
        <f>'Rekensheet U-methode'!R166</f>
        <v>0</v>
      </c>
      <c r="V145" s="308" t="str">
        <f>'Rekensheet U-methode'!S166</f>
        <v/>
      </c>
      <c r="W145" s="308" t="str">
        <f>'Rekensheet U-methode'!T166</f>
        <v/>
      </c>
      <c r="X145" s="385" t="str">
        <f>'Rekensheet U-methode'!Y166</f>
        <v/>
      </c>
      <c r="Y145" s="386" t="str">
        <f>'Rekensheet U-methode'!Z166</f>
        <v/>
      </c>
    </row>
    <row r="146" spans="2:25" s="293" customFormat="1" x14ac:dyDescent="0.2">
      <c r="B146" s="305">
        <v>143</v>
      </c>
      <c r="C146" s="306">
        <f>'Rekensheet U-methode'!D167</f>
        <v>0</v>
      </c>
      <c r="D146" s="306" t="str">
        <f>IF('Rekensheet U-methode'!C167='Lijsten overig'!M$3,"Mobiel",IF('Rekensheet U-methode'!C167='Lijsten overig'!M$4,"Stationair",IF('Rekensheet U-methode'!C167='Lijsten overig'!M$6,"MUT",IF('Rekensheet U-methode'!C167='Lijsten overig'!M$7,"ZUT","Speciaal"))))</f>
        <v>Mobiel</v>
      </c>
      <c r="E146" s="307">
        <f>'Rekensheet U-methode'!E167</f>
        <v>0</v>
      </c>
      <c r="F146" s="402">
        <f>'Rekensheet U-methode'!F167</f>
        <v>0</v>
      </c>
      <c r="G146" s="406" t="str">
        <f>'Rekensheet U-methode'!G167</f>
        <v/>
      </c>
      <c r="H146" s="361"/>
      <c r="I146" s="305">
        <v>143</v>
      </c>
      <c r="J146" s="365" t="str">
        <f>IF(OR('Rekensheet U-methode'!H167="MUT",'Rekensheet U-methode'!H167="ZUT"),"n.v.t.",'Rekensheet U-methode'!H167)</f>
        <v/>
      </c>
      <c r="K146" s="308" t="str">
        <f>'Rekensheet U-methode'!J167</f>
        <v/>
      </c>
      <c r="L146" s="308" t="str">
        <f>'Rekensheet U-methode'!K167</f>
        <v/>
      </c>
      <c r="M146" s="308" t="str">
        <f>'Rekensheet U-methode'!L167</f>
        <v/>
      </c>
      <c r="N146" s="385" t="str">
        <f>'Rekensheet U-methode'!M167</f>
        <v/>
      </c>
      <c r="O146" s="386" t="str">
        <f>'Rekensheet U-methode'!N167</f>
        <v/>
      </c>
      <c r="P146" s="364"/>
      <c r="Q146" s="305">
        <v>143</v>
      </c>
      <c r="R146" s="365" t="str">
        <f>IF(OR('Rekensheet U-methode'!H167="MUT",'Rekensheet U-methode'!H167="ZUT"),"n.v.t.",'Rekensheet U-methode'!H167)</f>
        <v/>
      </c>
      <c r="S146" s="307" t="str">
        <f>IF('Rekensheet U-methode'!P167="0. nee","Nee","Ja")</f>
        <v>Nee</v>
      </c>
      <c r="T146" s="308" t="str">
        <f>'Rekensheet U-methode'!Q167</f>
        <v/>
      </c>
      <c r="U146" s="391">
        <f>'Rekensheet U-methode'!R167</f>
        <v>0</v>
      </c>
      <c r="V146" s="308" t="str">
        <f>'Rekensheet U-methode'!S167</f>
        <v/>
      </c>
      <c r="W146" s="308" t="str">
        <f>'Rekensheet U-methode'!T167</f>
        <v/>
      </c>
      <c r="X146" s="385" t="str">
        <f>'Rekensheet U-methode'!Y167</f>
        <v/>
      </c>
      <c r="Y146" s="386" t="str">
        <f>'Rekensheet U-methode'!Z167</f>
        <v/>
      </c>
    </row>
    <row r="147" spans="2:25" s="293" customFormat="1" x14ac:dyDescent="0.2">
      <c r="B147" s="305">
        <v>144</v>
      </c>
      <c r="C147" s="306">
        <f>'Rekensheet U-methode'!D168</f>
        <v>0</v>
      </c>
      <c r="D147" s="306" t="str">
        <f>IF('Rekensheet U-methode'!C168='Lijsten overig'!M$3,"Mobiel",IF('Rekensheet U-methode'!C168='Lijsten overig'!M$4,"Stationair",IF('Rekensheet U-methode'!C168='Lijsten overig'!M$6,"MUT",IF('Rekensheet U-methode'!C168='Lijsten overig'!M$7,"ZUT","Speciaal"))))</f>
        <v>Mobiel</v>
      </c>
      <c r="E147" s="307">
        <f>'Rekensheet U-methode'!E168</f>
        <v>0</v>
      </c>
      <c r="F147" s="402">
        <f>'Rekensheet U-methode'!F168</f>
        <v>0</v>
      </c>
      <c r="G147" s="406" t="str">
        <f>'Rekensheet U-methode'!G168</f>
        <v/>
      </c>
      <c r="H147" s="361"/>
      <c r="I147" s="305">
        <v>144</v>
      </c>
      <c r="J147" s="365" t="str">
        <f>IF(OR('Rekensheet U-methode'!H168="MUT",'Rekensheet U-methode'!H168="ZUT"),"n.v.t.",'Rekensheet U-methode'!H168)</f>
        <v/>
      </c>
      <c r="K147" s="308" t="str">
        <f>'Rekensheet U-methode'!J168</f>
        <v/>
      </c>
      <c r="L147" s="308" t="str">
        <f>'Rekensheet U-methode'!K168</f>
        <v/>
      </c>
      <c r="M147" s="308" t="str">
        <f>'Rekensheet U-methode'!L168</f>
        <v/>
      </c>
      <c r="N147" s="385" t="str">
        <f>'Rekensheet U-methode'!M168</f>
        <v/>
      </c>
      <c r="O147" s="386" t="str">
        <f>'Rekensheet U-methode'!N168</f>
        <v/>
      </c>
      <c r="P147" s="364"/>
      <c r="Q147" s="305">
        <v>144</v>
      </c>
      <c r="R147" s="365" t="str">
        <f>IF(OR('Rekensheet U-methode'!H168="MUT",'Rekensheet U-methode'!H168="ZUT"),"n.v.t.",'Rekensheet U-methode'!H168)</f>
        <v/>
      </c>
      <c r="S147" s="307" t="str">
        <f>IF('Rekensheet U-methode'!P168="0. nee","Nee","Ja")</f>
        <v>Nee</v>
      </c>
      <c r="T147" s="308" t="str">
        <f>'Rekensheet U-methode'!Q168</f>
        <v/>
      </c>
      <c r="U147" s="391">
        <f>'Rekensheet U-methode'!R168</f>
        <v>0</v>
      </c>
      <c r="V147" s="308" t="str">
        <f>'Rekensheet U-methode'!S168</f>
        <v/>
      </c>
      <c r="W147" s="308" t="str">
        <f>'Rekensheet U-methode'!T168</f>
        <v/>
      </c>
      <c r="X147" s="385" t="str">
        <f>'Rekensheet U-methode'!Y168</f>
        <v/>
      </c>
      <c r="Y147" s="386" t="str">
        <f>'Rekensheet U-methode'!Z168</f>
        <v/>
      </c>
    </row>
    <row r="148" spans="2:25" s="293" customFormat="1" x14ac:dyDescent="0.2">
      <c r="B148" s="305">
        <v>145</v>
      </c>
      <c r="C148" s="306">
        <f>'Rekensheet U-methode'!D169</f>
        <v>0</v>
      </c>
      <c r="D148" s="306" t="str">
        <f>IF('Rekensheet U-methode'!C169='Lijsten overig'!M$3,"Mobiel",IF('Rekensheet U-methode'!C169='Lijsten overig'!M$4,"Stationair",IF('Rekensheet U-methode'!C169='Lijsten overig'!M$6,"MUT",IF('Rekensheet U-methode'!C169='Lijsten overig'!M$7,"ZUT","Speciaal"))))</f>
        <v>Mobiel</v>
      </c>
      <c r="E148" s="307">
        <f>'Rekensheet U-methode'!E169</f>
        <v>0</v>
      </c>
      <c r="F148" s="402">
        <f>'Rekensheet U-methode'!F169</f>
        <v>0</v>
      </c>
      <c r="G148" s="406" t="str">
        <f>'Rekensheet U-methode'!G169</f>
        <v/>
      </c>
      <c r="H148" s="361"/>
      <c r="I148" s="305">
        <v>145</v>
      </c>
      <c r="J148" s="365" t="str">
        <f>IF(OR('Rekensheet U-methode'!H169="MUT",'Rekensheet U-methode'!H169="ZUT"),"n.v.t.",'Rekensheet U-methode'!H169)</f>
        <v/>
      </c>
      <c r="K148" s="308" t="str">
        <f>'Rekensheet U-methode'!J169</f>
        <v/>
      </c>
      <c r="L148" s="308" t="str">
        <f>'Rekensheet U-methode'!K169</f>
        <v/>
      </c>
      <c r="M148" s="308" t="str">
        <f>'Rekensheet U-methode'!L169</f>
        <v/>
      </c>
      <c r="N148" s="385" t="str">
        <f>'Rekensheet U-methode'!M169</f>
        <v/>
      </c>
      <c r="O148" s="386" t="str">
        <f>'Rekensheet U-methode'!N169</f>
        <v/>
      </c>
      <c r="P148" s="364"/>
      <c r="Q148" s="305">
        <v>145</v>
      </c>
      <c r="R148" s="365" t="str">
        <f>IF(OR('Rekensheet U-methode'!H169="MUT",'Rekensheet U-methode'!H169="ZUT"),"n.v.t.",'Rekensheet U-methode'!H169)</f>
        <v/>
      </c>
      <c r="S148" s="307" t="str">
        <f>IF('Rekensheet U-methode'!P169="0. nee","Nee","Ja")</f>
        <v>Nee</v>
      </c>
      <c r="T148" s="308" t="str">
        <f>'Rekensheet U-methode'!Q169</f>
        <v/>
      </c>
      <c r="U148" s="391">
        <f>'Rekensheet U-methode'!R169</f>
        <v>0</v>
      </c>
      <c r="V148" s="308" t="str">
        <f>'Rekensheet U-methode'!S169</f>
        <v/>
      </c>
      <c r="W148" s="308" t="str">
        <f>'Rekensheet U-methode'!T169</f>
        <v/>
      </c>
      <c r="X148" s="385" t="str">
        <f>'Rekensheet U-methode'!Y169</f>
        <v/>
      </c>
      <c r="Y148" s="386" t="str">
        <f>'Rekensheet U-methode'!Z169</f>
        <v/>
      </c>
    </row>
    <row r="149" spans="2:25" s="293" customFormat="1" x14ac:dyDescent="0.2">
      <c r="B149" s="305">
        <v>146</v>
      </c>
      <c r="C149" s="306">
        <f>'Rekensheet U-methode'!D170</f>
        <v>0</v>
      </c>
      <c r="D149" s="306" t="str">
        <f>IF('Rekensheet U-methode'!C170='Lijsten overig'!M$3,"Mobiel",IF('Rekensheet U-methode'!C170='Lijsten overig'!M$4,"Stationair",IF('Rekensheet U-methode'!C170='Lijsten overig'!M$6,"MUT",IF('Rekensheet U-methode'!C170='Lijsten overig'!M$7,"ZUT","Speciaal"))))</f>
        <v>Mobiel</v>
      </c>
      <c r="E149" s="307">
        <f>'Rekensheet U-methode'!E170</f>
        <v>0</v>
      </c>
      <c r="F149" s="402">
        <f>'Rekensheet U-methode'!F170</f>
        <v>0</v>
      </c>
      <c r="G149" s="406" t="str">
        <f>'Rekensheet U-methode'!G170</f>
        <v/>
      </c>
      <c r="H149" s="361"/>
      <c r="I149" s="305">
        <v>146</v>
      </c>
      <c r="J149" s="365" t="str">
        <f>IF(OR('Rekensheet U-methode'!H170="MUT",'Rekensheet U-methode'!H170="ZUT"),"n.v.t.",'Rekensheet U-methode'!H170)</f>
        <v/>
      </c>
      <c r="K149" s="308" t="str">
        <f>'Rekensheet U-methode'!J170</f>
        <v/>
      </c>
      <c r="L149" s="308" t="str">
        <f>'Rekensheet U-methode'!K170</f>
        <v/>
      </c>
      <c r="M149" s="308" t="str">
        <f>'Rekensheet U-methode'!L170</f>
        <v/>
      </c>
      <c r="N149" s="385" t="str">
        <f>'Rekensheet U-methode'!M170</f>
        <v/>
      </c>
      <c r="O149" s="386" t="str">
        <f>'Rekensheet U-methode'!N170</f>
        <v/>
      </c>
      <c r="P149" s="364"/>
      <c r="Q149" s="305">
        <v>146</v>
      </c>
      <c r="R149" s="365" t="str">
        <f>IF(OR('Rekensheet U-methode'!H170="MUT",'Rekensheet U-methode'!H170="ZUT"),"n.v.t.",'Rekensheet U-methode'!H170)</f>
        <v/>
      </c>
      <c r="S149" s="307" t="str">
        <f>IF('Rekensheet U-methode'!P170="0. nee","Nee","Ja")</f>
        <v>Nee</v>
      </c>
      <c r="T149" s="308" t="str">
        <f>'Rekensheet U-methode'!Q170</f>
        <v/>
      </c>
      <c r="U149" s="391">
        <f>'Rekensheet U-methode'!R170</f>
        <v>0</v>
      </c>
      <c r="V149" s="308" t="str">
        <f>'Rekensheet U-methode'!S170</f>
        <v/>
      </c>
      <c r="W149" s="308" t="str">
        <f>'Rekensheet U-methode'!T170</f>
        <v/>
      </c>
      <c r="X149" s="385" t="str">
        <f>'Rekensheet U-methode'!Y170</f>
        <v/>
      </c>
      <c r="Y149" s="386" t="str">
        <f>'Rekensheet U-methode'!Z170</f>
        <v/>
      </c>
    </row>
    <row r="150" spans="2:25" s="293" customFormat="1" x14ac:dyDescent="0.2">
      <c r="B150" s="305">
        <v>147</v>
      </c>
      <c r="C150" s="306">
        <f>'Rekensheet U-methode'!D171</f>
        <v>0</v>
      </c>
      <c r="D150" s="306" t="str">
        <f>IF('Rekensheet U-methode'!C171='Lijsten overig'!M$3,"Mobiel",IF('Rekensheet U-methode'!C171='Lijsten overig'!M$4,"Stationair",IF('Rekensheet U-methode'!C171='Lijsten overig'!M$6,"MUT",IF('Rekensheet U-methode'!C171='Lijsten overig'!M$7,"ZUT","Speciaal"))))</f>
        <v>Mobiel</v>
      </c>
      <c r="E150" s="307">
        <f>'Rekensheet U-methode'!E171</f>
        <v>0</v>
      </c>
      <c r="F150" s="402">
        <f>'Rekensheet U-methode'!F171</f>
        <v>0</v>
      </c>
      <c r="G150" s="406" t="str">
        <f>'Rekensheet U-methode'!G171</f>
        <v/>
      </c>
      <c r="H150" s="361"/>
      <c r="I150" s="305">
        <v>147</v>
      </c>
      <c r="J150" s="365" t="str">
        <f>IF(OR('Rekensheet U-methode'!H171="MUT",'Rekensheet U-methode'!H171="ZUT"),"n.v.t.",'Rekensheet U-methode'!H171)</f>
        <v/>
      </c>
      <c r="K150" s="308" t="str">
        <f>'Rekensheet U-methode'!J171</f>
        <v/>
      </c>
      <c r="L150" s="308" t="str">
        <f>'Rekensheet U-methode'!K171</f>
        <v/>
      </c>
      <c r="M150" s="308" t="str">
        <f>'Rekensheet U-methode'!L171</f>
        <v/>
      </c>
      <c r="N150" s="385" t="str">
        <f>'Rekensheet U-methode'!M171</f>
        <v/>
      </c>
      <c r="O150" s="386" t="str">
        <f>'Rekensheet U-methode'!N171</f>
        <v/>
      </c>
      <c r="P150" s="364"/>
      <c r="Q150" s="305">
        <v>147</v>
      </c>
      <c r="R150" s="365" t="str">
        <f>IF(OR('Rekensheet U-methode'!H171="MUT",'Rekensheet U-methode'!H171="ZUT"),"n.v.t.",'Rekensheet U-methode'!H171)</f>
        <v/>
      </c>
      <c r="S150" s="307" t="str">
        <f>IF('Rekensheet U-methode'!P171="0. nee","Nee","Ja")</f>
        <v>Nee</v>
      </c>
      <c r="T150" s="308" t="str">
        <f>'Rekensheet U-methode'!Q171</f>
        <v/>
      </c>
      <c r="U150" s="391">
        <f>'Rekensheet U-methode'!R171</f>
        <v>0</v>
      </c>
      <c r="V150" s="308" t="str">
        <f>'Rekensheet U-methode'!S171</f>
        <v/>
      </c>
      <c r="W150" s="308" t="str">
        <f>'Rekensheet U-methode'!T171</f>
        <v/>
      </c>
      <c r="X150" s="385" t="str">
        <f>'Rekensheet U-methode'!Y171</f>
        <v/>
      </c>
      <c r="Y150" s="386" t="str">
        <f>'Rekensheet U-methode'!Z171</f>
        <v/>
      </c>
    </row>
    <row r="151" spans="2:25" s="293" customFormat="1" x14ac:dyDescent="0.2">
      <c r="B151" s="305">
        <v>148</v>
      </c>
      <c r="C151" s="306">
        <f>'Rekensheet U-methode'!D172</f>
        <v>0</v>
      </c>
      <c r="D151" s="306" t="str">
        <f>IF('Rekensheet U-methode'!C172='Lijsten overig'!M$3,"Mobiel",IF('Rekensheet U-methode'!C172='Lijsten overig'!M$4,"Stationair",IF('Rekensheet U-methode'!C172='Lijsten overig'!M$6,"MUT",IF('Rekensheet U-methode'!C172='Lijsten overig'!M$7,"ZUT","Speciaal"))))</f>
        <v>Mobiel</v>
      </c>
      <c r="E151" s="307">
        <f>'Rekensheet U-methode'!E172</f>
        <v>0</v>
      </c>
      <c r="F151" s="402">
        <f>'Rekensheet U-methode'!F172</f>
        <v>0</v>
      </c>
      <c r="G151" s="406" t="str">
        <f>'Rekensheet U-methode'!G172</f>
        <v/>
      </c>
      <c r="H151" s="361"/>
      <c r="I151" s="305">
        <v>148</v>
      </c>
      <c r="J151" s="365" t="str">
        <f>IF(OR('Rekensheet U-methode'!H172="MUT",'Rekensheet U-methode'!H172="ZUT"),"n.v.t.",'Rekensheet U-methode'!H172)</f>
        <v/>
      </c>
      <c r="K151" s="308" t="str">
        <f>'Rekensheet U-methode'!J172</f>
        <v/>
      </c>
      <c r="L151" s="308" t="str">
        <f>'Rekensheet U-methode'!K172</f>
        <v/>
      </c>
      <c r="M151" s="308" t="str">
        <f>'Rekensheet U-methode'!L172</f>
        <v/>
      </c>
      <c r="N151" s="385" t="str">
        <f>'Rekensheet U-methode'!M172</f>
        <v/>
      </c>
      <c r="O151" s="386" t="str">
        <f>'Rekensheet U-methode'!N172</f>
        <v/>
      </c>
      <c r="P151" s="364"/>
      <c r="Q151" s="305">
        <v>148</v>
      </c>
      <c r="R151" s="365" t="str">
        <f>IF(OR('Rekensheet U-methode'!H172="MUT",'Rekensheet U-methode'!H172="ZUT"),"n.v.t.",'Rekensheet U-methode'!H172)</f>
        <v/>
      </c>
      <c r="S151" s="307" t="str">
        <f>IF('Rekensheet U-methode'!P172="0. nee","Nee","Ja")</f>
        <v>Nee</v>
      </c>
      <c r="T151" s="308" t="str">
        <f>'Rekensheet U-methode'!Q172</f>
        <v/>
      </c>
      <c r="U151" s="391">
        <f>'Rekensheet U-methode'!R172</f>
        <v>0</v>
      </c>
      <c r="V151" s="308" t="str">
        <f>'Rekensheet U-methode'!S172</f>
        <v/>
      </c>
      <c r="W151" s="308" t="str">
        <f>'Rekensheet U-methode'!T172</f>
        <v/>
      </c>
      <c r="X151" s="385" t="str">
        <f>'Rekensheet U-methode'!Y172</f>
        <v/>
      </c>
      <c r="Y151" s="386" t="str">
        <f>'Rekensheet U-methode'!Z172</f>
        <v/>
      </c>
    </row>
    <row r="152" spans="2:25" s="293" customFormat="1" x14ac:dyDescent="0.2">
      <c r="B152" s="305">
        <v>149</v>
      </c>
      <c r="C152" s="306">
        <f>'Rekensheet U-methode'!D173</f>
        <v>0</v>
      </c>
      <c r="D152" s="306" t="str">
        <f>IF('Rekensheet U-methode'!C173='Lijsten overig'!M$3,"Mobiel",IF('Rekensheet U-methode'!C173='Lijsten overig'!M$4,"Stationair",IF('Rekensheet U-methode'!C173='Lijsten overig'!M$6,"MUT",IF('Rekensheet U-methode'!C173='Lijsten overig'!M$7,"ZUT","Speciaal"))))</f>
        <v>Mobiel</v>
      </c>
      <c r="E152" s="307">
        <f>'Rekensheet U-methode'!E173</f>
        <v>0</v>
      </c>
      <c r="F152" s="402">
        <f>'Rekensheet U-methode'!F173</f>
        <v>0</v>
      </c>
      <c r="G152" s="406" t="str">
        <f>'Rekensheet U-methode'!G173</f>
        <v/>
      </c>
      <c r="H152" s="361"/>
      <c r="I152" s="305">
        <v>149</v>
      </c>
      <c r="J152" s="365" t="str">
        <f>IF(OR('Rekensheet U-methode'!H173="MUT",'Rekensheet U-methode'!H173="ZUT"),"n.v.t.",'Rekensheet U-methode'!H173)</f>
        <v/>
      </c>
      <c r="K152" s="308" t="str">
        <f>'Rekensheet U-methode'!J173</f>
        <v/>
      </c>
      <c r="L152" s="308" t="str">
        <f>'Rekensheet U-methode'!K173</f>
        <v/>
      </c>
      <c r="M152" s="308" t="str">
        <f>'Rekensheet U-methode'!L173</f>
        <v/>
      </c>
      <c r="N152" s="385" t="str">
        <f>'Rekensheet U-methode'!M173</f>
        <v/>
      </c>
      <c r="O152" s="386" t="str">
        <f>'Rekensheet U-methode'!N173</f>
        <v/>
      </c>
      <c r="P152" s="364"/>
      <c r="Q152" s="305">
        <v>149</v>
      </c>
      <c r="R152" s="365" t="str">
        <f>IF(OR('Rekensheet U-methode'!H173="MUT",'Rekensheet U-methode'!H173="ZUT"),"n.v.t.",'Rekensheet U-methode'!H173)</f>
        <v/>
      </c>
      <c r="S152" s="307" t="str">
        <f>IF('Rekensheet U-methode'!P173="0. nee","Nee","Ja")</f>
        <v>Nee</v>
      </c>
      <c r="T152" s="308" t="str">
        <f>'Rekensheet U-methode'!Q173</f>
        <v/>
      </c>
      <c r="U152" s="391">
        <f>'Rekensheet U-methode'!R173</f>
        <v>0</v>
      </c>
      <c r="V152" s="308" t="str">
        <f>'Rekensheet U-methode'!S173</f>
        <v/>
      </c>
      <c r="W152" s="308" t="str">
        <f>'Rekensheet U-methode'!T173</f>
        <v/>
      </c>
      <c r="X152" s="385" t="str">
        <f>'Rekensheet U-methode'!Y173</f>
        <v/>
      </c>
      <c r="Y152" s="386" t="str">
        <f>'Rekensheet U-methode'!Z173</f>
        <v/>
      </c>
    </row>
    <row r="153" spans="2:25" s="293" customFormat="1" x14ac:dyDescent="0.2">
      <c r="B153" s="305">
        <v>150</v>
      </c>
      <c r="C153" s="306">
        <f>'Rekensheet U-methode'!D174</f>
        <v>0</v>
      </c>
      <c r="D153" s="306" t="str">
        <f>IF('Rekensheet U-methode'!C174='Lijsten overig'!M$3,"Mobiel",IF('Rekensheet U-methode'!C174='Lijsten overig'!M$4,"Stationair",IF('Rekensheet U-methode'!C174='Lijsten overig'!M$6,"MUT",IF('Rekensheet U-methode'!C174='Lijsten overig'!M$7,"ZUT","Speciaal"))))</f>
        <v>Mobiel</v>
      </c>
      <c r="E153" s="307">
        <f>'Rekensheet U-methode'!E174</f>
        <v>0</v>
      </c>
      <c r="F153" s="402">
        <f>'Rekensheet U-methode'!F174</f>
        <v>0</v>
      </c>
      <c r="G153" s="406" t="str">
        <f>'Rekensheet U-methode'!G174</f>
        <v/>
      </c>
      <c r="H153" s="361"/>
      <c r="I153" s="305">
        <v>150</v>
      </c>
      <c r="J153" s="365" t="str">
        <f>IF(OR('Rekensheet U-methode'!H174="MUT",'Rekensheet U-methode'!H174="ZUT"),"n.v.t.",'Rekensheet U-methode'!H174)</f>
        <v/>
      </c>
      <c r="K153" s="308" t="str">
        <f>'Rekensheet U-methode'!J174</f>
        <v/>
      </c>
      <c r="L153" s="308" t="str">
        <f>'Rekensheet U-methode'!K174</f>
        <v/>
      </c>
      <c r="M153" s="308" t="str">
        <f>'Rekensheet U-methode'!L174</f>
        <v/>
      </c>
      <c r="N153" s="385" t="str">
        <f>'Rekensheet U-methode'!M174</f>
        <v/>
      </c>
      <c r="O153" s="386" t="str">
        <f>'Rekensheet U-methode'!N174</f>
        <v/>
      </c>
      <c r="P153" s="364"/>
      <c r="Q153" s="305">
        <v>150</v>
      </c>
      <c r="R153" s="365" t="str">
        <f>IF(OR('Rekensheet U-methode'!H174="MUT",'Rekensheet U-methode'!H174="ZUT"),"n.v.t.",'Rekensheet U-methode'!H174)</f>
        <v/>
      </c>
      <c r="S153" s="307" t="str">
        <f>IF('Rekensheet U-methode'!P174="0. nee","Nee","Ja")</f>
        <v>Nee</v>
      </c>
      <c r="T153" s="308" t="str">
        <f>'Rekensheet U-methode'!Q174</f>
        <v/>
      </c>
      <c r="U153" s="391">
        <f>'Rekensheet U-methode'!R174</f>
        <v>0</v>
      </c>
      <c r="V153" s="308" t="str">
        <f>'Rekensheet U-methode'!S174</f>
        <v/>
      </c>
      <c r="W153" s="308" t="str">
        <f>'Rekensheet U-methode'!T174</f>
        <v/>
      </c>
      <c r="X153" s="385" t="str">
        <f>'Rekensheet U-methode'!Y174</f>
        <v/>
      </c>
      <c r="Y153" s="386" t="str">
        <f>'Rekensheet U-methode'!Z174</f>
        <v/>
      </c>
    </row>
    <row r="154" spans="2:25" s="293" customFormat="1" x14ac:dyDescent="0.2">
      <c r="B154" s="305">
        <v>151</v>
      </c>
      <c r="C154" s="306">
        <f>'Rekensheet U-methode'!D175</f>
        <v>0</v>
      </c>
      <c r="D154" s="306" t="str">
        <f>IF('Rekensheet U-methode'!C175='Lijsten overig'!M$3,"Mobiel",IF('Rekensheet U-methode'!C175='Lijsten overig'!M$4,"Stationair",IF('Rekensheet U-methode'!C175='Lijsten overig'!M$6,"MUT",IF('Rekensheet U-methode'!C175='Lijsten overig'!M$7,"ZUT","Speciaal"))))</f>
        <v>Mobiel</v>
      </c>
      <c r="E154" s="307">
        <f>'Rekensheet U-methode'!E175</f>
        <v>0</v>
      </c>
      <c r="F154" s="402">
        <f>'Rekensheet U-methode'!F175</f>
        <v>0</v>
      </c>
      <c r="G154" s="406" t="str">
        <f>'Rekensheet U-methode'!G175</f>
        <v/>
      </c>
      <c r="H154" s="361"/>
      <c r="I154" s="305">
        <v>151</v>
      </c>
      <c r="J154" s="365" t="str">
        <f>IF(OR('Rekensheet U-methode'!H175="MUT",'Rekensheet U-methode'!H175="ZUT"),"n.v.t.",'Rekensheet U-methode'!H175)</f>
        <v/>
      </c>
      <c r="K154" s="308" t="str">
        <f>'Rekensheet U-methode'!J175</f>
        <v/>
      </c>
      <c r="L154" s="308" t="str">
        <f>'Rekensheet U-methode'!K175</f>
        <v/>
      </c>
      <c r="M154" s="308" t="str">
        <f>'Rekensheet U-methode'!L175</f>
        <v/>
      </c>
      <c r="N154" s="385" t="str">
        <f>'Rekensheet U-methode'!M175</f>
        <v/>
      </c>
      <c r="O154" s="386" t="str">
        <f>'Rekensheet U-methode'!N175</f>
        <v/>
      </c>
      <c r="P154" s="364"/>
      <c r="Q154" s="305">
        <v>151</v>
      </c>
      <c r="R154" s="365" t="str">
        <f>IF(OR('Rekensheet U-methode'!H175="MUT",'Rekensheet U-methode'!H175="ZUT"),"n.v.t.",'Rekensheet U-methode'!H175)</f>
        <v/>
      </c>
      <c r="S154" s="307" t="str">
        <f>IF('Rekensheet U-methode'!P175="0. nee","Nee","Ja")</f>
        <v>Nee</v>
      </c>
      <c r="T154" s="308" t="str">
        <f>'Rekensheet U-methode'!Q175</f>
        <v/>
      </c>
      <c r="U154" s="391">
        <f>'Rekensheet U-methode'!R175</f>
        <v>0</v>
      </c>
      <c r="V154" s="308" t="str">
        <f>'Rekensheet U-methode'!S175</f>
        <v/>
      </c>
      <c r="W154" s="308" t="str">
        <f>'Rekensheet U-methode'!T175</f>
        <v/>
      </c>
      <c r="X154" s="385" t="str">
        <f>'Rekensheet U-methode'!Y175</f>
        <v/>
      </c>
      <c r="Y154" s="386" t="str">
        <f>'Rekensheet U-methode'!Z175</f>
        <v/>
      </c>
    </row>
    <row r="155" spans="2:25" s="293" customFormat="1" x14ac:dyDescent="0.2">
      <c r="B155" s="305">
        <v>152</v>
      </c>
      <c r="C155" s="306">
        <f>'Rekensheet U-methode'!D176</f>
        <v>0</v>
      </c>
      <c r="D155" s="306" t="str">
        <f>IF('Rekensheet U-methode'!C176='Lijsten overig'!M$3,"Mobiel",IF('Rekensheet U-methode'!C176='Lijsten overig'!M$4,"Stationair",IF('Rekensheet U-methode'!C176='Lijsten overig'!M$6,"MUT",IF('Rekensheet U-methode'!C176='Lijsten overig'!M$7,"ZUT","Speciaal"))))</f>
        <v>Mobiel</v>
      </c>
      <c r="E155" s="307">
        <f>'Rekensheet U-methode'!E176</f>
        <v>0</v>
      </c>
      <c r="F155" s="402">
        <f>'Rekensheet U-methode'!F176</f>
        <v>0</v>
      </c>
      <c r="G155" s="406" t="str">
        <f>'Rekensheet U-methode'!G176</f>
        <v/>
      </c>
      <c r="H155" s="361"/>
      <c r="I155" s="305">
        <v>152</v>
      </c>
      <c r="J155" s="365" t="str">
        <f>IF(OR('Rekensheet U-methode'!H176="MUT",'Rekensheet U-methode'!H176="ZUT"),"n.v.t.",'Rekensheet U-methode'!H176)</f>
        <v/>
      </c>
      <c r="K155" s="308" t="str">
        <f>'Rekensheet U-methode'!J176</f>
        <v/>
      </c>
      <c r="L155" s="308" t="str">
        <f>'Rekensheet U-methode'!K176</f>
        <v/>
      </c>
      <c r="M155" s="308" t="str">
        <f>'Rekensheet U-methode'!L176</f>
        <v/>
      </c>
      <c r="N155" s="385" t="str">
        <f>'Rekensheet U-methode'!M176</f>
        <v/>
      </c>
      <c r="O155" s="386" t="str">
        <f>'Rekensheet U-methode'!N176</f>
        <v/>
      </c>
      <c r="P155" s="364"/>
      <c r="Q155" s="305">
        <v>152</v>
      </c>
      <c r="R155" s="365" t="str">
        <f>IF(OR('Rekensheet U-methode'!H176="MUT",'Rekensheet U-methode'!H176="ZUT"),"n.v.t.",'Rekensheet U-methode'!H176)</f>
        <v/>
      </c>
      <c r="S155" s="307" t="str">
        <f>IF('Rekensheet U-methode'!P176="0. nee","Nee","Ja")</f>
        <v>Nee</v>
      </c>
      <c r="T155" s="308" t="str">
        <f>'Rekensheet U-methode'!Q176</f>
        <v/>
      </c>
      <c r="U155" s="391">
        <f>'Rekensheet U-methode'!R176</f>
        <v>0</v>
      </c>
      <c r="V155" s="308" t="str">
        <f>'Rekensheet U-methode'!S176</f>
        <v/>
      </c>
      <c r="W155" s="308" t="str">
        <f>'Rekensheet U-methode'!T176</f>
        <v/>
      </c>
      <c r="X155" s="385" t="str">
        <f>'Rekensheet U-methode'!Y176</f>
        <v/>
      </c>
      <c r="Y155" s="386" t="str">
        <f>'Rekensheet U-methode'!Z176</f>
        <v/>
      </c>
    </row>
    <row r="156" spans="2:25" s="293" customFormat="1" x14ac:dyDescent="0.2">
      <c r="B156" s="305">
        <v>153</v>
      </c>
      <c r="C156" s="306">
        <f>'Rekensheet U-methode'!D177</f>
        <v>0</v>
      </c>
      <c r="D156" s="306" t="str">
        <f>IF('Rekensheet U-methode'!C177='Lijsten overig'!M$3,"Mobiel",IF('Rekensheet U-methode'!C177='Lijsten overig'!M$4,"Stationair",IF('Rekensheet U-methode'!C177='Lijsten overig'!M$6,"MUT",IF('Rekensheet U-methode'!C177='Lijsten overig'!M$7,"ZUT","Speciaal"))))</f>
        <v>Mobiel</v>
      </c>
      <c r="E156" s="307">
        <f>'Rekensheet U-methode'!E177</f>
        <v>0</v>
      </c>
      <c r="F156" s="402">
        <f>'Rekensheet U-methode'!F177</f>
        <v>0</v>
      </c>
      <c r="G156" s="406" t="str">
        <f>'Rekensheet U-methode'!G177</f>
        <v/>
      </c>
      <c r="H156" s="361"/>
      <c r="I156" s="305">
        <v>153</v>
      </c>
      <c r="J156" s="365" t="str">
        <f>IF(OR('Rekensheet U-methode'!H177="MUT",'Rekensheet U-methode'!H177="ZUT"),"n.v.t.",'Rekensheet U-methode'!H177)</f>
        <v/>
      </c>
      <c r="K156" s="308" t="str">
        <f>'Rekensheet U-methode'!J177</f>
        <v/>
      </c>
      <c r="L156" s="308" t="str">
        <f>'Rekensheet U-methode'!K177</f>
        <v/>
      </c>
      <c r="M156" s="308" t="str">
        <f>'Rekensheet U-methode'!L177</f>
        <v/>
      </c>
      <c r="N156" s="385" t="str">
        <f>'Rekensheet U-methode'!M177</f>
        <v/>
      </c>
      <c r="O156" s="386" t="str">
        <f>'Rekensheet U-methode'!N177</f>
        <v/>
      </c>
      <c r="P156" s="364"/>
      <c r="Q156" s="305">
        <v>153</v>
      </c>
      <c r="R156" s="365" t="str">
        <f>IF(OR('Rekensheet U-methode'!H177="MUT",'Rekensheet U-methode'!H177="ZUT"),"n.v.t.",'Rekensheet U-methode'!H177)</f>
        <v/>
      </c>
      <c r="S156" s="307" t="str">
        <f>IF('Rekensheet U-methode'!P177="0. nee","Nee","Ja")</f>
        <v>Nee</v>
      </c>
      <c r="T156" s="308" t="str">
        <f>'Rekensheet U-methode'!Q177</f>
        <v/>
      </c>
      <c r="U156" s="391">
        <f>'Rekensheet U-methode'!R177</f>
        <v>0</v>
      </c>
      <c r="V156" s="308" t="str">
        <f>'Rekensheet U-methode'!S177</f>
        <v/>
      </c>
      <c r="W156" s="308" t="str">
        <f>'Rekensheet U-methode'!T177</f>
        <v/>
      </c>
      <c r="X156" s="385" t="str">
        <f>'Rekensheet U-methode'!Y177</f>
        <v/>
      </c>
      <c r="Y156" s="386" t="str">
        <f>'Rekensheet U-methode'!Z177</f>
        <v/>
      </c>
    </row>
    <row r="157" spans="2:25" s="293" customFormat="1" x14ac:dyDescent="0.2">
      <c r="B157" s="305">
        <v>154</v>
      </c>
      <c r="C157" s="306">
        <f>'Rekensheet U-methode'!D178</f>
        <v>0</v>
      </c>
      <c r="D157" s="306" t="str">
        <f>IF('Rekensheet U-methode'!C178='Lijsten overig'!M$3,"Mobiel",IF('Rekensheet U-methode'!C178='Lijsten overig'!M$4,"Stationair",IF('Rekensheet U-methode'!C178='Lijsten overig'!M$6,"MUT",IF('Rekensheet U-methode'!C178='Lijsten overig'!M$7,"ZUT","Speciaal"))))</f>
        <v>Mobiel</v>
      </c>
      <c r="E157" s="307">
        <f>'Rekensheet U-methode'!E178</f>
        <v>0</v>
      </c>
      <c r="F157" s="402">
        <f>'Rekensheet U-methode'!F178</f>
        <v>0</v>
      </c>
      <c r="G157" s="406" t="str">
        <f>'Rekensheet U-methode'!G178</f>
        <v/>
      </c>
      <c r="H157" s="361"/>
      <c r="I157" s="305">
        <v>154</v>
      </c>
      <c r="J157" s="365" t="str">
        <f>IF(OR('Rekensheet U-methode'!H178="MUT",'Rekensheet U-methode'!H178="ZUT"),"n.v.t.",'Rekensheet U-methode'!H178)</f>
        <v/>
      </c>
      <c r="K157" s="308" t="str">
        <f>'Rekensheet U-methode'!J178</f>
        <v/>
      </c>
      <c r="L157" s="308" t="str">
        <f>'Rekensheet U-methode'!K178</f>
        <v/>
      </c>
      <c r="M157" s="308" t="str">
        <f>'Rekensheet U-methode'!L178</f>
        <v/>
      </c>
      <c r="N157" s="385" t="str">
        <f>'Rekensheet U-methode'!M178</f>
        <v/>
      </c>
      <c r="O157" s="386" t="str">
        <f>'Rekensheet U-methode'!N178</f>
        <v/>
      </c>
      <c r="P157" s="364"/>
      <c r="Q157" s="305">
        <v>154</v>
      </c>
      <c r="R157" s="365" t="str">
        <f>IF(OR('Rekensheet U-methode'!H178="MUT",'Rekensheet U-methode'!H178="ZUT"),"n.v.t.",'Rekensheet U-methode'!H178)</f>
        <v/>
      </c>
      <c r="S157" s="307" t="str">
        <f>IF('Rekensheet U-methode'!P178="0. nee","Nee","Ja")</f>
        <v>Nee</v>
      </c>
      <c r="T157" s="308" t="str">
        <f>'Rekensheet U-methode'!Q178</f>
        <v/>
      </c>
      <c r="U157" s="391">
        <f>'Rekensheet U-methode'!R178</f>
        <v>0</v>
      </c>
      <c r="V157" s="308" t="str">
        <f>'Rekensheet U-methode'!S178</f>
        <v/>
      </c>
      <c r="W157" s="308" t="str">
        <f>'Rekensheet U-methode'!T178</f>
        <v/>
      </c>
      <c r="X157" s="385" t="str">
        <f>'Rekensheet U-methode'!Y178</f>
        <v/>
      </c>
      <c r="Y157" s="386" t="str">
        <f>'Rekensheet U-methode'!Z178</f>
        <v/>
      </c>
    </row>
    <row r="158" spans="2:25" s="293" customFormat="1" x14ac:dyDescent="0.2">
      <c r="B158" s="305">
        <v>155</v>
      </c>
      <c r="C158" s="306">
        <f>'Rekensheet U-methode'!D179</f>
        <v>0</v>
      </c>
      <c r="D158" s="306" t="str">
        <f>IF('Rekensheet U-methode'!C179='Lijsten overig'!M$3,"Mobiel",IF('Rekensheet U-methode'!C179='Lijsten overig'!M$4,"Stationair",IF('Rekensheet U-methode'!C179='Lijsten overig'!M$6,"MUT",IF('Rekensheet U-methode'!C179='Lijsten overig'!M$7,"ZUT","Speciaal"))))</f>
        <v>Mobiel</v>
      </c>
      <c r="E158" s="307">
        <f>'Rekensheet U-methode'!E179</f>
        <v>0</v>
      </c>
      <c r="F158" s="402">
        <f>'Rekensheet U-methode'!F179</f>
        <v>0</v>
      </c>
      <c r="G158" s="406" t="str">
        <f>'Rekensheet U-methode'!G179</f>
        <v/>
      </c>
      <c r="H158" s="361"/>
      <c r="I158" s="305">
        <v>155</v>
      </c>
      <c r="J158" s="365" t="str">
        <f>IF(OR('Rekensheet U-methode'!H179="MUT",'Rekensheet U-methode'!H179="ZUT"),"n.v.t.",'Rekensheet U-methode'!H179)</f>
        <v/>
      </c>
      <c r="K158" s="308" t="str">
        <f>'Rekensheet U-methode'!J179</f>
        <v/>
      </c>
      <c r="L158" s="308" t="str">
        <f>'Rekensheet U-methode'!K179</f>
        <v/>
      </c>
      <c r="M158" s="308" t="str">
        <f>'Rekensheet U-methode'!L179</f>
        <v/>
      </c>
      <c r="N158" s="385" t="str">
        <f>'Rekensheet U-methode'!M179</f>
        <v/>
      </c>
      <c r="O158" s="386" t="str">
        <f>'Rekensheet U-methode'!N179</f>
        <v/>
      </c>
      <c r="P158" s="364"/>
      <c r="Q158" s="305">
        <v>155</v>
      </c>
      <c r="R158" s="365" t="str">
        <f>IF(OR('Rekensheet U-methode'!H179="MUT",'Rekensheet U-methode'!H179="ZUT"),"n.v.t.",'Rekensheet U-methode'!H179)</f>
        <v/>
      </c>
      <c r="S158" s="307" t="str">
        <f>IF('Rekensheet U-methode'!P179="0. nee","Nee","Ja")</f>
        <v>Nee</v>
      </c>
      <c r="T158" s="308" t="str">
        <f>'Rekensheet U-methode'!Q179</f>
        <v/>
      </c>
      <c r="U158" s="391">
        <f>'Rekensheet U-methode'!R179</f>
        <v>0</v>
      </c>
      <c r="V158" s="308" t="str">
        <f>'Rekensheet U-methode'!S179</f>
        <v/>
      </c>
      <c r="W158" s="308" t="str">
        <f>'Rekensheet U-methode'!T179</f>
        <v/>
      </c>
      <c r="X158" s="385" t="str">
        <f>'Rekensheet U-methode'!Y179</f>
        <v/>
      </c>
      <c r="Y158" s="386" t="str">
        <f>'Rekensheet U-methode'!Z179</f>
        <v/>
      </c>
    </row>
    <row r="159" spans="2:25" s="293" customFormat="1" x14ac:dyDescent="0.2">
      <c r="B159" s="305">
        <v>156</v>
      </c>
      <c r="C159" s="306">
        <f>'Rekensheet U-methode'!D180</f>
        <v>0</v>
      </c>
      <c r="D159" s="306" t="str">
        <f>IF('Rekensheet U-methode'!C180='Lijsten overig'!M$3,"Mobiel",IF('Rekensheet U-methode'!C180='Lijsten overig'!M$4,"Stationair",IF('Rekensheet U-methode'!C180='Lijsten overig'!M$6,"MUT",IF('Rekensheet U-methode'!C180='Lijsten overig'!M$7,"ZUT","Speciaal"))))</f>
        <v>Mobiel</v>
      </c>
      <c r="E159" s="307">
        <f>'Rekensheet U-methode'!E180</f>
        <v>0</v>
      </c>
      <c r="F159" s="402">
        <f>'Rekensheet U-methode'!F180</f>
        <v>0</v>
      </c>
      <c r="G159" s="406" t="str">
        <f>'Rekensheet U-methode'!G180</f>
        <v/>
      </c>
      <c r="H159" s="361"/>
      <c r="I159" s="305">
        <v>156</v>
      </c>
      <c r="J159" s="365" t="str">
        <f>IF(OR('Rekensheet U-methode'!H180="MUT",'Rekensheet U-methode'!H180="ZUT"),"n.v.t.",'Rekensheet U-methode'!H180)</f>
        <v/>
      </c>
      <c r="K159" s="308" t="str">
        <f>'Rekensheet U-methode'!J180</f>
        <v/>
      </c>
      <c r="L159" s="308" t="str">
        <f>'Rekensheet U-methode'!K180</f>
        <v/>
      </c>
      <c r="M159" s="308" t="str">
        <f>'Rekensheet U-methode'!L180</f>
        <v/>
      </c>
      <c r="N159" s="385" t="str">
        <f>'Rekensheet U-methode'!M180</f>
        <v/>
      </c>
      <c r="O159" s="386" t="str">
        <f>'Rekensheet U-methode'!N180</f>
        <v/>
      </c>
      <c r="P159" s="364"/>
      <c r="Q159" s="305">
        <v>156</v>
      </c>
      <c r="R159" s="365" t="str">
        <f>IF(OR('Rekensheet U-methode'!H180="MUT",'Rekensheet U-methode'!H180="ZUT"),"n.v.t.",'Rekensheet U-methode'!H180)</f>
        <v/>
      </c>
      <c r="S159" s="307" t="str">
        <f>IF('Rekensheet U-methode'!P180="0. nee","Nee","Ja")</f>
        <v>Nee</v>
      </c>
      <c r="T159" s="308" t="str">
        <f>'Rekensheet U-methode'!Q180</f>
        <v/>
      </c>
      <c r="U159" s="391">
        <f>'Rekensheet U-methode'!R180</f>
        <v>0</v>
      </c>
      <c r="V159" s="308" t="str">
        <f>'Rekensheet U-methode'!S180</f>
        <v/>
      </c>
      <c r="W159" s="308" t="str">
        <f>'Rekensheet U-methode'!T180</f>
        <v/>
      </c>
      <c r="X159" s="385" t="str">
        <f>'Rekensheet U-methode'!Y180</f>
        <v/>
      </c>
      <c r="Y159" s="386" t="str">
        <f>'Rekensheet U-methode'!Z180</f>
        <v/>
      </c>
    </row>
    <row r="160" spans="2:25" s="293" customFormat="1" x14ac:dyDescent="0.2">
      <c r="B160" s="305">
        <v>157</v>
      </c>
      <c r="C160" s="306">
        <f>'Rekensheet U-methode'!D181</f>
        <v>0</v>
      </c>
      <c r="D160" s="306" t="str">
        <f>IF('Rekensheet U-methode'!C181='Lijsten overig'!M$3,"Mobiel",IF('Rekensheet U-methode'!C181='Lijsten overig'!M$4,"Stationair",IF('Rekensheet U-methode'!C181='Lijsten overig'!M$6,"MUT",IF('Rekensheet U-methode'!C181='Lijsten overig'!M$7,"ZUT","Speciaal"))))</f>
        <v>Mobiel</v>
      </c>
      <c r="E160" s="307">
        <f>'Rekensheet U-methode'!E181</f>
        <v>0</v>
      </c>
      <c r="F160" s="402">
        <f>'Rekensheet U-methode'!F181</f>
        <v>0</v>
      </c>
      <c r="G160" s="406" t="str">
        <f>'Rekensheet U-methode'!G181</f>
        <v/>
      </c>
      <c r="H160" s="361"/>
      <c r="I160" s="305">
        <v>157</v>
      </c>
      <c r="J160" s="365" t="str">
        <f>IF(OR('Rekensheet U-methode'!H181="MUT",'Rekensheet U-methode'!H181="ZUT"),"n.v.t.",'Rekensheet U-methode'!H181)</f>
        <v/>
      </c>
      <c r="K160" s="308" t="str">
        <f>'Rekensheet U-methode'!J181</f>
        <v/>
      </c>
      <c r="L160" s="308" t="str">
        <f>'Rekensheet U-methode'!K181</f>
        <v/>
      </c>
      <c r="M160" s="308" t="str">
        <f>'Rekensheet U-methode'!L181</f>
        <v/>
      </c>
      <c r="N160" s="385" t="str">
        <f>'Rekensheet U-methode'!M181</f>
        <v/>
      </c>
      <c r="O160" s="386" t="str">
        <f>'Rekensheet U-methode'!N181</f>
        <v/>
      </c>
      <c r="P160" s="364"/>
      <c r="Q160" s="305">
        <v>157</v>
      </c>
      <c r="R160" s="365" t="str">
        <f>IF(OR('Rekensheet U-methode'!H181="MUT",'Rekensheet U-methode'!H181="ZUT"),"n.v.t.",'Rekensheet U-methode'!H181)</f>
        <v/>
      </c>
      <c r="S160" s="307" t="str">
        <f>IF('Rekensheet U-methode'!P181="0. nee","Nee","Ja")</f>
        <v>Nee</v>
      </c>
      <c r="T160" s="308" t="str">
        <f>'Rekensheet U-methode'!Q181</f>
        <v/>
      </c>
      <c r="U160" s="391">
        <f>'Rekensheet U-methode'!R181</f>
        <v>0</v>
      </c>
      <c r="V160" s="308" t="str">
        <f>'Rekensheet U-methode'!S181</f>
        <v/>
      </c>
      <c r="W160" s="308" t="str">
        <f>'Rekensheet U-methode'!T181</f>
        <v/>
      </c>
      <c r="X160" s="385" t="str">
        <f>'Rekensheet U-methode'!Y181</f>
        <v/>
      </c>
      <c r="Y160" s="386" t="str">
        <f>'Rekensheet U-methode'!Z181</f>
        <v/>
      </c>
    </row>
    <row r="161" spans="2:25" s="293" customFormat="1" x14ac:dyDescent="0.2">
      <c r="B161" s="305">
        <v>158</v>
      </c>
      <c r="C161" s="306">
        <f>'Rekensheet U-methode'!D182</f>
        <v>0</v>
      </c>
      <c r="D161" s="306" t="str">
        <f>IF('Rekensheet U-methode'!C182='Lijsten overig'!M$3,"Mobiel",IF('Rekensheet U-methode'!C182='Lijsten overig'!M$4,"Stationair",IF('Rekensheet U-methode'!C182='Lijsten overig'!M$6,"MUT",IF('Rekensheet U-methode'!C182='Lijsten overig'!M$7,"ZUT","Speciaal"))))</f>
        <v>Mobiel</v>
      </c>
      <c r="E161" s="307">
        <f>'Rekensheet U-methode'!E182</f>
        <v>0</v>
      </c>
      <c r="F161" s="402">
        <f>'Rekensheet U-methode'!F182</f>
        <v>0</v>
      </c>
      <c r="G161" s="406" t="str">
        <f>'Rekensheet U-methode'!G182</f>
        <v/>
      </c>
      <c r="H161" s="361"/>
      <c r="I161" s="305">
        <v>158</v>
      </c>
      <c r="J161" s="365" t="str">
        <f>IF(OR('Rekensheet U-methode'!H182="MUT",'Rekensheet U-methode'!H182="ZUT"),"n.v.t.",'Rekensheet U-methode'!H182)</f>
        <v/>
      </c>
      <c r="K161" s="308" t="str">
        <f>'Rekensheet U-methode'!J182</f>
        <v/>
      </c>
      <c r="L161" s="308" t="str">
        <f>'Rekensheet U-methode'!K182</f>
        <v/>
      </c>
      <c r="M161" s="308" t="str">
        <f>'Rekensheet U-methode'!L182</f>
        <v/>
      </c>
      <c r="N161" s="385" t="str">
        <f>'Rekensheet U-methode'!M182</f>
        <v/>
      </c>
      <c r="O161" s="386" t="str">
        <f>'Rekensheet U-methode'!N182</f>
        <v/>
      </c>
      <c r="P161" s="364"/>
      <c r="Q161" s="305">
        <v>158</v>
      </c>
      <c r="R161" s="365" t="str">
        <f>IF(OR('Rekensheet U-methode'!H182="MUT",'Rekensheet U-methode'!H182="ZUT"),"n.v.t.",'Rekensheet U-methode'!H182)</f>
        <v/>
      </c>
      <c r="S161" s="307" t="str">
        <f>IF('Rekensheet U-methode'!P182="0. nee","Nee","Ja")</f>
        <v>Nee</v>
      </c>
      <c r="T161" s="308" t="str">
        <f>'Rekensheet U-methode'!Q182</f>
        <v/>
      </c>
      <c r="U161" s="391">
        <f>'Rekensheet U-methode'!R182</f>
        <v>0</v>
      </c>
      <c r="V161" s="308" t="str">
        <f>'Rekensheet U-methode'!S182</f>
        <v/>
      </c>
      <c r="W161" s="308" t="str">
        <f>'Rekensheet U-methode'!T182</f>
        <v/>
      </c>
      <c r="X161" s="385" t="str">
        <f>'Rekensheet U-methode'!Y182</f>
        <v/>
      </c>
      <c r="Y161" s="386" t="str">
        <f>'Rekensheet U-methode'!Z182</f>
        <v/>
      </c>
    </row>
    <row r="162" spans="2:25" s="293" customFormat="1" x14ac:dyDescent="0.2">
      <c r="B162" s="305">
        <v>159</v>
      </c>
      <c r="C162" s="306">
        <f>'Rekensheet U-methode'!D183</f>
        <v>0</v>
      </c>
      <c r="D162" s="306" t="str">
        <f>IF('Rekensheet U-methode'!C183='Lijsten overig'!M$3,"Mobiel",IF('Rekensheet U-methode'!C183='Lijsten overig'!M$4,"Stationair",IF('Rekensheet U-methode'!C183='Lijsten overig'!M$6,"MUT",IF('Rekensheet U-methode'!C183='Lijsten overig'!M$7,"ZUT","Speciaal"))))</f>
        <v>Mobiel</v>
      </c>
      <c r="E162" s="307">
        <f>'Rekensheet U-methode'!E183</f>
        <v>0</v>
      </c>
      <c r="F162" s="402">
        <f>'Rekensheet U-methode'!F183</f>
        <v>0</v>
      </c>
      <c r="G162" s="406" t="str">
        <f>'Rekensheet U-methode'!G183</f>
        <v/>
      </c>
      <c r="H162" s="361"/>
      <c r="I162" s="305">
        <v>159</v>
      </c>
      <c r="J162" s="365" t="str">
        <f>IF(OR('Rekensheet U-methode'!H183="MUT",'Rekensheet U-methode'!H183="ZUT"),"n.v.t.",'Rekensheet U-methode'!H183)</f>
        <v/>
      </c>
      <c r="K162" s="308" t="str">
        <f>'Rekensheet U-methode'!J183</f>
        <v/>
      </c>
      <c r="L162" s="308" t="str">
        <f>'Rekensheet U-methode'!K183</f>
        <v/>
      </c>
      <c r="M162" s="308" t="str">
        <f>'Rekensheet U-methode'!L183</f>
        <v/>
      </c>
      <c r="N162" s="385" t="str">
        <f>'Rekensheet U-methode'!M183</f>
        <v/>
      </c>
      <c r="O162" s="386" t="str">
        <f>'Rekensheet U-methode'!N183</f>
        <v/>
      </c>
      <c r="P162" s="364"/>
      <c r="Q162" s="305">
        <v>159</v>
      </c>
      <c r="R162" s="365" t="str">
        <f>IF(OR('Rekensheet U-methode'!H183="MUT",'Rekensheet U-methode'!H183="ZUT"),"n.v.t.",'Rekensheet U-methode'!H183)</f>
        <v/>
      </c>
      <c r="S162" s="307" t="str">
        <f>IF('Rekensheet U-methode'!P183="0. nee","Nee","Ja")</f>
        <v>Nee</v>
      </c>
      <c r="T162" s="308" t="str">
        <f>'Rekensheet U-methode'!Q183</f>
        <v/>
      </c>
      <c r="U162" s="391">
        <f>'Rekensheet U-methode'!R183</f>
        <v>0</v>
      </c>
      <c r="V162" s="308" t="str">
        <f>'Rekensheet U-methode'!S183</f>
        <v/>
      </c>
      <c r="W162" s="308" t="str">
        <f>'Rekensheet U-methode'!T183</f>
        <v/>
      </c>
      <c r="X162" s="385" t="str">
        <f>'Rekensheet U-methode'!Y183</f>
        <v/>
      </c>
      <c r="Y162" s="386" t="str">
        <f>'Rekensheet U-methode'!Z183</f>
        <v/>
      </c>
    </row>
    <row r="163" spans="2:25" s="293" customFormat="1" x14ac:dyDescent="0.2">
      <c r="B163" s="305">
        <v>160</v>
      </c>
      <c r="C163" s="306">
        <f>'Rekensheet U-methode'!D184</f>
        <v>0</v>
      </c>
      <c r="D163" s="306" t="str">
        <f>IF('Rekensheet U-methode'!C184='Lijsten overig'!M$3,"Mobiel",IF('Rekensheet U-methode'!C184='Lijsten overig'!M$4,"Stationair",IF('Rekensheet U-methode'!C184='Lijsten overig'!M$6,"MUT",IF('Rekensheet U-methode'!C184='Lijsten overig'!M$7,"ZUT","Speciaal"))))</f>
        <v>Mobiel</v>
      </c>
      <c r="E163" s="307">
        <f>'Rekensheet U-methode'!E184</f>
        <v>0</v>
      </c>
      <c r="F163" s="402">
        <f>'Rekensheet U-methode'!F184</f>
        <v>0</v>
      </c>
      <c r="G163" s="406" t="str">
        <f>'Rekensheet U-methode'!G184</f>
        <v/>
      </c>
      <c r="H163" s="361"/>
      <c r="I163" s="305">
        <v>160</v>
      </c>
      <c r="J163" s="365" t="str">
        <f>IF(OR('Rekensheet U-methode'!H184="MUT",'Rekensheet U-methode'!H184="ZUT"),"n.v.t.",'Rekensheet U-methode'!H184)</f>
        <v/>
      </c>
      <c r="K163" s="308" t="str">
        <f>'Rekensheet U-methode'!J184</f>
        <v/>
      </c>
      <c r="L163" s="308" t="str">
        <f>'Rekensheet U-methode'!K184</f>
        <v/>
      </c>
      <c r="M163" s="308" t="str">
        <f>'Rekensheet U-methode'!L184</f>
        <v/>
      </c>
      <c r="N163" s="385" t="str">
        <f>'Rekensheet U-methode'!M184</f>
        <v/>
      </c>
      <c r="O163" s="386" t="str">
        <f>'Rekensheet U-methode'!N184</f>
        <v/>
      </c>
      <c r="P163" s="364"/>
      <c r="Q163" s="305">
        <v>160</v>
      </c>
      <c r="R163" s="365" t="str">
        <f>IF(OR('Rekensheet U-methode'!H184="MUT",'Rekensheet U-methode'!H184="ZUT"),"n.v.t.",'Rekensheet U-methode'!H184)</f>
        <v/>
      </c>
      <c r="S163" s="307" t="str">
        <f>IF('Rekensheet U-methode'!P184="0. nee","Nee","Ja")</f>
        <v>Nee</v>
      </c>
      <c r="T163" s="308" t="str">
        <f>'Rekensheet U-methode'!Q184</f>
        <v/>
      </c>
      <c r="U163" s="391">
        <f>'Rekensheet U-methode'!R184</f>
        <v>0</v>
      </c>
      <c r="V163" s="308" t="str">
        <f>'Rekensheet U-methode'!S184</f>
        <v/>
      </c>
      <c r="W163" s="308" t="str">
        <f>'Rekensheet U-methode'!T184</f>
        <v/>
      </c>
      <c r="X163" s="385" t="str">
        <f>'Rekensheet U-methode'!Y184</f>
        <v/>
      </c>
      <c r="Y163" s="386" t="str">
        <f>'Rekensheet U-methode'!Z184</f>
        <v/>
      </c>
    </row>
    <row r="164" spans="2:25" s="293" customFormat="1" x14ac:dyDescent="0.2">
      <c r="B164" s="305">
        <v>161</v>
      </c>
      <c r="C164" s="306">
        <f>'Rekensheet U-methode'!D185</f>
        <v>0</v>
      </c>
      <c r="D164" s="306" t="str">
        <f>IF('Rekensheet U-methode'!C185='Lijsten overig'!M$3,"Mobiel",IF('Rekensheet U-methode'!C185='Lijsten overig'!M$4,"Stationair",IF('Rekensheet U-methode'!C185='Lijsten overig'!M$6,"MUT",IF('Rekensheet U-methode'!C185='Lijsten overig'!M$7,"ZUT","Speciaal"))))</f>
        <v>Mobiel</v>
      </c>
      <c r="E164" s="307">
        <f>'Rekensheet U-methode'!E185</f>
        <v>0</v>
      </c>
      <c r="F164" s="402">
        <f>'Rekensheet U-methode'!F185</f>
        <v>0</v>
      </c>
      <c r="G164" s="406" t="str">
        <f>'Rekensheet U-methode'!G185</f>
        <v/>
      </c>
      <c r="H164" s="361"/>
      <c r="I164" s="305">
        <v>161</v>
      </c>
      <c r="J164" s="365" t="str">
        <f>IF(OR('Rekensheet U-methode'!H185="MUT",'Rekensheet U-methode'!H185="ZUT"),"n.v.t.",'Rekensheet U-methode'!H185)</f>
        <v/>
      </c>
      <c r="K164" s="308" t="str">
        <f>'Rekensheet U-methode'!J185</f>
        <v/>
      </c>
      <c r="L164" s="308" t="str">
        <f>'Rekensheet U-methode'!K185</f>
        <v/>
      </c>
      <c r="M164" s="308" t="str">
        <f>'Rekensheet U-methode'!L185</f>
        <v/>
      </c>
      <c r="N164" s="385" t="str">
        <f>'Rekensheet U-methode'!M185</f>
        <v/>
      </c>
      <c r="O164" s="386" t="str">
        <f>'Rekensheet U-methode'!N185</f>
        <v/>
      </c>
      <c r="P164" s="364"/>
      <c r="Q164" s="305">
        <v>161</v>
      </c>
      <c r="R164" s="365" t="str">
        <f>IF(OR('Rekensheet U-methode'!H185="MUT",'Rekensheet U-methode'!H185="ZUT"),"n.v.t.",'Rekensheet U-methode'!H185)</f>
        <v/>
      </c>
      <c r="S164" s="307" t="str">
        <f>IF('Rekensheet U-methode'!P185="0. nee","Nee","Ja")</f>
        <v>Nee</v>
      </c>
      <c r="T164" s="308" t="str">
        <f>'Rekensheet U-methode'!Q185</f>
        <v/>
      </c>
      <c r="U164" s="391">
        <f>'Rekensheet U-methode'!R185</f>
        <v>0</v>
      </c>
      <c r="V164" s="308" t="str">
        <f>'Rekensheet U-methode'!S185</f>
        <v/>
      </c>
      <c r="W164" s="308" t="str">
        <f>'Rekensheet U-methode'!T185</f>
        <v/>
      </c>
      <c r="X164" s="385" t="str">
        <f>'Rekensheet U-methode'!Y185</f>
        <v/>
      </c>
      <c r="Y164" s="386" t="str">
        <f>'Rekensheet U-methode'!Z185</f>
        <v/>
      </c>
    </row>
    <row r="165" spans="2:25" s="293" customFormat="1" x14ac:dyDescent="0.2">
      <c r="B165" s="305">
        <v>162</v>
      </c>
      <c r="C165" s="306">
        <f>'Rekensheet U-methode'!D186</f>
        <v>0</v>
      </c>
      <c r="D165" s="306" t="str">
        <f>IF('Rekensheet U-methode'!C186='Lijsten overig'!M$3,"Mobiel",IF('Rekensheet U-methode'!C186='Lijsten overig'!M$4,"Stationair",IF('Rekensheet U-methode'!C186='Lijsten overig'!M$6,"MUT",IF('Rekensheet U-methode'!C186='Lijsten overig'!M$7,"ZUT","Speciaal"))))</f>
        <v>Mobiel</v>
      </c>
      <c r="E165" s="307">
        <f>'Rekensheet U-methode'!E186</f>
        <v>0</v>
      </c>
      <c r="F165" s="402">
        <f>'Rekensheet U-methode'!F186</f>
        <v>0</v>
      </c>
      <c r="G165" s="406" t="str">
        <f>'Rekensheet U-methode'!G186</f>
        <v/>
      </c>
      <c r="H165" s="361"/>
      <c r="I165" s="305">
        <v>162</v>
      </c>
      <c r="J165" s="365" t="str">
        <f>IF(OR('Rekensheet U-methode'!H186="MUT",'Rekensheet U-methode'!H186="ZUT"),"n.v.t.",'Rekensheet U-methode'!H186)</f>
        <v/>
      </c>
      <c r="K165" s="308" t="str">
        <f>'Rekensheet U-methode'!J186</f>
        <v/>
      </c>
      <c r="L165" s="308" t="str">
        <f>'Rekensheet U-methode'!K186</f>
        <v/>
      </c>
      <c r="M165" s="308" t="str">
        <f>'Rekensheet U-methode'!L186</f>
        <v/>
      </c>
      <c r="N165" s="385" t="str">
        <f>'Rekensheet U-methode'!M186</f>
        <v/>
      </c>
      <c r="O165" s="386" t="str">
        <f>'Rekensheet U-methode'!N186</f>
        <v/>
      </c>
      <c r="P165" s="364"/>
      <c r="Q165" s="305">
        <v>162</v>
      </c>
      <c r="R165" s="365" t="str">
        <f>IF(OR('Rekensheet U-methode'!H186="MUT",'Rekensheet U-methode'!H186="ZUT"),"n.v.t.",'Rekensheet U-methode'!H186)</f>
        <v/>
      </c>
      <c r="S165" s="307" t="str">
        <f>IF('Rekensheet U-methode'!P186="0. nee","Nee","Ja")</f>
        <v>Nee</v>
      </c>
      <c r="T165" s="308" t="str">
        <f>'Rekensheet U-methode'!Q186</f>
        <v/>
      </c>
      <c r="U165" s="391">
        <f>'Rekensheet U-methode'!R186</f>
        <v>0</v>
      </c>
      <c r="V165" s="308" t="str">
        <f>'Rekensheet U-methode'!S186</f>
        <v/>
      </c>
      <c r="W165" s="308" t="str">
        <f>'Rekensheet U-methode'!T186</f>
        <v/>
      </c>
      <c r="X165" s="385" t="str">
        <f>'Rekensheet U-methode'!Y186</f>
        <v/>
      </c>
      <c r="Y165" s="386" t="str">
        <f>'Rekensheet U-methode'!Z186</f>
        <v/>
      </c>
    </row>
    <row r="166" spans="2:25" s="293" customFormat="1" x14ac:dyDescent="0.2">
      <c r="B166" s="305">
        <v>163</v>
      </c>
      <c r="C166" s="306">
        <f>'Rekensheet U-methode'!D187</f>
        <v>0</v>
      </c>
      <c r="D166" s="306" t="str">
        <f>IF('Rekensheet U-methode'!C187='Lijsten overig'!M$3,"Mobiel",IF('Rekensheet U-methode'!C187='Lijsten overig'!M$4,"Stationair",IF('Rekensheet U-methode'!C187='Lijsten overig'!M$6,"MUT",IF('Rekensheet U-methode'!C187='Lijsten overig'!M$7,"ZUT","Speciaal"))))</f>
        <v>Mobiel</v>
      </c>
      <c r="E166" s="307">
        <f>'Rekensheet U-methode'!E187</f>
        <v>0</v>
      </c>
      <c r="F166" s="402">
        <f>'Rekensheet U-methode'!F187</f>
        <v>0</v>
      </c>
      <c r="G166" s="406" t="str">
        <f>'Rekensheet U-methode'!G187</f>
        <v/>
      </c>
      <c r="H166" s="361"/>
      <c r="I166" s="305">
        <v>163</v>
      </c>
      <c r="J166" s="365" t="str">
        <f>IF(OR('Rekensheet U-methode'!H187="MUT",'Rekensheet U-methode'!H187="ZUT"),"n.v.t.",'Rekensheet U-methode'!H187)</f>
        <v/>
      </c>
      <c r="K166" s="308" t="str">
        <f>'Rekensheet U-methode'!J187</f>
        <v/>
      </c>
      <c r="L166" s="308" t="str">
        <f>'Rekensheet U-methode'!K187</f>
        <v/>
      </c>
      <c r="M166" s="308" t="str">
        <f>'Rekensheet U-methode'!L187</f>
        <v/>
      </c>
      <c r="N166" s="385" t="str">
        <f>'Rekensheet U-methode'!M187</f>
        <v/>
      </c>
      <c r="O166" s="386" t="str">
        <f>'Rekensheet U-methode'!N187</f>
        <v/>
      </c>
      <c r="P166" s="364"/>
      <c r="Q166" s="305">
        <v>163</v>
      </c>
      <c r="R166" s="365" t="str">
        <f>IF(OR('Rekensheet U-methode'!H187="MUT",'Rekensheet U-methode'!H187="ZUT"),"n.v.t.",'Rekensheet U-methode'!H187)</f>
        <v/>
      </c>
      <c r="S166" s="307" t="str">
        <f>IF('Rekensheet U-methode'!P187="0. nee","Nee","Ja")</f>
        <v>Nee</v>
      </c>
      <c r="T166" s="308" t="str">
        <f>'Rekensheet U-methode'!Q187</f>
        <v/>
      </c>
      <c r="U166" s="391">
        <f>'Rekensheet U-methode'!R187</f>
        <v>0</v>
      </c>
      <c r="V166" s="308" t="str">
        <f>'Rekensheet U-methode'!S187</f>
        <v/>
      </c>
      <c r="W166" s="308" t="str">
        <f>'Rekensheet U-methode'!T187</f>
        <v/>
      </c>
      <c r="X166" s="385" t="str">
        <f>'Rekensheet U-methode'!Y187</f>
        <v/>
      </c>
      <c r="Y166" s="386" t="str">
        <f>'Rekensheet U-methode'!Z187</f>
        <v/>
      </c>
    </row>
    <row r="167" spans="2:25" s="293" customFormat="1" x14ac:dyDescent="0.2">
      <c r="B167" s="305">
        <v>164</v>
      </c>
      <c r="C167" s="306">
        <f>'Rekensheet U-methode'!D188</f>
        <v>0</v>
      </c>
      <c r="D167" s="306" t="str">
        <f>IF('Rekensheet U-methode'!C188='Lijsten overig'!M$3,"Mobiel",IF('Rekensheet U-methode'!C188='Lijsten overig'!M$4,"Stationair",IF('Rekensheet U-methode'!C188='Lijsten overig'!M$6,"MUT",IF('Rekensheet U-methode'!C188='Lijsten overig'!M$7,"ZUT","Speciaal"))))</f>
        <v>Mobiel</v>
      </c>
      <c r="E167" s="307">
        <f>'Rekensheet U-methode'!E188</f>
        <v>0</v>
      </c>
      <c r="F167" s="402">
        <f>'Rekensheet U-methode'!F188</f>
        <v>0</v>
      </c>
      <c r="G167" s="406" t="str">
        <f>'Rekensheet U-methode'!G188</f>
        <v/>
      </c>
      <c r="H167" s="361"/>
      <c r="I167" s="305">
        <v>164</v>
      </c>
      <c r="J167" s="365" t="str">
        <f>IF(OR('Rekensheet U-methode'!H188="MUT",'Rekensheet U-methode'!H188="ZUT"),"n.v.t.",'Rekensheet U-methode'!H188)</f>
        <v/>
      </c>
      <c r="K167" s="308" t="str">
        <f>'Rekensheet U-methode'!J188</f>
        <v/>
      </c>
      <c r="L167" s="308" t="str">
        <f>'Rekensheet U-methode'!K188</f>
        <v/>
      </c>
      <c r="M167" s="308" t="str">
        <f>'Rekensheet U-methode'!L188</f>
        <v/>
      </c>
      <c r="N167" s="385" t="str">
        <f>'Rekensheet U-methode'!M188</f>
        <v/>
      </c>
      <c r="O167" s="386" t="str">
        <f>'Rekensheet U-methode'!N188</f>
        <v/>
      </c>
      <c r="P167" s="364"/>
      <c r="Q167" s="305">
        <v>164</v>
      </c>
      <c r="R167" s="365" t="str">
        <f>IF(OR('Rekensheet U-methode'!H188="MUT",'Rekensheet U-methode'!H188="ZUT"),"n.v.t.",'Rekensheet U-methode'!H188)</f>
        <v/>
      </c>
      <c r="S167" s="307" t="str">
        <f>IF('Rekensheet U-methode'!P188="0. nee","Nee","Ja")</f>
        <v>Nee</v>
      </c>
      <c r="T167" s="308" t="str">
        <f>'Rekensheet U-methode'!Q188</f>
        <v/>
      </c>
      <c r="U167" s="391">
        <f>'Rekensheet U-methode'!R188</f>
        <v>0</v>
      </c>
      <c r="V167" s="308" t="str">
        <f>'Rekensheet U-methode'!S188</f>
        <v/>
      </c>
      <c r="W167" s="308" t="str">
        <f>'Rekensheet U-methode'!T188</f>
        <v/>
      </c>
      <c r="X167" s="385" t="str">
        <f>'Rekensheet U-methode'!Y188</f>
        <v/>
      </c>
      <c r="Y167" s="386" t="str">
        <f>'Rekensheet U-methode'!Z188</f>
        <v/>
      </c>
    </row>
    <row r="168" spans="2:25" s="293" customFormat="1" x14ac:dyDescent="0.2">
      <c r="B168" s="305">
        <v>165</v>
      </c>
      <c r="C168" s="306">
        <f>'Rekensheet U-methode'!D189</f>
        <v>0</v>
      </c>
      <c r="D168" s="306" t="str">
        <f>IF('Rekensheet U-methode'!C189='Lijsten overig'!M$3,"Mobiel",IF('Rekensheet U-methode'!C189='Lijsten overig'!M$4,"Stationair",IF('Rekensheet U-methode'!C189='Lijsten overig'!M$6,"MUT",IF('Rekensheet U-methode'!C189='Lijsten overig'!M$7,"ZUT","Speciaal"))))</f>
        <v>Mobiel</v>
      </c>
      <c r="E168" s="307">
        <f>'Rekensheet U-methode'!E189</f>
        <v>0</v>
      </c>
      <c r="F168" s="402">
        <f>'Rekensheet U-methode'!F189</f>
        <v>0</v>
      </c>
      <c r="G168" s="406" t="str">
        <f>'Rekensheet U-methode'!G189</f>
        <v/>
      </c>
      <c r="H168" s="361"/>
      <c r="I168" s="305">
        <v>165</v>
      </c>
      <c r="J168" s="365" t="str">
        <f>IF(OR('Rekensheet U-methode'!H189="MUT",'Rekensheet U-methode'!H189="ZUT"),"n.v.t.",'Rekensheet U-methode'!H189)</f>
        <v/>
      </c>
      <c r="K168" s="308" t="str">
        <f>'Rekensheet U-methode'!J189</f>
        <v/>
      </c>
      <c r="L168" s="308" t="str">
        <f>'Rekensheet U-methode'!K189</f>
        <v/>
      </c>
      <c r="M168" s="308" t="str">
        <f>'Rekensheet U-methode'!L189</f>
        <v/>
      </c>
      <c r="N168" s="385" t="str">
        <f>'Rekensheet U-methode'!M189</f>
        <v/>
      </c>
      <c r="O168" s="386" t="str">
        <f>'Rekensheet U-methode'!N189</f>
        <v/>
      </c>
      <c r="P168" s="364"/>
      <c r="Q168" s="305">
        <v>165</v>
      </c>
      <c r="R168" s="365" t="str">
        <f>IF(OR('Rekensheet U-methode'!H189="MUT",'Rekensheet U-methode'!H189="ZUT"),"n.v.t.",'Rekensheet U-methode'!H189)</f>
        <v/>
      </c>
      <c r="S168" s="307" t="str">
        <f>IF('Rekensheet U-methode'!P189="0. nee","Nee","Ja")</f>
        <v>Nee</v>
      </c>
      <c r="T168" s="308" t="str">
        <f>'Rekensheet U-methode'!Q189</f>
        <v/>
      </c>
      <c r="U168" s="391">
        <f>'Rekensheet U-methode'!R189</f>
        <v>0</v>
      </c>
      <c r="V168" s="308" t="str">
        <f>'Rekensheet U-methode'!S189</f>
        <v/>
      </c>
      <c r="W168" s="308" t="str">
        <f>'Rekensheet U-methode'!T189</f>
        <v/>
      </c>
      <c r="X168" s="385" t="str">
        <f>'Rekensheet U-methode'!Y189</f>
        <v/>
      </c>
      <c r="Y168" s="386" t="str">
        <f>'Rekensheet U-methode'!Z189</f>
        <v/>
      </c>
    </row>
    <row r="169" spans="2:25" s="293" customFormat="1" x14ac:dyDescent="0.2">
      <c r="B169" s="305">
        <v>166</v>
      </c>
      <c r="C169" s="306">
        <f>'Rekensheet U-methode'!D190</f>
        <v>0</v>
      </c>
      <c r="D169" s="306" t="str">
        <f>IF('Rekensheet U-methode'!C190='Lijsten overig'!M$3,"Mobiel",IF('Rekensheet U-methode'!C190='Lijsten overig'!M$4,"Stationair",IF('Rekensheet U-methode'!C190='Lijsten overig'!M$6,"MUT",IF('Rekensheet U-methode'!C190='Lijsten overig'!M$7,"ZUT","Speciaal"))))</f>
        <v>Mobiel</v>
      </c>
      <c r="E169" s="307">
        <f>'Rekensheet U-methode'!E190</f>
        <v>0</v>
      </c>
      <c r="F169" s="402">
        <f>'Rekensheet U-methode'!F190</f>
        <v>0</v>
      </c>
      <c r="G169" s="406" t="str">
        <f>'Rekensheet U-methode'!G190</f>
        <v/>
      </c>
      <c r="H169" s="361"/>
      <c r="I169" s="305">
        <v>166</v>
      </c>
      <c r="J169" s="365" t="str">
        <f>IF(OR('Rekensheet U-methode'!H190="MUT",'Rekensheet U-methode'!H190="ZUT"),"n.v.t.",'Rekensheet U-methode'!H190)</f>
        <v/>
      </c>
      <c r="K169" s="308" t="str">
        <f>'Rekensheet U-methode'!J190</f>
        <v/>
      </c>
      <c r="L169" s="308" t="str">
        <f>'Rekensheet U-methode'!K190</f>
        <v/>
      </c>
      <c r="M169" s="308" t="str">
        <f>'Rekensheet U-methode'!L190</f>
        <v/>
      </c>
      <c r="N169" s="385" t="str">
        <f>'Rekensheet U-methode'!M190</f>
        <v/>
      </c>
      <c r="O169" s="386" t="str">
        <f>'Rekensheet U-methode'!N190</f>
        <v/>
      </c>
      <c r="P169" s="364"/>
      <c r="Q169" s="305">
        <v>166</v>
      </c>
      <c r="R169" s="365" t="str">
        <f>IF(OR('Rekensheet U-methode'!H190="MUT",'Rekensheet U-methode'!H190="ZUT"),"n.v.t.",'Rekensheet U-methode'!H190)</f>
        <v/>
      </c>
      <c r="S169" s="307" t="str">
        <f>IF('Rekensheet U-methode'!P190="0. nee","Nee","Ja")</f>
        <v>Nee</v>
      </c>
      <c r="T169" s="308" t="str">
        <f>'Rekensheet U-methode'!Q190</f>
        <v/>
      </c>
      <c r="U169" s="391">
        <f>'Rekensheet U-methode'!R190</f>
        <v>0</v>
      </c>
      <c r="V169" s="308" t="str">
        <f>'Rekensheet U-methode'!S190</f>
        <v/>
      </c>
      <c r="W169" s="308" t="str">
        <f>'Rekensheet U-methode'!T190</f>
        <v/>
      </c>
      <c r="X169" s="385" t="str">
        <f>'Rekensheet U-methode'!Y190</f>
        <v/>
      </c>
      <c r="Y169" s="386" t="str">
        <f>'Rekensheet U-methode'!Z190</f>
        <v/>
      </c>
    </row>
    <row r="170" spans="2:25" s="293" customFormat="1" x14ac:dyDescent="0.2">
      <c r="B170" s="305">
        <v>167</v>
      </c>
      <c r="C170" s="306">
        <f>'Rekensheet U-methode'!D191</f>
        <v>0</v>
      </c>
      <c r="D170" s="306" t="str">
        <f>IF('Rekensheet U-methode'!C191='Lijsten overig'!M$3,"Mobiel",IF('Rekensheet U-methode'!C191='Lijsten overig'!M$4,"Stationair",IF('Rekensheet U-methode'!C191='Lijsten overig'!M$6,"MUT",IF('Rekensheet U-methode'!C191='Lijsten overig'!M$7,"ZUT","Speciaal"))))</f>
        <v>Mobiel</v>
      </c>
      <c r="E170" s="307">
        <f>'Rekensheet U-methode'!E191</f>
        <v>0</v>
      </c>
      <c r="F170" s="402">
        <f>'Rekensheet U-methode'!F191</f>
        <v>0</v>
      </c>
      <c r="G170" s="406" t="str">
        <f>'Rekensheet U-methode'!G191</f>
        <v/>
      </c>
      <c r="H170" s="361"/>
      <c r="I170" s="305">
        <v>167</v>
      </c>
      <c r="J170" s="365" t="str">
        <f>IF(OR('Rekensheet U-methode'!H191="MUT",'Rekensheet U-methode'!H191="ZUT"),"n.v.t.",'Rekensheet U-methode'!H191)</f>
        <v/>
      </c>
      <c r="K170" s="308" t="str">
        <f>'Rekensheet U-methode'!J191</f>
        <v/>
      </c>
      <c r="L170" s="308" t="str">
        <f>'Rekensheet U-methode'!K191</f>
        <v/>
      </c>
      <c r="M170" s="308" t="str">
        <f>'Rekensheet U-methode'!L191</f>
        <v/>
      </c>
      <c r="N170" s="385" t="str">
        <f>'Rekensheet U-methode'!M191</f>
        <v/>
      </c>
      <c r="O170" s="386" t="str">
        <f>'Rekensheet U-methode'!N191</f>
        <v/>
      </c>
      <c r="P170" s="364"/>
      <c r="Q170" s="305">
        <v>167</v>
      </c>
      <c r="R170" s="365" t="str">
        <f>IF(OR('Rekensheet U-methode'!H191="MUT",'Rekensheet U-methode'!H191="ZUT"),"n.v.t.",'Rekensheet U-methode'!H191)</f>
        <v/>
      </c>
      <c r="S170" s="307" t="str">
        <f>IF('Rekensheet U-methode'!P191="0. nee","Nee","Ja")</f>
        <v>Nee</v>
      </c>
      <c r="T170" s="308" t="str">
        <f>'Rekensheet U-methode'!Q191</f>
        <v/>
      </c>
      <c r="U170" s="391">
        <f>'Rekensheet U-methode'!R191</f>
        <v>0</v>
      </c>
      <c r="V170" s="308" t="str">
        <f>'Rekensheet U-methode'!S191</f>
        <v/>
      </c>
      <c r="W170" s="308" t="str">
        <f>'Rekensheet U-methode'!T191</f>
        <v/>
      </c>
      <c r="X170" s="385" t="str">
        <f>'Rekensheet U-methode'!Y191</f>
        <v/>
      </c>
      <c r="Y170" s="386" t="str">
        <f>'Rekensheet U-methode'!Z191</f>
        <v/>
      </c>
    </row>
    <row r="171" spans="2:25" s="293" customFormat="1" x14ac:dyDescent="0.2">
      <c r="B171" s="305">
        <v>168</v>
      </c>
      <c r="C171" s="306">
        <f>'Rekensheet U-methode'!D192</f>
        <v>0</v>
      </c>
      <c r="D171" s="306" t="str">
        <f>IF('Rekensheet U-methode'!C192='Lijsten overig'!M$3,"Mobiel",IF('Rekensheet U-methode'!C192='Lijsten overig'!M$4,"Stationair",IF('Rekensheet U-methode'!C192='Lijsten overig'!M$6,"MUT",IF('Rekensheet U-methode'!C192='Lijsten overig'!M$7,"ZUT","Speciaal"))))</f>
        <v>Mobiel</v>
      </c>
      <c r="E171" s="307">
        <f>'Rekensheet U-methode'!E192</f>
        <v>0</v>
      </c>
      <c r="F171" s="402">
        <f>'Rekensheet U-methode'!F192</f>
        <v>0</v>
      </c>
      <c r="G171" s="406" t="str">
        <f>'Rekensheet U-methode'!G192</f>
        <v/>
      </c>
      <c r="H171" s="361"/>
      <c r="I171" s="305">
        <v>168</v>
      </c>
      <c r="J171" s="365" t="str">
        <f>IF(OR('Rekensheet U-methode'!H192="MUT",'Rekensheet U-methode'!H192="ZUT"),"n.v.t.",'Rekensheet U-methode'!H192)</f>
        <v/>
      </c>
      <c r="K171" s="308" t="str">
        <f>'Rekensheet U-methode'!J192</f>
        <v/>
      </c>
      <c r="L171" s="308" t="str">
        <f>'Rekensheet U-methode'!K192</f>
        <v/>
      </c>
      <c r="M171" s="308" t="str">
        <f>'Rekensheet U-methode'!L192</f>
        <v/>
      </c>
      <c r="N171" s="385" t="str">
        <f>'Rekensheet U-methode'!M192</f>
        <v/>
      </c>
      <c r="O171" s="386" t="str">
        <f>'Rekensheet U-methode'!N192</f>
        <v/>
      </c>
      <c r="P171" s="364"/>
      <c r="Q171" s="305">
        <v>168</v>
      </c>
      <c r="R171" s="365" t="str">
        <f>IF(OR('Rekensheet U-methode'!H192="MUT",'Rekensheet U-methode'!H192="ZUT"),"n.v.t.",'Rekensheet U-methode'!H192)</f>
        <v/>
      </c>
      <c r="S171" s="307" t="str">
        <f>IF('Rekensheet U-methode'!P192="0. nee","Nee","Ja")</f>
        <v>Nee</v>
      </c>
      <c r="T171" s="308" t="str">
        <f>'Rekensheet U-methode'!Q192</f>
        <v/>
      </c>
      <c r="U171" s="391">
        <f>'Rekensheet U-methode'!R192</f>
        <v>0</v>
      </c>
      <c r="V171" s="308" t="str">
        <f>'Rekensheet U-methode'!S192</f>
        <v/>
      </c>
      <c r="W171" s="308" t="str">
        <f>'Rekensheet U-methode'!T192</f>
        <v/>
      </c>
      <c r="X171" s="385" t="str">
        <f>'Rekensheet U-methode'!Y192</f>
        <v/>
      </c>
      <c r="Y171" s="386" t="str">
        <f>'Rekensheet U-methode'!Z192</f>
        <v/>
      </c>
    </row>
    <row r="172" spans="2:25" s="293" customFormat="1" x14ac:dyDescent="0.2">
      <c r="B172" s="305">
        <v>169</v>
      </c>
      <c r="C172" s="306">
        <f>'Rekensheet U-methode'!D193</f>
        <v>0</v>
      </c>
      <c r="D172" s="306" t="str">
        <f>IF('Rekensheet U-methode'!C193='Lijsten overig'!M$3,"Mobiel",IF('Rekensheet U-methode'!C193='Lijsten overig'!M$4,"Stationair",IF('Rekensheet U-methode'!C193='Lijsten overig'!M$6,"MUT",IF('Rekensheet U-methode'!C193='Lijsten overig'!M$7,"ZUT","Speciaal"))))</f>
        <v>Mobiel</v>
      </c>
      <c r="E172" s="307">
        <f>'Rekensheet U-methode'!E193</f>
        <v>0</v>
      </c>
      <c r="F172" s="402">
        <f>'Rekensheet U-methode'!F193</f>
        <v>0</v>
      </c>
      <c r="G172" s="406" t="str">
        <f>'Rekensheet U-methode'!G193</f>
        <v/>
      </c>
      <c r="H172" s="361"/>
      <c r="I172" s="305">
        <v>169</v>
      </c>
      <c r="J172" s="365" t="str">
        <f>IF(OR('Rekensheet U-methode'!H193="MUT",'Rekensheet U-methode'!H193="ZUT"),"n.v.t.",'Rekensheet U-methode'!H193)</f>
        <v/>
      </c>
      <c r="K172" s="308" t="str">
        <f>'Rekensheet U-methode'!J193</f>
        <v/>
      </c>
      <c r="L172" s="308" t="str">
        <f>'Rekensheet U-methode'!K193</f>
        <v/>
      </c>
      <c r="M172" s="308" t="str">
        <f>'Rekensheet U-methode'!L193</f>
        <v/>
      </c>
      <c r="N172" s="385" t="str">
        <f>'Rekensheet U-methode'!M193</f>
        <v/>
      </c>
      <c r="O172" s="386" t="str">
        <f>'Rekensheet U-methode'!N193</f>
        <v/>
      </c>
      <c r="P172" s="364"/>
      <c r="Q172" s="305">
        <v>169</v>
      </c>
      <c r="R172" s="365" t="str">
        <f>IF(OR('Rekensheet U-methode'!H193="MUT",'Rekensheet U-methode'!H193="ZUT"),"n.v.t.",'Rekensheet U-methode'!H193)</f>
        <v/>
      </c>
      <c r="S172" s="307" t="str">
        <f>IF('Rekensheet U-methode'!P193="0. nee","Nee","Ja")</f>
        <v>Nee</v>
      </c>
      <c r="T172" s="308" t="str">
        <f>'Rekensheet U-methode'!Q193</f>
        <v/>
      </c>
      <c r="U172" s="391">
        <f>'Rekensheet U-methode'!R193</f>
        <v>0</v>
      </c>
      <c r="V172" s="308" t="str">
        <f>'Rekensheet U-methode'!S193</f>
        <v/>
      </c>
      <c r="W172" s="308" t="str">
        <f>'Rekensheet U-methode'!T193</f>
        <v/>
      </c>
      <c r="X172" s="385" t="str">
        <f>'Rekensheet U-methode'!Y193</f>
        <v/>
      </c>
      <c r="Y172" s="386" t="str">
        <f>'Rekensheet U-methode'!Z193</f>
        <v/>
      </c>
    </row>
    <row r="173" spans="2:25" s="293" customFormat="1" x14ac:dyDescent="0.2">
      <c r="B173" s="305">
        <v>170</v>
      </c>
      <c r="C173" s="306">
        <f>'Rekensheet U-methode'!D194</f>
        <v>0</v>
      </c>
      <c r="D173" s="306" t="str">
        <f>IF('Rekensheet U-methode'!C194='Lijsten overig'!M$3,"Mobiel",IF('Rekensheet U-methode'!C194='Lijsten overig'!M$4,"Stationair",IF('Rekensheet U-methode'!C194='Lijsten overig'!M$6,"MUT",IF('Rekensheet U-methode'!C194='Lijsten overig'!M$7,"ZUT","Speciaal"))))</f>
        <v>Mobiel</v>
      </c>
      <c r="E173" s="307">
        <f>'Rekensheet U-methode'!E194</f>
        <v>0</v>
      </c>
      <c r="F173" s="402">
        <f>'Rekensheet U-methode'!F194</f>
        <v>0</v>
      </c>
      <c r="G173" s="406" t="str">
        <f>'Rekensheet U-methode'!G194</f>
        <v/>
      </c>
      <c r="H173" s="361"/>
      <c r="I173" s="305">
        <v>170</v>
      </c>
      <c r="J173" s="365" t="str">
        <f>IF(OR('Rekensheet U-methode'!H194="MUT",'Rekensheet U-methode'!H194="ZUT"),"n.v.t.",'Rekensheet U-methode'!H194)</f>
        <v/>
      </c>
      <c r="K173" s="308" t="str">
        <f>'Rekensheet U-methode'!J194</f>
        <v/>
      </c>
      <c r="L173" s="308" t="str">
        <f>'Rekensheet U-methode'!K194</f>
        <v/>
      </c>
      <c r="M173" s="308" t="str">
        <f>'Rekensheet U-methode'!L194</f>
        <v/>
      </c>
      <c r="N173" s="385" t="str">
        <f>'Rekensheet U-methode'!M194</f>
        <v/>
      </c>
      <c r="O173" s="386" t="str">
        <f>'Rekensheet U-methode'!N194</f>
        <v/>
      </c>
      <c r="P173" s="364"/>
      <c r="Q173" s="305">
        <v>170</v>
      </c>
      <c r="R173" s="365" t="str">
        <f>IF(OR('Rekensheet U-methode'!H194="MUT",'Rekensheet U-methode'!H194="ZUT"),"n.v.t.",'Rekensheet U-methode'!H194)</f>
        <v/>
      </c>
      <c r="S173" s="307" t="str">
        <f>IF('Rekensheet U-methode'!P194="0. nee","Nee","Ja")</f>
        <v>Nee</v>
      </c>
      <c r="T173" s="308" t="str">
        <f>'Rekensheet U-methode'!Q194</f>
        <v/>
      </c>
      <c r="U173" s="391">
        <f>'Rekensheet U-methode'!R194</f>
        <v>0</v>
      </c>
      <c r="V173" s="308" t="str">
        <f>'Rekensheet U-methode'!S194</f>
        <v/>
      </c>
      <c r="W173" s="308" t="str">
        <f>'Rekensheet U-methode'!T194</f>
        <v/>
      </c>
      <c r="X173" s="385" t="str">
        <f>'Rekensheet U-methode'!Y194</f>
        <v/>
      </c>
      <c r="Y173" s="386" t="str">
        <f>'Rekensheet U-methode'!Z194</f>
        <v/>
      </c>
    </row>
    <row r="174" spans="2:25" s="293" customFormat="1" x14ac:dyDescent="0.2">
      <c r="B174" s="305">
        <v>171</v>
      </c>
      <c r="C174" s="306">
        <f>'Rekensheet U-methode'!D195</f>
        <v>0</v>
      </c>
      <c r="D174" s="306" t="str">
        <f>IF('Rekensheet U-methode'!C195='Lijsten overig'!M$3,"Mobiel",IF('Rekensheet U-methode'!C195='Lijsten overig'!M$4,"Stationair",IF('Rekensheet U-methode'!C195='Lijsten overig'!M$6,"MUT",IF('Rekensheet U-methode'!C195='Lijsten overig'!M$7,"ZUT","Speciaal"))))</f>
        <v>Mobiel</v>
      </c>
      <c r="E174" s="307">
        <f>'Rekensheet U-methode'!E195</f>
        <v>0</v>
      </c>
      <c r="F174" s="402">
        <f>'Rekensheet U-methode'!F195</f>
        <v>0</v>
      </c>
      <c r="G174" s="406" t="str">
        <f>'Rekensheet U-methode'!G195</f>
        <v/>
      </c>
      <c r="H174" s="361"/>
      <c r="I174" s="305">
        <v>171</v>
      </c>
      <c r="J174" s="365" t="str">
        <f>IF(OR('Rekensheet U-methode'!H195="MUT",'Rekensheet U-methode'!H195="ZUT"),"n.v.t.",'Rekensheet U-methode'!H195)</f>
        <v/>
      </c>
      <c r="K174" s="308" t="str">
        <f>'Rekensheet U-methode'!J195</f>
        <v/>
      </c>
      <c r="L174" s="308" t="str">
        <f>'Rekensheet U-methode'!K195</f>
        <v/>
      </c>
      <c r="M174" s="308" t="str">
        <f>'Rekensheet U-methode'!L195</f>
        <v/>
      </c>
      <c r="N174" s="385" t="str">
        <f>'Rekensheet U-methode'!M195</f>
        <v/>
      </c>
      <c r="O174" s="386" t="str">
        <f>'Rekensheet U-methode'!N195</f>
        <v/>
      </c>
      <c r="P174" s="364"/>
      <c r="Q174" s="305">
        <v>171</v>
      </c>
      <c r="R174" s="365" t="str">
        <f>IF(OR('Rekensheet U-methode'!H195="MUT",'Rekensheet U-methode'!H195="ZUT"),"n.v.t.",'Rekensheet U-methode'!H195)</f>
        <v/>
      </c>
      <c r="S174" s="307" t="str">
        <f>IF('Rekensheet U-methode'!P195="0. nee","Nee","Ja")</f>
        <v>Nee</v>
      </c>
      <c r="T174" s="308" t="str">
        <f>'Rekensheet U-methode'!Q195</f>
        <v/>
      </c>
      <c r="U174" s="391">
        <f>'Rekensheet U-methode'!R195</f>
        <v>0</v>
      </c>
      <c r="V174" s="308" t="str">
        <f>'Rekensheet U-methode'!S195</f>
        <v/>
      </c>
      <c r="W174" s="308" t="str">
        <f>'Rekensheet U-methode'!T195</f>
        <v/>
      </c>
      <c r="X174" s="385" t="str">
        <f>'Rekensheet U-methode'!Y195</f>
        <v/>
      </c>
      <c r="Y174" s="386" t="str">
        <f>'Rekensheet U-methode'!Z195</f>
        <v/>
      </c>
    </row>
    <row r="175" spans="2:25" s="293" customFormat="1" x14ac:dyDescent="0.2">
      <c r="B175" s="305">
        <v>172</v>
      </c>
      <c r="C175" s="306">
        <f>'Rekensheet U-methode'!D196</f>
        <v>0</v>
      </c>
      <c r="D175" s="306" t="str">
        <f>IF('Rekensheet U-methode'!C196='Lijsten overig'!M$3,"Mobiel",IF('Rekensheet U-methode'!C196='Lijsten overig'!M$4,"Stationair",IF('Rekensheet U-methode'!C196='Lijsten overig'!M$6,"MUT",IF('Rekensheet U-methode'!C196='Lijsten overig'!M$7,"ZUT","Speciaal"))))</f>
        <v>Mobiel</v>
      </c>
      <c r="E175" s="307">
        <f>'Rekensheet U-methode'!E196</f>
        <v>0</v>
      </c>
      <c r="F175" s="402">
        <f>'Rekensheet U-methode'!F196</f>
        <v>0</v>
      </c>
      <c r="G175" s="406" t="str">
        <f>'Rekensheet U-methode'!G196</f>
        <v/>
      </c>
      <c r="H175" s="361"/>
      <c r="I175" s="305">
        <v>172</v>
      </c>
      <c r="J175" s="365" t="str">
        <f>IF(OR('Rekensheet U-methode'!H196="MUT",'Rekensheet U-methode'!H196="ZUT"),"n.v.t.",'Rekensheet U-methode'!H196)</f>
        <v/>
      </c>
      <c r="K175" s="308" t="str">
        <f>'Rekensheet U-methode'!J196</f>
        <v/>
      </c>
      <c r="L175" s="308" t="str">
        <f>'Rekensheet U-methode'!K196</f>
        <v/>
      </c>
      <c r="M175" s="308" t="str">
        <f>'Rekensheet U-methode'!L196</f>
        <v/>
      </c>
      <c r="N175" s="385" t="str">
        <f>'Rekensheet U-methode'!M196</f>
        <v/>
      </c>
      <c r="O175" s="386" t="str">
        <f>'Rekensheet U-methode'!N196</f>
        <v/>
      </c>
      <c r="P175" s="364"/>
      <c r="Q175" s="305">
        <v>172</v>
      </c>
      <c r="R175" s="365" t="str">
        <f>IF(OR('Rekensheet U-methode'!H196="MUT",'Rekensheet U-methode'!H196="ZUT"),"n.v.t.",'Rekensheet U-methode'!H196)</f>
        <v/>
      </c>
      <c r="S175" s="307" t="str">
        <f>IF('Rekensheet U-methode'!P196="0. nee","Nee","Ja")</f>
        <v>Nee</v>
      </c>
      <c r="T175" s="308" t="str">
        <f>'Rekensheet U-methode'!Q196</f>
        <v/>
      </c>
      <c r="U175" s="391">
        <f>'Rekensheet U-methode'!R196</f>
        <v>0</v>
      </c>
      <c r="V175" s="308" t="str">
        <f>'Rekensheet U-methode'!S196</f>
        <v/>
      </c>
      <c r="W175" s="308" t="str">
        <f>'Rekensheet U-methode'!T196</f>
        <v/>
      </c>
      <c r="X175" s="385" t="str">
        <f>'Rekensheet U-methode'!Y196</f>
        <v/>
      </c>
      <c r="Y175" s="386" t="str">
        <f>'Rekensheet U-methode'!Z196</f>
        <v/>
      </c>
    </row>
    <row r="176" spans="2:25" s="293" customFormat="1" x14ac:dyDescent="0.2">
      <c r="B176" s="305">
        <v>173</v>
      </c>
      <c r="C176" s="306">
        <f>'Rekensheet U-methode'!D197</f>
        <v>0</v>
      </c>
      <c r="D176" s="306" t="str">
        <f>IF('Rekensheet U-methode'!C197='Lijsten overig'!M$3,"Mobiel",IF('Rekensheet U-methode'!C197='Lijsten overig'!M$4,"Stationair",IF('Rekensheet U-methode'!C197='Lijsten overig'!M$6,"MUT",IF('Rekensheet U-methode'!C197='Lijsten overig'!M$7,"ZUT","Speciaal"))))</f>
        <v>Mobiel</v>
      </c>
      <c r="E176" s="307">
        <f>'Rekensheet U-methode'!E197</f>
        <v>0</v>
      </c>
      <c r="F176" s="402">
        <f>'Rekensheet U-methode'!F197</f>
        <v>0</v>
      </c>
      <c r="G176" s="406" t="str">
        <f>'Rekensheet U-methode'!G197</f>
        <v/>
      </c>
      <c r="H176" s="361"/>
      <c r="I176" s="305">
        <v>173</v>
      </c>
      <c r="J176" s="365" t="str">
        <f>IF(OR('Rekensheet U-methode'!H197="MUT",'Rekensheet U-methode'!H197="ZUT"),"n.v.t.",'Rekensheet U-methode'!H197)</f>
        <v/>
      </c>
      <c r="K176" s="308" t="str">
        <f>'Rekensheet U-methode'!J197</f>
        <v/>
      </c>
      <c r="L176" s="308" t="str">
        <f>'Rekensheet U-methode'!K197</f>
        <v/>
      </c>
      <c r="M176" s="308" t="str">
        <f>'Rekensheet U-methode'!L197</f>
        <v/>
      </c>
      <c r="N176" s="385" t="str">
        <f>'Rekensheet U-methode'!M197</f>
        <v/>
      </c>
      <c r="O176" s="386" t="str">
        <f>'Rekensheet U-methode'!N197</f>
        <v/>
      </c>
      <c r="P176" s="364"/>
      <c r="Q176" s="305">
        <v>173</v>
      </c>
      <c r="R176" s="365" t="str">
        <f>IF(OR('Rekensheet U-methode'!H197="MUT",'Rekensheet U-methode'!H197="ZUT"),"n.v.t.",'Rekensheet U-methode'!H197)</f>
        <v/>
      </c>
      <c r="S176" s="307" t="str">
        <f>IF('Rekensheet U-methode'!P197="0. nee","Nee","Ja")</f>
        <v>Nee</v>
      </c>
      <c r="T176" s="308" t="str">
        <f>'Rekensheet U-methode'!Q197</f>
        <v/>
      </c>
      <c r="U176" s="391">
        <f>'Rekensheet U-methode'!R197</f>
        <v>0</v>
      </c>
      <c r="V176" s="308" t="str">
        <f>'Rekensheet U-methode'!S197</f>
        <v/>
      </c>
      <c r="W176" s="308" t="str">
        <f>'Rekensheet U-methode'!T197</f>
        <v/>
      </c>
      <c r="X176" s="385" t="str">
        <f>'Rekensheet U-methode'!Y197</f>
        <v/>
      </c>
      <c r="Y176" s="386" t="str">
        <f>'Rekensheet U-methode'!Z197</f>
        <v/>
      </c>
    </row>
    <row r="177" spans="2:25" s="293" customFormat="1" x14ac:dyDescent="0.2">
      <c r="B177" s="305">
        <v>174</v>
      </c>
      <c r="C177" s="306">
        <f>'Rekensheet U-methode'!D198</f>
        <v>0</v>
      </c>
      <c r="D177" s="306" t="str">
        <f>IF('Rekensheet U-methode'!C198='Lijsten overig'!M$3,"Mobiel",IF('Rekensheet U-methode'!C198='Lijsten overig'!M$4,"Stationair",IF('Rekensheet U-methode'!C198='Lijsten overig'!M$6,"MUT",IF('Rekensheet U-methode'!C198='Lijsten overig'!M$7,"ZUT","Speciaal"))))</f>
        <v>Mobiel</v>
      </c>
      <c r="E177" s="307">
        <f>'Rekensheet U-methode'!E198</f>
        <v>0</v>
      </c>
      <c r="F177" s="402">
        <f>'Rekensheet U-methode'!F198</f>
        <v>0</v>
      </c>
      <c r="G177" s="406" t="str">
        <f>'Rekensheet U-methode'!G198</f>
        <v/>
      </c>
      <c r="H177" s="361"/>
      <c r="I177" s="305">
        <v>174</v>
      </c>
      <c r="J177" s="365" t="str">
        <f>IF(OR('Rekensheet U-methode'!H198="MUT",'Rekensheet U-methode'!H198="ZUT"),"n.v.t.",'Rekensheet U-methode'!H198)</f>
        <v/>
      </c>
      <c r="K177" s="308" t="str">
        <f>'Rekensheet U-methode'!J198</f>
        <v/>
      </c>
      <c r="L177" s="308" t="str">
        <f>'Rekensheet U-methode'!K198</f>
        <v/>
      </c>
      <c r="M177" s="308" t="str">
        <f>'Rekensheet U-methode'!L198</f>
        <v/>
      </c>
      <c r="N177" s="385" t="str">
        <f>'Rekensheet U-methode'!M198</f>
        <v/>
      </c>
      <c r="O177" s="386" t="str">
        <f>'Rekensheet U-methode'!N198</f>
        <v/>
      </c>
      <c r="P177" s="364"/>
      <c r="Q177" s="305">
        <v>174</v>
      </c>
      <c r="R177" s="365" t="str">
        <f>IF(OR('Rekensheet U-methode'!H198="MUT",'Rekensheet U-methode'!H198="ZUT"),"n.v.t.",'Rekensheet U-methode'!H198)</f>
        <v/>
      </c>
      <c r="S177" s="307" t="str">
        <f>IF('Rekensheet U-methode'!P198="0. nee","Nee","Ja")</f>
        <v>Nee</v>
      </c>
      <c r="T177" s="308" t="str">
        <f>'Rekensheet U-methode'!Q198</f>
        <v/>
      </c>
      <c r="U177" s="391">
        <f>'Rekensheet U-methode'!R198</f>
        <v>0</v>
      </c>
      <c r="V177" s="308" t="str">
        <f>'Rekensheet U-methode'!S198</f>
        <v/>
      </c>
      <c r="W177" s="308" t="str">
        <f>'Rekensheet U-methode'!T198</f>
        <v/>
      </c>
      <c r="X177" s="385" t="str">
        <f>'Rekensheet U-methode'!Y198</f>
        <v/>
      </c>
      <c r="Y177" s="386" t="str">
        <f>'Rekensheet U-methode'!Z198</f>
        <v/>
      </c>
    </row>
    <row r="178" spans="2:25" s="293" customFormat="1" x14ac:dyDescent="0.2">
      <c r="B178" s="305">
        <v>175</v>
      </c>
      <c r="C178" s="306">
        <f>'Rekensheet U-methode'!D199</f>
        <v>0</v>
      </c>
      <c r="D178" s="306" t="str">
        <f>IF('Rekensheet U-methode'!C199='Lijsten overig'!M$3,"Mobiel",IF('Rekensheet U-methode'!C199='Lijsten overig'!M$4,"Stationair",IF('Rekensheet U-methode'!C199='Lijsten overig'!M$6,"MUT",IF('Rekensheet U-methode'!C199='Lijsten overig'!M$7,"ZUT","Speciaal"))))</f>
        <v>Mobiel</v>
      </c>
      <c r="E178" s="307">
        <f>'Rekensheet U-methode'!E199</f>
        <v>0</v>
      </c>
      <c r="F178" s="402">
        <f>'Rekensheet U-methode'!F199</f>
        <v>0</v>
      </c>
      <c r="G178" s="406" t="str">
        <f>'Rekensheet U-methode'!G199</f>
        <v/>
      </c>
      <c r="H178" s="361"/>
      <c r="I178" s="305">
        <v>175</v>
      </c>
      <c r="J178" s="365" t="str">
        <f>IF(OR('Rekensheet U-methode'!H199="MUT",'Rekensheet U-methode'!H199="ZUT"),"n.v.t.",'Rekensheet U-methode'!H199)</f>
        <v/>
      </c>
      <c r="K178" s="308" t="str">
        <f>'Rekensheet U-methode'!J199</f>
        <v/>
      </c>
      <c r="L178" s="308" t="str">
        <f>'Rekensheet U-methode'!K199</f>
        <v/>
      </c>
      <c r="M178" s="308" t="str">
        <f>'Rekensheet U-methode'!L199</f>
        <v/>
      </c>
      <c r="N178" s="385" t="str">
        <f>'Rekensheet U-methode'!M199</f>
        <v/>
      </c>
      <c r="O178" s="386" t="str">
        <f>'Rekensheet U-methode'!N199</f>
        <v/>
      </c>
      <c r="P178" s="364"/>
      <c r="Q178" s="305">
        <v>175</v>
      </c>
      <c r="R178" s="365" t="str">
        <f>IF(OR('Rekensheet U-methode'!H199="MUT",'Rekensheet U-methode'!H199="ZUT"),"n.v.t.",'Rekensheet U-methode'!H199)</f>
        <v/>
      </c>
      <c r="S178" s="307" t="str">
        <f>IF('Rekensheet U-methode'!P199="0. nee","Nee","Ja")</f>
        <v>Nee</v>
      </c>
      <c r="T178" s="308" t="str">
        <f>'Rekensheet U-methode'!Q199</f>
        <v/>
      </c>
      <c r="U178" s="391">
        <f>'Rekensheet U-methode'!R199</f>
        <v>0</v>
      </c>
      <c r="V178" s="308" t="str">
        <f>'Rekensheet U-methode'!S199</f>
        <v/>
      </c>
      <c r="W178" s="308" t="str">
        <f>'Rekensheet U-methode'!T199</f>
        <v/>
      </c>
      <c r="X178" s="385" t="str">
        <f>'Rekensheet U-methode'!Y199</f>
        <v/>
      </c>
      <c r="Y178" s="386" t="str">
        <f>'Rekensheet U-methode'!Z199</f>
        <v/>
      </c>
    </row>
    <row r="179" spans="2:25" s="293" customFormat="1" x14ac:dyDescent="0.2">
      <c r="B179" s="305">
        <v>176</v>
      </c>
      <c r="C179" s="306">
        <f>'Rekensheet U-methode'!D200</f>
        <v>0</v>
      </c>
      <c r="D179" s="306" t="str">
        <f>IF('Rekensheet U-methode'!C200='Lijsten overig'!M$3,"Mobiel",IF('Rekensheet U-methode'!C200='Lijsten overig'!M$4,"Stationair",IF('Rekensheet U-methode'!C200='Lijsten overig'!M$6,"MUT",IF('Rekensheet U-methode'!C200='Lijsten overig'!M$7,"ZUT","Speciaal"))))</f>
        <v>Mobiel</v>
      </c>
      <c r="E179" s="307">
        <f>'Rekensheet U-methode'!E200</f>
        <v>0</v>
      </c>
      <c r="F179" s="402">
        <f>'Rekensheet U-methode'!F200</f>
        <v>0</v>
      </c>
      <c r="G179" s="406" t="str">
        <f>'Rekensheet U-methode'!G200</f>
        <v/>
      </c>
      <c r="H179" s="361"/>
      <c r="I179" s="305">
        <v>176</v>
      </c>
      <c r="J179" s="365" t="str">
        <f>IF(OR('Rekensheet U-methode'!H200="MUT",'Rekensheet U-methode'!H200="ZUT"),"n.v.t.",'Rekensheet U-methode'!H200)</f>
        <v/>
      </c>
      <c r="K179" s="308" t="str">
        <f>'Rekensheet U-methode'!J200</f>
        <v/>
      </c>
      <c r="L179" s="308" t="str">
        <f>'Rekensheet U-methode'!K200</f>
        <v/>
      </c>
      <c r="M179" s="308" t="str">
        <f>'Rekensheet U-methode'!L200</f>
        <v/>
      </c>
      <c r="N179" s="385" t="str">
        <f>'Rekensheet U-methode'!M200</f>
        <v/>
      </c>
      <c r="O179" s="386" t="str">
        <f>'Rekensheet U-methode'!N200</f>
        <v/>
      </c>
      <c r="P179" s="364"/>
      <c r="Q179" s="305">
        <v>176</v>
      </c>
      <c r="R179" s="365" t="str">
        <f>IF(OR('Rekensheet U-methode'!H200="MUT",'Rekensheet U-methode'!H200="ZUT"),"n.v.t.",'Rekensheet U-methode'!H200)</f>
        <v/>
      </c>
      <c r="S179" s="307" t="str">
        <f>IF('Rekensheet U-methode'!P200="0. nee","Nee","Ja")</f>
        <v>Nee</v>
      </c>
      <c r="T179" s="308" t="str">
        <f>'Rekensheet U-methode'!Q200</f>
        <v/>
      </c>
      <c r="U179" s="391">
        <f>'Rekensheet U-methode'!R200</f>
        <v>0</v>
      </c>
      <c r="V179" s="308" t="str">
        <f>'Rekensheet U-methode'!S200</f>
        <v/>
      </c>
      <c r="W179" s="308" t="str">
        <f>'Rekensheet U-methode'!T200</f>
        <v/>
      </c>
      <c r="X179" s="385" t="str">
        <f>'Rekensheet U-methode'!Y200</f>
        <v/>
      </c>
      <c r="Y179" s="386" t="str">
        <f>'Rekensheet U-methode'!Z200</f>
        <v/>
      </c>
    </row>
    <row r="180" spans="2:25" s="293" customFormat="1" x14ac:dyDescent="0.2">
      <c r="B180" s="305">
        <v>177</v>
      </c>
      <c r="C180" s="306">
        <f>'Rekensheet U-methode'!D201</f>
        <v>0</v>
      </c>
      <c r="D180" s="306" t="str">
        <f>IF('Rekensheet U-methode'!C201='Lijsten overig'!M$3,"Mobiel",IF('Rekensheet U-methode'!C201='Lijsten overig'!M$4,"Stationair",IF('Rekensheet U-methode'!C201='Lijsten overig'!M$6,"MUT",IF('Rekensheet U-methode'!C201='Lijsten overig'!M$7,"ZUT","Speciaal"))))</f>
        <v>Mobiel</v>
      </c>
      <c r="E180" s="307">
        <f>'Rekensheet U-methode'!E201</f>
        <v>0</v>
      </c>
      <c r="F180" s="402">
        <f>'Rekensheet U-methode'!F201</f>
        <v>0</v>
      </c>
      <c r="G180" s="406" t="str">
        <f>'Rekensheet U-methode'!G201</f>
        <v/>
      </c>
      <c r="H180" s="361"/>
      <c r="I180" s="305">
        <v>177</v>
      </c>
      <c r="J180" s="365" t="str">
        <f>IF(OR('Rekensheet U-methode'!H201="MUT",'Rekensheet U-methode'!H201="ZUT"),"n.v.t.",'Rekensheet U-methode'!H201)</f>
        <v/>
      </c>
      <c r="K180" s="308" t="str">
        <f>'Rekensheet U-methode'!J201</f>
        <v/>
      </c>
      <c r="L180" s="308" t="str">
        <f>'Rekensheet U-methode'!K201</f>
        <v/>
      </c>
      <c r="M180" s="308" t="str">
        <f>'Rekensheet U-methode'!L201</f>
        <v/>
      </c>
      <c r="N180" s="385" t="str">
        <f>'Rekensheet U-methode'!M201</f>
        <v/>
      </c>
      <c r="O180" s="386" t="str">
        <f>'Rekensheet U-methode'!N201</f>
        <v/>
      </c>
      <c r="P180" s="364"/>
      <c r="Q180" s="305">
        <v>177</v>
      </c>
      <c r="R180" s="365" t="str">
        <f>IF(OR('Rekensheet U-methode'!H201="MUT",'Rekensheet U-methode'!H201="ZUT"),"n.v.t.",'Rekensheet U-methode'!H201)</f>
        <v/>
      </c>
      <c r="S180" s="307" t="str">
        <f>IF('Rekensheet U-methode'!P201="0. nee","Nee","Ja")</f>
        <v>Nee</v>
      </c>
      <c r="T180" s="308" t="str">
        <f>'Rekensheet U-methode'!Q201</f>
        <v/>
      </c>
      <c r="U180" s="391">
        <f>'Rekensheet U-methode'!R201</f>
        <v>0</v>
      </c>
      <c r="V180" s="308" t="str">
        <f>'Rekensheet U-methode'!S201</f>
        <v/>
      </c>
      <c r="W180" s="308" t="str">
        <f>'Rekensheet U-methode'!T201</f>
        <v/>
      </c>
      <c r="X180" s="385" t="str">
        <f>'Rekensheet U-methode'!Y201</f>
        <v/>
      </c>
      <c r="Y180" s="386" t="str">
        <f>'Rekensheet U-methode'!Z201</f>
        <v/>
      </c>
    </row>
    <row r="181" spans="2:25" s="293" customFormat="1" x14ac:dyDescent="0.2">
      <c r="B181" s="305">
        <v>178</v>
      </c>
      <c r="C181" s="306">
        <f>'Rekensheet U-methode'!D202</f>
        <v>0</v>
      </c>
      <c r="D181" s="306" t="str">
        <f>IF('Rekensheet U-methode'!C202='Lijsten overig'!M$3,"Mobiel",IF('Rekensheet U-methode'!C202='Lijsten overig'!M$4,"Stationair",IF('Rekensheet U-methode'!C202='Lijsten overig'!M$6,"MUT",IF('Rekensheet U-methode'!C202='Lijsten overig'!M$7,"ZUT","Speciaal"))))</f>
        <v>Mobiel</v>
      </c>
      <c r="E181" s="307">
        <f>'Rekensheet U-methode'!E202</f>
        <v>0</v>
      </c>
      <c r="F181" s="402">
        <f>'Rekensheet U-methode'!F202</f>
        <v>0</v>
      </c>
      <c r="G181" s="406" t="str">
        <f>'Rekensheet U-methode'!G202</f>
        <v/>
      </c>
      <c r="H181" s="361"/>
      <c r="I181" s="305">
        <v>178</v>
      </c>
      <c r="J181" s="365" t="str">
        <f>IF(OR('Rekensheet U-methode'!H202="MUT",'Rekensheet U-methode'!H202="ZUT"),"n.v.t.",'Rekensheet U-methode'!H202)</f>
        <v/>
      </c>
      <c r="K181" s="308" t="str">
        <f>'Rekensheet U-methode'!J202</f>
        <v/>
      </c>
      <c r="L181" s="308" t="str">
        <f>'Rekensheet U-methode'!K202</f>
        <v/>
      </c>
      <c r="M181" s="308" t="str">
        <f>'Rekensheet U-methode'!L202</f>
        <v/>
      </c>
      <c r="N181" s="385" t="str">
        <f>'Rekensheet U-methode'!M202</f>
        <v/>
      </c>
      <c r="O181" s="386" t="str">
        <f>'Rekensheet U-methode'!N202</f>
        <v/>
      </c>
      <c r="P181" s="364"/>
      <c r="Q181" s="305">
        <v>178</v>
      </c>
      <c r="R181" s="365" t="str">
        <f>IF(OR('Rekensheet U-methode'!H202="MUT",'Rekensheet U-methode'!H202="ZUT"),"n.v.t.",'Rekensheet U-methode'!H202)</f>
        <v/>
      </c>
      <c r="S181" s="307" t="str">
        <f>IF('Rekensheet U-methode'!P202="0. nee","Nee","Ja")</f>
        <v>Nee</v>
      </c>
      <c r="T181" s="308" t="str">
        <f>'Rekensheet U-methode'!Q202</f>
        <v/>
      </c>
      <c r="U181" s="391">
        <f>'Rekensheet U-methode'!R202</f>
        <v>0</v>
      </c>
      <c r="V181" s="308" t="str">
        <f>'Rekensheet U-methode'!S202</f>
        <v/>
      </c>
      <c r="W181" s="308" t="str">
        <f>'Rekensheet U-methode'!T202</f>
        <v/>
      </c>
      <c r="X181" s="385" t="str">
        <f>'Rekensheet U-methode'!Y202</f>
        <v/>
      </c>
      <c r="Y181" s="386" t="str">
        <f>'Rekensheet U-methode'!Z202</f>
        <v/>
      </c>
    </row>
    <row r="182" spans="2:25" s="293" customFormat="1" x14ac:dyDescent="0.2">
      <c r="B182" s="305">
        <v>179</v>
      </c>
      <c r="C182" s="306">
        <f>'Rekensheet U-methode'!D203</f>
        <v>0</v>
      </c>
      <c r="D182" s="306" t="str">
        <f>IF('Rekensheet U-methode'!C203='Lijsten overig'!M$3,"Mobiel",IF('Rekensheet U-methode'!C203='Lijsten overig'!M$4,"Stationair",IF('Rekensheet U-methode'!C203='Lijsten overig'!M$6,"MUT",IF('Rekensheet U-methode'!C203='Lijsten overig'!M$7,"ZUT","Speciaal"))))</f>
        <v>Mobiel</v>
      </c>
      <c r="E182" s="307">
        <f>'Rekensheet U-methode'!E203</f>
        <v>0</v>
      </c>
      <c r="F182" s="402">
        <f>'Rekensheet U-methode'!F203</f>
        <v>0</v>
      </c>
      <c r="G182" s="406" t="str">
        <f>'Rekensheet U-methode'!G203</f>
        <v/>
      </c>
      <c r="H182" s="361"/>
      <c r="I182" s="305">
        <v>179</v>
      </c>
      <c r="J182" s="365" t="str">
        <f>IF(OR('Rekensheet U-methode'!H203="MUT",'Rekensheet U-methode'!H203="ZUT"),"n.v.t.",'Rekensheet U-methode'!H203)</f>
        <v/>
      </c>
      <c r="K182" s="308" t="str">
        <f>'Rekensheet U-methode'!J203</f>
        <v/>
      </c>
      <c r="L182" s="308" t="str">
        <f>'Rekensheet U-methode'!K203</f>
        <v/>
      </c>
      <c r="M182" s="308" t="str">
        <f>'Rekensheet U-methode'!L203</f>
        <v/>
      </c>
      <c r="N182" s="385" t="str">
        <f>'Rekensheet U-methode'!M203</f>
        <v/>
      </c>
      <c r="O182" s="386" t="str">
        <f>'Rekensheet U-methode'!N203</f>
        <v/>
      </c>
      <c r="P182" s="364"/>
      <c r="Q182" s="305">
        <v>179</v>
      </c>
      <c r="R182" s="365" t="str">
        <f>IF(OR('Rekensheet U-methode'!H203="MUT",'Rekensheet U-methode'!H203="ZUT"),"n.v.t.",'Rekensheet U-methode'!H203)</f>
        <v/>
      </c>
      <c r="S182" s="307" t="str">
        <f>IF('Rekensheet U-methode'!P203="0. nee","Nee","Ja")</f>
        <v>Nee</v>
      </c>
      <c r="T182" s="308" t="str">
        <f>'Rekensheet U-methode'!Q203</f>
        <v/>
      </c>
      <c r="U182" s="391">
        <f>'Rekensheet U-methode'!R203</f>
        <v>0</v>
      </c>
      <c r="V182" s="308" t="str">
        <f>'Rekensheet U-methode'!S203</f>
        <v/>
      </c>
      <c r="W182" s="308" t="str">
        <f>'Rekensheet U-methode'!T203</f>
        <v/>
      </c>
      <c r="X182" s="385" t="str">
        <f>'Rekensheet U-methode'!Y203</f>
        <v/>
      </c>
      <c r="Y182" s="386" t="str">
        <f>'Rekensheet U-methode'!Z203</f>
        <v/>
      </c>
    </row>
    <row r="183" spans="2:25" s="293" customFormat="1" x14ac:dyDescent="0.2">
      <c r="B183" s="305">
        <v>180</v>
      </c>
      <c r="C183" s="306">
        <f>'Rekensheet U-methode'!D204</f>
        <v>0</v>
      </c>
      <c r="D183" s="306" t="str">
        <f>IF('Rekensheet U-methode'!C204='Lijsten overig'!M$3,"Mobiel",IF('Rekensheet U-methode'!C204='Lijsten overig'!M$4,"Stationair",IF('Rekensheet U-methode'!C204='Lijsten overig'!M$6,"MUT",IF('Rekensheet U-methode'!C204='Lijsten overig'!M$7,"ZUT","Speciaal"))))</f>
        <v>Mobiel</v>
      </c>
      <c r="E183" s="307">
        <f>'Rekensheet U-methode'!E204</f>
        <v>0</v>
      </c>
      <c r="F183" s="402">
        <f>'Rekensheet U-methode'!F204</f>
        <v>0</v>
      </c>
      <c r="G183" s="406" t="str">
        <f>'Rekensheet U-methode'!G204</f>
        <v/>
      </c>
      <c r="H183" s="361"/>
      <c r="I183" s="305">
        <v>180</v>
      </c>
      <c r="J183" s="365" t="str">
        <f>IF(OR('Rekensheet U-methode'!H204="MUT",'Rekensheet U-methode'!H204="ZUT"),"n.v.t.",'Rekensheet U-methode'!H204)</f>
        <v/>
      </c>
      <c r="K183" s="308" t="str">
        <f>'Rekensheet U-methode'!J204</f>
        <v/>
      </c>
      <c r="L183" s="308" t="str">
        <f>'Rekensheet U-methode'!K204</f>
        <v/>
      </c>
      <c r="M183" s="308" t="str">
        <f>'Rekensheet U-methode'!L204</f>
        <v/>
      </c>
      <c r="N183" s="385" t="str">
        <f>'Rekensheet U-methode'!M204</f>
        <v/>
      </c>
      <c r="O183" s="386" t="str">
        <f>'Rekensheet U-methode'!N204</f>
        <v/>
      </c>
      <c r="P183" s="364"/>
      <c r="Q183" s="305">
        <v>180</v>
      </c>
      <c r="R183" s="365" t="str">
        <f>IF(OR('Rekensheet U-methode'!H204="MUT",'Rekensheet U-methode'!H204="ZUT"),"n.v.t.",'Rekensheet U-methode'!H204)</f>
        <v/>
      </c>
      <c r="S183" s="307" t="str">
        <f>IF('Rekensheet U-methode'!P204="0. nee","Nee","Ja")</f>
        <v>Nee</v>
      </c>
      <c r="T183" s="308" t="str">
        <f>'Rekensheet U-methode'!Q204</f>
        <v/>
      </c>
      <c r="U183" s="391">
        <f>'Rekensheet U-methode'!R204</f>
        <v>0</v>
      </c>
      <c r="V183" s="308" t="str">
        <f>'Rekensheet U-methode'!S204</f>
        <v/>
      </c>
      <c r="W183" s="308" t="str">
        <f>'Rekensheet U-methode'!T204</f>
        <v/>
      </c>
      <c r="X183" s="385" t="str">
        <f>'Rekensheet U-methode'!Y204</f>
        <v/>
      </c>
      <c r="Y183" s="386" t="str">
        <f>'Rekensheet U-methode'!Z204</f>
        <v/>
      </c>
    </row>
    <row r="184" spans="2:25" s="293" customFormat="1" x14ac:dyDescent="0.2">
      <c r="B184" s="305">
        <v>181</v>
      </c>
      <c r="C184" s="306">
        <f>'Rekensheet U-methode'!D205</f>
        <v>0</v>
      </c>
      <c r="D184" s="306" t="str">
        <f>IF('Rekensheet U-methode'!C205='Lijsten overig'!M$3,"Mobiel",IF('Rekensheet U-methode'!C205='Lijsten overig'!M$4,"Stationair",IF('Rekensheet U-methode'!C205='Lijsten overig'!M$6,"MUT",IF('Rekensheet U-methode'!C205='Lijsten overig'!M$7,"ZUT","Speciaal"))))</f>
        <v>Mobiel</v>
      </c>
      <c r="E184" s="307">
        <f>'Rekensheet U-methode'!E205</f>
        <v>0</v>
      </c>
      <c r="F184" s="402">
        <f>'Rekensheet U-methode'!F205</f>
        <v>0</v>
      </c>
      <c r="G184" s="406" t="str">
        <f>'Rekensheet U-methode'!G205</f>
        <v/>
      </c>
      <c r="H184" s="361"/>
      <c r="I184" s="305">
        <v>181</v>
      </c>
      <c r="J184" s="365" t="str">
        <f>IF(OR('Rekensheet U-methode'!H205="MUT",'Rekensheet U-methode'!H205="ZUT"),"n.v.t.",'Rekensheet U-methode'!H205)</f>
        <v/>
      </c>
      <c r="K184" s="308" t="str">
        <f>'Rekensheet U-methode'!J205</f>
        <v/>
      </c>
      <c r="L184" s="308" t="str">
        <f>'Rekensheet U-methode'!K205</f>
        <v/>
      </c>
      <c r="M184" s="308" t="str">
        <f>'Rekensheet U-methode'!L205</f>
        <v/>
      </c>
      <c r="N184" s="385" t="str">
        <f>'Rekensheet U-methode'!M205</f>
        <v/>
      </c>
      <c r="O184" s="386" t="str">
        <f>'Rekensheet U-methode'!N205</f>
        <v/>
      </c>
      <c r="P184" s="364"/>
      <c r="Q184" s="305">
        <v>181</v>
      </c>
      <c r="R184" s="365" t="str">
        <f>IF(OR('Rekensheet U-methode'!H205="MUT",'Rekensheet U-methode'!H205="ZUT"),"n.v.t.",'Rekensheet U-methode'!H205)</f>
        <v/>
      </c>
      <c r="S184" s="307" t="str">
        <f>IF('Rekensheet U-methode'!P205="0. nee","Nee","Ja")</f>
        <v>Nee</v>
      </c>
      <c r="T184" s="308" t="str">
        <f>'Rekensheet U-methode'!Q205</f>
        <v/>
      </c>
      <c r="U184" s="391">
        <f>'Rekensheet U-methode'!R205</f>
        <v>0</v>
      </c>
      <c r="V184" s="308" t="str">
        <f>'Rekensheet U-methode'!S205</f>
        <v/>
      </c>
      <c r="W184" s="308" t="str">
        <f>'Rekensheet U-methode'!T205</f>
        <v/>
      </c>
      <c r="X184" s="385" t="str">
        <f>'Rekensheet U-methode'!Y205</f>
        <v/>
      </c>
      <c r="Y184" s="386" t="str">
        <f>'Rekensheet U-methode'!Z205</f>
        <v/>
      </c>
    </row>
    <row r="185" spans="2:25" s="293" customFormat="1" x14ac:dyDescent="0.2">
      <c r="B185" s="305">
        <v>182</v>
      </c>
      <c r="C185" s="306">
        <f>'Rekensheet U-methode'!D206</f>
        <v>0</v>
      </c>
      <c r="D185" s="306" t="str">
        <f>IF('Rekensheet U-methode'!C206='Lijsten overig'!M$3,"Mobiel",IF('Rekensheet U-methode'!C206='Lijsten overig'!M$4,"Stationair",IF('Rekensheet U-methode'!C206='Lijsten overig'!M$6,"MUT",IF('Rekensheet U-methode'!C206='Lijsten overig'!M$7,"ZUT","Speciaal"))))</f>
        <v>Mobiel</v>
      </c>
      <c r="E185" s="307">
        <f>'Rekensheet U-methode'!E206</f>
        <v>0</v>
      </c>
      <c r="F185" s="402">
        <f>'Rekensheet U-methode'!F206</f>
        <v>0</v>
      </c>
      <c r="G185" s="406" t="str">
        <f>'Rekensheet U-methode'!G206</f>
        <v/>
      </c>
      <c r="H185" s="361"/>
      <c r="I185" s="305">
        <v>182</v>
      </c>
      <c r="J185" s="365" t="str">
        <f>IF(OR('Rekensheet U-methode'!H206="MUT",'Rekensheet U-methode'!H206="ZUT"),"n.v.t.",'Rekensheet U-methode'!H206)</f>
        <v/>
      </c>
      <c r="K185" s="308" t="str">
        <f>'Rekensheet U-methode'!J206</f>
        <v/>
      </c>
      <c r="L185" s="308" t="str">
        <f>'Rekensheet U-methode'!K206</f>
        <v/>
      </c>
      <c r="M185" s="308" t="str">
        <f>'Rekensheet U-methode'!L206</f>
        <v/>
      </c>
      <c r="N185" s="385" t="str">
        <f>'Rekensheet U-methode'!M206</f>
        <v/>
      </c>
      <c r="O185" s="386" t="str">
        <f>'Rekensheet U-methode'!N206</f>
        <v/>
      </c>
      <c r="P185" s="364"/>
      <c r="Q185" s="305">
        <v>182</v>
      </c>
      <c r="R185" s="365" t="str">
        <f>IF(OR('Rekensheet U-methode'!H206="MUT",'Rekensheet U-methode'!H206="ZUT"),"n.v.t.",'Rekensheet U-methode'!H206)</f>
        <v/>
      </c>
      <c r="S185" s="307" t="str">
        <f>IF('Rekensheet U-methode'!P206="0. nee","Nee","Ja")</f>
        <v>Nee</v>
      </c>
      <c r="T185" s="308" t="str">
        <f>'Rekensheet U-methode'!Q206</f>
        <v/>
      </c>
      <c r="U185" s="391">
        <f>'Rekensheet U-methode'!R206</f>
        <v>0</v>
      </c>
      <c r="V185" s="308" t="str">
        <f>'Rekensheet U-methode'!S206</f>
        <v/>
      </c>
      <c r="W185" s="308" t="str">
        <f>'Rekensheet U-methode'!T206</f>
        <v/>
      </c>
      <c r="X185" s="385" t="str">
        <f>'Rekensheet U-methode'!Y206</f>
        <v/>
      </c>
      <c r="Y185" s="386" t="str">
        <f>'Rekensheet U-methode'!Z206</f>
        <v/>
      </c>
    </row>
    <row r="186" spans="2:25" s="293" customFormat="1" x14ac:dyDescent="0.2">
      <c r="B186" s="305">
        <v>183</v>
      </c>
      <c r="C186" s="306">
        <f>'Rekensheet U-methode'!D207</f>
        <v>0</v>
      </c>
      <c r="D186" s="306" t="str">
        <f>IF('Rekensheet U-methode'!C207='Lijsten overig'!M$3,"Mobiel",IF('Rekensheet U-methode'!C207='Lijsten overig'!M$4,"Stationair",IF('Rekensheet U-methode'!C207='Lijsten overig'!M$6,"MUT",IF('Rekensheet U-methode'!C207='Lijsten overig'!M$7,"ZUT","Speciaal"))))</f>
        <v>Mobiel</v>
      </c>
      <c r="E186" s="307">
        <f>'Rekensheet U-methode'!E207</f>
        <v>0</v>
      </c>
      <c r="F186" s="402">
        <f>'Rekensheet U-methode'!F207</f>
        <v>0</v>
      </c>
      <c r="G186" s="406" t="str">
        <f>'Rekensheet U-methode'!G207</f>
        <v/>
      </c>
      <c r="H186" s="361"/>
      <c r="I186" s="305">
        <v>183</v>
      </c>
      <c r="J186" s="365" t="str">
        <f>IF(OR('Rekensheet U-methode'!H207="MUT",'Rekensheet U-methode'!H207="ZUT"),"n.v.t.",'Rekensheet U-methode'!H207)</f>
        <v/>
      </c>
      <c r="K186" s="308" t="str">
        <f>'Rekensheet U-methode'!J207</f>
        <v/>
      </c>
      <c r="L186" s="308" t="str">
        <f>'Rekensheet U-methode'!K207</f>
        <v/>
      </c>
      <c r="M186" s="308" t="str">
        <f>'Rekensheet U-methode'!L207</f>
        <v/>
      </c>
      <c r="N186" s="385" t="str">
        <f>'Rekensheet U-methode'!M207</f>
        <v/>
      </c>
      <c r="O186" s="386" t="str">
        <f>'Rekensheet U-methode'!N207</f>
        <v/>
      </c>
      <c r="P186" s="364"/>
      <c r="Q186" s="305">
        <v>183</v>
      </c>
      <c r="R186" s="365" t="str">
        <f>IF(OR('Rekensheet U-methode'!H207="MUT",'Rekensheet U-methode'!H207="ZUT"),"n.v.t.",'Rekensheet U-methode'!H207)</f>
        <v/>
      </c>
      <c r="S186" s="307" t="str">
        <f>IF('Rekensheet U-methode'!P207="0. nee","Nee","Ja")</f>
        <v>Nee</v>
      </c>
      <c r="T186" s="308" t="str">
        <f>'Rekensheet U-methode'!Q207</f>
        <v/>
      </c>
      <c r="U186" s="391">
        <f>'Rekensheet U-methode'!R207</f>
        <v>0</v>
      </c>
      <c r="V186" s="308" t="str">
        <f>'Rekensheet U-methode'!S207</f>
        <v/>
      </c>
      <c r="W186" s="308" t="str">
        <f>'Rekensheet U-methode'!T207</f>
        <v/>
      </c>
      <c r="X186" s="385" t="str">
        <f>'Rekensheet U-methode'!Y207</f>
        <v/>
      </c>
      <c r="Y186" s="386" t="str">
        <f>'Rekensheet U-methode'!Z207</f>
        <v/>
      </c>
    </row>
    <row r="187" spans="2:25" s="293" customFormat="1" x14ac:dyDescent="0.2">
      <c r="B187" s="305">
        <v>184</v>
      </c>
      <c r="C187" s="306">
        <f>'Rekensheet U-methode'!D208</f>
        <v>0</v>
      </c>
      <c r="D187" s="306" t="str">
        <f>IF('Rekensheet U-methode'!C208='Lijsten overig'!M$3,"Mobiel",IF('Rekensheet U-methode'!C208='Lijsten overig'!M$4,"Stationair",IF('Rekensheet U-methode'!C208='Lijsten overig'!M$6,"MUT",IF('Rekensheet U-methode'!C208='Lijsten overig'!M$7,"ZUT","Speciaal"))))</f>
        <v>Mobiel</v>
      </c>
      <c r="E187" s="307">
        <f>'Rekensheet U-methode'!E208</f>
        <v>0</v>
      </c>
      <c r="F187" s="402">
        <f>'Rekensheet U-methode'!F208</f>
        <v>0</v>
      </c>
      <c r="G187" s="406" t="str">
        <f>'Rekensheet U-methode'!G208</f>
        <v/>
      </c>
      <c r="H187" s="361"/>
      <c r="I187" s="305">
        <v>184</v>
      </c>
      <c r="J187" s="365" t="str">
        <f>IF(OR('Rekensheet U-methode'!H208="MUT",'Rekensheet U-methode'!H208="ZUT"),"n.v.t.",'Rekensheet U-methode'!H208)</f>
        <v/>
      </c>
      <c r="K187" s="308" t="str">
        <f>'Rekensheet U-methode'!J208</f>
        <v/>
      </c>
      <c r="L187" s="308" t="str">
        <f>'Rekensheet U-methode'!K208</f>
        <v/>
      </c>
      <c r="M187" s="308" t="str">
        <f>'Rekensheet U-methode'!L208</f>
        <v/>
      </c>
      <c r="N187" s="385" t="str">
        <f>'Rekensheet U-methode'!M208</f>
        <v/>
      </c>
      <c r="O187" s="386" t="str">
        <f>'Rekensheet U-methode'!N208</f>
        <v/>
      </c>
      <c r="P187" s="364"/>
      <c r="Q187" s="305">
        <v>184</v>
      </c>
      <c r="R187" s="365" t="str">
        <f>IF(OR('Rekensheet U-methode'!H208="MUT",'Rekensheet U-methode'!H208="ZUT"),"n.v.t.",'Rekensheet U-methode'!H208)</f>
        <v/>
      </c>
      <c r="S187" s="307" t="str">
        <f>IF('Rekensheet U-methode'!P208="0. nee","Nee","Ja")</f>
        <v>Nee</v>
      </c>
      <c r="T187" s="308" t="str">
        <f>'Rekensheet U-methode'!Q208</f>
        <v/>
      </c>
      <c r="U187" s="391">
        <f>'Rekensheet U-methode'!R208</f>
        <v>0</v>
      </c>
      <c r="V187" s="308" t="str">
        <f>'Rekensheet U-methode'!S208</f>
        <v/>
      </c>
      <c r="W187" s="308" t="str">
        <f>'Rekensheet U-methode'!T208</f>
        <v/>
      </c>
      <c r="X187" s="385" t="str">
        <f>'Rekensheet U-methode'!Y208</f>
        <v/>
      </c>
      <c r="Y187" s="386" t="str">
        <f>'Rekensheet U-methode'!Z208</f>
        <v/>
      </c>
    </row>
    <row r="188" spans="2:25" x14ac:dyDescent="0.2">
      <c r="B188" s="305">
        <v>185</v>
      </c>
      <c r="C188" s="306">
        <f>'Rekensheet U-methode'!D209</f>
        <v>0</v>
      </c>
      <c r="D188" s="306" t="str">
        <f>IF('Rekensheet U-methode'!C209='Lijsten overig'!M$3,"Mobiel",IF('Rekensheet U-methode'!C209='Lijsten overig'!M$4,"Stationair",IF('Rekensheet U-methode'!C209='Lijsten overig'!M$6,"MUT",IF('Rekensheet U-methode'!C209='Lijsten overig'!M$7,"ZUT","Speciaal"))))</f>
        <v>Mobiel</v>
      </c>
      <c r="E188" s="307">
        <f>'Rekensheet U-methode'!E209</f>
        <v>0</v>
      </c>
      <c r="F188" s="402">
        <f>'Rekensheet U-methode'!F209</f>
        <v>0</v>
      </c>
      <c r="G188" s="406" t="str">
        <f>'Rekensheet U-methode'!G209</f>
        <v/>
      </c>
      <c r="H188" s="361"/>
      <c r="I188" s="305">
        <v>185</v>
      </c>
      <c r="J188" s="365" t="str">
        <f>IF(OR('Rekensheet U-methode'!H209="MUT",'Rekensheet U-methode'!H209="ZUT"),"n.v.t.",'Rekensheet U-methode'!H209)</f>
        <v/>
      </c>
      <c r="K188" s="308" t="str">
        <f>'Rekensheet U-methode'!J209</f>
        <v/>
      </c>
      <c r="L188" s="308" t="str">
        <f>'Rekensheet U-methode'!K209</f>
        <v/>
      </c>
      <c r="M188" s="308" t="str">
        <f>'Rekensheet U-methode'!L209</f>
        <v/>
      </c>
      <c r="N188" s="385" t="str">
        <f>'Rekensheet U-methode'!M209</f>
        <v/>
      </c>
      <c r="O188" s="386" t="str">
        <f>'Rekensheet U-methode'!N209</f>
        <v/>
      </c>
      <c r="P188" s="364"/>
      <c r="Q188" s="305">
        <v>185</v>
      </c>
      <c r="R188" s="365" t="str">
        <f>IF(OR('Rekensheet U-methode'!H209="MUT",'Rekensheet U-methode'!H209="ZUT"),"n.v.t.",'Rekensheet U-methode'!H209)</f>
        <v/>
      </c>
      <c r="S188" s="307" t="str">
        <f>IF('Rekensheet U-methode'!P209="0. nee","Nee","Ja")</f>
        <v>Nee</v>
      </c>
      <c r="T188" s="308" t="str">
        <f>'Rekensheet U-methode'!Q209</f>
        <v/>
      </c>
      <c r="U188" s="391">
        <f>'Rekensheet U-methode'!R209</f>
        <v>0</v>
      </c>
      <c r="V188" s="308" t="str">
        <f>'Rekensheet U-methode'!S209</f>
        <v/>
      </c>
      <c r="W188" s="308" t="str">
        <f>'Rekensheet U-methode'!T209</f>
        <v/>
      </c>
      <c r="X188" s="385" t="str">
        <f>'Rekensheet U-methode'!Y209</f>
        <v/>
      </c>
      <c r="Y188" s="386" t="str">
        <f>'Rekensheet U-methode'!Z209</f>
        <v/>
      </c>
    </row>
    <row r="189" spans="2:25" x14ac:dyDescent="0.2">
      <c r="B189" s="305">
        <v>186</v>
      </c>
      <c r="C189" s="306">
        <f>'Rekensheet U-methode'!D210</f>
        <v>0</v>
      </c>
      <c r="D189" s="306" t="str">
        <f>IF('Rekensheet U-methode'!C210='Lijsten overig'!M$3,"Mobiel",IF('Rekensheet U-methode'!C210='Lijsten overig'!M$4,"Stationair",IF('Rekensheet U-methode'!C210='Lijsten overig'!M$6,"MUT",IF('Rekensheet U-methode'!C210='Lijsten overig'!M$7,"ZUT","Speciaal"))))</f>
        <v>Mobiel</v>
      </c>
      <c r="E189" s="307">
        <f>'Rekensheet U-methode'!E210</f>
        <v>0</v>
      </c>
      <c r="F189" s="402">
        <f>'Rekensheet U-methode'!F210</f>
        <v>0</v>
      </c>
      <c r="G189" s="406" t="str">
        <f>'Rekensheet U-methode'!G210</f>
        <v/>
      </c>
      <c r="H189" s="361"/>
      <c r="I189" s="305">
        <v>186</v>
      </c>
      <c r="J189" s="365" t="str">
        <f>IF(OR('Rekensheet U-methode'!H210="MUT",'Rekensheet U-methode'!H210="ZUT"),"n.v.t.",'Rekensheet U-methode'!H210)</f>
        <v/>
      </c>
      <c r="K189" s="308" t="str">
        <f>'Rekensheet U-methode'!J210</f>
        <v/>
      </c>
      <c r="L189" s="308" t="str">
        <f>'Rekensheet U-methode'!K210</f>
        <v/>
      </c>
      <c r="M189" s="308" t="str">
        <f>'Rekensheet U-methode'!L210</f>
        <v/>
      </c>
      <c r="N189" s="385" t="str">
        <f>'Rekensheet U-methode'!M210</f>
        <v/>
      </c>
      <c r="O189" s="386" t="str">
        <f>'Rekensheet U-methode'!N210</f>
        <v/>
      </c>
      <c r="P189" s="364"/>
      <c r="Q189" s="305">
        <v>186</v>
      </c>
      <c r="R189" s="365" t="str">
        <f>IF(OR('Rekensheet U-methode'!H210="MUT",'Rekensheet U-methode'!H210="ZUT"),"n.v.t.",'Rekensheet U-methode'!H210)</f>
        <v/>
      </c>
      <c r="S189" s="307" t="str">
        <f>IF('Rekensheet U-methode'!P210="0. nee","Nee","Ja")</f>
        <v>Nee</v>
      </c>
      <c r="T189" s="308" t="str">
        <f>'Rekensheet U-methode'!Q210</f>
        <v/>
      </c>
      <c r="U189" s="391">
        <f>'Rekensheet U-methode'!R210</f>
        <v>0</v>
      </c>
      <c r="V189" s="308" t="str">
        <f>'Rekensheet U-methode'!S210</f>
        <v/>
      </c>
      <c r="W189" s="308" t="str">
        <f>'Rekensheet U-methode'!T210</f>
        <v/>
      </c>
      <c r="X189" s="385" t="str">
        <f>'Rekensheet U-methode'!Y210</f>
        <v/>
      </c>
      <c r="Y189" s="386" t="str">
        <f>'Rekensheet U-methode'!Z210</f>
        <v/>
      </c>
    </row>
    <row r="190" spans="2:25" x14ac:dyDescent="0.2">
      <c r="B190" s="305">
        <v>187</v>
      </c>
      <c r="C190" s="306">
        <f>'Rekensheet U-methode'!D211</f>
        <v>0</v>
      </c>
      <c r="D190" s="306" t="str">
        <f>IF('Rekensheet U-methode'!C211='Lijsten overig'!M$3,"Mobiel",IF('Rekensheet U-methode'!C211='Lijsten overig'!M$4,"Stationair",IF('Rekensheet U-methode'!C211='Lijsten overig'!M$6,"MUT",IF('Rekensheet U-methode'!C211='Lijsten overig'!M$7,"ZUT","Speciaal"))))</f>
        <v>Mobiel</v>
      </c>
      <c r="E190" s="307">
        <f>'Rekensheet U-methode'!E211</f>
        <v>0</v>
      </c>
      <c r="F190" s="402">
        <f>'Rekensheet U-methode'!F211</f>
        <v>0</v>
      </c>
      <c r="G190" s="406" t="str">
        <f>'Rekensheet U-methode'!G211</f>
        <v/>
      </c>
      <c r="H190" s="361"/>
      <c r="I190" s="305">
        <v>187</v>
      </c>
      <c r="J190" s="365" t="str">
        <f>IF(OR('Rekensheet U-methode'!H211="MUT",'Rekensheet U-methode'!H211="ZUT"),"n.v.t.",'Rekensheet U-methode'!H211)</f>
        <v/>
      </c>
      <c r="K190" s="308" t="str">
        <f>'Rekensheet U-methode'!J211</f>
        <v/>
      </c>
      <c r="L190" s="308" t="str">
        <f>'Rekensheet U-methode'!K211</f>
        <v/>
      </c>
      <c r="M190" s="308" t="str">
        <f>'Rekensheet U-methode'!L211</f>
        <v/>
      </c>
      <c r="N190" s="385" t="str">
        <f>'Rekensheet U-methode'!M211</f>
        <v/>
      </c>
      <c r="O190" s="386" t="str">
        <f>'Rekensheet U-methode'!N211</f>
        <v/>
      </c>
      <c r="P190" s="364"/>
      <c r="Q190" s="305">
        <v>187</v>
      </c>
      <c r="R190" s="365" t="str">
        <f>IF(OR('Rekensheet U-methode'!H211="MUT",'Rekensheet U-methode'!H211="ZUT"),"n.v.t.",'Rekensheet U-methode'!H211)</f>
        <v/>
      </c>
      <c r="S190" s="307" t="str">
        <f>IF('Rekensheet U-methode'!P211="0. nee","Nee","Ja")</f>
        <v>Nee</v>
      </c>
      <c r="T190" s="308" t="str">
        <f>'Rekensheet U-methode'!Q211</f>
        <v/>
      </c>
      <c r="U190" s="391">
        <f>'Rekensheet U-methode'!R211</f>
        <v>0</v>
      </c>
      <c r="V190" s="308" t="str">
        <f>'Rekensheet U-methode'!S211</f>
        <v/>
      </c>
      <c r="W190" s="308" t="str">
        <f>'Rekensheet U-methode'!T211</f>
        <v/>
      </c>
      <c r="X190" s="385" t="str">
        <f>'Rekensheet U-methode'!Y211</f>
        <v/>
      </c>
      <c r="Y190" s="386" t="str">
        <f>'Rekensheet U-methode'!Z211</f>
        <v/>
      </c>
    </row>
    <row r="191" spans="2:25" x14ac:dyDescent="0.2">
      <c r="B191" s="305">
        <v>188</v>
      </c>
      <c r="C191" s="306">
        <f>'Rekensheet U-methode'!D212</f>
        <v>0</v>
      </c>
      <c r="D191" s="306" t="str">
        <f>IF('Rekensheet U-methode'!C212='Lijsten overig'!M$3,"Mobiel",IF('Rekensheet U-methode'!C212='Lijsten overig'!M$4,"Stationair",IF('Rekensheet U-methode'!C212='Lijsten overig'!M$6,"MUT",IF('Rekensheet U-methode'!C212='Lijsten overig'!M$7,"ZUT","Speciaal"))))</f>
        <v>Mobiel</v>
      </c>
      <c r="E191" s="307">
        <f>'Rekensheet U-methode'!E212</f>
        <v>0</v>
      </c>
      <c r="F191" s="402">
        <f>'Rekensheet U-methode'!F212</f>
        <v>0</v>
      </c>
      <c r="G191" s="406" t="str">
        <f>'Rekensheet U-methode'!G212</f>
        <v/>
      </c>
      <c r="H191" s="361"/>
      <c r="I191" s="305">
        <v>188</v>
      </c>
      <c r="J191" s="365" t="str">
        <f>IF(OR('Rekensheet U-methode'!H212="MUT",'Rekensheet U-methode'!H212="ZUT"),"n.v.t.",'Rekensheet U-methode'!H212)</f>
        <v/>
      </c>
      <c r="K191" s="308" t="str">
        <f>'Rekensheet U-methode'!J212</f>
        <v/>
      </c>
      <c r="L191" s="308" t="str">
        <f>'Rekensheet U-methode'!K212</f>
        <v/>
      </c>
      <c r="M191" s="308" t="str">
        <f>'Rekensheet U-methode'!L212</f>
        <v/>
      </c>
      <c r="N191" s="385" t="str">
        <f>'Rekensheet U-methode'!M212</f>
        <v/>
      </c>
      <c r="O191" s="386" t="str">
        <f>'Rekensheet U-methode'!N212</f>
        <v/>
      </c>
      <c r="P191" s="364"/>
      <c r="Q191" s="305">
        <v>188</v>
      </c>
      <c r="R191" s="365" t="str">
        <f>IF(OR('Rekensheet U-methode'!H212="MUT",'Rekensheet U-methode'!H212="ZUT"),"n.v.t.",'Rekensheet U-methode'!H212)</f>
        <v/>
      </c>
      <c r="S191" s="307" t="str">
        <f>IF('Rekensheet U-methode'!P212="0. nee","Nee","Ja")</f>
        <v>Nee</v>
      </c>
      <c r="T191" s="308" t="str">
        <f>'Rekensheet U-methode'!Q212</f>
        <v/>
      </c>
      <c r="U191" s="391">
        <f>'Rekensheet U-methode'!R212</f>
        <v>0</v>
      </c>
      <c r="V191" s="308" t="str">
        <f>'Rekensheet U-methode'!S212</f>
        <v/>
      </c>
      <c r="W191" s="308" t="str">
        <f>'Rekensheet U-methode'!T212</f>
        <v/>
      </c>
      <c r="X191" s="385" t="str">
        <f>'Rekensheet U-methode'!Y212</f>
        <v/>
      </c>
      <c r="Y191" s="386" t="str">
        <f>'Rekensheet U-methode'!Z212</f>
        <v/>
      </c>
    </row>
    <row r="192" spans="2:25" x14ac:dyDescent="0.2">
      <c r="B192" s="305">
        <v>189</v>
      </c>
      <c r="C192" s="306">
        <f>'Rekensheet U-methode'!D213</f>
        <v>0</v>
      </c>
      <c r="D192" s="306" t="str">
        <f>IF('Rekensheet U-methode'!C213='Lijsten overig'!M$3,"Mobiel",IF('Rekensheet U-methode'!C213='Lijsten overig'!M$4,"Stationair",IF('Rekensheet U-methode'!C213='Lijsten overig'!M$6,"MUT",IF('Rekensheet U-methode'!C213='Lijsten overig'!M$7,"ZUT","Speciaal"))))</f>
        <v>Mobiel</v>
      </c>
      <c r="E192" s="307">
        <f>'Rekensheet U-methode'!E213</f>
        <v>0</v>
      </c>
      <c r="F192" s="402">
        <f>'Rekensheet U-methode'!F213</f>
        <v>0</v>
      </c>
      <c r="G192" s="406" t="str">
        <f>'Rekensheet U-methode'!G213</f>
        <v/>
      </c>
      <c r="H192" s="361"/>
      <c r="I192" s="305">
        <v>189</v>
      </c>
      <c r="J192" s="365" t="str">
        <f>IF(OR('Rekensheet U-methode'!H213="MUT",'Rekensheet U-methode'!H213="ZUT"),"n.v.t.",'Rekensheet U-methode'!H213)</f>
        <v/>
      </c>
      <c r="K192" s="308" t="str">
        <f>'Rekensheet U-methode'!J213</f>
        <v/>
      </c>
      <c r="L192" s="308" t="str">
        <f>'Rekensheet U-methode'!K213</f>
        <v/>
      </c>
      <c r="M192" s="308" t="str">
        <f>'Rekensheet U-methode'!L213</f>
        <v/>
      </c>
      <c r="N192" s="385" t="str">
        <f>'Rekensheet U-methode'!M213</f>
        <v/>
      </c>
      <c r="O192" s="386" t="str">
        <f>'Rekensheet U-methode'!N213</f>
        <v/>
      </c>
      <c r="P192" s="364"/>
      <c r="Q192" s="305">
        <v>189</v>
      </c>
      <c r="R192" s="365" t="str">
        <f>IF(OR('Rekensheet U-methode'!H213="MUT",'Rekensheet U-methode'!H213="ZUT"),"n.v.t.",'Rekensheet U-methode'!H213)</f>
        <v/>
      </c>
      <c r="S192" s="307" t="str">
        <f>IF('Rekensheet U-methode'!P213="0. nee","Nee","Ja")</f>
        <v>Nee</v>
      </c>
      <c r="T192" s="308" t="str">
        <f>'Rekensheet U-methode'!Q213</f>
        <v/>
      </c>
      <c r="U192" s="391">
        <f>'Rekensheet U-methode'!R213</f>
        <v>0</v>
      </c>
      <c r="V192" s="308" t="str">
        <f>'Rekensheet U-methode'!S213</f>
        <v/>
      </c>
      <c r="W192" s="308" t="str">
        <f>'Rekensheet U-methode'!T213</f>
        <v/>
      </c>
      <c r="X192" s="385" t="str">
        <f>'Rekensheet U-methode'!Y213</f>
        <v/>
      </c>
      <c r="Y192" s="386" t="str">
        <f>'Rekensheet U-methode'!Z213</f>
        <v/>
      </c>
    </row>
    <row r="193" spans="2:25" x14ac:dyDescent="0.2">
      <c r="B193" s="305">
        <v>190</v>
      </c>
      <c r="C193" s="306">
        <f>'Rekensheet U-methode'!D214</f>
        <v>0</v>
      </c>
      <c r="D193" s="306" t="str">
        <f>IF('Rekensheet U-methode'!C214='Lijsten overig'!M$3,"Mobiel",IF('Rekensheet U-methode'!C214='Lijsten overig'!M$4,"Stationair",IF('Rekensheet U-methode'!C214='Lijsten overig'!M$6,"MUT",IF('Rekensheet U-methode'!C214='Lijsten overig'!M$7,"ZUT","Speciaal"))))</f>
        <v>Mobiel</v>
      </c>
      <c r="E193" s="307">
        <f>'Rekensheet U-methode'!E214</f>
        <v>0</v>
      </c>
      <c r="F193" s="402">
        <f>'Rekensheet U-methode'!F214</f>
        <v>0</v>
      </c>
      <c r="G193" s="406" t="str">
        <f>'Rekensheet U-methode'!G214</f>
        <v/>
      </c>
      <c r="H193" s="361"/>
      <c r="I193" s="305">
        <v>190</v>
      </c>
      <c r="J193" s="365" t="str">
        <f>IF(OR('Rekensheet U-methode'!H214="MUT",'Rekensheet U-methode'!H214="ZUT"),"n.v.t.",'Rekensheet U-methode'!H214)</f>
        <v/>
      </c>
      <c r="K193" s="308" t="str">
        <f>'Rekensheet U-methode'!J214</f>
        <v/>
      </c>
      <c r="L193" s="308" t="str">
        <f>'Rekensheet U-methode'!K214</f>
        <v/>
      </c>
      <c r="M193" s="308" t="str">
        <f>'Rekensheet U-methode'!L214</f>
        <v/>
      </c>
      <c r="N193" s="385" t="str">
        <f>'Rekensheet U-methode'!M214</f>
        <v/>
      </c>
      <c r="O193" s="386" t="str">
        <f>'Rekensheet U-methode'!N214</f>
        <v/>
      </c>
      <c r="P193" s="364"/>
      <c r="Q193" s="305">
        <v>190</v>
      </c>
      <c r="R193" s="365" t="str">
        <f>IF(OR('Rekensheet U-methode'!H214="MUT",'Rekensheet U-methode'!H214="ZUT"),"n.v.t.",'Rekensheet U-methode'!H214)</f>
        <v/>
      </c>
      <c r="S193" s="307" t="str">
        <f>IF('Rekensheet U-methode'!P214="0. nee","Nee","Ja")</f>
        <v>Nee</v>
      </c>
      <c r="T193" s="308" t="str">
        <f>'Rekensheet U-methode'!Q214</f>
        <v/>
      </c>
      <c r="U193" s="391">
        <f>'Rekensheet U-methode'!R214</f>
        <v>0</v>
      </c>
      <c r="V193" s="308" t="str">
        <f>'Rekensheet U-methode'!S214</f>
        <v/>
      </c>
      <c r="W193" s="308" t="str">
        <f>'Rekensheet U-methode'!T214</f>
        <v/>
      </c>
      <c r="X193" s="385" t="str">
        <f>'Rekensheet U-methode'!Y214</f>
        <v/>
      </c>
      <c r="Y193" s="386" t="str">
        <f>'Rekensheet U-methode'!Z214</f>
        <v/>
      </c>
    </row>
    <row r="194" spans="2:25" x14ac:dyDescent="0.2">
      <c r="B194" s="305">
        <v>191</v>
      </c>
      <c r="C194" s="306">
        <f>'Rekensheet U-methode'!D215</f>
        <v>0</v>
      </c>
      <c r="D194" s="306" t="str">
        <f>IF('Rekensheet U-methode'!C215='Lijsten overig'!M$3,"Mobiel",IF('Rekensheet U-methode'!C215='Lijsten overig'!M$4,"Stationair",IF('Rekensheet U-methode'!C215='Lijsten overig'!M$6,"MUT",IF('Rekensheet U-methode'!C215='Lijsten overig'!M$7,"ZUT","Speciaal"))))</f>
        <v>Mobiel</v>
      </c>
      <c r="E194" s="307">
        <f>'Rekensheet U-methode'!E215</f>
        <v>0</v>
      </c>
      <c r="F194" s="402">
        <f>'Rekensheet U-methode'!F215</f>
        <v>0</v>
      </c>
      <c r="G194" s="406" t="str">
        <f>'Rekensheet U-methode'!G215</f>
        <v/>
      </c>
      <c r="H194" s="361"/>
      <c r="I194" s="305">
        <v>191</v>
      </c>
      <c r="J194" s="365" t="str">
        <f>IF(OR('Rekensheet U-methode'!H215="MUT",'Rekensheet U-methode'!H215="ZUT"),"n.v.t.",'Rekensheet U-methode'!H215)</f>
        <v/>
      </c>
      <c r="K194" s="308" t="str">
        <f>'Rekensheet U-methode'!J215</f>
        <v/>
      </c>
      <c r="L194" s="308" t="str">
        <f>'Rekensheet U-methode'!K215</f>
        <v/>
      </c>
      <c r="M194" s="308" t="str">
        <f>'Rekensheet U-methode'!L215</f>
        <v/>
      </c>
      <c r="N194" s="385" t="str">
        <f>'Rekensheet U-methode'!M215</f>
        <v/>
      </c>
      <c r="O194" s="386" t="str">
        <f>'Rekensheet U-methode'!N215</f>
        <v/>
      </c>
      <c r="P194" s="364"/>
      <c r="Q194" s="305">
        <v>191</v>
      </c>
      <c r="R194" s="365" t="str">
        <f>IF(OR('Rekensheet U-methode'!H215="MUT",'Rekensheet U-methode'!H215="ZUT"),"n.v.t.",'Rekensheet U-methode'!H215)</f>
        <v/>
      </c>
      <c r="S194" s="307" t="str">
        <f>IF('Rekensheet U-methode'!P215="0. nee","Nee","Ja")</f>
        <v>Nee</v>
      </c>
      <c r="T194" s="308" t="str">
        <f>'Rekensheet U-methode'!Q215</f>
        <v/>
      </c>
      <c r="U194" s="391">
        <f>'Rekensheet U-methode'!R215</f>
        <v>0</v>
      </c>
      <c r="V194" s="308" t="str">
        <f>'Rekensheet U-methode'!S215</f>
        <v/>
      </c>
      <c r="W194" s="308" t="str">
        <f>'Rekensheet U-methode'!T215</f>
        <v/>
      </c>
      <c r="X194" s="385" t="str">
        <f>'Rekensheet U-methode'!Y215</f>
        <v/>
      </c>
      <c r="Y194" s="386" t="str">
        <f>'Rekensheet U-methode'!Z215</f>
        <v/>
      </c>
    </row>
    <row r="195" spans="2:25" x14ac:dyDescent="0.2">
      <c r="B195" s="305">
        <v>192</v>
      </c>
      <c r="C195" s="306">
        <f>'Rekensheet U-methode'!D216</f>
        <v>0</v>
      </c>
      <c r="D195" s="306" t="str">
        <f>IF('Rekensheet U-methode'!C216='Lijsten overig'!M$3,"Mobiel",IF('Rekensheet U-methode'!C216='Lijsten overig'!M$4,"Stationair",IF('Rekensheet U-methode'!C216='Lijsten overig'!M$6,"MUT",IF('Rekensheet U-methode'!C216='Lijsten overig'!M$7,"ZUT","Speciaal"))))</f>
        <v>Mobiel</v>
      </c>
      <c r="E195" s="307">
        <f>'Rekensheet U-methode'!E216</f>
        <v>0</v>
      </c>
      <c r="F195" s="402">
        <f>'Rekensheet U-methode'!F216</f>
        <v>0</v>
      </c>
      <c r="G195" s="406" t="str">
        <f>'Rekensheet U-methode'!G216</f>
        <v/>
      </c>
      <c r="H195" s="361"/>
      <c r="I195" s="305">
        <v>192</v>
      </c>
      <c r="J195" s="365" t="str">
        <f>IF(OR('Rekensheet U-methode'!H216="MUT",'Rekensheet U-methode'!H216="ZUT"),"n.v.t.",'Rekensheet U-methode'!H216)</f>
        <v/>
      </c>
      <c r="K195" s="308" t="str">
        <f>'Rekensheet U-methode'!J216</f>
        <v/>
      </c>
      <c r="L195" s="308" t="str">
        <f>'Rekensheet U-methode'!K216</f>
        <v/>
      </c>
      <c r="M195" s="308" t="str">
        <f>'Rekensheet U-methode'!L216</f>
        <v/>
      </c>
      <c r="N195" s="385" t="str">
        <f>'Rekensheet U-methode'!M216</f>
        <v/>
      </c>
      <c r="O195" s="386" t="str">
        <f>'Rekensheet U-methode'!N216</f>
        <v/>
      </c>
      <c r="P195" s="364"/>
      <c r="Q195" s="305">
        <v>192</v>
      </c>
      <c r="R195" s="365" t="str">
        <f>IF(OR('Rekensheet U-methode'!H216="MUT",'Rekensheet U-methode'!H216="ZUT"),"n.v.t.",'Rekensheet U-methode'!H216)</f>
        <v/>
      </c>
      <c r="S195" s="307" t="str">
        <f>IF('Rekensheet U-methode'!P216="0. nee","Nee","Ja")</f>
        <v>Nee</v>
      </c>
      <c r="T195" s="308" t="str">
        <f>'Rekensheet U-methode'!Q216</f>
        <v/>
      </c>
      <c r="U195" s="391">
        <f>'Rekensheet U-methode'!R216</f>
        <v>0</v>
      </c>
      <c r="V195" s="308" t="str">
        <f>'Rekensheet U-methode'!S216</f>
        <v/>
      </c>
      <c r="W195" s="308" t="str">
        <f>'Rekensheet U-methode'!T216</f>
        <v/>
      </c>
      <c r="X195" s="385" t="str">
        <f>'Rekensheet U-methode'!Y216</f>
        <v/>
      </c>
      <c r="Y195" s="386" t="str">
        <f>'Rekensheet U-methode'!Z216</f>
        <v/>
      </c>
    </row>
    <row r="196" spans="2:25" x14ac:dyDescent="0.2">
      <c r="B196" s="305">
        <v>193</v>
      </c>
      <c r="C196" s="306">
        <f>'Rekensheet U-methode'!D217</f>
        <v>0</v>
      </c>
      <c r="D196" s="306" t="str">
        <f>IF('Rekensheet U-methode'!C217='Lijsten overig'!M$3,"Mobiel",IF('Rekensheet U-methode'!C217='Lijsten overig'!M$4,"Stationair",IF('Rekensheet U-methode'!C217='Lijsten overig'!M$6,"MUT",IF('Rekensheet U-methode'!C217='Lijsten overig'!M$7,"ZUT","Speciaal"))))</f>
        <v>Mobiel</v>
      </c>
      <c r="E196" s="307">
        <f>'Rekensheet U-methode'!E217</f>
        <v>0</v>
      </c>
      <c r="F196" s="402">
        <f>'Rekensheet U-methode'!F217</f>
        <v>0</v>
      </c>
      <c r="G196" s="406" t="str">
        <f>'Rekensheet U-methode'!G217</f>
        <v/>
      </c>
      <c r="H196" s="361"/>
      <c r="I196" s="305">
        <v>193</v>
      </c>
      <c r="J196" s="365" t="str">
        <f>IF(OR('Rekensheet U-methode'!H217="MUT",'Rekensheet U-methode'!H217="ZUT"),"n.v.t.",'Rekensheet U-methode'!H217)</f>
        <v/>
      </c>
      <c r="K196" s="308" t="str">
        <f>'Rekensheet U-methode'!J217</f>
        <v/>
      </c>
      <c r="L196" s="308" t="str">
        <f>'Rekensheet U-methode'!K217</f>
        <v/>
      </c>
      <c r="M196" s="308" t="str">
        <f>'Rekensheet U-methode'!L217</f>
        <v/>
      </c>
      <c r="N196" s="385" t="str">
        <f>'Rekensheet U-methode'!M217</f>
        <v/>
      </c>
      <c r="O196" s="386" t="str">
        <f>'Rekensheet U-methode'!N217</f>
        <v/>
      </c>
      <c r="P196" s="364"/>
      <c r="Q196" s="305">
        <v>193</v>
      </c>
      <c r="R196" s="365" t="str">
        <f>IF(OR('Rekensheet U-methode'!H217="MUT",'Rekensheet U-methode'!H217="ZUT"),"n.v.t.",'Rekensheet U-methode'!H217)</f>
        <v/>
      </c>
      <c r="S196" s="307" t="str">
        <f>IF('Rekensheet U-methode'!P217="0. nee","Nee","Ja")</f>
        <v>Nee</v>
      </c>
      <c r="T196" s="308" t="str">
        <f>'Rekensheet U-methode'!Q217</f>
        <v/>
      </c>
      <c r="U196" s="391">
        <f>'Rekensheet U-methode'!R217</f>
        <v>0</v>
      </c>
      <c r="V196" s="308" t="str">
        <f>'Rekensheet U-methode'!S217</f>
        <v/>
      </c>
      <c r="W196" s="308" t="str">
        <f>'Rekensheet U-methode'!T217</f>
        <v/>
      </c>
      <c r="X196" s="385" t="str">
        <f>'Rekensheet U-methode'!Y217</f>
        <v/>
      </c>
      <c r="Y196" s="386" t="str">
        <f>'Rekensheet U-methode'!Z217</f>
        <v/>
      </c>
    </row>
    <row r="197" spans="2:25" x14ac:dyDescent="0.2">
      <c r="B197" s="305">
        <v>194</v>
      </c>
      <c r="C197" s="306">
        <f>'Rekensheet U-methode'!D218</f>
        <v>0</v>
      </c>
      <c r="D197" s="306" t="str">
        <f>IF('Rekensheet U-methode'!C218='Lijsten overig'!M$3,"Mobiel",IF('Rekensheet U-methode'!C218='Lijsten overig'!M$4,"Stationair",IF('Rekensheet U-methode'!C218='Lijsten overig'!M$6,"MUT",IF('Rekensheet U-methode'!C218='Lijsten overig'!M$7,"ZUT","Speciaal"))))</f>
        <v>Mobiel</v>
      </c>
      <c r="E197" s="307">
        <f>'Rekensheet U-methode'!E218</f>
        <v>0</v>
      </c>
      <c r="F197" s="402">
        <f>'Rekensheet U-methode'!F218</f>
        <v>0</v>
      </c>
      <c r="G197" s="406" t="str">
        <f>'Rekensheet U-methode'!G218</f>
        <v/>
      </c>
      <c r="H197" s="361"/>
      <c r="I197" s="305">
        <v>194</v>
      </c>
      <c r="J197" s="365" t="str">
        <f>IF(OR('Rekensheet U-methode'!H218="MUT",'Rekensheet U-methode'!H218="ZUT"),"n.v.t.",'Rekensheet U-methode'!H218)</f>
        <v/>
      </c>
      <c r="K197" s="308" t="str">
        <f>'Rekensheet U-methode'!J218</f>
        <v/>
      </c>
      <c r="L197" s="308" t="str">
        <f>'Rekensheet U-methode'!K218</f>
        <v/>
      </c>
      <c r="M197" s="308" t="str">
        <f>'Rekensheet U-methode'!L218</f>
        <v/>
      </c>
      <c r="N197" s="385" t="str">
        <f>'Rekensheet U-methode'!M218</f>
        <v/>
      </c>
      <c r="O197" s="386" t="str">
        <f>'Rekensheet U-methode'!N218</f>
        <v/>
      </c>
      <c r="P197" s="364"/>
      <c r="Q197" s="305">
        <v>194</v>
      </c>
      <c r="R197" s="365" t="str">
        <f>IF(OR('Rekensheet U-methode'!H218="MUT",'Rekensheet U-methode'!H218="ZUT"),"n.v.t.",'Rekensheet U-methode'!H218)</f>
        <v/>
      </c>
      <c r="S197" s="307" t="str">
        <f>IF('Rekensheet U-methode'!P218="0. nee","Nee","Ja")</f>
        <v>Nee</v>
      </c>
      <c r="T197" s="308" t="str">
        <f>'Rekensheet U-methode'!Q218</f>
        <v/>
      </c>
      <c r="U197" s="391">
        <f>'Rekensheet U-methode'!R218</f>
        <v>0</v>
      </c>
      <c r="V197" s="308" t="str">
        <f>'Rekensheet U-methode'!S218</f>
        <v/>
      </c>
      <c r="W197" s="308" t="str">
        <f>'Rekensheet U-methode'!T218</f>
        <v/>
      </c>
      <c r="X197" s="385" t="str">
        <f>'Rekensheet U-methode'!Y218</f>
        <v/>
      </c>
      <c r="Y197" s="386" t="str">
        <f>'Rekensheet U-methode'!Z218</f>
        <v/>
      </c>
    </row>
    <row r="198" spans="2:25" x14ac:dyDescent="0.2">
      <c r="B198" s="305">
        <v>195</v>
      </c>
      <c r="C198" s="306">
        <f>'Rekensheet U-methode'!D219</f>
        <v>0</v>
      </c>
      <c r="D198" s="306" t="str">
        <f>IF('Rekensheet U-methode'!C219='Lijsten overig'!M$3,"Mobiel",IF('Rekensheet U-methode'!C219='Lijsten overig'!M$4,"Stationair",IF('Rekensheet U-methode'!C219='Lijsten overig'!M$6,"MUT",IF('Rekensheet U-methode'!C219='Lijsten overig'!M$7,"ZUT","Speciaal"))))</f>
        <v>Mobiel</v>
      </c>
      <c r="E198" s="307">
        <f>'Rekensheet U-methode'!E219</f>
        <v>0</v>
      </c>
      <c r="F198" s="402">
        <f>'Rekensheet U-methode'!F219</f>
        <v>0</v>
      </c>
      <c r="G198" s="406" t="str">
        <f>'Rekensheet U-methode'!G219</f>
        <v/>
      </c>
      <c r="H198" s="361"/>
      <c r="I198" s="305">
        <v>195</v>
      </c>
      <c r="J198" s="365" t="str">
        <f>IF(OR('Rekensheet U-methode'!H219="MUT",'Rekensheet U-methode'!H219="ZUT"),"n.v.t.",'Rekensheet U-methode'!H219)</f>
        <v/>
      </c>
      <c r="K198" s="308" t="str">
        <f>'Rekensheet U-methode'!J219</f>
        <v/>
      </c>
      <c r="L198" s="308" t="str">
        <f>'Rekensheet U-methode'!K219</f>
        <v/>
      </c>
      <c r="M198" s="308" t="str">
        <f>'Rekensheet U-methode'!L219</f>
        <v/>
      </c>
      <c r="N198" s="385" t="str">
        <f>'Rekensheet U-methode'!M219</f>
        <v/>
      </c>
      <c r="O198" s="386" t="str">
        <f>'Rekensheet U-methode'!N219</f>
        <v/>
      </c>
      <c r="P198" s="364"/>
      <c r="Q198" s="305">
        <v>195</v>
      </c>
      <c r="R198" s="365" t="str">
        <f>IF(OR('Rekensheet U-methode'!H219="MUT",'Rekensheet U-methode'!H219="ZUT"),"n.v.t.",'Rekensheet U-methode'!H219)</f>
        <v/>
      </c>
      <c r="S198" s="307" t="str">
        <f>IF('Rekensheet U-methode'!P219="0. nee","Nee","Ja")</f>
        <v>Nee</v>
      </c>
      <c r="T198" s="308" t="str">
        <f>'Rekensheet U-methode'!Q219</f>
        <v/>
      </c>
      <c r="U198" s="391">
        <f>'Rekensheet U-methode'!R219</f>
        <v>0</v>
      </c>
      <c r="V198" s="308" t="str">
        <f>'Rekensheet U-methode'!S219</f>
        <v/>
      </c>
      <c r="W198" s="308" t="str">
        <f>'Rekensheet U-methode'!T219</f>
        <v/>
      </c>
      <c r="X198" s="385" t="str">
        <f>'Rekensheet U-methode'!Y219</f>
        <v/>
      </c>
      <c r="Y198" s="386" t="str">
        <f>'Rekensheet U-methode'!Z219</f>
        <v/>
      </c>
    </row>
    <row r="199" spans="2:25" x14ac:dyDescent="0.2">
      <c r="B199" s="305">
        <v>196</v>
      </c>
      <c r="C199" s="306">
        <f>'Rekensheet U-methode'!D220</f>
        <v>0</v>
      </c>
      <c r="D199" s="306" t="str">
        <f>IF('Rekensheet U-methode'!C220='Lijsten overig'!M$3,"Mobiel",IF('Rekensheet U-methode'!C220='Lijsten overig'!M$4,"Stationair",IF('Rekensheet U-methode'!C220='Lijsten overig'!M$6,"MUT",IF('Rekensheet U-methode'!C220='Lijsten overig'!M$7,"ZUT","Speciaal"))))</f>
        <v>Mobiel</v>
      </c>
      <c r="E199" s="307">
        <f>'Rekensheet U-methode'!E220</f>
        <v>0</v>
      </c>
      <c r="F199" s="402">
        <f>'Rekensheet U-methode'!F220</f>
        <v>0</v>
      </c>
      <c r="G199" s="406" t="str">
        <f>'Rekensheet U-methode'!G220</f>
        <v/>
      </c>
      <c r="H199" s="361"/>
      <c r="I199" s="305">
        <v>196</v>
      </c>
      <c r="J199" s="365" t="str">
        <f>IF(OR('Rekensheet U-methode'!H220="MUT",'Rekensheet U-methode'!H220="ZUT"),"n.v.t.",'Rekensheet U-methode'!H220)</f>
        <v/>
      </c>
      <c r="K199" s="308" t="str">
        <f>'Rekensheet U-methode'!J220</f>
        <v/>
      </c>
      <c r="L199" s="308" t="str">
        <f>'Rekensheet U-methode'!K220</f>
        <v/>
      </c>
      <c r="M199" s="308" t="str">
        <f>'Rekensheet U-methode'!L220</f>
        <v/>
      </c>
      <c r="N199" s="385" t="str">
        <f>'Rekensheet U-methode'!M220</f>
        <v/>
      </c>
      <c r="O199" s="386" t="str">
        <f>'Rekensheet U-methode'!N220</f>
        <v/>
      </c>
      <c r="P199" s="364"/>
      <c r="Q199" s="305">
        <v>196</v>
      </c>
      <c r="R199" s="365" t="str">
        <f>IF(OR('Rekensheet U-methode'!H220="MUT",'Rekensheet U-methode'!H220="ZUT"),"n.v.t.",'Rekensheet U-methode'!H220)</f>
        <v/>
      </c>
      <c r="S199" s="307" t="str">
        <f>IF('Rekensheet U-methode'!P220="0. nee","Nee","Ja")</f>
        <v>Nee</v>
      </c>
      <c r="T199" s="308" t="str">
        <f>'Rekensheet U-methode'!Q220</f>
        <v/>
      </c>
      <c r="U199" s="391">
        <f>'Rekensheet U-methode'!R220</f>
        <v>0</v>
      </c>
      <c r="V199" s="308" t="str">
        <f>'Rekensheet U-methode'!S220</f>
        <v/>
      </c>
      <c r="W199" s="308" t="str">
        <f>'Rekensheet U-methode'!T220</f>
        <v/>
      </c>
      <c r="X199" s="385" t="str">
        <f>'Rekensheet U-methode'!Y220</f>
        <v/>
      </c>
      <c r="Y199" s="386" t="str">
        <f>'Rekensheet U-methode'!Z220</f>
        <v/>
      </c>
    </row>
    <row r="200" spans="2:25" x14ac:dyDescent="0.2">
      <c r="B200" s="305">
        <v>197</v>
      </c>
      <c r="C200" s="306">
        <f>'Rekensheet U-methode'!D221</f>
        <v>0</v>
      </c>
      <c r="D200" s="306" t="str">
        <f>IF('Rekensheet U-methode'!C221='Lijsten overig'!M$3,"Mobiel",IF('Rekensheet U-methode'!C221='Lijsten overig'!M$4,"Stationair",IF('Rekensheet U-methode'!C221='Lijsten overig'!M$6,"MUT",IF('Rekensheet U-methode'!C221='Lijsten overig'!M$7,"ZUT","Speciaal"))))</f>
        <v>Mobiel</v>
      </c>
      <c r="E200" s="307">
        <f>'Rekensheet U-methode'!E221</f>
        <v>0</v>
      </c>
      <c r="F200" s="402">
        <f>'Rekensheet U-methode'!F221</f>
        <v>0</v>
      </c>
      <c r="G200" s="406" t="str">
        <f>'Rekensheet U-methode'!G221</f>
        <v/>
      </c>
      <c r="H200" s="361"/>
      <c r="I200" s="305">
        <v>197</v>
      </c>
      <c r="J200" s="365" t="str">
        <f>IF(OR('Rekensheet U-methode'!H221="MUT",'Rekensheet U-methode'!H221="ZUT"),"n.v.t.",'Rekensheet U-methode'!H221)</f>
        <v/>
      </c>
      <c r="K200" s="308" t="str">
        <f>'Rekensheet U-methode'!J221</f>
        <v/>
      </c>
      <c r="L200" s="308" t="str">
        <f>'Rekensheet U-methode'!K221</f>
        <v/>
      </c>
      <c r="M200" s="308" t="str">
        <f>'Rekensheet U-methode'!L221</f>
        <v/>
      </c>
      <c r="N200" s="385" t="str">
        <f>'Rekensheet U-methode'!M221</f>
        <v/>
      </c>
      <c r="O200" s="386" t="str">
        <f>'Rekensheet U-methode'!N221</f>
        <v/>
      </c>
      <c r="P200" s="364"/>
      <c r="Q200" s="305">
        <v>197</v>
      </c>
      <c r="R200" s="365" t="str">
        <f>IF(OR('Rekensheet U-methode'!H221="MUT",'Rekensheet U-methode'!H221="ZUT"),"n.v.t.",'Rekensheet U-methode'!H221)</f>
        <v/>
      </c>
      <c r="S200" s="307" t="str">
        <f>IF('Rekensheet U-methode'!P221="0. nee","Nee","Ja")</f>
        <v>Nee</v>
      </c>
      <c r="T200" s="308" t="str">
        <f>'Rekensheet U-methode'!Q221</f>
        <v/>
      </c>
      <c r="U200" s="391">
        <f>'Rekensheet U-methode'!R221</f>
        <v>0</v>
      </c>
      <c r="V200" s="308" t="str">
        <f>'Rekensheet U-methode'!S221</f>
        <v/>
      </c>
      <c r="W200" s="308" t="str">
        <f>'Rekensheet U-methode'!T221</f>
        <v/>
      </c>
      <c r="X200" s="385" t="str">
        <f>'Rekensheet U-methode'!Y221</f>
        <v/>
      </c>
      <c r="Y200" s="386" t="str">
        <f>'Rekensheet U-methode'!Z221</f>
        <v/>
      </c>
    </row>
    <row r="201" spans="2:25" x14ac:dyDescent="0.2">
      <c r="B201" s="305">
        <v>198</v>
      </c>
      <c r="C201" s="306">
        <f>'Rekensheet U-methode'!D222</f>
        <v>0</v>
      </c>
      <c r="D201" s="306" t="str">
        <f>IF('Rekensheet U-methode'!C222='Lijsten overig'!M$3,"Mobiel",IF('Rekensheet U-methode'!C222='Lijsten overig'!M$4,"Stationair",IF('Rekensheet U-methode'!C222='Lijsten overig'!M$6,"MUT",IF('Rekensheet U-methode'!C222='Lijsten overig'!M$7,"ZUT","Speciaal"))))</f>
        <v>Mobiel</v>
      </c>
      <c r="E201" s="307">
        <f>'Rekensheet U-methode'!E222</f>
        <v>0</v>
      </c>
      <c r="F201" s="402">
        <f>'Rekensheet U-methode'!F222</f>
        <v>0</v>
      </c>
      <c r="G201" s="406" t="str">
        <f>'Rekensheet U-methode'!G222</f>
        <v/>
      </c>
      <c r="H201" s="361"/>
      <c r="I201" s="305">
        <v>198</v>
      </c>
      <c r="J201" s="365" t="str">
        <f>IF(OR('Rekensheet U-methode'!H222="MUT",'Rekensheet U-methode'!H222="ZUT"),"n.v.t.",'Rekensheet U-methode'!H222)</f>
        <v/>
      </c>
      <c r="K201" s="308" t="str">
        <f>'Rekensheet U-methode'!J222</f>
        <v/>
      </c>
      <c r="L201" s="308" t="str">
        <f>'Rekensheet U-methode'!K222</f>
        <v/>
      </c>
      <c r="M201" s="308" t="str">
        <f>'Rekensheet U-methode'!L222</f>
        <v/>
      </c>
      <c r="N201" s="385" t="str">
        <f>'Rekensheet U-methode'!M222</f>
        <v/>
      </c>
      <c r="O201" s="386" t="str">
        <f>'Rekensheet U-methode'!N222</f>
        <v/>
      </c>
      <c r="P201" s="364"/>
      <c r="Q201" s="305">
        <v>198</v>
      </c>
      <c r="R201" s="365" t="str">
        <f>IF(OR('Rekensheet U-methode'!H222="MUT",'Rekensheet U-methode'!H222="ZUT"),"n.v.t.",'Rekensheet U-methode'!H222)</f>
        <v/>
      </c>
      <c r="S201" s="307" t="str">
        <f>IF('Rekensheet U-methode'!P222="0. nee","Nee","Ja")</f>
        <v>Nee</v>
      </c>
      <c r="T201" s="308" t="str">
        <f>'Rekensheet U-methode'!Q222</f>
        <v/>
      </c>
      <c r="U201" s="391">
        <f>'Rekensheet U-methode'!R222</f>
        <v>0</v>
      </c>
      <c r="V201" s="308" t="str">
        <f>'Rekensheet U-methode'!S222</f>
        <v/>
      </c>
      <c r="W201" s="308" t="str">
        <f>'Rekensheet U-methode'!T222</f>
        <v/>
      </c>
      <c r="X201" s="385" t="str">
        <f>'Rekensheet U-methode'!Y222</f>
        <v/>
      </c>
      <c r="Y201" s="386" t="str">
        <f>'Rekensheet U-methode'!Z222</f>
        <v/>
      </c>
    </row>
    <row r="202" spans="2:25" x14ac:dyDescent="0.2">
      <c r="B202" s="309">
        <v>199</v>
      </c>
      <c r="C202" s="310">
        <f>'Rekensheet U-methode'!D223</f>
        <v>0</v>
      </c>
      <c r="D202" s="306" t="str">
        <f>IF('Rekensheet U-methode'!C223='Lijsten overig'!M$3,"Mobiel",IF('Rekensheet U-methode'!C223='Lijsten overig'!M$4,"Stationair",IF('Rekensheet U-methode'!C223='Lijsten overig'!M$6,"MUT",IF('Rekensheet U-methode'!C223='Lijsten overig'!M$7,"ZUT","Speciaal"))))</f>
        <v>Mobiel</v>
      </c>
      <c r="E202" s="311">
        <f>'Rekensheet U-methode'!E223</f>
        <v>0</v>
      </c>
      <c r="F202" s="403">
        <f>'Rekensheet U-methode'!F223</f>
        <v>0</v>
      </c>
      <c r="G202" s="407" t="str">
        <f>'Rekensheet U-methode'!G223</f>
        <v/>
      </c>
      <c r="H202" s="361"/>
      <c r="I202" s="309">
        <v>199</v>
      </c>
      <c r="J202" s="366" t="str">
        <f>IF(OR('Rekensheet U-methode'!H223="MUT",'Rekensheet U-methode'!H223="ZUT"),"n.v.t.",'Rekensheet U-methode'!H223)</f>
        <v/>
      </c>
      <c r="K202" s="312" t="str">
        <f>'Rekensheet U-methode'!J223</f>
        <v/>
      </c>
      <c r="L202" s="312" t="str">
        <f>'Rekensheet U-methode'!K223</f>
        <v/>
      </c>
      <c r="M202" s="312" t="str">
        <f>'Rekensheet U-methode'!L223</f>
        <v/>
      </c>
      <c r="N202" s="387" t="str">
        <f>'Rekensheet U-methode'!M223</f>
        <v/>
      </c>
      <c r="O202" s="388" t="str">
        <f>'Rekensheet U-methode'!N223</f>
        <v/>
      </c>
      <c r="P202" s="364"/>
      <c r="Q202" s="309">
        <v>199</v>
      </c>
      <c r="R202" s="366" t="str">
        <f>IF(OR('Rekensheet U-methode'!H223="MUT",'Rekensheet U-methode'!H223="ZUT"),"n.v.t.",'Rekensheet U-methode'!H223)</f>
        <v/>
      </c>
      <c r="S202" s="311" t="str">
        <f>IF('Rekensheet U-methode'!P223="0. nee","Nee","Ja")</f>
        <v>Nee</v>
      </c>
      <c r="T202" s="312" t="str">
        <f>'Rekensheet U-methode'!Q223</f>
        <v/>
      </c>
      <c r="U202" s="392">
        <f>'Rekensheet U-methode'!R223</f>
        <v>0</v>
      </c>
      <c r="V202" s="312" t="str">
        <f>'Rekensheet U-methode'!S223</f>
        <v/>
      </c>
      <c r="W202" s="312" t="str">
        <f>'Rekensheet U-methode'!T223</f>
        <v/>
      </c>
      <c r="X202" s="387" t="str">
        <f>'Rekensheet U-methode'!Y223</f>
        <v/>
      </c>
      <c r="Y202" s="388" t="str">
        <f>'Rekensheet U-methode'!Z223</f>
        <v/>
      </c>
    </row>
    <row r="203" spans="2:25" ht="10.8" thickBot="1" x14ac:dyDescent="0.25">
      <c r="B203" s="313">
        <v>200</v>
      </c>
      <c r="C203" s="314">
        <f>'Rekensheet U-methode'!D224</f>
        <v>0</v>
      </c>
      <c r="D203" s="314" t="str">
        <f>IF('Rekensheet U-methode'!C224='Lijsten overig'!M$3,"Mobiel",IF('Rekensheet U-methode'!C224='Lijsten overig'!M$4,"Stationair",IF('Rekensheet U-methode'!C224='Lijsten overig'!M$6,"MUT",IF('Rekensheet U-methode'!C224='Lijsten overig'!M$7,"ZUT","Speciaal"))))</f>
        <v>Mobiel</v>
      </c>
      <c r="E203" s="315">
        <f>'Rekensheet U-methode'!E224</f>
        <v>0</v>
      </c>
      <c r="F203" s="404">
        <f>'Rekensheet U-methode'!F224</f>
        <v>0</v>
      </c>
      <c r="G203" s="408" t="str">
        <f>'Rekensheet U-methode'!G224</f>
        <v/>
      </c>
      <c r="H203" s="361"/>
      <c r="I203" s="313">
        <v>200</v>
      </c>
      <c r="J203" s="367" t="str">
        <f>IF(OR('Rekensheet U-methode'!H224="MUT",'Rekensheet U-methode'!H224="ZUT"),"n.v.t.",'Rekensheet U-methode'!H224)</f>
        <v/>
      </c>
      <c r="K203" s="316" t="str">
        <f>'Rekensheet U-methode'!J224</f>
        <v/>
      </c>
      <c r="L203" s="316" t="str">
        <f>'Rekensheet U-methode'!K224</f>
        <v/>
      </c>
      <c r="M203" s="316" t="str">
        <f>'Rekensheet U-methode'!L224</f>
        <v/>
      </c>
      <c r="N203" s="389" t="str">
        <f>'Rekensheet U-methode'!M224</f>
        <v/>
      </c>
      <c r="O203" s="390" t="str">
        <f>'Rekensheet U-methode'!N224</f>
        <v/>
      </c>
      <c r="P203" s="364"/>
      <c r="Q203" s="313">
        <v>200</v>
      </c>
      <c r="R203" s="367" t="str">
        <f>IF(OR('Rekensheet U-methode'!H224="MUT",'Rekensheet U-methode'!H224="ZUT"),"n.v.t.",'Rekensheet U-methode'!H224)</f>
        <v/>
      </c>
      <c r="S203" s="315" t="str">
        <f>IF('Rekensheet U-methode'!P224="0. nee","Nee","Ja")</f>
        <v>Nee</v>
      </c>
      <c r="T203" s="316" t="str">
        <f>'Rekensheet U-methode'!Q224</f>
        <v/>
      </c>
      <c r="U203" s="393">
        <f>'Rekensheet U-methode'!R224</f>
        <v>0</v>
      </c>
      <c r="V203" s="316" t="str">
        <f>'Rekensheet U-methode'!S224</f>
        <v/>
      </c>
      <c r="W203" s="316" t="str">
        <f>'Rekensheet U-methode'!T224</f>
        <v/>
      </c>
      <c r="X203" s="389" t="str">
        <f>'Rekensheet U-methode'!Y224</f>
        <v/>
      </c>
      <c r="Y203" s="390" t="str">
        <f>'Rekensheet U-methode'!Z224</f>
        <v/>
      </c>
    </row>
    <row r="204" spans="2:25" s="293" customFormat="1" x14ac:dyDescent="0.2">
      <c r="B204" s="317"/>
      <c r="G204" s="317"/>
      <c r="I204" s="295"/>
      <c r="K204" s="318"/>
      <c r="Q204" s="295"/>
      <c r="T204" s="318"/>
    </row>
    <row r="205" spans="2:25" s="293" customFormat="1" x14ac:dyDescent="0.2">
      <c r="B205" s="317"/>
      <c r="G205" s="317"/>
      <c r="I205" s="295"/>
      <c r="K205" s="318"/>
      <c r="Q205" s="295"/>
      <c r="T205" s="318"/>
    </row>
    <row r="206" spans="2:25" s="293" customFormat="1" x14ac:dyDescent="0.2">
      <c r="B206" s="317"/>
      <c r="G206" s="317"/>
      <c r="I206" s="295"/>
      <c r="K206" s="318"/>
      <c r="Q206" s="295"/>
      <c r="T206" s="318"/>
    </row>
    <row r="207" spans="2:25" s="293" customFormat="1" x14ac:dyDescent="0.2">
      <c r="B207" s="317"/>
      <c r="G207" s="317"/>
      <c r="I207" s="295"/>
      <c r="K207" s="318"/>
      <c r="Q207" s="295"/>
      <c r="T207" s="318"/>
    </row>
    <row r="208" spans="2:25" s="293" customFormat="1" x14ac:dyDescent="0.2">
      <c r="B208" s="317"/>
      <c r="G208" s="317"/>
      <c r="I208" s="295"/>
      <c r="K208" s="318"/>
      <c r="Q208" s="295"/>
      <c r="T208" s="318"/>
    </row>
  </sheetData>
  <mergeCells count="3">
    <mergeCell ref="B2:G2"/>
    <mergeCell ref="I2:O2"/>
    <mergeCell ref="Q2:Y2"/>
  </mergeCells>
  <dataValidations disablePrompts="1" count="1">
    <dataValidation type="decimal" allowBlank="1" showInputMessage="1" showErrorMessage="1" sqref="U4:U203" xr:uid="{00000000-0002-0000-0700-000000000000}">
      <formula1>0</formula1>
      <formula2>1</formula2>
    </dataValidation>
  </dataValidations>
  <pageMargins left="0.7" right="0.7" top="0.75" bottom="0.75" header="0.3" footer="0.3"/>
  <pageSetup paperSize="9" scale="56" fitToHeight="4" orientation="landscape" horizontalDpi="300" verticalDpi="300" r:id="rId1"/>
  <headerFooter>
    <oddHeader>&amp;L&amp;"Calibri,Regular"&amp;K000000Rekensheet stikstof emissies RWS BETA</oddHeader>
    <oddFooter>&amp;L&amp;"Calibri,Regular"&amp;K000000&amp;F&amp;R&amp;"Calibri,Regular"&amp;K000000&amp;P</oddFooter>
  </headerFooter>
  <ignoredErrors>
    <ignoredError sqref="S4:S203 U4:U203 C4:E203 F4:F203 G4:G203" unlocked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U45"/>
  <sheetViews>
    <sheetView topLeftCell="C4" zoomScaleNormal="100" workbookViewId="0">
      <selection activeCell="D38" sqref="D38"/>
    </sheetView>
  </sheetViews>
  <sheetFormatPr defaultColWidth="11.44140625" defaultRowHeight="20.100000000000001" customHeight="1" x14ac:dyDescent="0.3"/>
  <cols>
    <col min="1" max="2" width="10" style="15" hidden="1" customWidth="1"/>
    <col min="3" max="3" width="10" style="23" customWidth="1"/>
    <col min="4" max="4" width="34.77734375" customWidth="1"/>
    <col min="5" max="5" width="12.21875" customWidth="1"/>
    <col min="6" max="6" width="9.77734375" style="12" customWidth="1"/>
    <col min="7" max="7" width="12.21875" customWidth="1"/>
    <col min="8" max="8" width="9.77734375" style="12" customWidth="1"/>
    <col min="9" max="9" width="12.21875" customWidth="1"/>
    <col min="10" max="10" width="9.77734375" style="12" customWidth="1"/>
    <col min="11" max="11" width="12.21875" customWidth="1"/>
    <col min="12" max="12" width="9.77734375" style="12" customWidth="1"/>
    <col min="13" max="13" width="12.21875" customWidth="1"/>
    <col min="14" max="14" width="9.77734375" style="12" customWidth="1"/>
    <col min="15" max="16" width="10.77734375" style="4"/>
    <col min="17" max="17" width="24.21875" style="4" customWidth="1"/>
    <col min="18" max="19" width="11.44140625" style="4"/>
    <col min="20" max="20" width="46.77734375" style="4" customWidth="1"/>
    <col min="21" max="21" width="11.44140625" style="4"/>
  </cols>
  <sheetData>
    <row r="1" spans="1:20" s="4" customFormat="1" ht="20.100000000000001" customHeight="1" x14ac:dyDescent="0.3">
      <c r="A1" s="23"/>
      <c r="B1" s="23"/>
      <c r="C1" s="23"/>
      <c r="D1" s="5" t="s">
        <v>50</v>
      </c>
      <c r="F1" s="26"/>
      <c r="H1" s="26"/>
      <c r="J1" s="26"/>
      <c r="L1" s="26"/>
      <c r="N1" s="26"/>
    </row>
    <row r="2" spans="1:20" s="4" customFormat="1" ht="20.100000000000001" customHeight="1" x14ac:dyDescent="0.3">
      <c r="A2" s="23"/>
      <c r="B2" s="23"/>
      <c r="C2" s="23"/>
      <c r="D2" s="27" t="s">
        <v>54</v>
      </c>
      <c r="F2" s="26"/>
      <c r="H2" s="26"/>
      <c r="J2" s="26"/>
      <c r="L2" s="26"/>
      <c r="N2" s="26"/>
    </row>
    <row r="3" spans="1:20" s="4" customFormat="1" ht="20.100000000000001" customHeight="1" x14ac:dyDescent="0.3">
      <c r="A3" s="23"/>
      <c r="B3" s="23"/>
      <c r="C3" s="23"/>
      <c r="D3" s="27"/>
      <c r="F3" s="26"/>
      <c r="H3" s="26"/>
      <c r="J3" s="26"/>
      <c r="L3" s="26"/>
      <c r="N3" s="26"/>
    </row>
    <row r="4" spans="1:20" s="4" customFormat="1" ht="20.100000000000001" customHeight="1" thickBot="1" x14ac:dyDescent="0.35">
      <c r="A4" s="23"/>
      <c r="B4" s="23"/>
      <c r="C4" s="23"/>
      <c r="D4" s="5" t="s">
        <v>49</v>
      </c>
      <c r="F4" s="26"/>
      <c r="H4" s="26"/>
      <c r="J4" s="26"/>
      <c r="L4" s="26"/>
      <c r="N4" s="26"/>
    </row>
    <row r="5" spans="1:20" ht="20.100000000000001" customHeight="1" x14ac:dyDescent="0.3">
      <c r="A5" s="520" t="s">
        <v>55</v>
      </c>
      <c r="B5" s="521"/>
      <c r="C5" s="24"/>
      <c r="D5" s="522" t="s">
        <v>21</v>
      </c>
      <c r="E5" s="512" t="s">
        <v>22</v>
      </c>
      <c r="F5" s="513"/>
      <c r="G5" s="512" t="s">
        <v>24</v>
      </c>
      <c r="H5" s="513"/>
      <c r="I5" s="512" t="s">
        <v>26</v>
      </c>
      <c r="J5" s="513"/>
      <c r="K5" s="512" t="s">
        <v>28</v>
      </c>
      <c r="L5" s="513"/>
      <c r="M5" s="514" t="s">
        <v>34</v>
      </c>
      <c r="N5" s="515"/>
    </row>
    <row r="6" spans="1:20" ht="20.100000000000001" customHeight="1" x14ac:dyDescent="0.3">
      <c r="A6" s="34" t="s">
        <v>32</v>
      </c>
      <c r="B6" s="35" t="s">
        <v>33</v>
      </c>
      <c r="D6" s="523"/>
      <c r="E6" s="516" t="s">
        <v>23</v>
      </c>
      <c r="F6" s="517"/>
      <c r="G6" s="516" t="s">
        <v>25</v>
      </c>
      <c r="H6" s="517"/>
      <c r="I6" s="516" t="s">
        <v>27</v>
      </c>
      <c r="J6" s="517"/>
      <c r="K6" s="516" t="s">
        <v>42</v>
      </c>
      <c r="L6" s="517"/>
      <c r="M6" s="516" t="s">
        <v>35</v>
      </c>
      <c r="N6" s="518"/>
    </row>
    <row r="7" spans="1:20" ht="37.049999999999997" customHeight="1" x14ac:dyDescent="0.3">
      <c r="A7" s="34"/>
      <c r="B7" s="35"/>
      <c r="D7" s="19"/>
      <c r="E7" s="17" t="s">
        <v>38</v>
      </c>
      <c r="F7" s="13" t="s">
        <v>39</v>
      </c>
      <c r="G7" s="17" t="s">
        <v>38</v>
      </c>
      <c r="H7" s="13" t="s">
        <v>39</v>
      </c>
      <c r="I7" s="17" t="s">
        <v>38</v>
      </c>
      <c r="J7" s="13" t="s">
        <v>39</v>
      </c>
      <c r="K7" s="17" t="s">
        <v>38</v>
      </c>
      <c r="L7" s="13" t="s">
        <v>39</v>
      </c>
      <c r="M7" s="17" t="s">
        <v>38</v>
      </c>
      <c r="N7" s="30" t="s">
        <v>39</v>
      </c>
    </row>
    <row r="8" spans="1:20" ht="29.1" customHeight="1" x14ac:dyDescent="0.3">
      <c r="A8" s="36">
        <v>0</v>
      </c>
      <c r="B8" s="37">
        <v>19</v>
      </c>
      <c r="C8" s="25"/>
      <c r="D8" s="20" t="s">
        <v>40</v>
      </c>
      <c r="E8" s="18" t="s">
        <v>43</v>
      </c>
      <c r="F8" s="16" t="s">
        <v>13</v>
      </c>
      <c r="G8" s="18" t="s">
        <v>43</v>
      </c>
      <c r="H8" s="16" t="s">
        <v>13</v>
      </c>
      <c r="I8" s="18" t="s">
        <v>29</v>
      </c>
      <c r="J8" s="16" t="s">
        <v>47</v>
      </c>
      <c r="K8" s="18" t="s">
        <v>29</v>
      </c>
      <c r="L8" s="16" t="s">
        <v>47</v>
      </c>
      <c r="M8" s="18" t="s">
        <v>29</v>
      </c>
      <c r="N8" s="31" t="s">
        <v>47</v>
      </c>
    </row>
    <row r="9" spans="1:20" ht="29.1" customHeight="1" x14ac:dyDescent="0.3">
      <c r="A9" s="36">
        <f>B8</f>
        <v>19</v>
      </c>
      <c r="B9" s="37">
        <v>37</v>
      </c>
      <c r="C9" s="25"/>
      <c r="D9" s="20" t="s">
        <v>30</v>
      </c>
      <c r="E9" s="18" t="s">
        <v>44</v>
      </c>
      <c r="F9" s="16" t="s">
        <v>13</v>
      </c>
      <c r="G9" s="18" t="s">
        <v>44</v>
      </c>
      <c r="H9" s="16" t="s">
        <v>13</v>
      </c>
      <c r="I9" s="18" t="s">
        <v>29</v>
      </c>
      <c r="J9" s="16" t="s">
        <v>47</v>
      </c>
      <c r="K9" s="18" t="s">
        <v>29</v>
      </c>
      <c r="L9" s="16" t="s">
        <v>47</v>
      </c>
      <c r="M9" s="18" t="s">
        <v>29</v>
      </c>
      <c r="N9" s="31" t="s">
        <v>47</v>
      </c>
    </row>
    <row r="10" spans="1:20" ht="29.1" customHeight="1" x14ac:dyDescent="0.3">
      <c r="A10" s="36">
        <f t="shared" ref="A10:A14" si="0">B9</f>
        <v>37</v>
      </c>
      <c r="B10" s="37">
        <v>56</v>
      </c>
      <c r="C10" s="25"/>
      <c r="D10" s="20" t="s">
        <v>41</v>
      </c>
      <c r="E10" s="18" t="s">
        <v>48</v>
      </c>
      <c r="F10" s="16" t="s">
        <v>6</v>
      </c>
      <c r="G10" s="18" t="s">
        <v>48</v>
      </c>
      <c r="H10" s="16" t="s">
        <v>6</v>
      </c>
      <c r="I10" s="18" t="s">
        <v>29</v>
      </c>
      <c r="J10" s="16" t="s">
        <v>47</v>
      </c>
      <c r="K10" s="18" t="s">
        <v>29</v>
      </c>
      <c r="L10" s="16" t="s">
        <v>47</v>
      </c>
      <c r="M10" s="18" t="s">
        <v>29</v>
      </c>
      <c r="N10" s="31" t="s">
        <v>47</v>
      </c>
    </row>
    <row r="11" spans="1:20" ht="29.1" customHeight="1" x14ac:dyDescent="0.3">
      <c r="A11" s="36">
        <f t="shared" si="0"/>
        <v>56</v>
      </c>
      <c r="B11" s="37">
        <v>75</v>
      </c>
      <c r="C11" s="25"/>
      <c r="D11" s="20" t="s">
        <v>52</v>
      </c>
      <c r="E11" s="18" t="s">
        <v>48</v>
      </c>
      <c r="F11" s="16" t="s">
        <v>6</v>
      </c>
      <c r="G11" s="18" t="s">
        <v>227</v>
      </c>
      <c r="H11" s="16" t="s">
        <v>9</v>
      </c>
      <c r="I11" s="18" t="s">
        <v>227</v>
      </c>
      <c r="J11" s="16" t="s">
        <v>9</v>
      </c>
      <c r="K11" s="18" t="s">
        <v>227</v>
      </c>
      <c r="L11" s="16" t="s">
        <v>9</v>
      </c>
      <c r="M11" s="18" t="s">
        <v>29</v>
      </c>
      <c r="N11" s="31" t="s">
        <v>47</v>
      </c>
    </row>
    <row r="12" spans="1:20" ht="29.1" customHeight="1" x14ac:dyDescent="0.3">
      <c r="A12" s="36">
        <f t="shared" si="0"/>
        <v>75</v>
      </c>
      <c r="B12" s="37">
        <v>130</v>
      </c>
      <c r="C12" s="25"/>
      <c r="D12" s="20" t="s">
        <v>53</v>
      </c>
      <c r="E12" s="18" t="s">
        <v>48</v>
      </c>
      <c r="F12" s="16" t="s">
        <v>45</v>
      </c>
      <c r="G12" s="18" t="s">
        <v>227</v>
      </c>
      <c r="H12" s="16" t="s">
        <v>9</v>
      </c>
      <c r="I12" s="18" t="s">
        <v>227</v>
      </c>
      <c r="J12" s="16" t="s">
        <v>9</v>
      </c>
      <c r="K12" s="18" t="s">
        <v>227</v>
      </c>
      <c r="L12" s="16" t="s">
        <v>9</v>
      </c>
      <c r="M12" s="18" t="s">
        <v>29</v>
      </c>
      <c r="N12" s="31" t="s">
        <v>47</v>
      </c>
    </row>
    <row r="13" spans="1:20" ht="29.1" customHeight="1" x14ac:dyDescent="0.3">
      <c r="A13" s="36">
        <f t="shared" si="0"/>
        <v>130</v>
      </c>
      <c r="B13" s="37">
        <v>560</v>
      </c>
      <c r="C13" s="25"/>
      <c r="D13" s="20" t="s">
        <v>36</v>
      </c>
      <c r="E13" s="18" t="s">
        <v>48</v>
      </c>
      <c r="F13" s="16" t="s">
        <v>45</v>
      </c>
      <c r="G13" s="18" t="s">
        <v>227</v>
      </c>
      <c r="H13" s="16" t="s">
        <v>9</v>
      </c>
      <c r="I13" s="18" t="s">
        <v>227</v>
      </c>
      <c r="J13" s="16" t="s">
        <v>9</v>
      </c>
      <c r="K13" s="18" t="s">
        <v>227</v>
      </c>
      <c r="L13" s="16" t="s">
        <v>9</v>
      </c>
      <c r="M13" s="18" t="s">
        <v>29</v>
      </c>
      <c r="N13" s="31" t="s">
        <v>47</v>
      </c>
      <c r="Q13" s="414"/>
    </row>
    <row r="14" spans="1:20" ht="30" customHeight="1" thickBot="1" x14ac:dyDescent="0.35">
      <c r="A14" s="38">
        <f t="shared" si="0"/>
        <v>560</v>
      </c>
      <c r="B14" s="39">
        <v>9999</v>
      </c>
      <c r="C14" s="25"/>
      <c r="D14" s="21" t="s">
        <v>37</v>
      </c>
      <c r="E14" s="22" t="s">
        <v>43</v>
      </c>
      <c r="F14" s="32" t="s">
        <v>13</v>
      </c>
      <c r="G14" s="22" t="s">
        <v>43</v>
      </c>
      <c r="H14" s="32" t="s">
        <v>13</v>
      </c>
      <c r="I14" s="22" t="s">
        <v>31</v>
      </c>
      <c r="J14" s="32" t="s">
        <v>46</v>
      </c>
      <c r="K14" s="22" t="s">
        <v>31</v>
      </c>
      <c r="L14" s="32" t="s">
        <v>46</v>
      </c>
      <c r="M14" s="22" t="s">
        <v>29</v>
      </c>
      <c r="N14" s="33" t="s">
        <v>47</v>
      </c>
      <c r="Q14" s="511"/>
      <c r="R14" s="511"/>
      <c r="S14" s="511"/>
      <c r="T14" s="511"/>
    </row>
    <row r="15" spans="1:20" s="4" customFormat="1" ht="48" customHeight="1" x14ac:dyDescent="0.3">
      <c r="A15" s="28"/>
      <c r="B15" s="25"/>
      <c r="C15" s="25"/>
      <c r="D15" s="519" t="s">
        <v>226</v>
      </c>
      <c r="E15" s="519"/>
      <c r="F15" s="519"/>
      <c r="G15" s="519"/>
      <c r="H15" s="519"/>
      <c r="I15" s="519"/>
      <c r="J15" s="519"/>
      <c r="K15" s="519"/>
      <c r="L15" s="519"/>
      <c r="M15" s="519"/>
      <c r="N15" s="519"/>
      <c r="Q15" s="511"/>
      <c r="R15" s="511"/>
      <c r="S15" s="511"/>
      <c r="T15" s="511"/>
    </row>
    <row r="16" spans="1:20" s="4" customFormat="1" ht="20.100000000000001" customHeight="1" thickBot="1" x14ac:dyDescent="0.35">
      <c r="A16" s="23"/>
      <c r="B16" s="23"/>
      <c r="C16" s="23"/>
      <c r="D16" s="5" t="s">
        <v>51</v>
      </c>
      <c r="E16" s="29"/>
      <c r="F16" s="26"/>
      <c r="H16" s="26"/>
      <c r="J16" s="26"/>
      <c r="L16" s="26"/>
      <c r="N16" s="26"/>
    </row>
    <row r="17" spans="1:14" ht="20.100000000000001" customHeight="1" x14ac:dyDescent="0.3">
      <c r="A17" s="520" t="s">
        <v>55</v>
      </c>
      <c r="B17" s="521"/>
      <c r="C17" s="24"/>
      <c r="D17" s="522" t="s">
        <v>21</v>
      </c>
      <c r="E17" s="512" t="s">
        <v>22</v>
      </c>
      <c r="F17" s="513"/>
      <c r="G17" s="512" t="s">
        <v>24</v>
      </c>
      <c r="H17" s="513"/>
      <c r="I17" s="512" t="s">
        <v>26</v>
      </c>
      <c r="J17" s="513"/>
      <c r="K17" s="512" t="s">
        <v>28</v>
      </c>
      <c r="L17" s="513"/>
      <c r="M17" s="514" t="s">
        <v>34</v>
      </c>
      <c r="N17" s="515"/>
    </row>
    <row r="18" spans="1:14" ht="20.100000000000001" customHeight="1" x14ac:dyDescent="0.3">
      <c r="A18" s="34" t="s">
        <v>32</v>
      </c>
      <c r="B18" s="35" t="s">
        <v>33</v>
      </c>
      <c r="D18" s="523"/>
      <c r="E18" s="516" t="s">
        <v>23</v>
      </c>
      <c r="F18" s="517"/>
      <c r="G18" s="516" t="s">
        <v>25</v>
      </c>
      <c r="H18" s="517"/>
      <c r="I18" s="516" t="s">
        <v>27</v>
      </c>
      <c r="J18" s="517"/>
      <c r="K18" s="516" t="s">
        <v>42</v>
      </c>
      <c r="L18" s="517"/>
      <c r="M18" s="516" t="s">
        <v>35</v>
      </c>
      <c r="N18" s="518"/>
    </row>
    <row r="19" spans="1:14" ht="34.200000000000003" x14ac:dyDescent="0.3">
      <c r="A19" s="34"/>
      <c r="B19" s="35"/>
      <c r="D19" s="19"/>
      <c r="E19" s="17" t="s">
        <v>38</v>
      </c>
      <c r="F19" s="13" t="s">
        <v>39</v>
      </c>
      <c r="G19" s="17" t="s">
        <v>38</v>
      </c>
      <c r="H19" s="13" t="s">
        <v>39</v>
      </c>
      <c r="I19" s="17" t="s">
        <v>38</v>
      </c>
      <c r="J19" s="13" t="s">
        <v>39</v>
      </c>
      <c r="K19" s="17" t="s">
        <v>38</v>
      </c>
      <c r="L19" s="13" t="s">
        <v>39</v>
      </c>
      <c r="M19" s="17" t="s">
        <v>38</v>
      </c>
      <c r="N19" s="30" t="s">
        <v>39</v>
      </c>
    </row>
    <row r="20" spans="1:14" ht="29.1" customHeight="1" x14ac:dyDescent="0.3">
      <c r="A20" s="36">
        <v>0</v>
      </c>
      <c r="B20" s="37">
        <v>19</v>
      </c>
      <c r="C20" s="25"/>
      <c r="D20" s="20" t="s">
        <v>40</v>
      </c>
      <c r="E20" s="18" t="s">
        <v>43</v>
      </c>
      <c r="F20" s="16" t="s">
        <v>13</v>
      </c>
      <c r="G20" s="18" t="s">
        <v>43</v>
      </c>
      <c r="H20" s="16" t="s">
        <v>13</v>
      </c>
      <c r="I20" s="18" t="s">
        <v>29</v>
      </c>
      <c r="J20" s="16" t="s">
        <v>47</v>
      </c>
      <c r="K20" s="18" t="s">
        <v>29</v>
      </c>
      <c r="L20" s="16" t="s">
        <v>47</v>
      </c>
      <c r="M20" s="18" t="s">
        <v>29</v>
      </c>
      <c r="N20" s="31" t="s">
        <v>47</v>
      </c>
    </row>
    <row r="21" spans="1:14" ht="29.1" customHeight="1" x14ac:dyDescent="0.3">
      <c r="A21" s="36">
        <f>B20</f>
        <v>19</v>
      </c>
      <c r="B21" s="37">
        <v>37</v>
      </c>
      <c r="C21" s="25"/>
      <c r="D21" s="20" t="s">
        <v>30</v>
      </c>
      <c r="E21" s="18" t="s">
        <v>44</v>
      </c>
      <c r="F21" s="16" t="s">
        <v>13</v>
      </c>
      <c r="G21" s="18" t="s">
        <v>44</v>
      </c>
      <c r="H21" s="16" t="s">
        <v>13</v>
      </c>
      <c r="I21" s="18" t="s">
        <v>29</v>
      </c>
      <c r="J21" s="16" t="s">
        <v>47</v>
      </c>
      <c r="K21" s="18" t="s">
        <v>29</v>
      </c>
      <c r="L21" s="16" t="s">
        <v>47</v>
      </c>
      <c r="M21" s="18" t="s">
        <v>29</v>
      </c>
      <c r="N21" s="31" t="s">
        <v>47</v>
      </c>
    </row>
    <row r="22" spans="1:14" ht="29.1" customHeight="1" x14ac:dyDescent="0.3">
      <c r="A22" s="36">
        <f t="shared" ref="A22:A26" si="1">B21</f>
        <v>37</v>
      </c>
      <c r="B22" s="37">
        <v>56</v>
      </c>
      <c r="C22" s="25"/>
      <c r="D22" s="20" t="s">
        <v>41</v>
      </c>
      <c r="E22" s="18" t="s">
        <v>48</v>
      </c>
      <c r="F22" s="16" t="s">
        <v>6</v>
      </c>
      <c r="G22" s="18" t="s">
        <v>48</v>
      </c>
      <c r="H22" s="16" t="s">
        <v>6</v>
      </c>
      <c r="I22" s="18" t="s">
        <v>29</v>
      </c>
      <c r="J22" s="16" t="s">
        <v>47</v>
      </c>
      <c r="K22" s="18" t="s">
        <v>29</v>
      </c>
      <c r="L22" s="16" t="s">
        <v>47</v>
      </c>
      <c r="M22" s="18" t="s">
        <v>29</v>
      </c>
      <c r="N22" s="31" t="s">
        <v>47</v>
      </c>
    </row>
    <row r="23" spans="1:14" ht="29.1" customHeight="1" x14ac:dyDescent="0.3">
      <c r="A23" s="36">
        <f t="shared" si="1"/>
        <v>56</v>
      </c>
      <c r="B23" s="37">
        <v>75</v>
      </c>
      <c r="C23" s="25"/>
      <c r="D23" s="20" t="s">
        <v>52</v>
      </c>
      <c r="E23" s="18" t="s">
        <v>48</v>
      </c>
      <c r="F23" s="16" t="s">
        <v>6</v>
      </c>
      <c r="G23" s="18" t="s">
        <v>227</v>
      </c>
      <c r="H23" s="16" t="s">
        <v>9</v>
      </c>
      <c r="I23" s="18" t="s">
        <v>29</v>
      </c>
      <c r="J23" s="16" t="s">
        <v>47</v>
      </c>
      <c r="K23" s="18" t="s">
        <v>29</v>
      </c>
      <c r="L23" s="16" t="s">
        <v>47</v>
      </c>
      <c r="M23" s="18" t="s">
        <v>29</v>
      </c>
      <c r="N23" s="31" t="s">
        <v>47</v>
      </c>
    </row>
    <row r="24" spans="1:14" ht="29.1" customHeight="1" x14ac:dyDescent="0.3">
      <c r="A24" s="36">
        <f t="shared" si="1"/>
        <v>75</v>
      </c>
      <c r="B24" s="37">
        <v>130</v>
      </c>
      <c r="C24" s="25"/>
      <c r="D24" s="20" t="s">
        <v>53</v>
      </c>
      <c r="E24" s="18" t="s">
        <v>48</v>
      </c>
      <c r="F24" s="16" t="s">
        <v>45</v>
      </c>
      <c r="G24" s="18" t="s">
        <v>227</v>
      </c>
      <c r="H24" s="16" t="s">
        <v>9</v>
      </c>
      <c r="I24" s="18" t="s">
        <v>29</v>
      </c>
      <c r="J24" s="16" t="s">
        <v>47</v>
      </c>
      <c r="K24" s="18" t="s">
        <v>29</v>
      </c>
      <c r="L24" s="16" t="s">
        <v>47</v>
      </c>
      <c r="M24" s="18" t="s">
        <v>29</v>
      </c>
      <c r="N24" s="31" t="s">
        <v>47</v>
      </c>
    </row>
    <row r="25" spans="1:14" ht="29.1" customHeight="1" x14ac:dyDescent="0.3">
      <c r="A25" s="36">
        <f t="shared" si="1"/>
        <v>130</v>
      </c>
      <c r="B25" s="37">
        <v>560</v>
      </c>
      <c r="C25" s="25"/>
      <c r="D25" s="20" t="s">
        <v>36</v>
      </c>
      <c r="E25" s="18" t="s">
        <v>48</v>
      </c>
      <c r="F25" s="16" t="s">
        <v>45</v>
      </c>
      <c r="G25" s="18" t="s">
        <v>227</v>
      </c>
      <c r="H25" s="16" t="s">
        <v>9</v>
      </c>
      <c r="I25" s="18" t="s">
        <v>227</v>
      </c>
      <c r="J25" s="16" t="s">
        <v>254</v>
      </c>
      <c r="K25" s="18" t="s">
        <v>227</v>
      </c>
      <c r="L25" s="16" t="s">
        <v>254</v>
      </c>
      <c r="M25" s="18" t="s">
        <v>29</v>
      </c>
      <c r="N25" s="31" t="s">
        <v>47</v>
      </c>
    </row>
    <row r="26" spans="1:14" ht="29.1" customHeight="1" thickBot="1" x14ac:dyDescent="0.35">
      <c r="A26" s="38">
        <f t="shared" si="1"/>
        <v>560</v>
      </c>
      <c r="B26" s="39">
        <v>9999</v>
      </c>
      <c r="C26" s="25"/>
      <c r="D26" s="21" t="s">
        <v>37</v>
      </c>
      <c r="E26" s="22" t="s">
        <v>43</v>
      </c>
      <c r="F26" s="32" t="s">
        <v>13</v>
      </c>
      <c r="G26" s="22" t="s">
        <v>43</v>
      </c>
      <c r="H26" s="32" t="s">
        <v>13</v>
      </c>
      <c r="I26" s="22" t="s">
        <v>31</v>
      </c>
      <c r="J26" s="32" t="s">
        <v>256</v>
      </c>
      <c r="K26" s="22" t="s">
        <v>31</v>
      </c>
      <c r="L26" s="32" t="s">
        <v>256</v>
      </c>
      <c r="M26" s="22" t="s">
        <v>29</v>
      </c>
      <c r="N26" s="33" t="s">
        <v>47</v>
      </c>
    </row>
    <row r="27" spans="1:14" s="4" customFormat="1" ht="60.75" customHeight="1" x14ac:dyDescent="0.3">
      <c r="A27" s="28"/>
      <c r="B27" s="25"/>
      <c r="C27" s="25"/>
      <c r="D27" s="519" t="s">
        <v>257</v>
      </c>
      <c r="E27" s="519"/>
      <c r="F27" s="519"/>
      <c r="G27" s="519"/>
      <c r="H27" s="519"/>
      <c r="I27" s="519"/>
      <c r="J27" s="519"/>
      <c r="K27" s="519"/>
      <c r="L27" s="519"/>
      <c r="M27" s="519"/>
      <c r="N27" s="519"/>
    </row>
    <row r="28" spans="1:14" s="4" customFormat="1" ht="20.100000000000001" customHeight="1" thickBot="1" x14ac:dyDescent="0.35">
      <c r="A28" s="23"/>
      <c r="B28" s="23"/>
      <c r="C28" s="23"/>
      <c r="D28" s="5" t="s">
        <v>105</v>
      </c>
      <c r="F28" s="26"/>
      <c r="H28" s="26"/>
      <c r="J28" s="26"/>
      <c r="L28" s="26"/>
      <c r="N28" s="26"/>
    </row>
    <row r="29" spans="1:14" ht="20.100000000000001" customHeight="1" x14ac:dyDescent="0.3">
      <c r="A29" s="520" t="s">
        <v>55</v>
      </c>
      <c r="B29" s="521"/>
      <c r="C29" s="24"/>
      <c r="D29" s="522" t="s">
        <v>21</v>
      </c>
      <c r="E29" s="514" t="s">
        <v>22</v>
      </c>
      <c r="F29" s="514"/>
      <c r="G29" s="514" t="s">
        <v>24</v>
      </c>
      <c r="H29" s="514"/>
      <c r="I29" s="514" t="s">
        <v>26</v>
      </c>
      <c r="J29" s="514"/>
      <c r="K29" s="514" t="s">
        <v>28</v>
      </c>
      <c r="L29" s="514"/>
      <c r="M29" s="514" t="s">
        <v>34</v>
      </c>
      <c r="N29" s="515"/>
    </row>
    <row r="30" spans="1:14" ht="20.100000000000001" customHeight="1" x14ac:dyDescent="0.3">
      <c r="A30" s="34" t="s">
        <v>32</v>
      </c>
      <c r="B30" s="35" t="s">
        <v>33</v>
      </c>
      <c r="D30" s="523"/>
      <c r="E30" s="524" t="s">
        <v>23</v>
      </c>
      <c r="F30" s="524"/>
      <c r="G30" s="524" t="s">
        <v>25</v>
      </c>
      <c r="H30" s="524"/>
      <c r="I30" s="524" t="s">
        <v>27</v>
      </c>
      <c r="J30" s="524"/>
      <c r="K30" s="524" t="s">
        <v>42</v>
      </c>
      <c r="L30" s="524"/>
      <c r="M30" s="524" t="s">
        <v>35</v>
      </c>
      <c r="N30" s="525"/>
    </row>
    <row r="31" spans="1:14" ht="34.200000000000003" x14ac:dyDescent="0.3">
      <c r="A31" s="34"/>
      <c r="B31" s="35"/>
      <c r="D31" s="19"/>
      <c r="E31" s="17" t="s">
        <v>38</v>
      </c>
      <c r="F31" s="13" t="s">
        <v>39</v>
      </c>
      <c r="G31" s="17" t="s">
        <v>38</v>
      </c>
      <c r="H31" s="13" t="s">
        <v>39</v>
      </c>
      <c r="I31" s="17" t="s">
        <v>38</v>
      </c>
      <c r="J31" s="13" t="s">
        <v>39</v>
      </c>
      <c r="K31" s="17" t="s">
        <v>38</v>
      </c>
      <c r="L31" s="13" t="s">
        <v>39</v>
      </c>
      <c r="M31" s="17" t="s">
        <v>38</v>
      </c>
      <c r="N31" s="30" t="s">
        <v>39</v>
      </c>
    </row>
    <row r="32" spans="1:14" ht="29.1" customHeight="1" x14ac:dyDescent="0.3">
      <c r="A32" s="36">
        <v>0</v>
      </c>
      <c r="B32" s="37">
        <v>19</v>
      </c>
      <c r="C32" s="25"/>
      <c r="D32" s="20" t="s">
        <v>40</v>
      </c>
      <c r="E32" s="18" t="s">
        <v>43</v>
      </c>
      <c r="F32" s="16" t="s">
        <v>13</v>
      </c>
      <c r="G32" s="18" t="s">
        <v>43</v>
      </c>
      <c r="H32" s="16" t="s">
        <v>13</v>
      </c>
      <c r="I32" s="18" t="s">
        <v>31</v>
      </c>
      <c r="J32" s="16" t="s">
        <v>6</v>
      </c>
      <c r="K32" s="18" t="s">
        <v>31</v>
      </c>
      <c r="L32" s="16" t="s">
        <v>6</v>
      </c>
      <c r="M32" s="18" t="s">
        <v>29</v>
      </c>
      <c r="N32" s="31" t="s">
        <v>47</v>
      </c>
    </row>
    <row r="33" spans="1:14" ht="29.1" customHeight="1" x14ac:dyDescent="0.3">
      <c r="A33" s="36">
        <f>B32</f>
        <v>19</v>
      </c>
      <c r="B33" s="37">
        <v>37</v>
      </c>
      <c r="C33" s="25"/>
      <c r="D33" s="20" t="s">
        <v>30</v>
      </c>
      <c r="E33" s="18" t="s">
        <v>43</v>
      </c>
      <c r="F33" s="16" t="s">
        <v>13</v>
      </c>
      <c r="G33" s="18" t="s">
        <v>43</v>
      </c>
      <c r="H33" s="16" t="s">
        <v>13</v>
      </c>
      <c r="I33" s="18" t="s">
        <v>31</v>
      </c>
      <c r="J33" s="16" t="s">
        <v>6</v>
      </c>
      <c r="K33" s="18" t="s">
        <v>31</v>
      </c>
      <c r="L33" s="16" t="s">
        <v>6</v>
      </c>
      <c r="M33" s="18" t="s">
        <v>29</v>
      </c>
      <c r="N33" s="31" t="s">
        <v>47</v>
      </c>
    </row>
    <row r="34" spans="1:14" ht="29.1" customHeight="1" x14ac:dyDescent="0.3">
      <c r="A34" s="36">
        <f t="shared" ref="A34:A38" si="2">B33</f>
        <v>37</v>
      </c>
      <c r="B34" s="37">
        <v>56</v>
      </c>
      <c r="C34" s="25"/>
      <c r="D34" s="20" t="s">
        <v>41</v>
      </c>
      <c r="E34" s="18" t="s">
        <v>43</v>
      </c>
      <c r="F34" s="16" t="s">
        <v>13</v>
      </c>
      <c r="G34" s="18" t="s">
        <v>43</v>
      </c>
      <c r="H34" s="16" t="s">
        <v>13</v>
      </c>
      <c r="I34" s="18" t="s">
        <v>31</v>
      </c>
      <c r="J34" s="16" t="s">
        <v>6</v>
      </c>
      <c r="K34" s="18" t="s">
        <v>31</v>
      </c>
      <c r="L34" s="16" t="s">
        <v>6</v>
      </c>
      <c r="M34" s="18" t="s">
        <v>29</v>
      </c>
      <c r="N34" s="31" t="s">
        <v>47</v>
      </c>
    </row>
    <row r="35" spans="1:14" ht="29.1" customHeight="1" x14ac:dyDescent="0.3">
      <c r="A35" s="36">
        <f t="shared" si="2"/>
        <v>56</v>
      </c>
      <c r="B35" s="37">
        <v>75</v>
      </c>
      <c r="C35" s="25"/>
      <c r="D35" s="20" t="s">
        <v>52</v>
      </c>
      <c r="E35" s="18" t="s">
        <v>43</v>
      </c>
      <c r="F35" s="16" t="s">
        <v>13</v>
      </c>
      <c r="G35" s="18" t="s">
        <v>43</v>
      </c>
      <c r="H35" s="16" t="s">
        <v>13</v>
      </c>
      <c r="I35" s="18" t="s">
        <v>31</v>
      </c>
      <c r="J35" s="16" t="s">
        <v>6</v>
      </c>
      <c r="K35" s="18" t="s">
        <v>31</v>
      </c>
      <c r="L35" s="16" t="s">
        <v>6</v>
      </c>
      <c r="M35" s="18" t="s">
        <v>29</v>
      </c>
      <c r="N35" s="31" t="s">
        <v>47</v>
      </c>
    </row>
    <row r="36" spans="1:14" ht="29.1" customHeight="1" x14ac:dyDescent="0.3">
      <c r="A36" s="36">
        <f t="shared" si="2"/>
        <v>75</v>
      </c>
      <c r="B36" s="37">
        <v>130</v>
      </c>
      <c r="C36" s="25"/>
      <c r="D36" s="20" t="s">
        <v>53</v>
      </c>
      <c r="E36" s="18" t="s">
        <v>43</v>
      </c>
      <c r="F36" s="16" t="s">
        <v>13</v>
      </c>
      <c r="G36" s="18" t="s">
        <v>43</v>
      </c>
      <c r="H36" s="16" t="s">
        <v>13</v>
      </c>
      <c r="I36" s="18" t="s">
        <v>31</v>
      </c>
      <c r="J36" s="16" t="s">
        <v>8</v>
      </c>
      <c r="K36" s="18" t="s">
        <v>31</v>
      </c>
      <c r="L36" s="16" t="s">
        <v>8</v>
      </c>
      <c r="M36" s="18" t="s">
        <v>29</v>
      </c>
      <c r="N36" s="31" t="s">
        <v>47</v>
      </c>
    </row>
    <row r="37" spans="1:14" ht="29.1" customHeight="1" x14ac:dyDescent="0.3">
      <c r="A37" s="36">
        <f t="shared" si="2"/>
        <v>130</v>
      </c>
      <c r="B37" s="37">
        <v>560</v>
      </c>
      <c r="C37" s="25"/>
      <c r="D37" s="20" t="s">
        <v>36</v>
      </c>
      <c r="E37" s="18" t="s">
        <v>43</v>
      </c>
      <c r="F37" s="16" t="s">
        <v>13</v>
      </c>
      <c r="G37" s="18" t="s">
        <v>43</v>
      </c>
      <c r="H37" s="16" t="s">
        <v>13</v>
      </c>
      <c r="I37" s="18" t="s">
        <v>31</v>
      </c>
      <c r="J37" s="16" t="s">
        <v>8</v>
      </c>
      <c r="K37" s="18" t="s">
        <v>31</v>
      </c>
      <c r="L37" s="16" t="s">
        <v>8</v>
      </c>
      <c r="M37" s="18" t="s">
        <v>29</v>
      </c>
      <c r="N37" s="31" t="s">
        <v>47</v>
      </c>
    </row>
    <row r="38" spans="1:14" ht="29.1" customHeight="1" thickBot="1" x14ac:dyDescent="0.35">
      <c r="A38" s="38">
        <f t="shared" si="2"/>
        <v>560</v>
      </c>
      <c r="B38" s="39">
        <v>9999</v>
      </c>
      <c r="C38" s="25"/>
      <c r="D38" s="21" t="s">
        <v>37</v>
      </c>
      <c r="E38" s="22" t="s">
        <v>43</v>
      </c>
      <c r="F38" s="32" t="s">
        <v>13</v>
      </c>
      <c r="G38" s="22" t="s">
        <v>43</v>
      </c>
      <c r="H38" s="32" t="s">
        <v>13</v>
      </c>
      <c r="I38" s="22" t="s">
        <v>31</v>
      </c>
      <c r="J38" s="32" t="s">
        <v>46</v>
      </c>
      <c r="K38" s="22" t="s">
        <v>31</v>
      </c>
      <c r="L38" s="32" t="s">
        <v>46</v>
      </c>
      <c r="M38" s="22" t="s">
        <v>29</v>
      </c>
      <c r="N38" s="33" t="s">
        <v>47</v>
      </c>
    </row>
    <row r="39" spans="1:14" s="4" customFormat="1" ht="109.05" customHeight="1" x14ac:dyDescent="0.3">
      <c r="A39" s="28"/>
      <c r="B39" s="25"/>
      <c r="C39" s="25"/>
      <c r="D39" s="519" t="s">
        <v>258</v>
      </c>
      <c r="E39" s="519"/>
      <c r="F39" s="519"/>
      <c r="G39" s="519"/>
      <c r="H39" s="519"/>
      <c r="I39" s="519"/>
      <c r="J39" s="519"/>
      <c r="K39" s="519"/>
      <c r="L39" s="519"/>
      <c r="M39" s="519"/>
      <c r="N39" s="519"/>
    </row>
    <row r="40" spans="1:14" s="4" customFormat="1" ht="20.100000000000001" customHeight="1" x14ac:dyDescent="0.3">
      <c r="A40" s="23"/>
      <c r="B40" s="23"/>
      <c r="C40" s="23"/>
      <c r="F40" s="26"/>
      <c r="H40" s="26"/>
      <c r="J40" s="26"/>
      <c r="L40" s="26"/>
      <c r="N40" s="26"/>
    </row>
    <row r="41" spans="1:14" s="4" customFormat="1" ht="20.100000000000001" customHeight="1" x14ac:dyDescent="0.3">
      <c r="A41" s="23"/>
      <c r="B41" s="23"/>
      <c r="C41" s="23"/>
      <c r="D41" s="29"/>
      <c r="F41" s="26"/>
      <c r="H41" s="26"/>
      <c r="J41" s="26"/>
      <c r="L41" s="26"/>
      <c r="N41" s="26"/>
    </row>
    <row r="42" spans="1:14" s="4" customFormat="1" ht="20.100000000000001" customHeight="1" x14ac:dyDescent="0.3">
      <c r="A42" s="23"/>
      <c r="B42" s="23"/>
      <c r="C42" s="23"/>
      <c r="F42" s="26"/>
      <c r="H42" s="26"/>
      <c r="J42" s="26"/>
      <c r="L42" s="26"/>
      <c r="N42" s="26"/>
    </row>
    <row r="43" spans="1:14" s="4" customFormat="1" ht="20.100000000000001" customHeight="1" x14ac:dyDescent="0.3">
      <c r="A43" s="23"/>
      <c r="B43" s="23"/>
      <c r="C43" s="23"/>
      <c r="F43" s="26"/>
      <c r="H43" s="26"/>
      <c r="J43" s="26"/>
      <c r="L43" s="26"/>
      <c r="N43" s="26"/>
    </row>
    <row r="44" spans="1:14" s="4" customFormat="1" ht="20.100000000000001" customHeight="1" x14ac:dyDescent="0.3">
      <c r="A44" s="23"/>
      <c r="B44" s="23"/>
      <c r="C44" s="23"/>
      <c r="F44" s="26"/>
      <c r="H44" s="26"/>
      <c r="J44" s="26"/>
      <c r="L44" s="26"/>
      <c r="N44" s="26"/>
    </row>
    <row r="45" spans="1:14" s="4" customFormat="1" ht="20.100000000000001" customHeight="1" x14ac:dyDescent="0.3">
      <c r="A45" s="23"/>
      <c r="B45" s="23"/>
      <c r="C45" s="23"/>
      <c r="F45" s="26"/>
      <c r="H45" s="26"/>
      <c r="J45" s="26"/>
      <c r="L45" s="26"/>
      <c r="N45" s="26"/>
    </row>
  </sheetData>
  <mergeCells count="40">
    <mergeCell ref="D39:N39"/>
    <mergeCell ref="A17:B17"/>
    <mergeCell ref="D17:D18"/>
    <mergeCell ref="E17:F17"/>
    <mergeCell ref="D5:D6"/>
    <mergeCell ref="A5:B5"/>
    <mergeCell ref="E5:F5"/>
    <mergeCell ref="G5:H5"/>
    <mergeCell ref="I5:J5"/>
    <mergeCell ref="K5:L5"/>
    <mergeCell ref="I6:J6"/>
    <mergeCell ref="G6:H6"/>
    <mergeCell ref="E6:F6"/>
    <mergeCell ref="D27:N27"/>
    <mergeCell ref="G17:H17"/>
    <mergeCell ref="I17:J17"/>
    <mergeCell ref="K30:L30"/>
    <mergeCell ref="M30:N30"/>
    <mergeCell ref="M5:N5"/>
    <mergeCell ref="M6:N6"/>
    <mergeCell ref="K6:L6"/>
    <mergeCell ref="K29:L29"/>
    <mergeCell ref="M29:N29"/>
    <mergeCell ref="A29:B29"/>
    <mergeCell ref="D29:D30"/>
    <mergeCell ref="E29:F29"/>
    <mergeCell ref="G29:H29"/>
    <mergeCell ref="I29:J29"/>
    <mergeCell ref="E30:F30"/>
    <mergeCell ref="G30:H30"/>
    <mergeCell ref="I30:J30"/>
    <mergeCell ref="Q14:T15"/>
    <mergeCell ref="K17:L17"/>
    <mergeCell ref="M17:N17"/>
    <mergeCell ref="E18:F18"/>
    <mergeCell ref="G18:H18"/>
    <mergeCell ref="I18:J18"/>
    <mergeCell ref="K18:L18"/>
    <mergeCell ref="M18:N18"/>
    <mergeCell ref="D15:N15"/>
  </mergeCells>
  <pageMargins left="0.7" right="0.7" top="0.75" bottom="0.75" header="0.3" footer="0.3"/>
  <pageSetup paperSize="9" scale="86" fitToHeight="3" orientation="landscape" horizontalDpi="0" verticalDpi="0"/>
  <rowBreaks count="2" manualBreakCount="2">
    <brk id="15" min="3" max="13" man="1"/>
    <brk id="27" min="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ec5d605-f6d1-4b5d-be85-2b3179894753">SW00-2034458106-141</_dlc_DocId>
    <_dlc_DocIdUrl xmlns="2ec5d605-f6d1-4b5d-be85-2b3179894753">
      <Url>https://samenwerken.sp01.intranet.rws.nl/sites/M240715306/_layouts/15/DocIdRedir.aspx?ID=SW00-2034458106-141</Url>
      <Description>SW00-2034458106-141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4827009DA8E4F98CC33FA88EB8A55" ma:contentTypeVersion="3" ma:contentTypeDescription="Een nieuw document maken." ma:contentTypeScope="" ma:versionID="6ca1d1f4ec88cc232ff9ab4fcab158ec">
  <xsd:schema xmlns:xsd="http://www.w3.org/2001/XMLSchema" xmlns:xs="http://www.w3.org/2001/XMLSchema" xmlns:p="http://schemas.microsoft.com/office/2006/metadata/properties" xmlns:ns2="2ec5d605-f6d1-4b5d-be85-2b3179894753" targetNamespace="http://schemas.microsoft.com/office/2006/metadata/properties" ma:root="true" ma:fieldsID="03e8d91ce11e3a9e50312fcd79675e54" ns2:_="">
    <xsd:import namespace="2ec5d605-f6d1-4b5d-be85-2b317989475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c5d605-f6d1-4b5d-be85-2b317989475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0F2D14-46AC-4AF1-B497-0298D6EA8687}">
  <ds:schemaRefs>
    <ds:schemaRef ds:uri="http://schemas.microsoft.com/office/2006/metadata/properties"/>
    <ds:schemaRef ds:uri="http://schemas.microsoft.com/office/infopath/2007/PartnerControls"/>
    <ds:schemaRef ds:uri="2ec5d605-f6d1-4b5d-be85-2b3179894753"/>
  </ds:schemaRefs>
</ds:datastoreItem>
</file>

<file path=customXml/itemProps2.xml><?xml version="1.0" encoding="utf-8"?>
<ds:datastoreItem xmlns:ds="http://schemas.openxmlformats.org/officeDocument/2006/customXml" ds:itemID="{8082A30E-2FEF-4A68-8750-A33869DAF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c5d605-f6d1-4b5d-be85-2b31798947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68580-0CF6-477C-9D54-97B6146D088A}">
  <ds:schemaRefs>
    <ds:schemaRef ds:uri="http://schemas.microsoft.com/sharepoint/events"/>
  </ds:schemaRefs>
</ds:datastoreItem>
</file>

<file path=customXml/itemProps4.xml><?xml version="1.0" encoding="utf-8"?>
<ds:datastoreItem xmlns:ds="http://schemas.openxmlformats.org/officeDocument/2006/customXml" ds:itemID="{267AA781-8E3A-421B-897F-5EE1824E99EC}">
  <ds:schemaRefs>
    <ds:schemaRef ds:uri="http://schemas.microsoft.com/sharepoint/v3/contenttype/forms"/>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6</vt:i4>
      </vt:variant>
    </vt:vector>
  </HeadingPairs>
  <TitlesOfParts>
    <vt:vector size="16" baseType="lpstr">
      <vt:lpstr>Toelichting</vt:lpstr>
      <vt:lpstr>Rekensheet U-methode</vt:lpstr>
      <vt:lpstr>Lijsten overig</vt:lpstr>
      <vt:lpstr>Lijst Stageklassen</vt:lpstr>
      <vt:lpstr>Emissie U-methode</vt:lpstr>
      <vt:lpstr>Uitvraag Peloton</vt:lpstr>
      <vt:lpstr>Uitvraag Koploper</vt:lpstr>
      <vt:lpstr>Tabellen</vt:lpstr>
      <vt:lpstr>Vertaaltabel</vt:lpstr>
      <vt:lpstr>Colofon</vt:lpstr>
      <vt:lpstr>'Rekensheet U-methode'!Afdrukbereik</vt:lpstr>
      <vt:lpstr>Tabellen!Afdrukbereik</vt:lpstr>
      <vt:lpstr>'Uitvraag Koploper'!Afdrukbereik</vt:lpstr>
      <vt:lpstr>'Uitvraag Peloton'!Afdrukbereik</vt:lpstr>
      <vt:lpstr>Vertaaltabel!Afdrukbereik</vt:lpstr>
      <vt:lpstr>Vertaaltabel!Afdruktitels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 S. Valk</dc:creator>
  <cp:lastModifiedBy>Huising, Marco (RWS PPO)</cp:lastModifiedBy>
  <cp:lastPrinted>2023-08-31T08:25:33Z</cp:lastPrinted>
  <dcterms:created xsi:type="dcterms:W3CDTF">2021-04-09T14:30:33Z</dcterms:created>
  <dcterms:modified xsi:type="dcterms:W3CDTF">2025-09-04T09:04:30Z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0x0101006884827009DA8E4F98CC33FA88EB8A55</vt:lpwstr>
  </property>
  <property fmtid="{D5CDD505-2E9C-101B-9397-08002B2CF9AE}" pid="3" name="_dlc_DocIdItemGuid">
    <vt:lpwstr>4bf9956b-979a-4e3b-85e6-5e3ff3fe1fa5</vt:lpwstr>
  </property>
</Properties>
</file>