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staatsbosbeheer.sharepoint.com/sites/FBprojecten-Aanbestedingbeveiliging/Gedeelde documenten/2. Offerte uitvraag en beschrijvende documenten/b. Bijlagen/"/>
    </mc:Choice>
  </mc:AlternateContent>
  <xr:revisionPtr revIDLastSave="2594" documentId="8_{4ECE7EBE-1320-4E6E-951E-B73D4E653825}" xr6:coauthVersionLast="47" xr6:coauthVersionMax="47" xr10:uidLastSave="{212CDF0C-78F9-47DD-A49B-F02626656ACB}"/>
  <bookViews>
    <workbookView xWindow="-120" yWindow="-120" windowWidth="29040" windowHeight="15840" activeTab="4" xr2:uid="{44A824BD-75E0-401C-9280-1D869F4A48FA}"/>
  </bookViews>
  <sheets>
    <sheet name="Toelichting en invulinstructie" sheetId="5" r:id="rId1"/>
    <sheet name="a. Perceel 1" sheetId="1" r:id="rId2"/>
    <sheet name="b. Perceel 2" sheetId="2" r:id="rId3"/>
    <sheet name="c. Perceel 3" sheetId="3" r:id="rId4"/>
    <sheet name="d. Perceel 4" sheetId="4" r:id="rId5"/>
  </sheets>
  <definedNames>
    <definedName name="_xlnm.Print_Area" localSheetId="1">'a. Perceel 1'!$A$1:$O$32</definedName>
    <definedName name="_xlnm.Print_Area" localSheetId="2">'b. Perceel 2'!$A$1:$O$28</definedName>
    <definedName name="_xlnm.Print_Area" localSheetId="3">'c. Perceel 3'!$A$1:$O$31</definedName>
    <definedName name="_xlnm.Print_Area" localSheetId="4">'d. Perceel 4'!$A$1:$O$30</definedName>
    <definedName name="_xlnm.Print_Area" localSheetId="0">'Toelichting en invulinstructie'!$A$1:$P$36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5" l="1"/>
  <c r="F22" i="5" s="1"/>
  <c r="C23" i="5"/>
  <c r="F23" i="5" s="1"/>
  <c r="C24" i="5"/>
  <c r="C25" i="5"/>
  <c r="F25" i="5" s="1"/>
  <c r="E26" i="5"/>
  <c r="D26" i="5"/>
  <c r="K29" i="3"/>
  <c r="K27" i="4"/>
  <c r="K29" i="1"/>
  <c r="K25" i="2"/>
  <c r="C26" i="5" l="1"/>
  <c r="F26" i="5" s="1"/>
  <c r="F24" i="5"/>
  <c r="L29" i="1"/>
  <c r="N29" i="1"/>
  <c r="I27" i="4"/>
  <c r="I29" i="3"/>
  <c r="I29" i="1"/>
  <c r="I25" i="2" a="1"/>
  <c r="I25" i="2" s="1"/>
  <c r="C17" i="5" l="1"/>
  <c r="C16" i="5"/>
  <c r="F18" i="5"/>
  <c r="C13" i="5"/>
  <c r="C15" i="5"/>
  <c r="C12" i="5"/>
  <c r="E18" i="5"/>
  <c r="G18" i="5"/>
  <c r="D18" i="5"/>
  <c r="O9" i="2"/>
  <c r="O19" i="3"/>
  <c r="O18" i="3"/>
  <c r="O21" i="4"/>
  <c r="O8" i="2"/>
  <c r="O22" i="2"/>
  <c r="H29" i="1"/>
  <c r="H25" i="2"/>
  <c r="H27" i="4"/>
  <c r="H29" i="3"/>
  <c r="C18" i="5" l="1"/>
  <c r="L31" i="1"/>
  <c r="L29" i="3"/>
  <c r="L31" i="3" s="1"/>
  <c r="O20" i="3"/>
  <c r="O14" i="3"/>
  <c r="O22" i="1"/>
  <c r="O12" i="3"/>
  <c r="O8" i="4"/>
  <c r="O23" i="4"/>
  <c r="O20" i="4"/>
  <c r="O22" i="4"/>
  <c r="O24" i="4"/>
  <c r="O25" i="4"/>
  <c r="O26" i="4"/>
  <c r="O4" i="4"/>
  <c r="O5" i="4"/>
  <c r="O6" i="4"/>
  <c r="O7" i="4"/>
  <c r="O17" i="4"/>
  <c r="O18" i="4"/>
  <c r="O15" i="3"/>
  <c r="O16" i="3"/>
  <c r="O17" i="3"/>
  <c r="O7" i="2"/>
  <c r="O21" i="3"/>
  <c r="O22" i="3"/>
  <c r="O18" i="2"/>
  <c r="O19" i="2"/>
  <c r="O20" i="2"/>
  <c r="O21" i="2"/>
  <c r="O23" i="2"/>
  <c r="O24" i="2"/>
  <c r="O12" i="2"/>
  <c r="O13" i="2"/>
  <c r="O18" i="1"/>
  <c r="O19" i="1"/>
  <c r="O20" i="1"/>
  <c r="O21" i="1"/>
  <c r="O14" i="2"/>
  <c r="O15" i="1"/>
  <c r="O16" i="1"/>
  <c r="N27" i="4"/>
  <c r="N29" i="4" s="1"/>
  <c r="M27" i="4"/>
  <c r="M29" i="4" s="1"/>
  <c r="L27" i="4"/>
  <c r="O10" i="4"/>
  <c r="O9" i="4"/>
  <c r="O16" i="4"/>
  <c r="O15" i="4"/>
  <c r="O14" i="4"/>
  <c r="O13" i="4"/>
  <c r="O12" i="4"/>
  <c r="O19" i="4"/>
  <c r="O11" i="4"/>
  <c r="O24" i="3"/>
  <c r="O23" i="3"/>
  <c r="O13" i="3"/>
  <c r="O11" i="3"/>
  <c r="O10" i="3"/>
  <c r="O9" i="3"/>
  <c r="O8" i="3"/>
  <c r="O7" i="3"/>
  <c r="O6" i="3"/>
  <c r="O5" i="3"/>
  <c r="O4" i="3"/>
  <c r="N25" i="2"/>
  <c r="N27" i="2" s="1"/>
  <c r="M25" i="2"/>
  <c r="M27" i="2" s="1"/>
  <c r="L25" i="2"/>
  <c r="L27" i="2" s="1"/>
  <c r="O16" i="2"/>
  <c r="O15" i="2"/>
  <c r="O11" i="2"/>
  <c r="O10" i="2"/>
  <c r="O17" i="2"/>
  <c r="O6" i="2"/>
  <c r="O5" i="2"/>
  <c r="O4" i="2"/>
  <c r="O27" i="4" l="1"/>
  <c r="L29" i="4"/>
  <c r="O29" i="4" s="1"/>
  <c r="O27" i="2"/>
  <c r="O25" i="2"/>
  <c r="N31" i="1"/>
  <c r="O4" i="1"/>
  <c r="O5" i="1"/>
  <c r="O6" i="1"/>
  <c r="O7" i="1"/>
  <c r="O8" i="1"/>
  <c r="O9" i="1"/>
  <c r="O10" i="1"/>
  <c r="O11" i="1"/>
  <c r="O12" i="1"/>
  <c r="O13" i="1"/>
  <c r="O14" i="1"/>
  <c r="O17" i="1"/>
  <c r="O23" i="1"/>
  <c r="M29" i="1"/>
  <c r="M31" i="1" s="1"/>
  <c r="L28" i="2" l="1"/>
  <c r="L30" i="4"/>
  <c r="O31" i="1"/>
  <c r="O29" i="1"/>
  <c r="L32" i="1" l="1"/>
  <c r="M29" i="3"/>
  <c r="M31" i="3" s="1"/>
  <c r="N29" i="3"/>
  <c r="N31" i="3" s="1"/>
  <c r="O31" i="3" l="1"/>
  <c r="O29" i="3"/>
  <c r="L3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<sst xmlns="http://schemas.openxmlformats.org/spreadsheetml/2006/main" count="843" uniqueCount="424">
  <si>
    <t>Aanvullende informatie:</t>
  </si>
  <si>
    <t>Type</t>
  </si>
  <si>
    <t>Aantal</t>
  </si>
  <si>
    <t>Perceel 1</t>
  </si>
  <si>
    <t>Hoofdkantoor</t>
  </si>
  <si>
    <t>Perceel 2</t>
  </si>
  <si>
    <t>ontmoetingskantoren</t>
  </si>
  <si>
    <t>Perceel 3</t>
  </si>
  <si>
    <t>Rijksmonumenten</t>
  </si>
  <si>
    <t>Perceel 4</t>
  </si>
  <si>
    <t>Buitencentra</t>
  </si>
  <si>
    <t>Totaal</t>
  </si>
  <si>
    <t>Uitvoeringskantoren</t>
  </si>
  <si>
    <t xml:space="preserve">optioneel </t>
  </si>
  <si>
    <t>Invulinstructie:</t>
  </si>
  <si>
    <t>Dronten</t>
  </si>
  <si>
    <t>K1 Perceel 1 - Aanrijtijden naar locaties Staatsbosbeheer</t>
  </si>
  <si>
    <t>Nummer</t>
  </si>
  <si>
    <t>PE</t>
  </si>
  <si>
    <t>Locatie</t>
  </si>
  <si>
    <t>Adres</t>
  </si>
  <si>
    <t>Postcode</t>
  </si>
  <si>
    <t>Plaats</t>
  </si>
  <si>
    <t>Huidig contract</t>
  </si>
  <si>
    <t>Overige contracten</t>
  </si>
  <si>
    <t>Doorschakeling brandalarm</t>
  </si>
  <si>
    <t>Straal surveillance gebied in km</t>
  </si>
  <si>
    <t>Aanrijtijd
&lt; 60 minuten</t>
  </si>
  <si>
    <t>Aanrijtijd
&lt; 120 minuten</t>
  </si>
  <si>
    <t>PE Friesland</t>
  </si>
  <si>
    <t>team Súdwest-Fryslân</t>
  </si>
  <si>
    <t>Vegelingsweg 7</t>
  </si>
  <si>
    <t>8501 BA</t>
  </si>
  <si>
    <t>JOURE</t>
  </si>
  <si>
    <t>Nee</t>
  </si>
  <si>
    <t>x</t>
  </si>
  <si>
    <t>team Súdeast-Fryslân</t>
  </si>
  <si>
    <t>Schoterlandseweg 36D</t>
  </si>
  <si>
    <t>8411 ZD</t>
  </si>
  <si>
    <t>JUBBEGA</t>
  </si>
  <si>
    <t>Ja</t>
  </si>
  <si>
    <t>team Noard-Fryslân</t>
  </si>
  <si>
    <t>De Wedze 22b</t>
  </si>
  <si>
    <t>9286 EW</t>
  </si>
  <si>
    <t>TWIJZEL</t>
  </si>
  <si>
    <t>PE Groningen</t>
  </si>
  <si>
    <t>team Groningen-West</t>
  </si>
  <si>
    <t>De Rug 1</t>
  </si>
  <si>
    <t>9976 VT</t>
  </si>
  <si>
    <t>LAUWERSOOG</t>
  </si>
  <si>
    <t>team Westerkwartier</t>
  </si>
  <si>
    <t>Peebos 1a</t>
  </si>
  <si>
    <t>9865 TG</t>
  </si>
  <si>
    <t>OPENDE</t>
  </si>
  <si>
    <t>team Groningen-Oost</t>
  </si>
  <si>
    <t>Hoofdweg 103b</t>
  </si>
  <si>
    <t>9681 AC</t>
  </si>
  <si>
    <t>MIDWOLDA</t>
  </si>
  <si>
    <t>team Westerwolde</t>
  </si>
  <si>
    <t>Bovendiepsterweg 1a</t>
  </si>
  <si>
    <t>9551 VW</t>
  </si>
  <si>
    <t>SELLINGEN</t>
  </si>
  <si>
    <t>PE Drenthe</t>
  </si>
  <si>
    <t>team BC Drents-Friese Wold</t>
  </si>
  <si>
    <t>Terwisscha 6a</t>
  </si>
  <si>
    <t>8426 SJ</t>
  </si>
  <si>
    <t>APPELSCHA</t>
  </si>
  <si>
    <t>team Drents-Friese Wold</t>
  </si>
  <si>
    <t>Bosweg 27b</t>
  </si>
  <si>
    <t>9423 TA</t>
  </si>
  <si>
    <t>HOOGERSMILDE</t>
  </si>
  <si>
    <t>team BC Boomkroonpad</t>
  </si>
  <si>
    <t>Steenhopenweg 4</t>
  </si>
  <si>
    <t>9533 PN</t>
  </si>
  <si>
    <t>DROUWEN</t>
  </si>
  <si>
    <t>team Kop van Drenthe</t>
  </si>
  <si>
    <t>Donderseweg 20</t>
  </si>
  <si>
    <t>9331 TB</t>
  </si>
  <si>
    <t>NORG</t>
  </si>
  <si>
    <t>team Zuidwest-Drenthe</t>
  </si>
  <si>
    <t>Achter 't Zand 2a</t>
  </si>
  <si>
    <t>7991 NG</t>
  </si>
  <si>
    <t>DWINGELOO</t>
  </si>
  <si>
    <t>team Drentsche Aa</t>
  </si>
  <si>
    <t>Molensteeg 2</t>
  </si>
  <si>
    <t>9484 TE</t>
  </si>
  <si>
    <t>OUDEMOLEN</t>
  </si>
  <si>
    <t>team Hart van Drenthe</t>
  </si>
  <si>
    <t>Ieberen 1</t>
  </si>
  <si>
    <t>9442 TJ</t>
  </si>
  <si>
    <t>ELP</t>
  </si>
  <si>
    <t>team Emmen en Sleen</t>
  </si>
  <si>
    <t>Slenerweg 114</t>
  </si>
  <si>
    <t>7848 AK</t>
  </si>
  <si>
    <t>SCHOONOORD</t>
  </si>
  <si>
    <t>Binnenwerkteam</t>
  </si>
  <si>
    <t>Hoofdstraat 100</t>
  </si>
  <si>
    <t>7875 AE</t>
  </si>
  <si>
    <t>EXLOO</t>
  </si>
  <si>
    <t>Provinciekantoor</t>
  </si>
  <si>
    <t>Balloo 67</t>
  </si>
  <si>
    <t>9458 TB</t>
  </si>
  <si>
    <t>BALLOO</t>
  </si>
  <si>
    <t>De Houtwal 2</t>
  </si>
  <si>
    <t>8567 HN</t>
  </si>
  <si>
    <t>OUDEMIRDUM</t>
  </si>
  <si>
    <t>ja</t>
  </si>
  <si>
    <t>PLT Leeuwarden</t>
  </si>
  <si>
    <t>Bredyk</t>
  </si>
  <si>
    <t>LEEUWARDEN</t>
  </si>
  <si>
    <t>team Veenland</t>
  </si>
  <si>
    <t>Kamerlingswijk OZ 83</t>
  </si>
  <si>
    <t>7894 AJ</t>
  </si>
  <si>
    <t>ZWARTEMEER</t>
  </si>
  <si>
    <t>Optioneel:</t>
  </si>
  <si>
    <t>team Vlieland</t>
  </si>
  <si>
    <t>Dennenlaan 4</t>
  </si>
  <si>
    <t>8899 BM</t>
  </si>
  <si>
    <t>VLIELAND</t>
  </si>
  <si>
    <t>team Terschelling</t>
  </si>
  <si>
    <t>Longway 28</t>
  </si>
  <si>
    <t>8881 CM</t>
  </si>
  <si>
    <t>WEST TERSCHELLING</t>
  </si>
  <si>
    <t>team Ameland</t>
  </si>
  <si>
    <t>Ballumerweg 44</t>
  </si>
  <si>
    <t>9163 GB</t>
  </si>
  <si>
    <t>NES AMELAND</t>
  </si>
  <si>
    <t>Punten</t>
  </si>
  <si>
    <t>Score</t>
  </si>
  <si>
    <t>Toekenning kwaliteitsscore t.b.v. bepaling van de beste prijs-kwaliteitverhouding, maximaal aantal  punten:</t>
  </si>
  <si>
    <t>K1 Perceel 2 - Aanrijtijden naar locaties Staatsbosbeheer</t>
  </si>
  <si>
    <t>PE Gelderland</t>
  </si>
  <si>
    <t>Ontmoetingskantoor</t>
  </si>
  <si>
    <t>PE Flevoland</t>
  </si>
  <si>
    <t>team BC Oostvaardersplassen</t>
  </si>
  <si>
    <t>Kitsweg 1</t>
  </si>
  <si>
    <t>8218 AA</t>
  </si>
  <si>
    <t>LELYSTAD</t>
  </si>
  <si>
    <t>team BC Almeerderhout</t>
  </si>
  <si>
    <t>Kemphaanpad 4</t>
  </si>
  <si>
    <t>1358 AC</t>
  </si>
  <si>
    <t>ALMERE</t>
  </si>
  <si>
    <t>Team Zuid Flevoland</t>
  </si>
  <si>
    <t>Groenewoudseweg 7</t>
  </si>
  <si>
    <t>3896 LS</t>
  </si>
  <si>
    <t>ZEEWOLDE</t>
  </si>
  <si>
    <t>PE Overijssel</t>
  </si>
  <si>
    <t>team Twente en team Salland</t>
  </si>
  <si>
    <t>Propaanstraat 9</t>
  </si>
  <si>
    <t>7463 PN</t>
  </si>
  <si>
    <t>RIJSSEN</t>
  </si>
  <si>
    <t>Grotestraat 281</t>
  </si>
  <si>
    <t>7441 GS</t>
  </si>
  <si>
    <t>NIJVERDAL</t>
  </si>
  <si>
    <t>team IJsselvallei-Vechtdal</t>
  </si>
  <si>
    <t>Wijkweg 2</t>
  </si>
  <si>
    <t>7954 HP</t>
  </si>
  <si>
    <t>ROUVEEN</t>
  </si>
  <si>
    <t>team TM Radio Kootwijk</t>
  </si>
  <si>
    <t>Radioweg 1</t>
  </si>
  <si>
    <t>7348 BG</t>
  </si>
  <si>
    <t>RADIO KOOTWIJK</t>
  </si>
  <si>
    <t>team Achterhoek</t>
  </si>
  <si>
    <t>Gildenweg 3</t>
  </si>
  <si>
    <t>7021 BS</t>
  </si>
  <si>
    <t>ZELHEM</t>
  </si>
  <si>
    <t>team Rivierengebied-Oost</t>
  </si>
  <si>
    <t>Ooijse Bandijk 36b</t>
  </si>
  <si>
    <t>6576 JE</t>
  </si>
  <si>
    <t>OOIJ</t>
  </si>
  <si>
    <t>team Veluwe Zuid</t>
  </si>
  <si>
    <t>Lovinklaan 2a</t>
  </si>
  <si>
    <t>3775 KW</t>
  </si>
  <si>
    <t>KOOTWIJK</t>
  </si>
  <si>
    <t>Meertjesweg 2</t>
  </si>
  <si>
    <t>7731 PM</t>
  </si>
  <si>
    <t>OMMEN</t>
  </si>
  <si>
    <t>Team Noordwest-Overijssel</t>
  </si>
  <si>
    <t>Kalenberg Noord 2</t>
  </si>
  <si>
    <t>8377 HC</t>
  </si>
  <si>
    <t>KALENBERG</t>
  </si>
  <si>
    <t>team Twente</t>
  </si>
  <si>
    <t>Hooidijk 64</t>
  </si>
  <si>
    <t>7662 PB</t>
  </si>
  <si>
    <t>HEZINGEN</t>
  </si>
  <si>
    <t>Vijverweg 5</t>
  </si>
  <si>
    <t>7715 PA</t>
  </si>
  <si>
    <t>PUNTHORST</t>
  </si>
  <si>
    <t>team BC Salland</t>
  </si>
  <si>
    <t>team Noordwest-Overijssel</t>
  </si>
  <si>
    <t>team Noordoost-Flevoland</t>
  </si>
  <si>
    <t>Hopweg 21</t>
  </si>
  <si>
    <t>8314 PX</t>
  </si>
  <si>
    <t>BANT</t>
  </si>
  <si>
    <t>team Veluwe-Noord en team Zuid</t>
  </si>
  <si>
    <t>Otterloseweg 116</t>
  </si>
  <si>
    <t>7339 GZ</t>
  </si>
  <si>
    <t>UGCHELEN</t>
  </si>
  <si>
    <t>Donderbergweg 3</t>
  </si>
  <si>
    <t>6611 KL</t>
  </si>
  <si>
    <t>OVERASSELT</t>
  </si>
  <si>
    <t>team Rivierengebied-West</t>
  </si>
  <si>
    <t>Veerstraat 16</t>
  </si>
  <si>
    <t>4181 AG</t>
  </si>
  <si>
    <t>WAARDENBURG</t>
  </si>
  <si>
    <t>K1 Perceel 3 - Aanrijtijden naar locaties Staatsbosbeheer</t>
  </si>
  <si>
    <t>Kolom1</t>
  </si>
  <si>
    <t>PE N-Holland</t>
  </si>
  <si>
    <t>Naritaweg 221</t>
  </si>
  <si>
    <t>1043 CB</t>
  </si>
  <si>
    <t>AMSTERDAM</t>
  </si>
  <si>
    <t>team De Kop</t>
  </si>
  <si>
    <t>Schoorlse Zeeweg 4</t>
  </si>
  <si>
    <t>1871 PA</t>
  </si>
  <si>
    <t>SCHOORL</t>
  </si>
  <si>
    <t>team BC Schoorlse Duinen</t>
  </si>
  <si>
    <t>Oorsprongweg 1</t>
  </si>
  <si>
    <t>1871 HA</t>
  </si>
  <si>
    <t>team Veenweiden</t>
  </si>
  <si>
    <t>Middel 180 A</t>
  </si>
  <si>
    <t>1551 ST</t>
  </si>
  <si>
    <t>WESTZAAN</t>
  </si>
  <si>
    <t>team Gooi- en Kennemerland</t>
  </si>
  <si>
    <t>Elswoutslaan 14</t>
  </si>
  <si>
    <t>2051 AE</t>
  </si>
  <si>
    <t>OVERVEEN</t>
  </si>
  <si>
    <t>PE Z-Holland</t>
  </si>
  <si>
    <t>team Stad en Duin</t>
  </si>
  <si>
    <t>Duinweg 81</t>
  </si>
  <si>
    <t>2204 AT</t>
  </si>
  <si>
    <t>NOORDWIJK</t>
  </si>
  <si>
    <t>team Groene Hart</t>
  </si>
  <si>
    <t>Donkseweg 2a</t>
  </si>
  <si>
    <t>2974 LG</t>
  </si>
  <si>
    <t>BRANDWIJK</t>
  </si>
  <si>
    <t>team Voorne-Putten-IJsselmonde</t>
  </si>
  <si>
    <t>Oude Veerdam 12</t>
  </si>
  <si>
    <t>3231 NC</t>
  </si>
  <si>
    <t>BRIELLE</t>
  </si>
  <si>
    <t>PE Z-holland</t>
  </si>
  <si>
    <t>Charloisse Lagedijk 364</t>
  </si>
  <si>
    <t>2993 AG</t>
  </si>
  <si>
    <t>BARENDRECHT</t>
  </si>
  <si>
    <t>team Rottemeren-Bentwoud</t>
  </si>
  <si>
    <t>Kooilaan 8</t>
  </si>
  <si>
    <t>2665 KR</t>
  </si>
  <si>
    <t>BLEISWIJK</t>
  </si>
  <si>
    <t>Oostvlietweg 32</t>
  </si>
  <si>
    <t>LEIDSCHENDAM</t>
  </si>
  <si>
    <t>Hippolytushoeverweg 4</t>
  </si>
  <si>
    <t>1774 MK</t>
  </si>
  <si>
    <t>SLOOTDORP</t>
  </si>
  <si>
    <t>Grootslagweg 8</t>
  </si>
  <si>
    <t>1619 PS</t>
  </si>
  <si>
    <t>ANDIJK</t>
  </si>
  <si>
    <t>Boslaan 12</t>
  </si>
  <si>
    <t>2594 NB</t>
  </si>
  <si>
    <t>'S-GRAVENHAGEN</t>
  </si>
  <si>
    <t>PE Utrecht</t>
  </si>
  <si>
    <t>team utrecht west</t>
  </si>
  <si>
    <t>Kasteel Groeneveld</t>
  </si>
  <si>
    <t>Groenveld 2</t>
  </si>
  <si>
    <t>3744 ML</t>
  </si>
  <si>
    <t>Baarn</t>
  </si>
  <si>
    <t>team utrecht oost</t>
  </si>
  <si>
    <t>Hilversumsestraatweg 18a</t>
  </si>
  <si>
    <t>3744 KC</t>
  </si>
  <si>
    <t>BAARN</t>
  </si>
  <si>
    <t>Westbroekse Binnenweg 5</t>
  </si>
  <si>
    <t>3612 AE</t>
  </si>
  <si>
    <t>TIENHOVEN</t>
  </si>
  <si>
    <t>Overschieseweg 310</t>
  </si>
  <si>
    <t>3112 NC</t>
  </si>
  <si>
    <t>SCHIEDAM</t>
  </si>
  <si>
    <t>team Utrecht-West en team oost</t>
  </si>
  <si>
    <t>Maarsbergseweg 18a</t>
  </si>
  <si>
    <t>3956 KW</t>
  </si>
  <si>
    <t>LEERSUM</t>
  </si>
  <si>
    <t>team Texel</t>
  </si>
  <si>
    <t>Molenstraat 83</t>
  </si>
  <si>
    <t>1791 DK</t>
  </si>
  <si>
    <t>DEN BURG</t>
  </si>
  <si>
    <t>Smallepad 5</t>
  </si>
  <si>
    <t>3811 MG</t>
  </si>
  <si>
    <t>AMERSFOORT</t>
  </si>
  <si>
    <t>K1 Perceel 4 - Aanrijtijden naar locaties Staatsbosbeheer</t>
  </si>
  <si>
    <t>Pe Noord Brabant</t>
  </si>
  <si>
    <t>Hart van Brabantlaan 16</t>
  </si>
  <si>
    <t>5038 JL</t>
  </si>
  <si>
    <t>TILBURG</t>
  </si>
  <si>
    <t>PE Zw Delta</t>
  </si>
  <si>
    <t>Team Zeeland-Noord &amp; Grevelingen</t>
  </si>
  <si>
    <t>Haven van Bommenede 1</t>
  </si>
  <si>
    <t>4316 PC</t>
  </si>
  <si>
    <t>ZONNEMAIRE</t>
  </si>
  <si>
    <t>Team BC De Pelen</t>
  </si>
  <si>
    <t>Moostdijk 15</t>
  </si>
  <si>
    <t>6035 RB</t>
  </si>
  <si>
    <t>OSPEL NEDERWEERT</t>
  </si>
  <si>
    <t>Team Brabant West</t>
  </si>
  <si>
    <t>Bouvignelaan 35</t>
  </si>
  <si>
    <t>4836 AA</t>
  </si>
  <si>
    <t>BREDA</t>
  </si>
  <si>
    <t>Team Brabantse Kempen</t>
  </si>
  <si>
    <t>Strijperpad 5</t>
  </si>
  <si>
    <t>5995 XR</t>
  </si>
  <si>
    <t>LEENDE</t>
  </si>
  <si>
    <t>Team Brabant Noordoost</t>
  </si>
  <si>
    <t>Slabroekseweg 5</t>
  </si>
  <si>
    <t>5388 PX</t>
  </si>
  <si>
    <t>NISTELRODE</t>
  </si>
  <si>
    <t>Team Middenpeel</t>
  </si>
  <si>
    <t>Moostdijk 26</t>
  </si>
  <si>
    <t>OSPEL</t>
  </si>
  <si>
    <t>Bosweg 44</t>
  </si>
  <si>
    <t>5845 EB</t>
  </si>
  <si>
    <t>SINT ANTHONIS</t>
  </si>
  <si>
    <t>De Plaetse 71</t>
  </si>
  <si>
    <t>5591 TX</t>
  </si>
  <si>
    <t>HEEZE</t>
  </si>
  <si>
    <t>PE Limburg</t>
  </si>
  <si>
    <t>Team Binnenwerk</t>
  </si>
  <si>
    <t>Kapelstraat 71</t>
  </si>
  <si>
    <t>5851 AS</t>
  </si>
  <si>
    <t>AFFERDEN LB</t>
  </si>
  <si>
    <t>Team Zuid-Limburg</t>
  </si>
  <si>
    <t>Groenenweg 46</t>
  </si>
  <si>
    <t>6294 ND</t>
  </si>
  <si>
    <t>VIJLEN</t>
  </si>
  <si>
    <t>Team Midden-Limburg</t>
  </si>
  <si>
    <t>Hooibaan 1</t>
  </si>
  <si>
    <t>6063 NS</t>
  </si>
  <si>
    <t>VLODROP</t>
  </si>
  <si>
    <t>Sint Elisabethsdreef 5</t>
  </si>
  <si>
    <t>6081 NS</t>
  </si>
  <si>
    <t>HAELEN</t>
  </si>
  <si>
    <t>Team Zeeland Zuid</t>
  </si>
  <si>
    <t>Campensweg 1</t>
  </si>
  <si>
    <t>4493 MN</t>
  </si>
  <si>
    <t>KAMPERLAND</t>
  </si>
  <si>
    <t>Team Zeeland Noord</t>
  </si>
  <si>
    <t>Biesterveldwegje 7a</t>
  </si>
  <si>
    <t>4328 ES</t>
  </si>
  <si>
    <t>BURGH-HAAMSTEDE</t>
  </si>
  <si>
    <t>Kraaijensteinweg 140</t>
  </si>
  <si>
    <t>4328 RD</t>
  </si>
  <si>
    <t>Team Biesbosch</t>
  </si>
  <si>
    <t>Biesbosch 15</t>
  </si>
  <si>
    <t>4924 AA</t>
  </si>
  <si>
    <t>DRIMMELEN</t>
  </si>
  <si>
    <t>Braakmanweg 5</t>
  </si>
  <si>
    <t>4521 PV</t>
  </si>
  <si>
    <t>BIERVLIET</t>
  </si>
  <si>
    <t>Witboomkil 4</t>
  </si>
  <si>
    <t>4251 MK</t>
  </si>
  <si>
    <t>WERKENDAM</t>
  </si>
  <si>
    <t>Team Noord-Limburg</t>
  </si>
  <si>
    <t>Stationsweg 142</t>
  </si>
  <si>
    <t>5807 AD</t>
  </si>
  <si>
    <t>OOSTRUM</t>
  </si>
  <si>
    <t>PE limburg</t>
  </si>
  <si>
    <t>Meinweg 2</t>
  </si>
  <si>
    <t>6075 NA</t>
  </si>
  <si>
    <t>HERKENBOSCH</t>
  </si>
  <si>
    <t>Gerendal 7</t>
  </si>
  <si>
    <t>6305 PA</t>
  </si>
  <si>
    <t>SCHIN OP GEUL</t>
  </si>
  <si>
    <t>Dorpsstraat 1a</t>
  </si>
  <si>
    <t>Kloosterhaar</t>
  </si>
  <si>
    <t>7694 AA</t>
  </si>
  <si>
    <t>team Zaad en Plantsoen</t>
  </si>
  <si>
    <t>Roggebotweg 24</t>
  </si>
  <si>
    <t>8251 PS</t>
  </si>
  <si>
    <t>X</t>
  </si>
  <si>
    <t>Team Brabant oost</t>
  </si>
  <si>
    <t>Baaijenhovenseweg 4a</t>
  </si>
  <si>
    <t>4364 RH</t>
  </si>
  <si>
    <t>Grijpskerke</t>
  </si>
  <si>
    <t>3645 AE</t>
  </si>
  <si>
    <t>Baambrugse Zuwe 143 J</t>
  </si>
  <si>
    <t>Vinkeveen</t>
  </si>
  <si>
    <t xml:space="preserve">team utrecht west </t>
  </si>
  <si>
    <t>Team Utrecht West</t>
  </si>
  <si>
    <t>Herenweg 53</t>
  </si>
  <si>
    <t>3602 AN</t>
  </si>
  <si>
    <t>Maarssen</t>
  </si>
  <si>
    <t>Team Noord-Oost Flevoland</t>
  </si>
  <si>
    <t>Standgaperweg 4</t>
  </si>
  <si>
    <t>8256 PZ</t>
  </si>
  <si>
    <t>Biddinghuizen</t>
  </si>
  <si>
    <t>uitvoeringslocatie</t>
  </si>
  <si>
    <t>ontmoetingskantoor</t>
  </si>
  <si>
    <t>hoofdkantoor</t>
  </si>
  <si>
    <t>uitvoeringskantoor</t>
  </si>
  <si>
    <t>buitencentra</t>
  </si>
  <si>
    <t>Rijksmonument</t>
  </si>
  <si>
    <t>rijksmonument</t>
  </si>
  <si>
    <t>Aanrijtijd
&lt; 30 minuten</t>
  </si>
  <si>
    <t>Locaties
perceel 1</t>
  </si>
  <si>
    <t>Locaties
perceel 2</t>
  </si>
  <si>
    <t>Locaties 
perceel 3</t>
  </si>
  <si>
    <t>Locaties
perceel 4</t>
  </si>
  <si>
    <t>Contracten</t>
  </si>
  <si>
    <t>Geen contract</t>
  </si>
  <si>
    <t>Tabel 1: Overzicht van de locaties van Staatsbosbeheer per perceel</t>
  </si>
  <si>
    <t>Tabel 1</t>
  </si>
  <si>
    <t>Tabel 2</t>
  </si>
  <si>
    <t>Tabel 2: Overzicht van de lopende contracten per perceel</t>
  </si>
  <si>
    <t>- Kolom K: Invullen straal van het surveillance gebied in kilometers vanaf standplaats</t>
  </si>
  <si>
    <t>- Kolom O: dit is een controle kolom. Het cijfer dient 1 te zijn wat betekent dat er één kruisje is gezet bij de geldende aanrijtijd in kolom L of M of N</t>
  </si>
  <si>
    <t>- Kolom L, M, N: de inzet is dat opdrachtnemer een maximale aanrijtijd hanteert van 30 minuten. Indien dit wordt gehaald, krijgt de inschrijver hiervoor de maximale waardering. Bij een langere aanrijtijd worden geen punten toegekend of zelfs punten in mindering gebracht.</t>
  </si>
  <si>
    <r>
      <rPr>
        <b/>
        <sz val="11"/>
        <color theme="1"/>
        <rFont val="Aptos Narrow"/>
        <family val="2"/>
        <scheme val="minor"/>
      </rPr>
      <t>Opbouw Excel document:</t>
    </r>
    <r>
      <rPr>
        <sz val="11"/>
        <color theme="1"/>
        <rFont val="Aptos Narrow"/>
        <family val="2"/>
        <scheme val="minor"/>
      </rPr>
      <t xml:space="preserve">
Dit Excel document bestaat uit 5 tabbladen, namelijk:
- Toelichting en invulinstructie
- Tabblad a: Overzicht met locaties behorende bij perceel 1
- Tabblad b: Overzicht met locaties behorende bij perceel 2
- Tabblad c: Overzicht met locaties behorende bij perceel 3
- Tabblad d: Overzicht met locaties behorende bij perceel 4</t>
    </r>
  </si>
  <si>
    <t>Benodigde informatie bij inschrijving:</t>
  </si>
  <si>
    <t>De ingevulde tabel met aanrijtijden per locatie binnen het perceel waarop wordt ingeschreven. Inschrijvers mogen op één of meerdere percelen inschrijven</t>
  </si>
  <si>
    <t>Indien opdrachtnemer de opgegeven aanrijtijden niet haalt, kunnen de kosten hiervoor niet aan opdrachtgever in rekening worden gebracht. Indien opdrachtnemer na een alarmmelding verzuimt naar de locatie te gaan, wordt een direct opeisbare boete in rekening gebracht á € 250, - per verzuim.</t>
  </si>
  <si>
    <t>Controle kolom 
I+J+K = 1</t>
  </si>
  <si>
    <r>
      <rPr>
        <b/>
        <sz val="11"/>
        <color theme="1"/>
        <rFont val="Aptos Narrow"/>
        <family val="2"/>
        <scheme val="minor"/>
      </rPr>
      <t>Omschrijving:</t>
    </r>
    <r>
      <rPr>
        <sz val="11"/>
        <color theme="1"/>
        <rFont val="Aptos Narrow"/>
        <family val="2"/>
        <scheme val="minor"/>
      </rPr>
      <t xml:space="preserve">
Voor het kwaliteitscriterium K1 Aanrijtijden en bereikbaarheid - Tabel met aanrijtijden (opgave per perceel) geldt het volgende: 
Staatsbosbeheer streeft naar een hoge mate van beschikbaarheid en snelle inzetbaarheid van beveiligingsdiensten. Korte en betrouwbare aanrijtijden dragen bij aan de effectiviteit van alarmopvolging en incidentrespons. Opdrachtnemer dient binnen 30 minuten na ontvangst van een alarmmelding op locatie te zijn. Indien opdrachtnemer dit niet kan halen, moet dit in de tabel met aanrijtijden worden aangegeven. Aan de opgegeven aanrijtijden worden punten toegekend. Per perceel bedraagt de maximaal te behalen  kwaliteitsscore 200 punten.  
De puntentoekenning per locatie is als volgt:
- aanrijtijd &lt; 30 minuten: 5 punten 
- aanrijtijd &gt; 30 minuten maar &lt; 60 minuten: 0 punten
- aanrijtijd &gt; 60 minuten maar &lt; 120 minuten: -5 punten 
De Waddeneilanden zijn optioneel. Inschrijvers wordt gevraagd de aanrijtijden in te vullen echter hier worden geen punten aan toegekend.</t>
    </r>
  </si>
  <si>
    <t>- Kolom L: Zet een kruisje als de aanrijtijd voor de betreffende locatie &lt; 30 minuten bedraagt</t>
  </si>
  <si>
    <t>- Kolom M: Zet een kruisje als de aanrijtijd voor de betreffende locatie &lt; 60 minuten bedraagt</t>
  </si>
  <si>
    <t>- Kolom N: Zet een kruisje als de aanrijtijd voor de betreffende locatie &gt; 60 minuten bedraagt</t>
  </si>
  <si>
    <t>LET OP:</t>
  </si>
  <si>
    <t xml:space="preserve">Boeteclausule bij het niet behalen van de opgegeven aanrijtijden: </t>
  </si>
  <si>
    <t>Bijlage 3 K1 Aanrijtijden en bereikbaarheid - Tabel met aanrijtijden per perceel</t>
  </si>
  <si>
    <t>2266 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</si>
</sst>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0"/>
      <color theme="1"/>
      <name val="Agrofont"/>
      <family val="2"/>
    </font>
    <font>
      <sz val="10"/>
      <color theme="1"/>
      <name val="Agrofont"/>
      <family val="2"/>
    </font>
    <font>
      <sz val="10"/>
      <color theme="1"/>
      <name val="Agrofont"/>
      <family val="2"/>
    </font>
    <font>
      <sz val="10"/>
      <color theme="1"/>
      <name val="Agrofont"/>
      <family val="2"/>
    </font>
    <font>
      <sz val="10"/>
      <color theme="1"/>
      <name val="Agrofont"/>
      <family val="2"/>
    </font>
    <font>
      <sz val="10"/>
      <color theme="1"/>
      <name val="Agrofont"/>
      <family val="2"/>
    </font>
    <font>
      <b/>
      <sz val="11"/>
      <color theme="0"/>
      <name val="Aptos Narrow"/>
      <family val="2"/>
      <scheme val="minor"/>
    </font>
    <font>
      <b/>
      <sz val="11"/>
      <color theme="1"/>
      <name val="Aptos Narrow"/>
      <family val="2"/>
      <scheme val="minor"/>
    </font>
    <font>
      <b/>
      <sz val="11"/>
      <name val="Aptos Narrow"/>
      <family val="2"/>
      <scheme val="minor"/>
    </font>
    <font>
      <sz val="11"/>
      <color rgb="FFFF0000"/>
      <name val="Aptos Narrow"/>
      <family val="2"/>
      <scheme val="minor"/>
    </font>
    <font>
      <sz val="10"/>
      <color rgb="FF000000"/>
      <name val="Agrofont"/>
      <family val="2"/>
    </font>
    <font>
      <i/>
      <sz val="10"/>
      <color theme="1"/>
      <name val="Agrofont"/>
      <family val="2"/>
    </font>
    <font>
      <i/>
      <sz val="11"/>
      <color theme="1"/>
      <name val="Aptos Narrow"/>
      <family val="2"/>
      <scheme val="minor"/>
    </font>
    <font>
      <i/>
      <sz val="10"/>
      <name val="Agrofont"/>
      <family val="2"/>
    </font>
    <font>
      <i/>
      <sz val="10"/>
      <color rgb="FFFF0000"/>
      <name val="Agrofont"/>
      <family val="2"/>
    </font>
    <font>
      <i/>
      <strike/>
      <sz val="10"/>
      <color theme="1"/>
      <name val="Agrofont"/>
      <family val="2"/>
    </font>
    <font>
      <sz val="8"/>
      <name val="Aptos Narrow"/>
      <family val="2"/>
      <scheme val="minor"/>
    </font>
    <font>
      <sz val="10"/>
      <name val="Agrofont"/>
      <family val="2"/>
    </font>
    <font>
      <sz val="9"/>
      <name val="Aptos Narrow"/>
      <family val="2"/>
      <scheme val="minor"/>
    </font>
  </fonts>
  <fills count="7">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rgb="FFE2E2E2"/>
      </left>
      <right style="thin">
        <color rgb="FFE2E2E2"/>
      </right>
      <top style="thin">
        <color rgb="FFE2E2E2"/>
      </top>
      <bottom style="thin">
        <color rgb="FFE2E2E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auto="1"/>
      </right>
      <top style="thin">
        <color auto="1"/>
      </top>
      <bottom style="thin">
        <color auto="1"/>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139">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7" fillId="2" borderId="0" xfId="0" applyFont="1" applyFill="1"/>
    <xf numFmtId="0" fontId="7" fillId="0" borderId="0" xfId="0" applyFont="1"/>
    <xf numFmtId="0" fontId="9" fillId="3" borderId="0" xfId="0" applyFont="1" applyFill="1" applyAlignment="1">
      <alignment horizontal="center" vertical="center"/>
    </xf>
    <xf numFmtId="0" fontId="9" fillId="3" borderId="0" xfId="0" applyFont="1" applyFill="1"/>
    <xf numFmtId="0" fontId="8" fillId="0" borderId="0" xfId="0" applyFont="1"/>
    <xf numFmtId="0" fontId="0" fillId="0" borderId="0" xfId="0" applyAlignment="1">
      <alignment horizontal="left" vertical="center" wrapText="1"/>
    </xf>
    <xf numFmtId="0" fontId="10" fillId="0" borderId="0" xfId="0" applyFont="1"/>
    <xf numFmtId="0" fontId="0" fillId="0" borderId="2" xfId="0" applyBorder="1"/>
    <xf numFmtId="0" fontId="8" fillId="0" borderId="2" xfId="0" applyFont="1" applyBorder="1"/>
    <xf numFmtId="0" fontId="11" fillId="0" borderId="1" xfId="0" applyFont="1" applyBorder="1" applyAlignment="1">
      <alignment horizontal="left" vertical="top"/>
    </xf>
    <xf numFmtId="0" fontId="11" fillId="0" borderId="0" xfId="0" applyFont="1" applyAlignment="1">
      <alignment horizontal="left" vertical="top"/>
    </xf>
    <xf numFmtId="0" fontId="11" fillId="0" borderId="0" xfId="0" applyFont="1" applyAlignment="1">
      <alignment horizontal="center" vertical="top"/>
    </xf>
    <xf numFmtId="0" fontId="12" fillId="0" borderId="0" xfId="0" applyFont="1"/>
    <xf numFmtId="49" fontId="12" fillId="0" borderId="0" xfId="0" applyNumberFormat="1" applyFont="1" applyAlignment="1">
      <alignment horizontal="left"/>
    </xf>
    <xf numFmtId="49" fontId="12" fillId="0" borderId="0" xfId="0" applyNumberFormat="1" applyFont="1" applyAlignment="1">
      <alignment horizontal="center"/>
    </xf>
    <xf numFmtId="0" fontId="13" fillId="0" borderId="0" xfId="0" applyFont="1" applyAlignment="1">
      <alignment horizontal="center"/>
    </xf>
    <xf numFmtId="0" fontId="14" fillId="0" borderId="0" xfId="0" applyFont="1"/>
    <xf numFmtId="0" fontId="15" fillId="0" borderId="0" xfId="0" applyFont="1"/>
    <xf numFmtId="49" fontId="16" fillId="0" borderId="0" xfId="0" applyNumberFormat="1" applyFont="1" applyAlignment="1">
      <alignment horizontal="left"/>
    </xf>
    <xf numFmtId="49" fontId="16" fillId="0" borderId="0" xfId="0" applyNumberFormat="1" applyFont="1" applyAlignment="1">
      <alignment horizontal="center"/>
    </xf>
    <xf numFmtId="0" fontId="7" fillId="2" borderId="0" xfId="0" applyFont="1" applyFill="1" applyAlignment="1">
      <alignment horizontal="center"/>
    </xf>
    <xf numFmtId="0" fontId="7" fillId="2" borderId="0" xfId="0" applyFont="1" applyFill="1" applyAlignment="1">
      <alignment horizontal="left" vertical="center"/>
    </xf>
    <xf numFmtId="2" fontId="7" fillId="2" borderId="0" xfId="0" applyNumberFormat="1" applyFont="1" applyFill="1" applyAlignment="1">
      <alignment horizontal="center" vertical="center"/>
    </xf>
    <xf numFmtId="0" fontId="7" fillId="2" borderId="3" xfId="0" applyFont="1" applyFill="1" applyBorder="1" applyAlignment="1">
      <alignment horizontal="left" vertical="center"/>
    </xf>
    <xf numFmtId="0" fontId="7" fillId="2" borderId="3" xfId="0" applyFont="1" applyFill="1" applyBorder="1" applyAlignment="1">
      <alignment horizontal="center" vertical="center"/>
    </xf>
    <xf numFmtId="0" fontId="7" fillId="2" borderId="3" xfId="0" applyFont="1" applyFill="1" applyBorder="1"/>
    <xf numFmtId="2" fontId="7" fillId="2" borderId="3" xfId="0" applyNumberFormat="1" applyFont="1" applyFill="1" applyBorder="1" applyAlignment="1">
      <alignment horizontal="center" vertical="center"/>
    </xf>
    <xf numFmtId="0" fontId="7" fillId="2" borderId="3" xfId="0" applyFont="1" applyFill="1" applyBorder="1" applyAlignment="1">
      <alignment horizontal="center"/>
    </xf>
    <xf numFmtId="0" fontId="0" fillId="0" borderId="4" xfId="0" applyBorder="1"/>
    <xf numFmtId="0" fontId="9" fillId="0" borderId="4" xfId="0" applyFont="1" applyBorder="1"/>
    <xf numFmtId="0" fontId="7" fillId="4" borderId="4" xfId="0" applyFont="1" applyFill="1" applyBorder="1"/>
    <xf numFmtId="49" fontId="6" fillId="0" borderId="0" xfId="0" applyNumberFormat="1" applyFont="1" applyAlignment="1">
      <alignment horizontal="center"/>
    </xf>
    <xf numFmtId="0" fontId="6" fillId="0" borderId="0" xfId="0" applyFont="1"/>
    <xf numFmtId="49" fontId="6" fillId="0" borderId="0" xfId="0" applyNumberFormat="1" applyFont="1" applyAlignment="1">
      <alignment horizontal="left"/>
    </xf>
    <xf numFmtId="0" fontId="6" fillId="0" borderId="1" xfId="0" applyFont="1" applyBorder="1" applyAlignment="1">
      <alignment horizontal="left" vertical="top"/>
    </xf>
    <xf numFmtId="0" fontId="11" fillId="0" borderId="0" xfId="0" applyFont="1" applyBorder="1" applyAlignment="1">
      <alignment horizontal="left" vertical="top"/>
    </xf>
    <xf numFmtId="49" fontId="6" fillId="0" borderId="1" xfId="0" applyNumberFormat="1" applyFont="1" applyBorder="1" applyAlignment="1">
      <alignment horizontal="left"/>
    </xf>
    <xf numFmtId="49" fontId="6" fillId="0" borderId="0" xfId="0" applyNumberFormat="1" applyFont="1" applyBorder="1" applyAlignment="1">
      <alignment horizontal="left"/>
    </xf>
    <xf numFmtId="0" fontId="5" fillId="0" borderId="0" xfId="0" applyFont="1"/>
    <xf numFmtId="49" fontId="5" fillId="0" borderId="0" xfId="0" applyNumberFormat="1" applyFont="1" applyAlignment="1">
      <alignment horizontal="left"/>
    </xf>
    <xf numFmtId="0" fontId="4" fillId="0" borderId="0" xfId="0" applyFont="1"/>
    <xf numFmtId="49" fontId="4" fillId="0" borderId="0" xfId="0" applyNumberFormat="1" applyFont="1" applyAlignment="1">
      <alignment horizontal="left"/>
    </xf>
    <xf numFmtId="49" fontId="4" fillId="0" borderId="0" xfId="0" applyNumberFormat="1" applyFont="1" applyBorder="1" applyAlignment="1">
      <alignment horizontal="left"/>
    </xf>
    <xf numFmtId="0" fontId="3" fillId="0" borderId="0" xfId="0" applyFont="1"/>
    <xf numFmtId="49" fontId="3" fillId="0" borderId="0" xfId="0" applyNumberFormat="1" applyFont="1" applyAlignment="1">
      <alignment horizontal="left"/>
    </xf>
    <xf numFmtId="49" fontId="2" fillId="0" borderId="0" xfId="0" applyNumberFormat="1" applyFont="1" applyAlignment="1">
      <alignment horizontal="left"/>
    </xf>
    <xf numFmtId="0" fontId="2" fillId="0" borderId="0" xfId="0" applyFont="1"/>
    <xf numFmtId="0" fontId="2" fillId="0" borderId="1" xfId="0" applyFont="1" applyBorder="1" applyAlignment="1">
      <alignment horizontal="left" vertical="top"/>
    </xf>
    <xf numFmtId="49" fontId="2" fillId="0" borderId="0" xfId="0" applyNumberFormat="1" applyFont="1" applyBorder="1" applyAlignment="1">
      <alignment horizontal="left"/>
    </xf>
    <xf numFmtId="0" fontId="7" fillId="4" borderId="4" xfId="0" applyFont="1" applyFill="1" applyBorder="1" applyAlignment="1">
      <alignment wrapText="1"/>
    </xf>
    <xf numFmtId="49" fontId="2" fillId="0" borderId="0" xfId="0" applyNumberFormat="1" applyFont="1" applyAlignment="1">
      <alignment horizontal="center"/>
    </xf>
    <xf numFmtId="0" fontId="11" fillId="0" borderId="0" xfId="0" applyFont="1" applyFill="1" applyBorder="1" applyAlignment="1">
      <alignment horizontal="left" vertical="top"/>
    </xf>
    <xf numFmtId="49" fontId="6" fillId="0" borderId="0" xfId="0" applyNumberFormat="1" applyFont="1" applyFill="1" applyAlignment="1">
      <alignment horizontal="left"/>
    </xf>
    <xf numFmtId="49" fontId="6" fillId="0" borderId="1" xfId="0" applyNumberFormat="1" applyFont="1" applyFill="1" applyBorder="1" applyAlignment="1">
      <alignment horizontal="left"/>
    </xf>
    <xf numFmtId="0" fontId="11" fillId="0" borderId="1" xfId="0" applyFont="1" applyFill="1" applyBorder="1" applyAlignment="1">
      <alignment horizontal="left" vertical="top"/>
    </xf>
    <xf numFmtId="0" fontId="2" fillId="0" borderId="0" xfId="0" applyFont="1" applyAlignment="1">
      <alignment horizontal="center" vertical="top"/>
    </xf>
    <xf numFmtId="49" fontId="6" fillId="0" borderId="0" xfId="0" applyNumberFormat="1" applyFont="1" applyFill="1" applyBorder="1" applyAlignment="1">
      <alignment horizontal="left"/>
    </xf>
    <xf numFmtId="49" fontId="4" fillId="0" borderId="0" xfId="0" applyNumberFormat="1" applyFont="1" applyFill="1" applyBorder="1" applyAlignment="1">
      <alignment horizontal="left"/>
    </xf>
    <xf numFmtId="0" fontId="2" fillId="0" borderId="1" xfId="0" applyFont="1" applyFill="1" applyBorder="1" applyAlignment="1">
      <alignment horizontal="left" vertical="top"/>
    </xf>
    <xf numFmtId="0" fontId="6" fillId="0" borderId="1" xfId="0" applyFont="1" applyFill="1" applyBorder="1" applyAlignment="1">
      <alignment horizontal="left" vertical="top"/>
    </xf>
    <xf numFmtId="0" fontId="11" fillId="0" borderId="0" xfId="0" applyFont="1" applyFill="1" applyAlignment="1">
      <alignment horizontal="left" vertical="top"/>
    </xf>
    <xf numFmtId="49" fontId="1" fillId="0" borderId="0" xfId="0" applyNumberFormat="1" applyFont="1" applyAlignment="1">
      <alignment horizontal="left"/>
    </xf>
    <xf numFmtId="49" fontId="1" fillId="0" borderId="0" xfId="0" applyNumberFormat="1" applyFont="1" applyAlignment="1">
      <alignment horizontal="center"/>
    </xf>
    <xf numFmtId="49" fontId="7" fillId="2" borderId="0" xfId="0" applyNumberFormat="1" applyFont="1" applyFill="1" applyAlignment="1">
      <alignment horizontal="center" vertical="center" wrapText="1"/>
    </xf>
    <xf numFmtId="0" fontId="1" fillId="0" borderId="0" xfId="0" applyFont="1"/>
    <xf numFmtId="49" fontId="1" fillId="0" borderId="0" xfId="0" applyNumberFormat="1" applyFont="1" applyBorder="1" applyAlignment="1">
      <alignment horizontal="left"/>
    </xf>
    <xf numFmtId="0" fontId="0" fillId="0" borderId="0" xfId="0" applyFont="1" applyAlignment="1">
      <alignment horizontal="center"/>
    </xf>
    <xf numFmtId="0" fontId="0" fillId="0" borderId="0" xfId="0" applyFont="1"/>
    <xf numFmtId="0" fontId="18" fillId="0" borderId="0" xfId="0" applyFont="1"/>
    <xf numFmtId="49" fontId="18" fillId="0" borderId="0" xfId="0" applyNumberFormat="1" applyFont="1" applyAlignment="1">
      <alignment horizontal="left"/>
    </xf>
    <xf numFmtId="49" fontId="18" fillId="0" borderId="0" xfId="0" applyNumberFormat="1" applyFont="1" applyBorder="1" applyAlignment="1">
      <alignment horizontal="left"/>
    </xf>
    <xf numFmtId="49" fontId="18" fillId="0" borderId="0" xfId="0" applyNumberFormat="1" applyFont="1" applyAlignment="1">
      <alignment horizontal="center"/>
    </xf>
    <xf numFmtId="0" fontId="7" fillId="2" borderId="3" xfId="0" applyFont="1" applyFill="1" applyBorder="1" applyAlignment="1" applyProtection="1">
      <alignment horizontal="center" vertical="center"/>
    </xf>
    <xf numFmtId="0" fontId="0" fillId="5" borderId="0" xfId="0" applyFill="1"/>
    <xf numFmtId="0" fontId="0" fillId="0" borderId="0" xfId="0" applyAlignment="1" applyProtection="1">
      <alignment horizontal="center"/>
      <protection locked="0"/>
    </xf>
    <xf numFmtId="0" fontId="0" fillId="0" borderId="0" xfId="0" applyFont="1" applyAlignment="1" applyProtection="1">
      <alignment horizontal="center"/>
      <protection locked="0"/>
    </xf>
    <xf numFmtId="2" fontId="7" fillId="2" borderId="0" xfId="0" applyNumberFormat="1" applyFont="1" applyFill="1" applyAlignment="1">
      <alignment horizontal="center" vertical="center" wrapText="1"/>
    </xf>
    <xf numFmtId="0" fontId="13" fillId="0" borderId="0" xfId="0" applyFont="1" applyAlignment="1" applyProtection="1">
      <alignment horizontal="center"/>
    </xf>
    <xf numFmtId="49" fontId="6" fillId="0" borderId="0" xfId="0" applyNumberFormat="1" applyFont="1" applyAlignment="1" applyProtection="1">
      <alignment horizontal="center"/>
    </xf>
    <xf numFmtId="0" fontId="0" fillId="0" borderId="0" xfId="0" applyAlignment="1" applyProtection="1">
      <alignment horizontal="center"/>
    </xf>
    <xf numFmtId="0" fontId="0" fillId="0" borderId="0" xfId="0" applyFont="1" applyAlignment="1" applyProtection="1">
      <alignment horizontal="center"/>
    </xf>
    <xf numFmtId="0" fontId="0" fillId="0" borderId="0" xfId="0" applyAlignment="1" applyProtection="1">
      <alignment horizontal="center" vertical="center"/>
    </xf>
    <xf numFmtId="0" fontId="0" fillId="0" borderId="0" xfId="0" applyNumberFormat="1" applyAlignment="1" applyProtection="1">
      <alignment horizontal="center" vertical="center"/>
    </xf>
    <xf numFmtId="0" fontId="0" fillId="0" borderId="0" xfId="0" applyAlignment="1" applyProtection="1">
      <alignment horizontal="center" vertical="center" wrapText="1"/>
    </xf>
    <xf numFmtId="0" fontId="7" fillId="2" borderId="0" xfId="0" applyFont="1" applyFill="1" applyAlignment="1" applyProtection="1">
      <alignment horizontal="center" vertical="center"/>
    </xf>
    <xf numFmtId="0" fontId="9" fillId="3" borderId="0" xfId="0" applyFont="1" applyFill="1" applyAlignment="1" applyProtection="1">
      <alignment horizontal="center" vertical="center"/>
    </xf>
    <xf numFmtId="0" fontId="7" fillId="4" borderId="5" xfId="0" applyFont="1" applyFill="1" applyBorder="1" applyAlignment="1">
      <alignment wrapText="1"/>
    </xf>
    <xf numFmtId="0" fontId="7" fillId="4" borderId="6" xfId="0" applyFont="1" applyFill="1" applyBorder="1" applyAlignment="1">
      <alignment wrapText="1"/>
    </xf>
    <xf numFmtId="0" fontId="9" fillId="0" borderId="0" xfId="0" applyFont="1" applyBorder="1"/>
    <xf numFmtId="0" fontId="8" fillId="0" borderId="8" xfId="0" applyFont="1" applyBorder="1"/>
    <xf numFmtId="0" fontId="0" fillId="0" borderId="9" xfId="0" applyBorder="1"/>
    <xf numFmtId="0" fontId="0" fillId="0" borderId="10" xfId="0" applyBorder="1"/>
    <xf numFmtId="0" fontId="0" fillId="0" borderId="11" xfId="0" applyBorder="1" applyAlignment="1">
      <alignment horizontal="left"/>
    </xf>
    <xf numFmtId="0" fontId="0" fillId="0" borderId="0" xfId="0" applyBorder="1" applyAlignment="1">
      <alignment horizontal="left"/>
    </xf>
    <xf numFmtId="0" fontId="0" fillId="0" borderId="12" xfId="0" applyBorder="1" applyAlignment="1">
      <alignment horizontal="left"/>
    </xf>
    <xf numFmtId="0" fontId="0" fillId="0" borderId="11" xfId="0" applyBorder="1"/>
    <xf numFmtId="0" fontId="0" fillId="0" borderId="0" xfId="0" applyBorder="1"/>
    <xf numFmtId="0" fontId="0" fillId="0" borderId="12" xfId="0" applyBorder="1"/>
    <xf numFmtId="0" fontId="7" fillId="4" borderId="13" xfId="0" applyFont="1" applyFill="1" applyBorder="1"/>
    <xf numFmtId="0" fontId="0" fillId="0" borderId="13" xfId="0" applyBorder="1"/>
    <xf numFmtId="0" fontId="9" fillId="0" borderId="13" xfId="0" applyFont="1" applyBorder="1"/>
    <xf numFmtId="0" fontId="19" fillId="0" borderId="11" xfId="0" applyFont="1" applyBorder="1"/>
    <xf numFmtId="0" fontId="19" fillId="0" borderId="14" xfId="0" applyFont="1" applyBorder="1"/>
    <xf numFmtId="0" fontId="0" fillId="0" borderId="15" xfId="0" applyBorder="1"/>
    <xf numFmtId="0" fontId="0" fillId="0" borderId="16" xfId="0" applyBorder="1"/>
    <xf numFmtId="0" fontId="0" fillId="0" borderId="14" xfId="0" applyBorder="1"/>
    <xf numFmtId="0" fontId="11" fillId="0" borderId="14" xfId="0" applyFont="1" applyBorder="1" applyAlignment="1">
      <alignment horizontal="left" wrapText="1"/>
    </xf>
    <xf numFmtId="0" fontId="11" fillId="0" borderId="15" xfId="0" applyFont="1" applyBorder="1" applyAlignment="1">
      <alignment horizontal="left" wrapText="1"/>
    </xf>
    <xf numFmtId="0" fontId="11" fillId="0" borderId="16" xfId="0" applyFont="1" applyBorder="1" applyAlignment="1">
      <alignment horizontal="left" wrapText="1"/>
    </xf>
    <xf numFmtId="0" fontId="0" fillId="5" borderId="5" xfId="0" applyFont="1" applyFill="1" applyBorder="1" applyAlignment="1">
      <alignment horizontal="left" wrapText="1"/>
    </xf>
    <xf numFmtId="0" fontId="0" fillId="5" borderId="7" xfId="0" applyFont="1" applyFill="1" applyBorder="1" applyAlignment="1">
      <alignment horizontal="left" wrapText="1"/>
    </xf>
    <xf numFmtId="0" fontId="0" fillId="5" borderId="6" xfId="0" applyFont="1" applyFill="1" applyBorder="1" applyAlignment="1">
      <alignment horizontal="left"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11" xfId="0" applyBorder="1" applyAlignment="1">
      <alignment horizontal="left"/>
    </xf>
    <xf numFmtId="0" fontId="0" fillId="0" borderId="0" xfId="0" applyBorder="1" applyAlignment="1">
      <alignment horizontal="left"/>
    </xf>
    <xf numFmtId="0" fontId="0" fillId="0" borderId="12" xfId="0" applyBorder="1" applyAlignment="1">
      <alignment horizontal="left"/>
    </xf>
    <xf numFmtId="0" fontId="0" fillId="5" borderId="11" xfId="0" quotePrefix="1" applyFill="1" applyBorder="1" applyAlignment="1">
      <alignment horizontal="left"/>
    </xf>
    <xf numFmtId="0" fontId="0" fillId="5" borderId="0" xfId="0" quotePrefix="1" applyFill="1" applyBorder="1" applyAlignment="1">
      <alignment horizontal="left"/>
    </xf>
    <xf numFmtId="0" fontId="0" fillId="5" borderId="12" xfId="0" quotePrefix="1" applyFill="1" applyBorder="1" applyAlignment="1">
      <alignment horizontal="left"/>
    </xf>
    <xf numFmtId="0" fontId="0" fillId="5" borderId="14" xfId="0" quotePrefix="1" applyFill="1" applyBorder="1" applyAlignment="1">
      <alignment horizontal="left" wrapText="1"/>
    </xf>
    <xf numFmtId="0" fontId="0" fillId="5" borderId="15" xfId="0" quotePrefix="1" applyFill="1" applyBorder="1" applyAlignment="1">
      <alignment horizontal="left" wrapText="1"/>
    </xf>
    <xf numFmtId="0" fontId="0" fillId="5" borderId="16" xfId="0" quotePrefix="1" applyFill="1" applyBorder="1" applyAlignment="1">
      <alignment horizontal="left" wrapText="1"/>
    </xf>
    <xf numFmtId="0" fontId="8" fillId="0" borderId="8" xfId="0" applyFont="1" applyBorder="1" applyAlignment="1">
      <alignment horizontal="left"/>
    </xf>
    <xf numFmtId="0" fontId="8" fillId="0" borderId="9" xfId="0" applyFont="1" applyBorder="1" applyAlignment="1">
      <alignment horizontal="left"/>
    </xf>
    <xf numFmtId="0" fontId="8" fillId="0" borderId="10" xfId="0" applyFont="1" applyBorder="1" applyAlignment="1">
      <alignment horizontal="left"/>
    </xf>
    <xf numFmtId="0" fontId="8" fillId="5" borderId="11" xfId="0" applyFont="1" applyFill="1" applyBorder="1"/>
    <xf numFmtId="0" fontId="0" fillId="5" borderId="0" xfId="0" applyFill="1" applyBorder="1"/>
    <xf numFmtId="0" fontId="7" fillId="6" borderId="5" xfId="0" applyFont="1" applyFill="1" applyBorder="1" applyAlignment="1">
      <alignment horizontal="left"/>
    </xf>
    <xf numFmtId="0" fontId="7" fillId="6" borderId="7" xfId="0" applyFont="1" applyFill="1" applyBorder="1" applyAlignment="1">
      <alignment horizontal="left"/>
    </xf>
    <xf numFmtId="0" fontId="7" fillId="6" borderId="6" xfId="0" applyFont="1" applyFill="1" applyBorder="1" applyAlignment="1">
      <alignment horizontal="left"/>
    </xf>
  </cellXfs>
  <cellStyles count="1">
    <cellStyle name="Standaard" xfId="0" builtinId="0"/>
  </cellStyles>
  <dxfs count="23">
    <dxf>
      <fill>
        <patternFill>
          <bgColor rgb="FFFF0000"/>
        </patternFill>
      </fill>
    </dxf>
    <dxf>
      <fill>
        <patternFill>
          <bgColor rgb="FFFF0000"/>
        </patternFill>
      </fill>
    </dxf>
    <dxf>
      <fill>
        <patternFill>
          <bgColor rgb="FFFF0000"/>
        </patternFill>
      </fill>
    </dxf>
    <dxf>
      <numFmt numFmtId="0" formatCode="General"/>
      <alignment horizontal="center" vertical="center" textRotation="0" indent="0" justifyLastLine="0" shrinkToFit="0" readingOrder="0"/>
      <protection locked="1" hidden="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center" textRotation="0" wrapText="0" indent="0" justifyLastLine="0" shrinkToFit="0" readingOrder="0"/>
    </dxf>
    <dxf>
      <numFmt numFmtId="0" formatCode="General"/>
      <alignment horizontal="center" vertical="center" textRotation="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center" textRotation="0" wrapText="0" indent="0" justifyLastLine="0" shrinkToFit="0" readingOrder="0"/>
    </dxf>
    <dxf>
      <numFmt numFmtId="0" formatCode="General"/>
      <alignment horizontal="center" vertical="center" textRotation="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center" textRotation="0" wrapText="0" indent="0" justifyLastLine="0" shrinkToFit="0" readingOrder="0"/>
    </dxf>
    <dxf>
      <numFmt numFmtId="0" formatCode="General"/>
      <alignment horizontal="center" vertical="center" textRotation="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FA66EE-AA87-4DF6-A0B4-3536EDBD2C68}" name="Tabel1" displayName="Tabel1" ref="A3:O32" totalsRowShown="0" headerRowDxfId="22">
  <autoFilter ref="A3:O32" xr:uid="{72FA66EE-AA87-4DF6-A0B4-3536EDBD2C68}"/>
  <tableColumns count="15">
    <tableColumn id="1" xr3:uid="{C3308E26-6DC1-4655-B0E0-2E819F6A60DC}" name="Nummer"/>
    <tableColumn id="8" xr3:uid="{4FAD4EA3-7DAD-45E3-A53B-849B0C29F173}" name="PE"/>
    <tableColumn id="2" xr3:uid="{370DA5C5-588E-4AA7-9F20-FAA13D33BADC}" name="Locatie"/>
    <tableColumn id="3" xr3:uid="{69E4013B-296E-4D70-B7C7-2D6E2F27A30F}" name="Adres"/>
    <tableColumn id="10" xr3:uid="{8FC2924B-98A2-4874-9398-D35A2306B9D5}" name="Postcode"/>
    <tableColumn id="15" xr3:uid="{A2A4E3A6-EF5E-49DF-9829-8A38839A37D2}" name="Type"/>
    <tableColumn id="9" xr3:uid="{4363337E-5EF9-4800-8EB5-AF398E40097B}" name="Plaats"/>
    <tableColumn id="12" xr3:uid="{1F895660-3A98-4DB9-B8A6-D0A8889C09B9}" name="Huidig contract"/>
    <tableColumn id="13" xr3:uid="{53828A1D-04F1-4324-AEBB-85C69284450A}" name="Overige contracten"/>
    <tableColumn id="14" xr3:uid="{C97E0BE4-45AF-4372-8CAE-468D77A62423}" name="Doorschakeling brandalarm"/>
    <tableColumn id="4" xr3:uid="{AE9FEB6C-DB62-4C95-89DA-2EC2D912E83C}" name="Straal surveillance gebied in km"/>
    <tableColumn id="5" xr3:uid="{0E3818CB-5F89-41CB-A244-C57810C61A7C}" name="Aanrijtijd_x000a_&lt; 30 minuten" dataDxfId="21"/>
    <tableColumn id="6" xr3:uid="{1C9412FC-9820-4B92-B5B8-ED4000D05978}" name="Aanrijtijd_x000a_&lt; 60 minuten" dataDxfId="20"/>
    <tableColumn id="11" xr3:uid="{90AC8EA0-70FF-4133-AC58-0DD8FEB07A6E}" name="Aanrijtijd_x000a_&lt; 120 minuten" dataDxfId="19"/>
    <tableColumn id="7" xr3:uid="{2A5A54C6-DA85-4689-AE7B-79BC70C08BD6}" name="Controle kolom _x000a_I+J+K = 1" dataDxfId="18">
      <calculatedColumnFormula>COUNTA(Tabel1[[#This Row],[Aanrijtijd
&lt; 30 minuten]:[Aanrijtijd
&lt; 120 minuten]])</calculatedColumnFormula>
    </tableColumn>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D33E9B-DD0D-4870-857D-5C92B44CD15F}" name="Tabel13" displayName="Tabel13" ref="A3:O27" totalsRowShown="0" headerRowDxfId="17">
  <autoFilter ref="A3:O27" xr:uid="{42D33E9B-DD0D-4870-857D-5C92B44CD15F}"/>
  <sortState xmlns:xlrd2="http://schemas.microsoft.com/office/spreadsheetml/2017/richdata2" ref="A4:O27">
    <sortCondition ref="B4:B27"/>
  </sortState>
  <tableColumns count="15">
    <tableColumn id="1" xr3:uid="{54A7D291-E8DF-4335-BDB5-0EEFA3A2F88E}" name="Nummer"/>
    <tableColumn id="8" xr3:uid="{F9EBFA25-6980-46CB-B602-4A6CC553F35F}" name="PE"/>
    <tableColumn id="2" xr3:uid="{84605234-F206-496E-9236-7F46E0AAD382}" name="Locatie"/>
    <tableColumn id="3" xr3:uid="{B07440E5-8DFC-4BA7-AEF1-0C30D82495FE}" name="Adres"/>
    <tableColumn id="10" xr3:uid="{8B63FF26-1EBB-4801-8A52-7A6094AB13E6}" name="Postcode"/>
    <tableColumn id="15" xr3:uid="{5EA1ED36-E1AA-4CC3-A5BA-4A268014E3FF}" name="Type"/>
    <tableColumn id="9" xr3:uid="{FABDD90E-B016-42E8-8AAC-30972AC3AFEE}" name="Plaats"/>
    <tableColumn id="12" xr3:uid="{44BC3EA8-59A1-467B-B69A-99C56406E2FA}" name="Huidig contract"/>
    <tableColumn id="13" xr3:uid="{8984259F-17E1-4876-91B7-16908D7AC12E}" name="Overige contracten"/>
    <tableColumn id="14" xr3:uid="{6A3EFF8C-C1B9-464F-9A43-C5B3DA222F04}" name="Doorschakeling brandalarm"/>
    <tableColumn id="4" xr3:uid="{280CF053-E5F8-479A-AF8C-675A55279928}" name="Straal surveillance gebied in km"/>
    <tableColumn id="5" xr3:uid="{5492A471-B1B4-4975-A48B-C2C2212D523B}" name="Aanrijtijd_x000a_&lt; 30 minuten" dataDxfId="16"/>
    <tableColumn id="6" xr3:uid="{13E94309-102A-49EA-84FA-B73849E9C8CB}" name="Aanrijtijd_x000a_&lt; 60 minuten" dataDxfId="15"/>
    <tableColumn id="11" xr3:uid="{364AC52B-0885-4339-AE67-7856D3B98BD1}" name="Aanrijtijd_x000a_&lt; 120 minuten" dataDxfId="14"/>
    <tableColumn id="7" xr3:uid="{2CBC1635-5ABC-4BEF-86E4-864F118CC442}" name="Controle kolom _x000a_I+J+K = 1" dataDxfId="13">
      <calculatedColumnFormula>COUNTA(Tabel13[[#This Row],[Aanrijtijd
&lt; 30 minuten]:[Aanrijtijd
&lt; 120 minuten]])</calculatedColumnFormula>
    </tableColumn>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4DA0CB-1A48-49F1-8C3B-8F87FD56A4F2}" name="Tabel134" displayName="Tabel134" ref="A3:O31" totalsRowShown="0" headerRowDxfId="12">
  <autoFilter ref="A3:O31" xr:uid="{A14DA0CB-1A48-49F1-8C3B-8F87FD56A4F2}"/>
  <tableColumns count="15">
    <tableColumn id="1" xr3:uid="{52FDBEB7-E90B-4272-9F6E-7BB6F7055A84}" name="Nummer"/>
    <tableColumn id="8" xr3:uid="{3EE9E01A-7250-431C-810D-D89B2FD4179A}" name="Kolom1"/>
    <tableColumn id="2" xr3:uid="{23CB31EB-A9EC-43D4-9E7B-0105BB7C6A35}" name="Locatie"/>
    <tableColumn id="3" xr3:uid="{DEAE10B2-FE92-472A-85C7-5C40859E7C2B}" name="Adres"/>
    <tableColumn id="10" xr3:uid="{C8DA083F-1AFF-46C0-ABAC-195BBBEA450F}" name="Postcode"/>
    <tableColumn id="15" xr3:uid="{9079F01C-88E0-4649-9F7E-C13AF646C473}" name="Type"/>
    <tableColumn id="9" xr3:uid="{AFD1BF09-B3D9-4769-B246-B559D69FE277}" name="Plaats"/>
    <tableColumn id="12" xr3:uid="{391E025B-DCF6-44C9-ABDB-38DDD3D836FC}" name="Huidig contract"/>
    <tableColumn id="13" xr3:uid="{F23127B8-7204-4041-8E71-0D78A4639ADB}" name="Overige contracten"/>
    <tableColumn id="14" xr3:uid="{1A95F2B2-2291-43CC-9C92-12E4A2F67E25}" name="Doorschakeling brandalarm"/>
    <tableColumn id="4" xr3:uid="{77A3A704-166F-49C7-BDAC-B94631A5826F}" name="Straal surveillance gebied in km"/>
    <tableColumn id="5" xr3:uid="{1A853659-4563-4CD9-A4F9-310C401FDF36}" name="Aanrijtijd_x000a_&lt; 30 minuten" dataDxfId="11"/>
    <tableColumn id="6" xr3:uid="{ADF8C734-6B16-4029-A2D9-CBC6B0FF799C}" name="Aanrijtijd_x000a_&lt; 60 minuten" dataDxfId="10"/>
    <tableColumn id="11" xr3:uid="{F6B9A659-2572-4A86-B881-59D0B9909E0B}" name="Aanrijtijd_x000a_&lt; 120 minuten" dataDxfId="9"/>
    <tableColumn id="7" xr3:uid="{BB61226A-1966-47BD-A0D4-C02DE2DCC763}" name="Controle kolom _x000a_I+J+K = 1" dataDxfId="8">
      <calculatedColumnFormula>COUNTA(Tabel134[[#This Row],[Aanrijtijd
&lt; 30 minuten]:[Aanrijtijd
&lt; 120 minuten]])</calculatedColumnFormula>
    </tableColumn>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9B215D-1111-48E3-9BAF-254A3B825E7A}" name="Tabel135" displayName="Tabel135" ref="A3:O29" totalsRowShown="0" headerRowDxfId="7">
  <autoFilter ref="A3:O29" xr:uid="{A09B215D-1111-48E3-9BAF-254A3B825E7A}"/>
  <sortState xmlns:xlrd2="http://schemas.microsoft.com/office/spreadsheetml/2017/richdata2" ref="A4:O29">
    <sortCondition ref="B4:B29"/>
  </sortState>
  <tableColumns count="15">
    <tableColumn id="1" xr3:uid="{EF4FE7AF-0B48-4CC8-9762-40DACC2D7B31}" name="Nummer"/>
    <tableColumn id="8" xr3:uid="{03260F95-4168-4C6A-8D40-927A332526D7}" name="PE"/>
    <tableColumn id="2" xr3:uid="{0A323F39-2816-4882-9588-B53437BE72CF}" name="Locatie"/>
    <tableColumn id="3" xr3:uid="{CF627D63-4484-4714-90FF-17F35BBB98E9}" name="Adres"/>
    <tableColumn id="10" xr3:uid="{E8F1E5BA-0864-4E15-9189-FA019A16541A}" name="Postcode"/>
    <tableColumn id="15" xr3:uid="{D1F3D7AA-2215-476C-8629-62DFE465D84F}" name="Type"/>
    <tableColumn id="9" xr3:uid="{59239C59-DFE1-4744-8795-3AF934BB7F52}" name="Plaats"/>
    <tableColumn id="12" xr3:uid="{D6F6ED77-DA5E-4676-AE09-443B3A9F6332}" name="Huidig contract"/>
    <tableColumn id="13" xr3:uid="{C993D1A8-EC1A-49E7-A276-D7617CBB94B6}" name="Overige contracten"/>
    <tableColumn id="14" xr3:uid="{6B469421-66FD-4CA0-8D4B-6579E3BF9BF0}" name="Doorschakeling brandalarm"/>
    <tableColumn id="4" xr3:uid="{05252292-ACE3-4F3E-BD00-F8293806C1FF}" name="Straal surveillance gebied in km"/>
    <tableColumn id="5" xr3:uid="{BDDC6DBB-1ACF-4A5C-9D64-83DA038A9ECC}" name="Aanrijtijd_x000a_&lt; 30 minuten" dataDxfId="6"/>
    <tableColumn id="6" xr3:uid="{CD421C2A-CFDC-48E3-841C-72A80BCF94C1}" name="Aanrijtijd_x000a_&lt; 60 minuten" dataDxfId="5"/>
    <tableColumn id="11" xr3:uid="{5B896694-50A0-4DFE-94C3-B9B39CFB6826}" name="Aanrijtijd_x000a_&lt; 120 minuten" dataDxfId="4"/>
    <tableColumn id="7" xr3:uid="{BE2B2AAF-5956-4F5A-805F-A3DF121814B4}" name="Controle kolom _x000a_I+J+K = 1" dataDxfId="3">
      <calculatedColumnFormula>COUNTA(Tabel135[[#This Row],[Aanrijtijd
&lt; 30 minuten]:[Aanrijtijd
&lt; 120 minuten]])</calculatedColumnFormula>
    </tableColumn>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74C8-D21E-4436-86D7-C0CFBB88950D}">
  <sheetPr>
    <pageSetUpPr fitToPage="1"/>
  </sheetPr>
  <dimension ref="B1:P42"/>
  <sheetViews>
    <sheetView showGridLines="0" workbookViewId="0">
      <selection activeCell="B1" sqref="B1"/>
    </sheetView>
  </sheetViews>
  <sheetFormatPr defaultRowHeight="15" x14ac:dyDescent="0.25"/>
  <cols>
    <col min="1" max="1" width="1.5703125" customWidth="1"/>
    <col min="2" max="2" width="20.42578125" customWidth="1"/>
    <col min="3" max="4" width="10.7109375" customWidth="1"/>
    <col min="5" max="5" width="11.5703125" customWidth="1"/>
    <col min="6" max="8" width="10.7109375" customWidth="1"/>
    <col min="9" max="9" width="13.7109375" bestFit="1" customWidth="1"/>
  </cols>
  <sheetData>
    <row r="1" spans="2:16" x14ac:dyDescent="0.25">
      <c r="B1" s="11" t="s">
        <v>422</v>
      </c>
    </row>
    <row r="2" spans="2:16" x14ac:dyDescent="0.25">
      <c r="B2" s="11"/>
    </row>
    <row r="3" spans="2:16" ht="109.5" customHeight="1" x14ac:dyDescent="0.25">
      <c r="B3" s="119" t="s">
        <v>411</v>
      </c>
      <c r="C3" s="120"/>
      <c r="D3" s="120"/>
      <c r="E3" s="120"/>
      <c r="F3" s="120"/>
      <c r="G3" s="120"/>
      <c r="H3" s="120"/>
      <c r="I3" s="120"/>
      <c r="J3" s="120"/>
      <c r="K3" s="120"/>
      <c r="L3" s="120"/>
      <c r="M3" s="120"/>
      <c r="N3" s="120"/>
      <c r="O3" s="120"/>
      <c r="P3" s="121"/>
    </row>
    <row r="4" spans="2:16" x14ac:dyDescent="0.25">
      <c r="B4" s="11"/>
    </row>
    <row r="5" spans="2:16" s="80" customFormat="1" ht="181.5" customHeight="1" x14ac:dyDescent="0.25">
      <c r="B5" s="116" t="s">
        <v>416</v>
      </c>
      <c r="C5" s="117"/>
      <c r="D5" s="117"/>
      <c r="E5" s="117"/>
      <c r="F5" s="117"/>
      <c r="G5" s="117"/>
      <c r="H5" s="117"/>
      <c r="I5" s="117"/>
      <c r="J5" s="117"/>
      <c r="K5" s="117"/>
      <c r="L5" s="117"/>
      <c r="M5" s="117"/>
      <c r="N5" s="117"/>
      <c r="O5" s="117"/>
      <c r="P5" s="118"/>
    </row>
    <row r="7" spans="2:16" x14ac:dyDescent="0.25">
      <c r="B7" s="96" t="s">
        <v>0</v>
      </c>
      <c r="C7" s="97"/>
      <c r="D7" s="97"/>
      <c r="E7" s="97"/>
      <c r="F7" s="97"/>
      <c r="G7" s="97"/>
      <c r="H7" s="97"/>
      <c r="I7" s="97"/>
      <c r="J7" s="97"/>
      <c r="K7" s="97"/>
      <c r="L7" s="97"/>
      <c r="M7" s="97"/>
      <c r="N7" s="97"/>
      <c r="O7" s="97"/>
      <c r="P7" s="98"/>
    </row>
    <row r="8" spans="2:16" x14ac:dyDescent="0.25">
      <c r="B8" s="122" t="s">
        <v>404</v>
      </c>
      <c r="C8" s="123"/>
      <c r="D8" s="123"/>
      <c r="E8" s="123"/>
      <c r="F8" s="123"/>
      <c r="G8" s="123"/>
      <c r="H8" s="123"/>
      <c r="I8" s="123"/>
      <c r="J8" s="123"/>
      <c r="K8" s="123"/>
      <c r="L8" s="123"/>
      <c r="M8" s="123"/>
      <c r="N8" s="123"/>
      <c r="O8" s="123"/>
      <c r="P8" s="124"/>
    </row>
    <row r="9" spans="2:16" x14ac:dyDescent="0.25">
      <c r="B9" s="99" t="s">
        <v>407</v>
      </c>
      <c r="C9" s="100"/>
      <c r="D9" s="100"/>
      <c r="E9" s="100"/>
      <c r="F9" s="100"/>
      <c r="G9" s="100"/>
      <c r="H9" s="100"/>
      <c r="I9" s="100"/>
      <c r="J9" s="100"/>
      <c r="K9" s="100"/>
      <c r="L9" s="100"/>
      <c r="M9" s="100"/>
      <c r="N9" s="100"/>
      <c r="O9" s="100"/>
      <c r="P9" s="101"/>
    </row>
    <row r="10" spans="2:16" x14ac:dyDescent="0.25">
      <c r="B10" s="102"/>
      <c r="C10" s="103"/>
      <c r="D10" s="103"/>
      <c r="E10" s="103"/>
      <c r="F10" s="103"/>
      <c r="G10" s="103"/>
      <c r="H10" s="103"/>
      <c r="I10" s="103"/>
      <c r="J10" s="103"/>
      <c r="K10" s="103"/>
      <c r="L10" s="103"/>
      <c r="M10" s="103"/>
      <c r="N10" s="103"/>
      <c r="O10" s="103"/>
      <c r="P10" s="104"/>
    </row>
    <row r="11" spans="2:16" ht="30" x14ac:dyDescent="0.25">
      <c r="B11" s="105" t="s">
        <v>1</v>
      </c>
      <c r="C11" s="37" t="s">
        <v>2</v>
      </c>
      <c r="D11" s="56" t="s">
        <v>398</v>
      </c>
      <c r="E11" s="56" t="s">
        <v>399</v>
      </c>
      <c r="F11" s="56" t="s">
        <v>400</v>
      </c>
      <c r="G11" s="56" t="s">
        <v>401</v>
      </c>
      <c r="H11" s="103"/>
      <c r="I11" s="103"/>
      <c r="J11" s="103"/>
      <c r="K11" s="103"/>
      <c r="L11" s="103"/>
      <c r="M11" s="103"/>
      <c r="N11" s="103"/>
      <c r="O11" s="103"/>
      <c r="P11" s="104"/>
    </row>
    <row r="12" spans="2:16" x14ac:dyDescent="0.25">
      <c r="B12" s="106" t="s">
        <v>4</v>
      </c>
      <c r="C12" s="35">
        <f>SUM(D12:H12)</f>
        <v>1</v>
      </c>
      <c r="D12" s="35"/>
      <c r="E12" s="35"/>
      <c r="F12" s="35">
        <v>1</v>
      </c>
      <c r="G12" s="35"/>
      <c r="H12" s="103"/>
      <c r="I12" s="103"/>
      <c r="J12" s="103"/>
      <c r="K12" s="103"/>
      <c r="L12" s="103"/>
      <c r="M12" s="103"/>
      <c r="N12" s="103"/>
      <c r="O12" s="103"/>
      <c r="P12" s="104"/>
    </row>
    <row r="13" spans="2:16" x14ac:dyDescent="0.25">
      <c r="B13" s="106" t="s">
        <v>6</v>
      </c>
      <c r="C13" s="35">
        <f>SUM(D13:H13)</f>
        <v>3</v>
      </c>
      <c r="D13" s="35"/>
      <c r="E13" s="35"/>
      <c r="F13" s="35">
        <v>2</v>
      </c>
      <c r="G13" s="35">
        <v>1</v>
      </c>
      <c r="H13" s="103"/>
      <c r="I13" s="103"/>
      <c r="J13" s="103"/>
      <c r="K13" s="103"/>
      <c r="L13" s="103"/>
      <c r="M13" s="103"/>
      <c r="N13" s="103"/>
      <c r="O13" s="103"/>
      <c r="P13" s="104"/>
    </row>
    <row r="14" spans="2:16" x14ac:dyDescent="0.25">
      <c r="B14" s="106" t="s">
        <v>8</v>
      </c>
      <c r="C14" s="35">
        <v>2</v>
      </c>
      <c r="D14" s="35"/>
      <c r="E14" s="35">
        <v>1</v>
      </c>
      <c r="F14" s="35">
        <v>1</v>
      </c>
      <c r="G14" s="35"/>
      <c r="H14" s="103"/>
      <c r="I14" s="103"/>
      <c r="J14" s="103"/>
      <c r="K14" s="103"/>
      <c r="L14" s="103"/>
      <c r="M14" s="103"/>
      <c r="N14" s="103"/>
      <c r="O14" s="103"/>
      <c r="P14" s="104"/>
    </row>
    <row r="15" spans="2:16" x14ac:dyDescent="0.25">
      <c r="B15" s="106" t="s">
        <v>10</v>
      </c>
      <c r="C15" s="35">
        <f>SUM(D15:H15)</f>
        <v>6</v>
      </c>
      <c r="D15" s="35">
        <v>2</v>
      </c>
      <c r="E15" s="35">
        <v>2</v>
      </c>
      <c r="F15" s="35">
        <v>1</v>
      </c>
      <c r="G15" s="35">
        <v>1</v>
      </c>
      <c r="H15" s="103"/>
      <c r="I15" s="103"/>
      <c r="J15" s="103"/>
      <c r="K15" s="103"/>
      <c r="L15" s="103"/>
      <c r="M15" s="103"/>
      <c r="N15" s="103"/>
      <c r="O15" s="103"/>
      <c r="P15" s="104"/>
    </row>
    <row r="16" spans="2:16" x14ac:dyDescent="0.25">
      <c r="B16" s="106" t="s">
        <v>12</v>
      </c>
      <c r="C16" s="35">
        <f>SUM(D16:H16)</f>
        <v>74</v>
      </c>
      <c r="D16" s="35">
        <v>18</v>
      </c>
      <c r="E16" s="35">
        <v>18</v>
      </c>
      <c r="F16" s="35">
        <v>17</v>
      </c>
      <c r="G16" s="35">
        <v>21</v>
      </c>
      <c r="H16" s="103"/>
      <c r="I16" s="103"/>
      <c r="J16" s="103"/>
      <c r="K16" s="103"/>
      <c r="L16" s="103"/>
      <c r="M16" s="103"/>
      <c r="N16" s="103"/>
      <c r="O16" s="103"/>
      <c r="P16" s="104"/>
    </row>
    <row r="17" spans="2:16" x14ac:dyDescent="0.25">
      <c r="B17" s="106" t="s">
        <v>13</v>
      </c>
      <c r="C17" s="35">
        <f>SUM(D17:H17)</f>
        <v>4</v>
      </c>
      <c r="D17" s="35">
        <v>3</v>
      </c>
      <c r="E17" s="35"/>
      <c r="F17" s="35">
        <v>1</v>
      </c>
      <c r="G17" s="35"/>
      <c r="H17" s="103"/>
      <c r="I17" s="103"/>
      <c r="J17" s="103"/>
      <c r="K17" s="103"/>
      <c r="L17" s="103"/>
      <c r="M17" s="103"/>
      <c r="N17" s="103"/>
      <c r="O17" s="103"/>
      <c r="P17" s="104"/>
    </row>
    <row r="18" spans="2:16" x14ac:dyDescent="0.25">
      <c r="B18" s="107" t="s">
        <v>11</v>
      </c>
      <c r="C18" s="36">
        <f>SUM(C12:C17)</f>
        <v>90</v>
      </c>
      <c r="D18" s="36">
        <f>SUM(D13:D17)</f>
        <v>23</v>
      </c>
      <c r="E18" s="36">
        <f>SUM(E13:E17)</f>
        <v>21</v>
      </c>
      <c r="F18" s="36">
        <f>SUM(F12:F17)</f>
        <v>23</v>
      </c>
      <c r="G18" s="36">
        <f>SUM(G13:G17)</f>
        <v>23</v>
      </c>
      <c r="H18" s="103"/>
      <c r="I18" s="103"/>
      <c r="J18" s="103"/>
      <c r="K18" s="103"/>
      <c r="L18" s="103"/>
      <c r="M18" s="103"/>
      <c r="N18" s="103"/>
      <c r="O18" s="103"/>
      <c r="P18" s="104"/>
    </row>
    <row r="19" spans="2:16" x14ac:dyDescent="0.25">
      <c r="B19" s="108" t="s">
        <v>405</v>
      </c>
      <c r="C19" s="95"/>
      <c r="D19" s="95"/>
      <c r="E19" s="95"/>
      <c r="F19" s="95"/>
      <c r="G19" s="95"/>
      <c r="H19" s="103"/>
      <c r="I19" s="103"/>
      <c r="J19" s="103"/>
      <c r="K19" s="103"/>
      <c r="L19" s="103"/>
      <c r="M19" s="103"/>
      <c r="N19" s="103"/>
      <c r="O19" s="103"/>
      <c r="P19" s="104"/>
    </row>
    <row r="20" spans="2:16" x14ac:dyDescent="0.25">
      <c r="B20" s="102"/>
      <c r="C20" s="103"/>
      <c r="D20" s="103"/>
      <c r="E20" s="103"/>
      <c r="F20" s="103"/>
      <c r="G20" s="103"/>
      <c r="H20" s="103"/>
      <c r="I20" s="103"/>
      <c r="J20" s="103"/>
      <c r="K20" s="103"/>
      <c r="L20" s="103"/>
      <c r="M20" s="103"/>
      <c r="N20" s="103"/>
      <c r="O20" s="103"/>
      <c r="P20" s="104"/>
    </row>
    <row r="21" spans="2:16" ht="30" x14ac:dyDescent="0.25">
      <c r="B21" s="93" t="s">
        <v>402</v>
      </c>
      <c r="C21" s="94" t="s">
        <v>23</v>
      </c>
      <c r="D21" s="94" t="s">
        <v>24</v>
      </c>
      <c r="E21" s="94" t="s">
        <v>403</v>
      </c>
      <c r="F21" s="94" t="s">
        <v>11</v>
      </c>
      <c r="G21" s="103"/>
      <c r="H21" s="103"/>
      <c r="I21" s="103"/>
      <c r="J21" s="103"/>
      <c r="K21" s="103"/>
      <c r="L21" s="103"/>
      <c r="M21" s="103"/>
      <c r="N21" s="103"/>
      <c r="O21" s="103"/>
      <c r="P21" s="104"/>
    </row>
    <row r="22" spans="2:16" x14ac:dyDescent="0.25">
      <c r="B22" s="14" t="s">
        <v>3</v>
      </c>
      <c r="C22" s="14">
        <f>COUNTIF('a. Perceel 1'!H4:H23,"Ja")</f>
        <v>4</v>
      </c>
      <c r="D22" s="14">
        <v>8</v>
      </c>
      <c r="E22" s="14">
        <v>11</v>
      </c>
      <c r="F22" s="14">
        <f>SUM(C22:E22)</f>
        <v>23</v>
      </c>
      <c r="G22" s="103"/>
      <c r="H22" s="103"/>
      <c r="I22" s="103"/>
      <c r="J22" s="103"/>
      <c r="K22" s="103"/>
      <c r="L22" s="103"/>
      <c r="M22" s="103"/>
      <c r="N22" s="103"/>
      <c r="O22" s="103"/>
      <c r="P22" s="104"/>
    </row>
    <row r="23" spans="2:16" x14ac:dyDescent="0.25">
      <c r="B23" s="14" t="s">
        <v>5</v>
      </c>
      <c r="C23" s="14">
        <f>COUNTIF('b. Perceel 2'!H4:H24,"Ja")</f>
        <v>10</v>
      </c>
      <c r="D23" s="14">
        <v>6</v>
      </c>
      <c r="E23" s="14">
        <v>5</v>
      </c>
      <c r="F23" s="14">
        <f t="shared" ref="F23:F26" si="0">SUM(C23:E23)</f>
        <v>21</v>
      </c>
      <c r="G23" s="103"/>
      <c r="H23" s="103"/>
      <c r="I23" s="103"/>
      <c r="J23" s="103"/>
      <c r="K23" s="103"/>
      <c r="L23" s="103"/>
      <c r="M23" s="103"/>
      <c r="N23" s="103"/>
      <c r="O23" s="103"/>
      <c r="P23" s="104"/>
    </row>
    <row r="24" spans="2:16" x14ac:dyDescent="0.25">
      <c r="B24" s="14" t="s">
        <v>7</v>
      </c>
      <c r="C24" s="14">
        <f>COUNTIF('c. Perceel 3'!H4:H28,"Ja")</f>
        <v>8</v>
      </c>
      <c r="D24" s="14">
        <v>9</v>
      </c>
      <c r="E24" s="14">
        <v>6</v>
      </c>
      <c r="F24" s="14">
        <f t="shared" si="0"/>
        <v>23</v>
      </c>
      <c r="G24" s="103"/>
      <c r="H24" s="103"/>
      <c r="I24" s="103"/>
      <c r="J24" s="103"/>
      <c r="K24" s="103"/>
      <c r="L24" s="103"/>
      <c r="M24" s="103"/>
      <c r="N24" s="103"/>
      <c r="O24" s="103"/>
      <c r="P24" s="104"/>
    </row>
    <row r="25" spans="2:16" x14ac:dyDescent="0.25">
      <c r="B25" s="14" t="s">
        <v>9</v>
      </c>
      <c r="C25" s="14">
        <f>COUNTIF('d. Perceel 4'!H4:H26, "Ja")</f>
        <v>1</v>
      </c>
      <c r="D25" s="14">
        <v>12</v>
      </c>
      <c r="E25" s="14">
        <v>10</v>
      </c>
      <c r="F25" s="14">
        <f t="shared" si="0"/>
        <v>23</v>
      </c>
      <c r="G25" s="103"/>
      <c r="H25" s="103"/>
      <c r="I25" s="103"/>
      <c r="J25" s="103"/>
      <c r="K25" s="103"/>
      <c r="L25" s="103"/>
      <c r="M25" s="103"/>
      <c r="N25" s="103"/>
      <c r="O25" s="103"/>
      <c r="P25" s="104"/>
    </row>
    <row r="26" spans="2:16" x14ac:dyDescent="0.25">
      <c r="B26" s="15" t="s">
        <v>11</v>
      </c>
      <c r="C26" s="15">
        <f>SUM(C22:C25)</f>
        <v>23</v>
      </c>
      <c r="D26" s="15">
        <f>SUM(D22:D25)</f>
        <v>35</v>
      </c>
      <c r="E26" s="15">
        <f>SUM(E22:E25)</f>
        <v>32</v>
      </c>
      <c r="F26" s="15">
        <f t="shared" si="0"/>
        <v>90</v>
      </c>
      <c r="G26" s="103"/>
      <c r="H26" s="103"/>
      <c r="I26" s="103"/>
      <c r="J26" s="103"/>
      <c r="K26" s="103"/>
      <c r="L26" s="103"/>
      <c r="M26" s="103"/>
      <c r="N26" s="103"/>
      <c r="O26" s="103"/>
      <c r="P26" s="104"/>
    </row>
    <row r="27" spans="2:16" x14ac:dyDescent="0.25">
      <c r="B27" s="109" t="s">
        <v>406</v>
      </c>
      <c r="C27" s="110"/>
      <c r="D27" s="110"/>
      <c r="E27" s="110"/>
      <c r="F27" s="110"/>
      <c r="G27" s="110"/>
      <c r="H27" s="110"/>
      <c r="I27" s="110"/>
      <c r="J27" s="110"/>
      <c r="K27" s="110"/>
      <c r="L27" s="110"/>
      <c r="M27" s="110"/>
      <c r="N27" s="110"/>
      <c r="O27" s="110"/>
      <c r="P27" s="111"/>
    </row>
    <row r="29" spans="2:16" x14ac:dyDescent="0.25">
      <c r="B29" s="131" t="s">
        <v>14</v>
      </c>
      <c r="C29" s="132"/>
      <c r="D29" s="132"/>
      <c r="E29" s="132"/>
      <c r="F29" s="132"/>
      <c r="G29" s="132"/>
      <c r="H29" s="132"/>
      <c r="I29" s="132"/>
      <c r="J29" s="132"/>
      <c r="K29" s="132"/>
      <c r="L29" s="132"/>
      <c r="M29" s="132"/>
      <c r="N29" s="132"/>
      <c r="O29" s="132"/>
      <c r="P29" s="133"/>
    </row>
    <row r="30" spans="2:16" x14ac:dyDescent="0.25">
      <c r="B30" s="125" t="s">
        <v>408</v>
      </c>
      <c r="C30" s="126"/>
      <c r="D30" s="126"/>
      <c r="E30" s="126"/>
      <c r="F30" s="126"/>
      <c r="G30" s="126"/>
      <c r="H30" s="126"/>
      <c r="I30" s="126"/>
      <c r="J30" s="126"/>
      <c r="K30" s="126"/>
      <c r="L30" s="126"/>
      <c r="M30" s="126"/>
      <c r="N30" s="126"/>
      <c r="O30" s="126"/>
      <c r="P30" s="127"/>
    </row>
    <row r="31" spans="2:16" x14ac:dyDescent="0.25">
      <c r="B31" s="125" t="s">
        <v>417</v>
      </c>
      <c r="C31" s="126"/>
      <c r="D31" s="126"/>
      <c r="E31" s="126"/>
      <c r="F31" s="126"/>
      <c r="G31" s="126"/>
      <c r="H31" s="126"/>
      <c r="I31" s="126"/>
      <c r="J31" s="126"/>
      <c r="K31" s="126"/>
      <c r="L31" s="126"/>
      <c r="M31" s="126"/>
      <c r="N31" s="126"/>
      <c r="O31" s="126"/>
      <c r="P31" s="127"/>
    </row>
    <row r="32" spans="2:16" ht="15" customHeight="1" x14ac:dyDescent="0.25">
      <c r="B32" s="125" t="s">
        <v>418</v>
      </c>
      <c r="C32" s="126"/>
      <c r="D32" s="126"/>
      <c r="E32" s="126"/>
      <c r="F32" s="126"/>
      <c r="G32" s="126"/>
      <c r="H32" s="126"/>
      <c r="I32" s="126"/>
      <c r="J32" s="126"/>
      <c r="K32" s="126"/>
      <c r="L32" s="126"/>
      <c r="M32" s="126"/>
      <c r="N32" s="126"/>
      <c r="O32" s="126"/>
      <c r="P32" s="127"/>
    </row>
    <row r="33" spans="2:16" x14ac:dyDescent="0.25">
      <c r="B33" s="125" t="s">
        <v>419</v>
      </c>
      <c r="C33" s="126"/>
      <c r="D33" s="126"/>
      <c r="E33" s="126"/>
      <c r="F33" s="126"/>
      <c r="G33" s="126"/>
      <c r="H33" s="126"/>
      <c r="I33" s="126"/>
      <c r="J33" s="126"/>
      <c r="K33" s="126"/>
      <c r="L33" s="126"/>
      <c r="M33" s="126"/>
      <c r="N33" s="126"/>
      <c r="O33" s="126"/>
      <c r="P33" s="127"/>
    </row>
    <row r="34" spans="2:16" x14ac:dyDescent="0.25">
      <c r="B34" s="125" t="s">
        <v>409</v>
      </c>
      <c r="C34" s="126"/>
      <c r="D34" s="126"/>
      <c r="E34" s="126"/>
      <c r="F34" s="126"/>
      <c r="G34" s="126"/>
      <c r="H34" s="126"/>
      <c r="I34" s="126"/>
      <c r="J34" s="126"/>
      <c r="K34" s="126"/>
      <c r="L34" s="126"/>
      <c r="M34" s="126"/>
      <c r="N34" s="126"/>
      <c r="O34" s="126"/>
      <c r="P34" s="127"/>
    </row>
    <row r="35" spans="2:16" ht="29.25" customHeight="1" x14ac:dyDescent="0.25">
      <c r="B35" s="128" t="s">
        <v>410</v>
      </c>
      <c r="C35" s="129"/>
      <c r="D35" s="129"/>
      <c r="E35" s="129"/>
      <c r="F35" s="129"/>
      <c r="G35" s="129"/>
      <c r="H35" s="129"/>
      <c r="I35" s="129"/>
      <c r="J35" s="129"/>
      <c r="K35" s="129"/>
      <c r="L35" s="129"/>
      <c r="M35" s="129"/>
      <c r="N35" s="129"/>
      <c r="O35" s="129"/>
      <c r="P35" s="130"/>
    </row>
    <row r="37" spans="2:16" x14ac:dyDescent="0.25">
      <c r="B37" s="96" t="s">
        <v>412</v>
      </c>
      <c r="C37" s="97"/>
      <c r="D37" s="97"/>
      <c r="E37" s="97"/>
      <c r="F37" s="97"/>
      <c r="G37" s="97"/>
      <c r="H37" s="97"/>
      <c r="I37" s="97"/>
      <c r="J37" s="97"/>
      <c r="K37" s="97"/>
      <c r="L37" s="97"/>
      <c r="M37" s="97"/>
      <c r="N37" s="97"/>
      <c r="O37" s="97"/>
      <c r="P37" s="98"/>
    </row>
    <row r="38" spans="2:16" x14ac:dyDescent="0.25">
      <c r="B38" s="112" t="s">
        <v>413</v>
      </c>
      <c r="C38" s="110"/>
      <c r="D38" s="110"/>
      <c r="E38" s="110"/>
      <c r="F38" s="110"/>
      <c r="G38" s="110"/>
      <c r="H38" s="110"/>
      <c r="I38" s="110"/>
      <c r="J38" s="110"/>
      <c r="K38" s="110"/>
      <c r="L38" s="110"/>
      <c r="M38" s="110"/>
      <c r="N38" s="110"/>
      <c r="O38" s="110"/>
      <c r="P38" s="111"/>
    </row>
    <row r="40" spans="2:16" x14ac:dyDescent="0.25">
      <c r="B40" s="136" t="s">
        <v>420</v>
      </c>
      <c r="C40" s="137"/>
      <c r="D40" s="137"/>
      <c r="E40" s="137"/>
      <c r="F40" s="137"/>
      <c r="G40" s="137"/>
      <c r="H40" s="137"/>
      <c r="I40" s="137"/>
      <c r="J40" s="137"/>
      <c r="K40" s="137"/>
      <c r="L40" s="137"/>
      <c r="M40" s="137"/>
      <c r="N40" s="137"/>
      <c r="O40" s="137"/>
      <c r="P40" s="138"/>
    </row>
    <row r="41" spans="2:16" x14ac:dyDescent="0.25">
      <c r="B41" s="134" t="s">
        <v>421</v>
      </c>
      <c r="C41" s="135"/>
      <c r="D41" s="135"/>
      <c r="E41" s="135"/>
      <c r="F41" s="135"/>
      <c r="G41" s="135"/>
      <c r="H41" s="135"/>
      <c r="I41" s="135"/>
      <c r="J41" s="135"/>
      <c r="K41" s="103"/>
      <c r="L41" s="103"/>
      <c r="M41" s="103"/>
      <c r="N41" s="103"/>
      <c r="O41" s="103"/>
      <c r="P41" s="104"/>
    </row>
    <row r="42" spans="2:16" ht="29.25" customHeight="1" x14ac:dyDescent="0.25">
      <c r="B42" s="113" t="s">
        <v>414</v>
      </c>
      <c r="C42" s="114"/>
      <c r="D42" s="114"/>
      <c r="E42" s="114"/>
      <c r="F42" s="114"/>
      <c r="G42" s="114"/>
      <c r="H42" s="114"/>
      <c r="I42" s="114"/>
      <c r="J42" s="114"/>
      <c r="K42" s="114"/>
      <c r="L42" s="114"/>
      <c r="M42" s="114"/>
      <c r="N42" s="114"/>
      <c r="O42" s="114"/>
      <c r="P42" s="115"/>
    </row>
  </sheetData>
  <sheetProtection algorithmName="SHA-512" hashValue="JVTNjBHSK6GxL2jbsZGGMaqxGeGCDQr3z9QKDcZd2eucJ0hZ+co0+ylNBa9JbD3s1dOoNGLWdX+vU1cOKZcrJA==" saltValue="8/limmb96nIktzE+cuhqww==" spinCount="100000" sheet="1" objects="1" scenarios="1"/>
  <mergeCells count="12">
    <mergeCell ref="B42:P42"/>
    <mergeCell ref="B5:P5"/>
    <mergeCell ref="B3:P3"/>
    <mergeCell ref="B8:P8"/>
    <mergeCell ref="B30:P30"/>
    <mergeCell ref="B31:P31"/>
    <mergeCell ref="B32:P32"/>
    <mergeCell ref="B33:P33"/>
    <mergeCell ref="B34:P34"/>
    <mergeCell ref="B35:P35"/>
    <mergeCell ref="B29:P29"/>
    <mergeCell ref="B40:P40"/>
  </mergeCells>
  <pageMargins left="0.7" right="0.7" top="0.75" bottom="0.75" header="0.3" footer="0.3"/>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2"/>
  <sheetViews>
    <sheetView showGridLines="0" workbookViewId="0"/>
  </sheetViews>
  <sheetFormatPr defaultRowHeight="15" x14ac:dyDescent="0.25"/>
  <cols>
    <col min="1" max="1" width="9.85546875" customWidth="1"/>
    <col min="2" max="2" width="12.7109375" bestFit="1" customWidth="1"/>
    <col min="3" max="3" width="26" bestFit="1" customWidth="1"/>
    <col min="4" max="7" width="20.7109375" customWidth="1"/>
    <col min="8" max="9" width="10.7109375" customWidth="1"/>
    <col min="10" max="10" width="15.7109375" customWidth="1"/>
    <col min="11" max="11" width="20.7109375" customWidth="1"/>
    <col min="12" max="14" width="10.7109375" customWidth="1"/>
    <col min="15" max="15" width="10.7109375" style="2" customWidth="1"/>
  </cols>
  <sheetData>
    <row r="1" spans="1:15" x14ac:dyDescent="0.25">
      <c r="A1" s="11" t="s">
        <v>16</v>
      </c>
    </row>
    <row r="3" spans="1:15" s="3" customFormat="1" ht="45" x14ac:dyDescent="0.25">
      <c r="A3" s="2" t="s">
        <v>17</v>
      </c>
      <c r="B3" s="2" t="s">
        <v>18</v>
      </c>
      <c r="C3" s="2" t="s">
        <v>19</v>
      </c>
      <c r="D3" s="2" t="s">
        <v>20</v>
      </c>
      <c r="E3" s="2" t="s">
        <v>21</v>
      </c>
      <c r="F3" s="2" t="s">
        <v>1</v>
      </c>
      <c r="G3" s="2" t="s">
        <v>22</v>
      </c>
      <c r="H3" s="4" t="s">
        <v>23</v>
      </c>
      <c r="I3" s="4" t="s">
        <v>24</v>
      </c>
      <c r="J3" s="4" t="s">
        <v>25</v>
      </c>
      <c r="K3" s="12" t="s">
        <v>26</v>
      </c>
      <c r="L3" s="12" t="s">
        <v>397</v>
      </c>
      <c r="M3" s="12" t="s">
        <v>27</v>
      </c>
      <c r="N3" s="12" t="s">
        <v>28</v>
      </c>
      <c r="O3" s="4" t="s">
        <v>415</v>
      </c>
    </row>
    <row r="4" spans="1:15" x14ac:dyDescent="0.25">
      <c r="A4" s="39">
        <v>1</v>
      </c>
      <c r="B4" s="39" t="s">
        <v>29</v>
      </c>
      <c r="C4" s="40" t="s">
        <v>30</v>
      </c>
      <c r="D4" s="40" t="s">
        <v>31</v>
      </c>
      <c r="E4" s="40" t="s">
        <v>32</v>
      </c>
      <c r="F4" s="52" t="s">
        <v>390</v>
      </c>
      <c r="G4" s="40" t="s">
        <v>33</v>
      </c>
      <c r="H4" s="38"/>
      <c r="I4" s="57" t="s">
        <v>40</v>
      </c>
      <c r="J4" s="38"/>
      <c r="K4" s="81"/>
      <c r="L4" s="81" t="s">
        <v>35</v>
      </c>
      <c r="M4" s="81"/>
      <c r="N4" s="81"/>
      <c r="O4" s="2">
        <f>COUNTA(Tabel1[[#This Row],[Aanrijtijd
&lt; 30 minuten]:[Aanrijtijd
&lt; 120 minuten]])</f>
        <v>1</v>
      </c>
    </row>
    <row r="5" spans="1:15" x14ac:dyDescent="0.25">
      <c r="A5" s="39">
        <v>2</v>
      </c>
      <c r="B5" s="39" t="s">
        <v>29</v>
      </c>
      <c r="C5" s="40" t="s">
        <v>36</v>
      </c>
      <c r="D5" s="40" t="s">
        <v>37</v>
      </c>
      <c r="E5" s="40" t="s">
        <v>38</v>
      </c>
      <c r="F5" s="52" t="s">
        <v>390</v>
      </c>
      <c r="G5" s="59" t="s">
        <v>39</v>
      </c>
      <c r="H5" s="38"/>
      <c r="I5" s="38" t="s">
        <v>40</v>
      </c>
      <c r="J5" s="38"/>
      <c r="K5" s="81"/>
      <c r="L5" s="81" t="s">
        <v>35</v>
      </c>
      <c r="M5" s="81"/>
      <c r="N5" s="81"/>
      <c r="O5" s="2">
        <f>COUNTA(Tabel1[[#This Row],[Aanrijtijd
&lt; 30 minuten]:[Aanrijtijd
&lt; 120 minuten]])</f>
        <v>1</v>
      </c>
    </row>
    <row r="6" spans="1:15" x14ac:dyDescent="0.25">
      <c r="A6" s="39">
        <v>3</v>
      </c>
      <c r="B6" s="39" t="s">
        <v>29</v>
      </c>
      <c r="C6" s="40" t="s">
        <v>41</v>
      </c>
      <c r="D6" s="44" t="s">
        <v>42</v>
      </c>
      <c r="E6" s="44" t="s">
        <v>43</v>
      </c>
      <c r="F6" s="52" t="s">
        <v>390</v>
      </c>
      <c r="G6" s="63" t="s">
        <v>44</v>
      </c>
      <c r="H6" s="38"/>
      <c r="I6" s="38" t="s">
        <v>40</v>
      </c>
      <c r="J6" s="38"/>
      <c r="K6" s="81"/>
      <c r="L6" s="81" t="s">
        <v>35</v>
      </c>
      <c r="M6" s="81"/>
      <c r="N6" s="81"/>
      <c r="O6" s="2">
        <f>COUNTA(Tabel1[[#This Row],[Aanrijtijd
&lt; 30 minuten]:[Aanrijtijd
&lt; 120 minuten]])</f>
        <v>1</v>
      </c>
    </row>
    <row r="7" spans="1:15" x14ac:dyDescent="0.25">
      <c r="A7" s="39">
        <v>4</v>
      </c>
      <c r="B7" s="39" t="s">
        <v>45</v>
      </c>
      <c r="C7" s="40" t="s">
        <v>46</v>
      </c>
      <c r="D7" s="40" t="s">
        <v>47</v>
      </c>
      <c r="E7" s="40" t="s">
        <v>48</v>
      </c>
      <c r="F7" s="52" t="s">
        <v>390</v>
      </c>
      <c r="G7" s="59" t="s">
        <v>49</v>
      </c>
      <c r="H7" s="38" t="s">
        <v>40</v>
      </c>
      <c r="I7" s="38"/>
      <c r="J7" s="38"/>
      <c r="K7" s="81"/>
      <c r="L7" s="81" t="s">
        <v>35</v>
      </c>
      <c r="M7" s="81"/>
      <c r="N7" s="81"/>
      <c r="O7" s="2">
        <f>COUNTA(Tabel1[[#This Row],[Aanrijtijd
&lt; 30 minuten]:[Aanrijtijd
&lt; 120 minuten]])</f>
        <v>1</v>
      </c>
    </row>
    <row r="8" spans="1:15" x14ac:dyDescent="0.25">
      <c r="A8" s="39">
        <v>5</v>
      </c>
      <c r="B8" s="39" t="s">
        <v>45</v>
      </c>
      <c r="C8" s="40" t="s">
        <v>50</v>
      </c>
      <c r="D8" s="40" t="s">
        <v>51</v>
      </c>
      <c r="E8" s="40" t="s">
        <v>52</v>
      </c>
      <c r="F8" s="52" t="s">
        <v>390</v>
      </c>
      <c r="G8" s="59" t="s">
        <v>53</v>
      </c>
      <c r="H8" s="38" t="s">
        <v>40</v>
      </c>
      <c r="I8" s="38"/>
      <c r="J8" s="38"/>
      <c r="K8" s="81"/>
      <c r="L8" s="81" t="s">
        <v>35</v>
      </c>
      <c r="M8" s="81"/>
      <c r="N8" s="81"/>
      <c r="O8" s="2">
        <f>COUNTA(Tabel1[[#This Row],[Aanrijtijd
&lt; 30 minuten]:[Aanrijtijd
&lt; 120 minuten]])</f>
        <v>1</v>
      </c>
    </row>
    <row r="9" spans="1:15" x14ac:dyDescent="0.25">
      <c r="A9" s="39">
        <v>6</v>
      </c>
      <c r="B9" s="39" t="s">
        <v>45</v>
      </c>
      <c r="C9" s="40" t="s">
        <v>54</v>
      </c>
      <c r="D9" s="40" t="s">
        <v>55</v>
      </c>
      <c r="E9" s="40" t="s">
        <v>56</v>
      </c>
      <c r="F9" s="52" t="s">
        <v>390</v>
      </c>
      <c r="G9" s="59" t="s">
        <v>57</v>
      </c>
      <c r="H9" s="38" t="s">
        <v>40</v>
      </c>
      <c r="I9" s="38"/>
      <c r="J9" s="38"/>
      <c r="K9" s="81"/>
      <c r="L9" s="81" t="s">
        <v>35</v>
      </c>
      <c r="M9" s="81"/>
      <c r="N9" s="81"/>
      <c r="O9" s="2">
        <f>COUNTA(Tabel1[[#This Row],[Aanrijtijd
&lt; 30 minuten]:[Aanrijtijd
&lt; 120 minuten]])</f>
        <v>1</v>
      </c>
    </row>
    <row r="10" spans="1:15" x14ac:dyDescent="0.25">
      <c r="A10" s="39">
        <v>7</v>
      </c>
      <c r="B10" s="39" t="s">
        <v>45</v>
      </c>
      <c r="C10" s="40" t="s">
        <v>58</v>
      </c>
      <c r="D10" s="40" t="s">
        <v>59</v>
      </c>
      <c r="E10" s="40" t="s">
        <v>60</v>
      </c>
      <c r="F10" s="52" t="s">
        <v>390</v>
      </c>
      <c r="G10" s="59" t="s">
        <v>61</v>
      </c>
      <c r="H10" s="38" t="s">
        <v>40</v>
      </c>
      <c r="I10" s="38"/>
      <c r="J10" s="38"/>
      <c r="K10" s="81"/>
      <c r="L10" s="81" t="s">
        <v>35</v>
      </c>
      <c r="M10" s="81"/>
      <c r="N10" s="81"/>
      <c r="O10" s="2">
        <f>COUNTA(Tabel1[[#This Row],[Aanrijtijd
&lt; 30 minuten]:[Aanrijtijd
&lt; 120 minuten]])</f>
        <v>1</v>
      </c>
    </row>
    <row r="11" spans="1:15" x14ac:dyDescent="0.25">
      <c r="A11" s="39">
        <v>8</v>
      </c>
      <c r="B11" s="39" t="s">
        <v>62</v>
      </c>
      <c r="C11" s="40" t="s">
        <v>63</v>
      </c>
      <c r="D11" s="40" t="s">
        <v>64</v>
      </c>
      <c r="E11" s="40" t="s">
        <v>65</v>
      </c>
      <c r="F11" s="52" t="s">
        <v>10</v>
      </c>
      <c r="G11" s="59" t="s">
        <v>66</v>
      </c>
      <c r="H11" s="38"/>
      <c r="I11" s="38" t="s">
        <v>34</v>
      </c>
      <c r="J11" s="38"/>
      <c r="K11" s="81"/>
      <c r="L11" s="81" t="s">
        <v>35</v>
      </c>
      <c r="M11" s="81"/>
      <c r="N11" s="81"/>
      <c r="O11" s="2">
        <f>COUNTA(Tabel1[[#This Row],[Aanrijtijd
&lt; 30 minuten]:[Aanrijtijd
&lt; 120 minuten]])</f>
        <v>1</v>
      </c>
    </row>
    <row r="12" spans="1:15" x14ac:dyDescent="0.25">
      <c r="A12" s="39">
        <v>9</v>
      </c>
      <c r="B12" s="39" t="s">
        <v>62</v>
      </c>
      <c r="C12" s="40" t="s">
        <v>67</v>
      </c>
      <c r="D12" s="40" t="s">
        <v>68</v>
      </c>
      <c r="E12" s="40" t="s">
        <v>69</v>
      </c>
      <c r="F12" s="52" t="s">
        <v>390</v>
      </c>
      <c r="G12" s="59" t="s">
        <v>70</v>
      </c>
      <c r="H12" s="38"/>
      <c r="I12" s="57" t="s">
        <v>34</v>
      </c>
      <c r="J12" s="38"/>
      <c r="K12" s="81"/>
      <c r="L12" s="81" t="s">
        <v>35</v>
      </c>
      <c r="M12" s="81"/>
      <c r="N12" s="81"/>
      <c r="O12" s="2">
        <f>COUNTA(Tabel1[[#This Row],[Aanrijtijd
&lt; 30 minuten]:[Aanrijtijd
&lt; 120 minuten]])</f>
        <v>1</v>
      </c>
    </row>
    <row r="13" spans="1:15" x14ac:dyDescent="0.25">
      <c r="A13" s="39">
        <v>10</v>
      </c>
      <c r="B13" s="39" t="s">
        <v>62</v>
      </c>
      <c r="C13" s="40" t="s">
        <v>71</v>
      </c>
      <c r="D13" s="40" t="s">
        <v>72</v>
      </c>
      <c r="E13" s="40" t="s">
        <v>73</v>
      </c>
      <c r="F13" s="52" t="s">
        <v>10</v>
      </c>
      <c r="G13" s="59" t="s">
        <v>74</v>
      </c>
      <c r="H13" s="38"/>
      <c r="I13" s="38" t="s">
        <v>34</v>
      </c>
      <c r="J13" s="38"/>
      <c r="K13" s="81"/>
      <c r="L13" s="81" t="s">
        <v>35</v>
      </c>
      <c r="M13" s="81"/>
      <c r="N13" s="81"/>
      <c r="O13" s="2">
        <f>COUNTA(Tabel1[[#This Row],[Aanrijtijd
&lt; 30 minuten]:[Aanrijtijd
&lt; 120 minuten]])</f>
        <v>1</v>
      </c>
    </row>
    <row r="14" spans="1:15" x14ac:dyDescent="0.25">
      <c r="A14" s="39">
        <v>11</v>
      </c>
      <c r="B14" s="39" t="s">
        <v>62</v>
      </c>
      <c r="C14" s="40" t="s">
        <v>75</v>
      </c>
      <c r="D14" s="40" t="s">
        <v>76</v>
      </c>
      <c r="E14" s="40" t="s">
        <v>77</v>
      </c>
      <c r="F14" s="52" t="s">
        <v>390</v>
      </c>
      <c r="G14" s="59" t="s">
        <v>78</v>
      </c>
      <c r="H14" s="38"/>
      <c r="I14" s="38" t="s">
        <v>34</v>
      </c>
      <c r="J14" s="38"/>
      <c r="K14" s="81"/>
      <c r="L14" s="81" t="s">
        <v>35</v>
      </c>
      <c r="M14" s="81"/>
      <c r="N14" s="81"/>
      <c r="O14" s="2">
        <f>COUNTA(Tabel1[[#This Row],[Aanrijtijd
&lt; 30 minuten]:[Aanrijtijd
&lt; 120 minuten]])</f>
        <v>1</v>
      </c>
    </row>
    <row r="15" spans="1:15" x14ac:dyDescent="0.25">
      <c r="A15" s="39">
        <v>12</v>
      </c>
      <c r="B15" s="39" t="s">
        <v>62</v>
      </c>
      <c r="C15" s="40" t="s">
        <v>79</v>
      </c>
      <c r="D15" s="40" t="s">
        <v>80</v>
      </c>
      <c r="E15" s="40" t="s">
        <v>81</v>
      </c>
      <c r="F15" s="52" t="s">
        <v>390</v>
      </c>
      <c r="G15" s="59" t="s">
        <v>82</v>
      </c>
      <c r="H15" s="38"/>
      <c r="I15" s="38" t="s">
        <v>34</v>
      </c>
      <c r="J15" s="38"/>
      <c r="K15" s="81"/>
      <c r="L15" s="81" t="s">
        <v>35</v>
      </c>
      <c r="M15" s="81"/>
      <c r="N15" s="81"/>
      <c r="O15" s="2">
        <f>COUNTA(Tabel1[[#This Row],[Aanrijtijd
&lt; 30 minuten]:[Aanrijtijd
&lt; 120 minuten]])</f>
        <v>1</v>
      </c>
    </row>
    <row r="16" spans="1:15" x14ac:dyDescent="0.25">
      <c r="A16" s="39">
        <v>13</v>
      </c>
      <c r="B16" s="39" t="s">
        <v>62</v>
      </c>
      <c r="C16" s="40" t="s">
        <v>83</v>
      </c>
      <c r="D16" s="40" t="s">
        <v>84</v>
      </c>
      <c r="E16" s="40" t="s">
        <v>85</v>
      </c>
      <c r="F16" s="52" t="s">
        <v>390</v>
      </c>
      <c r="G16" s="59" t="s">
        <v>86</v>
      </c>
      <c r="H16" s="38"/>
      <c r="I16" s="38" t="s">
        <v>34</v>
      </c>
      <c r="J16" s="38"/>
      <c r="K16" s="81"/>
      <c r="L16" s="81" t="s">
        <v>35</v>
      </c>
      <c r="M16" s="81"/>
      <c r="N16" s="81"/>
      <c r="O16" s="2">
        <f>COUNTA(Tabel1[[#This Row],[Aanrijtijd
&lt; 30 minuten]:[Aanrijtijd
&lt; 120 minuten]])</f>
        <v>1</v>
      </c>
    </row>
    <row r="17" spans="1:15" x14ac:dyDescent="0.25">
      <c r="A17" s="39">
        <v>14</v>
      </c>
      <c r="B17" s="39" t="s">
        <v>62</v>
      </c>
      <c r="C17" s="40" t="s">
        <v>87</v>
      </c>
      <c r="D17" s="40" t="s">
        <v>88</v>
      </c>
      <c r="E17" s="40" t="s">
        <v>89</v>
      </c>
      <c r="F17" s="52" t="s">
        <v>390</v>
      </c>
      <c r="G17" s="59" t="s">
        <v>90</v>
      </c>
      <c r="H17" s="38"/>
      <c r="I17" s="38" t="s">
        <v>34</v>
      </c>
      <c r="J17" s="38"/>
      <c r="K17" s="81"/>
      <c r="L17" s="81" t="s">
        <v>35</v>
      </c>
      <c r="M17" s="81"/>
      <c r="N17" s="81"/>
      <c r="O17" s="2">
        <f>COUNTA(Tabel1[[#This Row],[Aanrijtijd
&lt; 30 minuten]:[Aanrijtijd
&lt; 120 minuten]])</f>
        <v>1</v>
      </c>
    </row>
    <row r="18" spans="1:15" x14ac:dyDescent="0.25">
      <c r="A18" s="39">
        <v>15</v>
      </c>
      <c r="B18" s="39" t="s">
        <v>62</v>
      </c>
      <c r="C18" s="40" t="s">
        <v>91</v>
      </c>
      <c r="D18" s="16" t="s">
        <v>92</v>
      </c>
      <c r="E18" s="16" t="s">
        <v>93</v>
      </c>
      <c r="F18" s="52" t="s">
        <v>390</v>
      </c>
      <c r="G18" s="61" t="s">
        <v>94</v>
      </c>
      <c r="H18" s="18"/>
      <c r="I18" s="18" t="s">
        <v>40</v>
      </c>
      <c r="J18" s="18"/>
      <c r="K18" s="81"/>
      <c r="L18" s="81" t="s">
        <v>35</v>
      </c>
      <c r="M18" s="81"/>
      <c r="N18" s="81"/>
      <c r="O18" s="2">
        <f>COUNTA(Tabel1[[#This Row],[Aanrijtijd
&lt; 30 minuten]:[Aanrijtijd
&lt; 120 minuten]])</f>
        <v>1</v>
      </c>
    </row>
    <row r="19" spans="1:15" x14ac:dyDescent="0.25">
      <c r="A19" s="39">
        <v>16</v>
      </c>
      <c r="B19" s="39" t="s">
        <v>62</v>
      </c>
      <c r="C19" s="40" t="s">
        <v>95</v>
      </c>
      <c r="D19" s="16" t="s">
        <v>96</v>
      </c>
      <c r="E19" s="16" t="s">
        <v>97</v>
      </c>
      <c r="F19" s="52" t="s">
        <v>390</v>
      </c>
      <c r="G19" s="61" t="s">
        <v>98</v>
      </c>
      <c r="H19" s="18"/>
      <c r="I19" s="18" t="s">
        <v>34</v>
      </c>
      <c r="J19" s="18"/>
      <c r="K19" s="81"/>
      <c r="L19" s="81" t="s">
        <v>35</v>
      </c>
      <c r="M19" s="81"/>
      <c r="N19" s="81"/>
      <c r="O19" s="2">
        <f>COUNTA(Tabel1[[#This Row],[Aanrijtijd
&lt; 30 minuten]:[Aanrijtijd
&lt; 120 minuten]])</f>
        <v>1</v>
      </c>
    </row>
    <row r="20" spans="1:15" x14ac:dyDescent="0.25">
      <c r="A20" s="39">
        <v>17</v>
      </c>
      <c r="B20" s="39" t="s">
        <v>62</v>
      </c>
      <c r="C20" s="40" t="s">
        <v>99</v>
      </c>
      <c r="D20" s="16" t="s">
        <v>100</v>
      </c>
      <c r="E20" s="16" t="s">
        <v>101</v>
      </c>
      <c r="F20" s="52" t="s">
        <v>390</v>
      </c>
      <c r="G20" s="61" t="s">
        <v>102</v>
      </c>
      <c r="H20" s="18"/>
      <c r="I20" s="18" t="s">
        <v>34</v>
      </c>
      <c r="J20" s="18"/>
      <c r="K20" s="81"/>
      <c r="L20" s="81" t="s">
        <v>35</v>
      </c>
      <c r="M20" s="81"/>
      <c r="N20" s="81"/>
      <c r="O20" s="2">
        <f>COUNTA(Tabel1[[#This Row],[Aanrijtijd
&lt; 30 minuten]:[Aanrijtijd
&lt; 120 minuten]])</f>
        <v>1</v>
      </c>
    </row>
    <row r="21" spans="1:15" x14ac:dyDescent="0.25">
      <c r="A21" s="39">
        <v>18</v>
      </c>
      <c r="B21" s="39" t="s">
        <v>29</v>
      </c>
      <c r="C21" s="40" t="s">
        <v>30</v>
      </c>
      <c r="D21" s="16" t="s">
        <v>103</v>
      </c>
      <c r="E21" s="16" t="s">
        <v>104</v>
      </c>
      <c r="F21" s="52" t="s">
        <v>390</v>
      </c>
      <c r="G21" s="61" t="s">
        <v>105</v>
      </c>
      <c r="H21" s="18"/>
      <c r="I21" s="18" t="s">
        <v>40</v>
      </c>
      <c r="J21" s="18"/>
      <c r="K21" s="81"/>
      <c r="L21" s="81" t="s">
        <v>35</v>
      </c>
      <c r="M21" s="81"/>
      <c r="N21" s="81"/>
      <c r="O21" s="2">
        <f>COUNTA(Tabel1[[#This Row],[Aanrijtijd
&lt; 30 minuten]:[Aanrijtijd
&lt; 120 minuten]])</f>
        <v>1</v>
      </c>
    </row>
    <row r="22" spans="1:15" x14ac:dyDescent="0.25">
      <c r="A22" s="39">
        <v>19</v>
      </c>
      <c r="B22" s="39" t="s">
        <v>29</v>
      </c>
      <c r="C22" s="40" t="s">
        <v>107</v>
      </c>
      <c r="D22" s="44" t="s">
        <v>108</v>
      </c>
      <c r="E22" s="44"/>
      <c r="F22" s="52" t="s">
        <v>390</v>
      </c>
      <c r="G22" s="63" t="s">
        <v>109</v>
      </c>
      <c r="H22" s="38"/>
      <c r="I22" s="38" t="s">
        <v>40</v>
      </c>
      <c r="J22" s="38"/>
      <c r="K22" s="81"/>
      <c r="L22" s="81" t="s">
        <v>35</v>
      </c>
      <c r="M22" s="81"/>
      <c r="N22" s="81"/>
      <c r="O22" s="2">
        <f>COUNTA(Tabel1[[#This Row],[Aanrijtijd
&lt; 30 minuten]:[Aanrijtijd
&lt; 120 minuten]])</f>
        <v>1</v>
      </c>
    </row>
    <row r="23" spans="1:15" x14ac:dyDescent="0.25">
      <c r="A23" s="39">
        <v>20</v>
      </c>
      <c r="B23" s="39" t="s">
        <v>62</v>
      </c>
      <c r="C23" s="40" t="s">
        <v>110</v>
      </c>
      <c r="D23" s="40" t="s">
        <v>111</v>
      </c>
      <c r="E23" s="40" t="s">
        <v>112</v>
      </c>
      <c r="F23" s="52" t="s">
        <v>390</v>
      </c>
      <c r="G23" s="59" t="s">
        <v>113</v>
      </c>
      <c r="H23" s="38"/>
      <c r="I23" s="38" t="s">
        <v>40</v>
      </c>
      <c r="J23" s="38"/>
      <c r="K23" s="81"/>
      <c r="L23" s="81" t="s">
        <v>35</v>
      </c>
      <c r="M23" s="81"/>
      <c r="N23" s="81"/>
      <c r="O23" s="2">
        <f>COUNTA(Tabel1[[#This Row],[Aanrijtijd
&lt; 30 minuten]:[Aanrijtijd
&lt; 120 minuten]])</f>
        <v>1</v>
      </c>
    </row>
    <row r="24" spans="1:15" x14ac:dyDescent="0.25">
      <c r="A24" s="39"/>
      <c r="B24" s="39"/>
      <c r="C24" s="40"/>
      <c r="D24" s="40"/>
      <c r="E24" s="40"/>
      <c r="F24" s="52"/>
      <c r="G24" s="59"/>
      <c r="H24" s="38"/>
      <c r="I24" s="38"/>
      <c r="J24" s="85"/>
      <c r="K24" s="86"/>
      <c r="L24" s="86"/>
      <c r="M24" s="86"/>
      <c r="N24" s="86"/>
      <c r="O24" s="87"/>
    </row>
    <row r="25" spans="1:15" x14ac:dyDescent="0.25">
      <c r="A25" s="19" t="s">
        <v>114</v>
      </c>
      <c r="B25" s="19"/>
      <c r="C25" s="20"/>
      <c r="D25" s="20"/>
      <c r="E25" s="20"/>
      <c r="F25" s="52"/>
      <c r="G25" s="20"/>
      <c r="H25" s="21"/>
      <c r="I25" s="21"/>
      <c r="J25" s="21"/>
      <c r="K25" s="84"/>
      <c r="L25" s="84"/>
      <c r="M25" s="84"/>
      <c r="N25" s="84"/>
      <c r="O25" s="84"/>
    </row>
    <row r="26" spans="1:15" s="74" customFormat="1" x14ac:dyDescent="0.25">
      <c r="A26" s="71">
        <v>21</v>
      </c>
      <c r="B26" s="71" t="s">
        <v>29</v>
      </c>
      <c r="C26" s="68" t="s">
        <v>115</v>
      </c>
      <c r="D26" s="72" t="s">
        <v>116</v>
      </c>
      <c r="E26" s="72" t="s">
        <v>117</v>
      </c>
      <c r="F26" s="68" t="s">
        <v>390</v>
      </c>
      <c r="G26" s="72" t="s">
        <v>118</v>
      </c>
      <c r="H26" s="69"/>
      <c r="I26" s="69" t="s">
        <v>34</v>
      </c>
      <c r="J26" s="69"/>
      <c r="K26" s="82"/>
      <c r="L26" s="82"/>
      <c r="M26" s="82"/>
      <c r="N26" s="82"/>
      <c r="O26" s="73"/>
    </row>
    <row r="27" spans="1:15" s="74" customFormat="1" x14ac:dyDescent="0.25">
      <c r="A27" s="71">
        <v>22</v>
      </c>
      <c r="B27" s="71" t="s">
        <v>29</v>
      </c>
      <c r="C27" s="68" t="s">
        <v>119</v>
      </c>
      <c r="D27" s="68" t="s">
        <v>120</v>
      </c>
      <c r="E27" s="68" t="s">
        <v>121</v>
      </c>
      <c r="F27" s="68" t="s">
        <v>390</v>
      </c>
      <c r="G27" s="68" t="s">
        <v>122</v>
      </c>
      <c r="H27" s="69"/>
      <c r="I27" s="69" t="s">
        <v>40</v>
      </c>
      <c r="J27" s="69"/>
      <c r="K27" s="82"/>
      <c r="L27" s="82"/>
      <c r="M27" s="82"/>
      <c r="N27" s="82"/>
      <c r="O27" s="73"/>
    </row>
    <row r="28" spans="1:15" s="74" customFormat="1" x14ac:dyDescent="0.25">
      <c r="A28" s="71">
        <v>23</v>
      </c>
      <c r="B28" s="71" t="s">
        <v>29</v>
      </c>
      <c r="C28" s="68" t="s">
        <v>123</v>
      </c>
      <c r="D28" s="68" t="s">
        <v>124</v>
      </c>
      <c r="E28" s="68" t="s">
        <v>125</v>
      </c>
      <c r="F28" s="68" t="s">
        <v>390</v>
      </c>
      <c r="G28" s="68" t="s">
        <v>126</v>
      </c>
      <c r="H28" s="69"/>
      <c r="I28" s="69" t="s">
        <v>34</v>
      </c>
      <c r="J28" s="69"/>
      <c r="K28" s="82"/>
      <c r="L28" s="82"/>
      <c r="M28" s="82"/>
      <c r="N28" s="82"/>
      <c r="O28" s="73"/>
    </row>
    <row r="29" spans="1:15" s="8" customFormat="1" ht="29.25" customHeight="1" x14ac:dyDescent="0.25">
      <c r="A29" s="5" t="s">
        <v>11</v>
      </c>
      <c r="B29" s="5"/>
      <c r="C29" s="5"/>
      <c r="D29" s="5"/>
      <c r="E29" s="5"/>
      <c r="F29" s="5"/>
      <c r="G29" s="5"/>
      <c r="H29" s="6">
        <f>COUNTA(H4:H23)</f>
        <v>4</v>
      </c>
      <c r="I29" s="6">
        <f>COUNTIF(I4:I28,"Ja")</f>
        <v>8</v>
      </c>
      <c r="J29" s="6"/>
      <c r="K29" s="83" t="e">
        <f>AVERAGE(K4:K28)</f>
        <v>#DIV/0!</v>
      </c>
      <c r="L29" s="6">
        <f>COUNTA(L4:L23)</f>
        <v>20</v>
      </c>
      <c r="M29" s="6">
        <f>COUNTA(M4:M23)</f>
        <v>0</v>
      </c>
      <c r="N29" s="6">
        <f>COUNTA(N4:N23)</f>
        <v>0</v>
      </c>
      <c r="O29" s="5">
        <f>SUM(Tabel1[[#This Row],[Aanrijtijd
&lt; 30 minuten]:[Aanrijtijd
&lt; 120 minuten]])</f>
        <v>20</v>
      </c>
    </row>
    <row r="30" spans="1:15" ht="29.25" customHeight="1" x14ac:dyDescent="0.25">
      <c r="A30" s="9" t="s">
        <v>127</v>
      </c>
      <c r="B30" s="9"/>
      <c r="C30" s="10"/>
      <c r="D30" s="10"/>
      <c r="E30" s="10"/>
      <c r="F30" s="10"/>
      <c r="G30" s="10"/>
      <c r="H30" s="10"/>
      <c r="I30" s="10"/>
      <c r="J30" s="10"/>
      <c r="K30" s="9"/>
      <c r="L30" s="9">
        <v>5</v>
      </c>
      <c r="M30" s="9">
        <v>0</v>
      </c>
      <c r="N30" s="9">
        <v>-5</v>
      </c>
      <c r="O30" s="9"/>
    </row>
    <row r="31" spans="1:15" ht="29.25" customHeight="1" x14ac:dyDescent="0.25">
      <c r="A31" s="5" t="s">
        <v>128</v>
      </c>
      <c r="B31" s="5"/>
      <c r="C31" s="7"/>
      <c r="D31" s="7"/>
      <c r="E31" s="7"/>
      <c r="F31" s="7"/>
      <c r="G31" s="7"/>
      <c r="H31" s="7"/>
      <c r="I31" s="7"/>
      <c r="J31" s="7"/>
      <c r="K31" s="5"/>
      <c r="L31" s="5">
        <f>+L30*L29</f>
        <v>100</v>
      </c>
      <c r="M31" s="5">
        <f>+M30*M29</f>
        <v>0</v>
      </c>
      <c r="N31" s="5">
        <f>+N30*N29</f>
        <v>0</v>
      </c>
      <c r="O31" s="5">
        <f>SUM(Tabel1[[#This Row],[Aanrijtijd
&lt; 30 minuten]:[Aanrijtijd
&lt; 120 minuten]])</f>
        <v>100</v>
      </c>
    </row>
    <row r="32" spans="1:15" ht="29.25" customHeight="1" x14ac:dyDescent="0.25">
      <c r="A32" s="28" t="s">
        <v>129</v>
      </c>
      <c r="B32" s="5"/>
      <c r="C32" s="7"/>
      <c r="D32" s="7"/>
      <c r="E32" s="7"/>
      <c r="F32" s="7"/>
      <c r="G32" s="28">
        <v>200</v>
      </c>
      <c r="H32" s="28"/>
      <c r="I32" s="28"/>
      <c r="J32" s="28"/>
      <c r="K32" s="5"/>
      <c r="L32" s="29">
        <f>+O31/(O29*L30)*Tabel1[[#This Row],[Plaats]]</f>
        <v>200</v>
      </c>
      <c r="M32" s="27"/>
      <c r="N32" s="27"/>
      <c r="O32" s="5"/>
    </row>
  </sheetData>
  <sheetProtection algorithmName="SHA-512" hashValue="tVM+xHgX61lO29WqBRHx/omdbpSbbN6i30+NbsOP0ACb8EjrJSYKEc37TIKUcYKhiqi5oK3kctaeAtch36sPhQ==" saltValue="vSZkaeJ5YvxqxIGDMDsRTg==" spinCount="100000" sheet="1" objects="1" scenarios="1"/>
  <conditionalFormatting sqref="O4:O23">
    <cfRule type="cellIs" dxfId="2" priority="3" operator="notEqual">
      <formula>1</formula>
    </cfRule>
  </conditionalFormatting>
  <pageMargins left="0.7" right="0.7" top="0.75" bottom="0.75" header="0.3" footer="0.3"/>
  <pageSetup paperSize="9" scale="56"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5E80E-C280-4143-BE89-0D06570D87A9}">
  <sheetPr>
    <pageSetUpPr fitToPage="1"/>
  </sheetPr>
  <dimension ref="A1:O28"/>
  <sheetViews>
    <sheetView workbookViewId="0"/>
  </sheetViews>
  <sheetFormatPr defaultRowHeight="15" x14ac:dyDescent="0.25"/>
  <cols>
    <col min="1" max="1" width="9.85546875" customWidth="1"/>
    <col min="2" max="2" width="13.42578125" bestFit="1" customWidth="1"/>
    <col min="3" max="3" width="34" bestFit="1" customWidth="1"/>
    <col min="4" max="7" width="20.7109375" customWidth="1"/>
    <col min="8" max="9" width="10.7109375" customWidth="1"/>
    <col min="10" max="10" width="15.7109375" customWidth="1"/>
    <col min="11" max="11" width="20.7109375" customWidth="1"/>
    <col min="12" max="14" width="10.7109375" customWidth="1"/>
    <col min="15" max="15" width="10.7109375" style="2" customWidth="1"/>
  </cols>
  <sheetData>
    <row r="1" spans="1:15" x14ac:dyDescent="0.25">
      <c r="A1" s="11" t="s">
        <v>130</v>
      </c>
      <c r="B1" s="11"/>
      <c r="C1" s="11"/>
    </row>
    <row r="3" spans="1:15" s="3" customFormat="1" ht="45" x14ac:dyDescent="0.25">
      <c r="A3" s="2" t="s">
        <v>17</v>
      </c>
      <c r="B3" s="2" t="s">
        <v>18</v>
      </c>
      <c r="C3" s="2" t="s">
        <v>19</v>
      </c>
      <c r="D3" s="2" t="s">
        <v>20</v>
      </c>
      <c r="E3" s="2" t="s">
        <v>21</v>
      </c>
      <c r="F3" s="2" t="s">
        <v>1</v>
      </c>
      <c r="G3" s="2" t="s">
        <v>22</v>
      </c>
      <c r="H3" s="4" t="s">
        <v>23</v>
      </c>
      <c r="I3" s="4" t="s">
        <v>24</v>
      </c>
      <c r="J3" s="4" t="s">
        <v>25</v>
      </c>
      <c r="K3" s="12" t="s">
        <v>26</v>
      </c>
      <c r="L3" s="12" t="s">
        <v>397</v>
      </c>
      <c r="M3" s="12" t="s">
        <v>27</v>
      </c>
      <c r="N3" s="12" t="s">
        <v>28</v>
      </c>
      <c r="O3" s="4" t="s">
        <v>415</v>
      </c>
    </row>
    <row r="4" spans="1:15" x14ac:dyDescent="0.25">
      <c r="A4" s="39">
        <v>1</v>
      </c>
      <c r="B4" s="39" t="s">
        <v>133</v>
      </c>
      <c r="C4" s="40" t="s">
        <v>134</v>
      </c>
      <c r="D4" s="40" t="s">
        <v>135</v>
      </c>
      <c r="E4" s="40" t="s">
        <v>136</v>
      </c>
      <c r="F4" s="52" t="s">
        <v>390</v>
      </c>
      <c r="G4" s="59" t="s">
        <v>137</v>
      </c>
      <c r="H4" s="38"/>
      <c r="I4" s="38" t="s">
        <v>40</v>
      </c>
      <c r="J4" s="38"/>
      <c r="K4" s="81"/>
      <c r="L4" s="81" t="s">
        <v>35</v>
      </c>
      <c r="M4" s="81"/>
      <c r="N4" s="81"/>
      <c r="O4" s="88">
        <f>COUNTA(Tabel13[[#This Row],[Aanrijtijd
&lt; 30 minuten]:[Aanrijtijd
&lt; 120 minuten]])</f>
        <v>1</v>
      </c>
    </row>
    <row r="5" spans="1:15" x14ac:dyDescent="0.25">
      <c r="A5" s="39">
        <v>2</v>
      </c>
      <c r="B5" s="39" t="s">
        <v>133</v>
      </c>
      <c r="C5" s="40" t="s">
        <v>138</v>
      </c>
      <c r="D5" s="40" t="s">
        <v>139</v>
      </c>
      <c r="E5" s="40" t="s">
        <v>140</v>
      </c>
      <c r="F5" s="52" t="s">
        <v>394</v>
      </c>
      <c r="G5" s="59" t="s">
        <v>141</v>
      </c>
      <c r="H5" s="38"/>
      <c r="I5" s="38" t="s">
        <v>40</v>
      </c>
      <c r="J5" s="38"/>
      <c r="K5" s="81"/>
      <c r="L5" s="81" t="s">
        <v>35</v>
      </c>
      <c r="M5" s="81"/>
      <c r="N5" s="81"/>
      <c r="O5" s="88">
        <f>COUNTA(Tabel13[[#This Row],[Aanrijtijd
&lt; 30 minuten]:[Aanrijtijd
&lt; 120 minuten]])</f>
        <v>1</v>
      </c>
    </row>
    <row r="6" spans="1:15" x14ac:dyDescent="0.25">
      <c r="A6" s="39">
        <v>3</v>
      </c>
      <c r="B6" s="39" t="s">
        <v>133</v>
      </c>
      <c r="C6" s="40" t="s">
        <v>142</v>
      </c>
      <c r="D6" s="40" t="s">
        <v>143</v>
      </c>
      <c r="E6" s="40" t="s">
        <v>144</v>
      </c>
      <c r="F6" s="52" t="s">
        <v>390</v>
      </c>
      <c r="G6" s="59" t="s">
        <v>145</v>
      </c>
      <c r="H6" s="38" t="s">
        <v>40</v>
      </c>
      <c r="I6" s="38"/>
      <c r="J6" s="38"/>
      <c r="K6" s="81"/>
      <c r="L6" s="81" t="s">
        <v>35</v>
      </c>
      <c r="M6" s="81"/>
      <c r="N6" s="81"/>
      <c r="O6" s="88">
        <f>COUNTA(Tabel13[[#This Row],[Aanrijtijd
&lt; 30 minuten]:[Aanrijtijd
&lt; 120 minuten]])</f>
        <v>1</v>
      </c>
    </row>
    <row r="7" spans="1:15" x14ac:dyDescent="0.25">
      <c r="A7" s="39">
        <v>4</v>
      </c>
      <c r="B7" s="39" t="s">
        <v>133</v>
      </c>
      <c r="C7" s="40" t="s">
        <v>190</v>
      </c>
      <c r="D7" s="17" t="s">
        <v>191</v>
      </c>
      <c r="E7" s="17" t="s">
        <v>192</v>
      </c>
      <c r="F7" s="52" t="s">
        <v>390</v>
      </c>
      <c r="G7" s="67" t="s">
        <v>193</v>
      </c>
      <c r="H7" s="18" t="s">
        <v>40</v>
      </c>
      <c r="I7" s="18"/>
      <c r="J7" s="18"/>
      <c r="K7" s="81"/>
      <c r="L7" s="81" t="s">
        <v>35</v>
      </c>
      <c r="M7" s="81"/>
      <c r="N7" s="81"/>
      <c r="O7" s="88">
        <f>COUNTA(Tabel13[[#This Row],[Aanrijtijd
&lt; 30 minuten]:[Aanrijtijd
&lt; 120 minuten]])</f>
        <v>1</v>
      </c>
    </row>
    <row r="8" spans="1:15" x14ac:dyDescent="0.25">
      <c r="A8" s="39">
        <v>5</v>
      </c>
      <c r="B8" s="45" t="s">
        <v>133</v>
      </c>
      <c r="C8" s="46" t="s">
        <v>370</v>
      </c>
      <c r="D8" s="17" t="s">
        <v>371</v>
      </c>
      <c r="E8" s="17" t="s">
        <v>372</v>
      </c>
      <c r="F8" s="52" t="s">
        <v>390</v>
      </c>
      <c r="G8" s="67" t="s">
        <v>15</v>
      </c>
      <c r="H8" s="18" t="s">
        <v>40</v>
      </c>
      <c r="I8" s="18"/>
      <c r="J8" s="18"/>
      <c r="K8" s="81"/>
      <c r="L8" s="81" t="s">
        <v>35</v>
      </c>
      <c r="M8" s="81"/>
      <c r="N8" s="81"/>
      <c r="O8" s="89">
        <f>COUNTA(Tabel13[[#This Row],[Aanrijtijd
&lt; 30 minuten]:[Aanrijtijd
&lt; 120 minuten]])</f>
        <v>1</v>
      </c>
    </row>
    <row r="9" spans="1:15" x14ac:dyDescent="0.25">
      <c r="A9" s="39">
        <v>6</v>
      </c>
      <c r="B9" s="50" t="s">
        <v>133</v>
      </c>
      <c r="C9" s="51" t="s">
        <v>386</v>
      </c>
      <c r="D9" s="17" t="s">
        <v>387</v>
      </c>
      <c r="E9" s="17" t="s">
        <v>388</v>
      </c>
      <c r="F9" s="52" t="s">
        <v>390</v>
      </c>
      <c r="G9" s="67" t="s">
        <v>389</v>
      </c>
      <c r="H9" s="18"/>
      <c r="I9" s="62" t="s">
        <v>34</v>
      </c>
      <c r="J9" s="18"/>
      <c r="K9" s="81"/>
      <c r="L9" s="81" t="s">
        <v>35</v>
      </c>
      <c r="M9" s="81"/>
      <c r="N9" s="81"/>
      <c r="O9" s="89">
        <f>COUNTA(Tabel13[[#This Row],[Aanrijtijd
&lt; 30 minuten]:[Aanrijtijd
&lt; 120 minuten]])</f>
        <v>1</v>
      </c>
    </row>
    <row r="10" spans="1:15" x14ac:dyDescent="0.25">
      <c r="A10" s="39">
        <v>7</v>
      </c>
      <c r="B10" s="39" t="s">
        <v>131</v>
      </c>
      <c r="C10" s="40" t="s">
        <v>158</v>
      </c>
      <c r="D10" s="40" t="s">
        <v>159</v>
      </c>
      <c r="E10" s="40" t="s">
        <v>160</v>
      </c>
      <c r="F10" s="68" t="s">
        <v>396</v>
      </c>
      <c r="G10" s="59" t="s">
        <v>161</v>
      </c>
      <c r="H10" s="38"/>
      <c r="I10" s="57" t="s">
        <v>40</v>
      </c>
      <c r="J10" s="38"/>
      <c r="K10" s="81"/>
      <c r="L10" s="81" t="s">
        <v>35</v>
      </c>
      <c r="M10" s="81"/>
      <c r="N10" s="81"/>
      <c r="O10" s="88">
        <f>COUNTA(Tabel13[[#This Row],[Aanrijtijd
&lt; 30 minuten]:[Aanrijtijd
&lt; 120 minuten]])</f>
        <v>1</v>
      </c>
    </row>
    <row r="11" spans="1:15" x14ac:dyDescent="0.25">
      <c r="A11" s="39">
        <v>8</v>
      </c>
      <c r="B11" s="39" t="s">
        <v>131</v>
      </c>
      <c r="C11" s="40" t="s">
        <v>162</v>
      </c>
      <c r="D11" s="40" t="s">
        <v>163</v>
      </c>
      <c r="E11" s="40" t="s">
        <v>164</v>
      </c>
      <c r="F11" s="52" t="s">
        <v>390</v>
      </c>
      <c r="G11" s="59" t="s">
        <v>165</v>
      </c>
      <c r="H11" s="38"/>
      <c r="I11" s="69" t="s">
        <v>40</v>
      </c>
      <c r="J11" s="38"/>
      <c r="K11" s="81"/>
      <c r="L11" s="81" t="s">
        <v>35</v>
      </c>
      <c r="M11" s="81"/>
      <c r="N11" s="81"/>
      <c r="O11" s="88">
        <f>COUNTA(Tabel13[[#This Row],[Aanrijtijd
&lt; 30 minuten]:[Aanrijtijd
&lt; 120 minuten]])</f>
        <v>1</v>
      </c>
    </row>
    <row r="12" spans="1:15" x14ac:dyDescent="0.25">
      <c r="A12" s="39">
        <v>9</v>
      </c>
      <c r="B12" s="39" t="s">
        <v>131</v>
      </c>
      <c r="C12" s="40" t="s">
        <v>166</v>
      </c>
      <c r="D12" s="42" t="s">
        <v>167</v>
      </c>
      <c r="E12" s="42" t="s">
        <v>168</v>
      </c>
      <c r="F12" s="52" t="s">
        <v>390</v>
      </c>
      <c r="G12" s="58" t="s">
        <v>169</v>
      </c>
      <c r="H12" s="18" t="s">
        <v>40</v>
      </c>
      <c r="I12" s="62"/>
      <c r="J12" s="18"/>
      <c r="K12" s="81"/>
      <c r="L12" s="81" t="s">
        <v>35</v>
      </c>
      <c r="M12" s="81"/>
      <c r="N12" s="81"/>
      <c r="O12" s="88">
        <f>COUNTA(Tabel13[[#This Row],[Aanrijtijd
&lt; 30 minuten]:[Aanrijtijd
&lt; 120 minuten]])</f>
        <v>1</v>
      </c>
    </row>
    <row r="13" spans="1:15" x14ac:dyDescent="0.25">
      <c r="A13" s="39">
        <v>10</v>
      </c>
      <c r="B13" s="39" t="s">
        <v>131</v>
      </c>
      <c r="C13" s="40" t="s">
        <v>170</v>
      </c>
      <c r="D13" s="42" t="s">
        <v>171</v>
      </c>
      <c r="E13" s="42" t="s">
        <v>172</v>
      </c>
      <c r="F13" s="52" t="s">
        <v>390</v>
      </c>
      <c r="G13" s="58" t="s">
        <v>173</v>
      </c>
      <c r="H13" s="18" t="s">
        <v>40</v>
      </c>
      <c r="I13" s="62"/>
      <c r="J13" s="18"/>
      <c r="K13" s="81"/>
      <c r="L13" s="81" t="s">
        <v>35</v>
      </c>
      <c r="M13" s="81"/>
      <c r="N13" s="81"/>
      <c r="O13" s="88">
        <f>COUNTA(Tabel13[[#This Row],[Aanrijtijd
&lt; 30 minuten]:[Aanrijtijd
&lt; 120 minuten]])</f>
        <v>1</v>
      </c>
    </row>
    <row r="14" spans="1:15" x14ac:dyDescent="0.25">
      <c r="A14" s="39">
        <v>11</v>
      </c>
      <c r="B14" s="39" t="s">
        <v>131</v>
      </c>
      <c r="C14" s="40" t="s">
        <v>194</v>
      </c>
      <c r="D14" s="40" t="s">
        <v>195</v>
      </c>
      <c r="E14" s="40" t="s">
        <v>196</v>
      </c>
      <c r="F14" s="52" t="s">
        <v>390</v>
      </c>
      <c r="G14" s="59" t="s">
        <v>197</v>
      </c>
      <c r="H14" s="38" t="s">
        <v>40</v>
      </c>
      <c r="I14" s="57"/>
      <c r="J14" s="38"/>
      <c r="K14" s="81"/>
      <c r="L14" s="81" t="s">
        <v>35</v>
      </c>
      <c r="M14" s="81"/>
      <c r="N14" s="81"/>
      <c r="O14" s="88">
        <f>COUNTA(Tabel13[[#This Row],[Aanrijtijd
&lt; 30 minuten]:[Aanrijtijd
&lt; 120 minuten]])</f>
        <v>1</v>
      </c>
    </row>
    <row r="15" spans="1:15" x14ac:dyDescent="0.25">
      <c r="A15" s="39">
        <v>12</v>
      </c>
      <c r="B15" s="39" t="s">
        <v>131</v>
      </c>
      <c r="C15" s="40" t="s">
        <v>166</v>
      </c>
      <c r="D15" s="43" t="s">
        <v>198</v>
      </c>
      <c r="E15" s="43" t="s">
        <v>199</v>
      </c>
      <c r="F15" s="52" t="s">
        <v>390</v>
      </c>
      <c r="G15" s="60" t="s">
        <v>200</v>
      </c>
      <c r="H15" s="38" t="s">
        <v>40</v>
      </c>
      <c r="I15" s="57"/>
      <c r="J15" s="38"/>
      <c r="K15" s="81"/>
      <c r="L15" s="81" t="s">
        <v>35</v>
      </c>
      <c r="M15" s="81"/>
      <c r="N15" s="81"/>
      <c r="O15" s="88">
        <f>COUNTA(Tabel13[[#This Row],[Aanrijtijd
&lt; 30 minuten]:[Aanrijtijd
&lt; 120 minuten]])</f>
        <v>1</v>
      </c>
    </row>
    <row r="16" spans="1:15" x14ac:dyDescent="0.25">
      <c r="A16" s="39">
        <v>13</v>
      </c>
      <c r="B16" s="39" t="s">
        <v>131</v>
      </c>
      <c r="C16" s="40" t="s">
        <v>201</v>
      </c>
      <c r="D16" s="43" t="s">
        <v>202</v>
      </c>
      <c r="E16" s="43" t="s">
        <v>203</v>
      </c>
      <c r="F16" s="52" t="s">
        <v>390</v>
      </c>
      <c r="G16" s="60" t="s">
        <v>204</v>
      </c>
      <c r="H16" s="38"/>
      <c r="I16" s="57" t="s">
        <v>34</v>
      </c>
      <c r="J16" s="38"/>
      <c r="K16" s="81"/>
      <c r="L16" s="81" t="s">
        <v>35</v>
      </c>
      <c r="M16" s="81"/>
      <c r="N16" s="81"/>
      <c r="O16" s="88">
        <f>COUNTA(Tabel13[[#This Row],[Aanrijtijd
&lt; 30 minuten]:[Aanrijtijd
&lt; 120 minuten]])</f>
        <v>1</v>
      </c>
    </row>
    <row r="17" spans="1:15" x14ac:dyDescent="0.25">
      <c r="A17" s="39">
        <v>14</v>
      </c>
      <c r="B17" s="39" t="s">
        <v>146</v>
      </c>
      <c r="C17" s="40" t="s">
        <v>147</v>
      </c>
      <c r="D17" s="43" t="s">
        <v>148</v>
      </c>
      <c r="E17" s="43" t="s">
        <v>149</v>
      </c>
      <c r="F17" s="52" t="s">
        <v>390</v>
      </c>
      <c r="G17" s="60" t="s">
        <v>150</v>
      </c>
      <c r="H17" s="38"/>
      <c r="I17" s="38" t="s">
        <v>40</v>
      </c>
      <c r="J17" s="38"/>
      <c r="K17" s="81"/>
      <c r="L17" s="81" t="s">
        <v>35</v>
      </c>
      <c r="M17" s="81"/>
      <c r="N17" s="81"/>
      <c r="O17" s="88">
        <f>COUNTA(Tabel13[[#This Row],[Aanrijtijd
&lt; 30 minuten]:[Aanrijtijd
&lt; 120 minuten]])</f>
        <v>1</v>
      </c>
    </row>
    <row r="18" spans="1:15" x14ac:dyDescent="0.25">
      <c r="A18" s="39">
        <v>15</v>
      </c>
      <c r="B18" s="39" t="s">
        <v>146</v>
      </c>
      <c r="C18" s="40" t="s">
        <v>154</v>
      </c>
      <c r="D18" s="16" t="s">
        <v>174</v>
      </c>
      <c r="E18" s="16" t="s">
        <v>175</v>
      </c>
      <c r="F18" s="52" t="s">
        <v>390</v>
      </c>
      <c r="G18" s="61" t="s">
        <v>176</v>
      </c>
      <c r="H18" s="18"/>
      <c r="I18" s="18" t="s">
        <v>34</v>
      </c>
      <c r="J18" s="18"/>
      <c r="K18" s="81"/>
      <c r="L18" s="81" t="s">
        <v>35</v>
      </c>
      <c r="M18" s="81"/>
      <c r="N18" s="81"/>
      <c r="O18" s="88">
        <f>COUNTA(Tabel13[[#This Row],[Aanrijtijd
&lt; 30 minuten]:[Aanrijtijd
&lt; 120 minuten]])</f>
        <v>1</v>
      </c>
    </row>
    <row r="19" spans="1:15" x14ac:dyDescent="0.25">
      <c r="A19" s="39">
        <v>16</v>
      </c>
      <c r="B19" s="39" t="s">
        <v>146</v>
      </c>
      <c r="C19" s="40" t="s">
        <v>177</v>
      </c>
      <c r="D19" s="16" t="s">
        <v>178</v>
      </c>
      <c r="E19" s="16" t="s">
        <v>179</v>
      </c>
      <c r="F19" s="52" t="s">
        <v>390</v>
      </c>
      <c r="G19" s="61" t="s">
        <v>180</v>
      </c>
      <c r="H19" s="18" t="s">
        <v>40</v>
      </c>
      <c r="I19" s="18"/>
      <c r="J19" s="18"/>
      <c r="K19" s="81"/>
      <c r="L19" s="81" t="s">
        <v>35</v>
      </c>
      <c r="M19" s="81"/>
      <c r="N19" s="81"/>
      <c r="O19" s="88">
        <f>COUNTA(Tabel13[[#This Row],[Aanrijtijd
&lt; 30 minuten]:[Aanrijtijd
&lt; 120 minuten]])</f>
        <v>1</v>
      </c>
    </row>
    <row r="20" spans="1:15" x14ac:dyDescent="0.25">
      <c r="A20" s="39">
        <v>17</v>
      </c>
      <c r="B20" s="39" t="s">
        <v>146</v>
      </c>
      <c r="C20" s="40" t="s">
        <v>181</v>
      </c>
      <c r="D20" s="16" t="s">
        <v>182</v>
      </c>
      <c r="E20" s="16" t="s">
        <v>183</v>
      </c>
      <c r="F20" s="52" t="s">
        <v>390</v>
      </c>
      <c r="G20" s="61" t="s">
        <v>184</v>
      </c>
      <c r="H20" s="18" t="s">
        <v>40</v>
      </c>
      <c r="I20" s="18"/>
      <c r="J20" s="18"/>
      <c r="K20" s="81"/>
      <c r="L20" s="81" t="s">
        <v>35</v>
      </c>
      <c r="M20" s="81"/>
      <c r="N20" s="81"/>
      <c r="O20" s="88">
        <f>COUNTA(Tabel13[[#This Row],[Aanrijtijd
&lt; 30 minuten]:[Aanrijtijd
&lt; 120 minuten]])</f>
        <v>1</v>
      </c>
    </row>
    <row r="21" spans="1:15" x14ac:dyDescent="0.25">
      <c r="A21" s="39">
        <v>18</v>
      </c>
      <c r="B21" s="39" t="s">
        <v>146</v>
      </c>
      <c r="C21" s="40" t="s">
        <v>154</v>
      </c>
      <c r="D21" s="42" t="s">
        <v>185</v>
      </c>
      <c r="E21" s="42" t="s">
        <v>186</v>
      </c>
      <c r="F21" s="52" t="s">
        <v>390</v>
      </c>
      <c r="G21" s="58" t="s">
        <v>187</v>
      </c>
      <c r="H21" s="18"/>
      <c r="I21" s="18" t="s">
        <v>34</v>
      </c>
      <c r="J21" s="18"/>
      <c r="K21" s="81"/>
      <c r="L21" s="81" t="s">
        <v>35</v>
      </c>
      <c r="M21" s="81"/>
      <c r="N21" s="81"/>
      <c r="O21" s="88">
        <f>COUNTA(Tabel13[[#This Row],[Aanrijtijd
&lt; 30 minuten]:[Aanrijtijd
&lt; 120 minuten]])</f>
        <v>1</v>
      </c>
    </row>
    <row r="22" spans="1:15" x14ac:dyDescent="0.25">
      <c r="A22" s="39">
        <v>19</v>
      </c>
      <c r="B22" s="45" t="s">
        <v>146</v>
      </c>
      <c r="C22" s="46" t="s">
        <v>181</v>
      </c>
      <c r="D22" s="42" t="s">
        <v>367</v>
      </c>
      <c r="E22" s="42" t="s">
        <v>369</v>
      </c>
      <c r="F22" s="52" t="s">
        <v>390</v>
      </c>
      <c r="G22" s="58" t="s">
        <v>368</v>
      </c>
      <c r="H22" s="18"/>
      <c r="I22" s="18" t="s">
        <v>34</v>
      </c>
      <c r="J22" s="18"/>
      <c r="K22" s="81"/>
      <c r="L22" s="81" t="s">
        <v>35</v>
      </c>
      <c r="M22" s="81"/>
      <c r="N22" s="81"/>
      <c r="O22" s="88">
        <f>COUNTA(Tabel13[[#This Row],[Aanrijtijd
&lt; 30 minuten]:[Aanrijtijd
&lt; 120 minuten]])</f>
        <v>1</v>
      </c>
    </row>
    <row r="23" spans="1:15" x14ac:dyDescent="0.25">
      <c r="A23" s="39">
        <v>20</v>
      </c>
      <c r="B23" s="39" t="s">
        <v>146</v>
      </c>
      <c r="C23" s="40" t="s">
        <v>188</v>
      </c>
      <c r="D23" s="42" t="s">
        <v>151</v>
      </c>
      <c r="E23" s="42" t="s">
        <v>152</v>
      </c>
      <c r="F23" s="52" t="s">
        <v>394</v>
      </c>
      <c r="G23" s="58" t="s">
        <v>153</v>
      </c>
      <c r="H23" s="18" t="s">
        <v>40</v>
      </c>
      <c r="I23" s="18"/>
      <c r="J23" s="18"/>
      <c r="K23" s="81"/>
      <c r="L23" s="81" t="s">
        <v>35</v>
      </c>
      <c r="M23" s="81"/>
      <c r="N23" s="81"/>
      <c r="O23" s="88">
        <f>COUNTA(Tabel13[[#This Row],[Aanrijtijd
&lt; 30 minuten]:[Aanrijtijd
&lt; 120 minuten]])</f>
        <v>1</v>
      </c>
    </row>
    <row r="24" spans="1:15" x14ac:dyDescent="0.25">
      <c r="A24" s="39">
        <v>21</v>
      </c>
      <c r="B24" s="39" t="s">
        <v>146</v>
      </c>
      <c r="C24" s="40" t="s">
        <v>189</v>
      </c>
      <c r="D24" s="42" t="s">
        <v>155</v>
      </c>
      <c r="E24" s="42" t="s">
        <v>156</v>
      </c>
      <c r="F24" s="52" t="s">
        <v>390</v>
      </c>
      <c r="G24" s="42" t="s">
        <v>157</v>
      </c>
      <c r="H24" s="18"/>
      <c r="I24" s="18" t="s">
        <v>40</v>
      </c>
      <c r="J24" s="18"/>
      <c r="K24" s="81"/>
      <c r="L24" s="81" t="s">
        <v>35</v>
      </c>
      <c r="M24" s="81"/>
      <c r="N24" s="81"/>
      <c r="O24" s="88">
        <f>COUNTA(Tabel13[[#This Row],[Aanrijtijd
&lt; 30 minuten]:[Aanrijtijd
&lt; 120 minuten]])</f>
        <v>1</v>
      </c>
    </row>
    <row r="25" spans="1:15" s="8" customFormat="1" ht="29.25" customHeight="1" x14ac:dyDescent="0.25">
      <c r="A25" s="5" t="s">
        <v>11</v>
      </c>
      <c r="B25" s="5"/>
      <c r="C25" s="5"/>
      <c r="D25" s="5"/>
      <c r="E25" s="5"/>
      <c r="F25" s="5"/>
      <c r="G25" s="5"/>
      <c r="H25" s="6">
        <f>COUNTA(H4:H24)</f>
        <v>10</v>
      </c>
      <c r="I25" s="70" cm="1">
        <f t="array" ref="I25">COUNTIFS(I4:I24,Ja)+COUNTIF(I4:I24,"Ja")</f>
        <v>6</v>
      </c>
      <c r="J25" s="6"/>
      <c r="K25" s="83" t="e">
        <f>AVERAGE(K4:K24)</f>
        <v>#DIV/0!</v>
      </c>
      <c r="L25" s="6">
        <f>COUNTA(L4:L24)</f>
        <v>21</v>
      </c>
      <c r="M25" s="6">
        <f>COUNTA(M4:M24)</f>
        <v>0</v>
      </c>
      <c r="N25" s="6">
        <f>COUNTA(N4:N24)</f>
        <v>0</v>
      </c>
      <c r="O25" s="5">
        <f>SUM(Tabel13[[#This Row],[Aanrijtijd
&lt; 30 minuten]:[Aanrijtijd
&lt; 120 minuten]])</f>
        <v>21</v>
      </c>
    </row>
    <row r="26" spans="1:15" ht="29.25" customHeight="1" x14ac:dyDescent="0.25">
      <c r="A26" s="9" t="s">
        <v>127</v>
      </c>
      <c r="B26" s="9"/>
      <c r="C26" s="10"/>
      <c r="D26" s="10"/>
      <c r="E26" s="10"/>
      <c r="F26" s="10"/>
      <c r="G26" s="10"/>
      <c r="H26" s="10"/>
      <c r="I26" s="10"/>
      <c r="J26" s="10"/>
      <c r="K26" s="9"/>
      <c r="L26" s="9">
        <v>5</v>
      </c>
      <c r="M26" s="9">
        <v>0</v>
      </c>
      <c r="N26" s="9">
        <v>-5</v>
      </c>
      <c r="O26" s="9"/>
    </row>
    <row r="27" spans="1:15" ht="29.25" customHeight="1" x14ac:dyDescent="0.25">
      <c r="A27" s="5" t="s">
        <v>128</v>
      </c>
      <c r="B27" s="5"/>
      <c r="C27" s="7"/>
      <c r="D27" s="7"/>
      <c r="E27" s="7"/>
      <c r="F27" s="7"/>
      <c r="G27" s="7"/>
      <c r="H27" s="7"/>
      <c r="I27" s="7"/>
      <c r="J27" s="7"/>
      <c r="K27" s="5"/>
      <c r="L27" s="5">
        <f>+L26*L25</f>
        <v>105</v>
      </c>
      <c r="M27" s="5">
        <f>+M26*M25</f>
        <v>0</v>
      </c>
      <c r="N27" s="5">
        <f>+N26*N25</f>
        <v>0</v>
      </c>
      <c r="O27" s="5">
        <f>SUM(Tabel13[[#This Row],[Aanrijtijd
&lt; 30 minuten]:[Aanrijtijd
&lt; 120 minuten]])</f>
        <v>105</v>
      </c>
    </row>
    <row r="28" spans="1:15" ht="29.25" customHeight="1" x14ac:dyDescent="0.25">
      <c r="A28" s="30" t="s">
        <v>129</v>
      </c>
      <c r="B28" s="31"/>
      <c r="C28" s="32"/>
      <c r="D28" s="32"/>
      <c r="E28" s="32"/>
      <c r="F28" s="32"/>
      <c r="G28" s="30">
        <v>200</v>
      </c>
      <c r="H28" s="30"/>
      <c r="I28" s="30"/>
      <c r="J28" s="30"/>
      <c r="K28" s="31"/>
      <c r="L28" s="33">
        <f>+O27/(O25*L26)*G28</f>
        <v>200</v>
      </c>
      <c r="M28" s="34"/>
      <c r="N28" s="34"/>
      <c r="O28" s="31"/>
    </row>
  </sheetData>
  <sheetProtection algorithmName="SHA-512" hashValue="zEh5s1xL6B0ilzQ9rZNayRzbU0oZXT0GxVUEWh2UNc6TUgAnKQVmCc9R1zCbLaQXfHwJ47wP8cZctyVFguHfQw==" saltValue="0xyrPECOVz351ZiWZaAxRA==" spinCount="100000" sheet="1" objects="1" scenarios="1"/>
  <phoneticPr fontId="17" type="noConversion"/>
  <conditionalFormatting sqref="O4:O24">
    <cfRule type="cellIs" dxfId="1" priority="1" operator="notEqual">
      <formula>1</formula>
    </cfRule>
  </conditionalFormatting>
  <pageMargins left="0.7" right="0.7" top="0.75" bottom="0.75" header="0.3" footer="0.3"/>
  <pageSetup paperSize="9" scale="54"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2E169-3DB2-484F-8F2B-014EC7B13F68}">
  <sheetPr>
    <pageSetUpPr fitToPage="1"/>
  </sheetPr>
  <dimension ref="A1:O32"/>
  <sheetViews>
    <sheetView workbookViewId="0"/>
  </sheetViews>
  <sheetFormatPr defaultRowHeight="15" x14ac:dyDescent="0.25"/>
  <cols>
    <col min="1" max="1" width="9.85546875" customWidth="1"/>
    <col min="2" max="2" width="13.85546875" bestFit="1" customWidth="1"/>
    <col min="3" max="3" width="34" bestFit="1" customWidth="1"/>
    <col min="4" max="7" width="20.7109375" customWidth="1"/>
    <col min="8" max="9" width="10.7109375" customWidth="1"/>
    <col min="10" max="10" width="15.7109375" customWidth="1"/>
    <col min="11" max="11" width="20.7109375" customWidth="1"/>
    <col min="12" max="14" width="10.7109375" customWidth="1"/>
    <col min="15" max="15" width="10.7109375" style="2" customWidth="1"/>
  </cols>
  <sheetData>
    <row r="1" spans="1:15" x14ac:dyDescent="0.25">
      <c r="A1" s="11" t="s">
        <v>205</v>
      </c>
      <c r="B1" s="11"/>
      <c r="C1" s="11"/>
    </row>
    <row r="3" spans="1:15" s="3" customFormat="1" ht="45" x14ac:dyDescent="0.25">
      <c r="A3" s="2" t="s">
        <v>17</v>
      </c>
      <c r="B3" s="2" t="s">
        <v>206</v>
      </c>
      <c r="C3" s="2" t="s">
        <v>19</v>
      </c>
      <c r="D3" s="2" t="s">
        <v>20</v>
      </c>
      <c r="E3" s="2" t="s">
        <v>21</v>
      </c>
      <c r="F3" s="2" t="s">
        <v>1</v>
      </c>
      <c r="G3" s="2" t="s">
        <v>22</v>
      </c>
      <c r="H3" s="4" t="s">
        <v>23</v>
      </c>
      <c r="I3" s="4" t="s">
        <v>24</v>
      </c>
      <c r="J3" s="4" t="s">
        <v>25</v>
      </c>
      <c r="K3" s="12" t="s">
        <v>26</v>
      </c>
      <c r="L3" s="12" t="s">
        <v>397</v>
      </c>
      <c r="M3" s="12" t="s">
        <v>27</v>
      </c>
      <c r="N3" s="12" t="s">
        <v>28</v>
      </c>
      <c r="O3" s="4" t="s">
        <v>415</v>
      </c>
    </row>
    <row r="4" spans="1:15" x14ac:dyDescent="0.25">
      <c r="A4" s="39">
        <v>1</v>
      </c>
      <c r="B4" s="39" t="s">
        <v>207</v>
      </c>
      <c r="C4" s="40" t="s">
        <v>132</v>
      </c>
      <c r="D4" s="40" t="s">
        <v>208</v>
      </c>
      <c r="E4" s="40" t="s">
        <v>209</v>
      </c>
      <c r="F4" s="52" t="s">
        <v>391</v>
      </c>
      <c r="G4" s="59" t="s">
        <v>210</v>
      </c>
      <c r="H4" s="38" t="s">
        <v>40</v>
      </c>
      <c r="I4" s="38"/>
      <c r="J4" s="38"/>
      <c r="K4" s="81"/>
      <c r="L4" s="81" t="s">
        <v>35</v>
      </c>
      <c r="M4" s="81"/>
      <c r="N4" s="81"/>
      <c r="O4" s="88">
        <f>COUNTA(Tabel134[[#This Row],[Aanrijtijd
&lt; 30 minuten]:[Aanrijtijd
&lt; 120 minuten]])</f>
        <v>1</v>
      </c>
    </row>
    <row r="5" spans="1:15" x14ac:dyDescent="0.25">
      <c r="A5" s="39">
        <v>2</v>
      </c>
      <c r="B5" s="39" t="s">
        <v>207</v>
      </c>
      <c r="C5" s="40" t="s">
        <v>211</v>
      </c>
      <c r="D5" s="40" t="s">
        <v>212</v>
      </c>
      <c r="E5" s="40" t="s">
        <v>213</v>
      </c>
      <c r="F5" s="52" t="s">
        <v>393</v>
      </c>
      <c r="G5" s="59" t="s">
        <v>214</v>
      </c>
      <c r="H5" s="38"/>
      <c r="I5" s="38" t="s">
        <v>40</v>
      </c>
      <c r="J5" s="38"/>
      <c r="K5" s="81"/>
      <c r="L5" s="81" t="s">
        <v>35</v>
      </c>
      <c r="M5" s="81"/>
      <c r="N5" s="81"/>
      <c r="O5" s="88">
        <f>COUNTA(Tabel134[[#This Row],[Aanrijtijd
&lt; 30 minuten]:[Aanrijtijd
&lt; 120 minuten]])</f>
        <v>1</v>
      </c>
    </row>
    <row r="6" spans="1:15" x14ac:dyDescent="0.25">
      <c r="A6" s="39">
        <v>3</v>
      </c>
      <c r="B6" s="39" t="s">
        <v>207</v>
      </c>
      <c r="C6" s="40" t="s">
        <v>215</v>
      </c>
      <c r="D6" s="40" t="s">
        <v>216</v>
      </c>
      <c r="E6" s="40" t="s">
        <v>217</v>
      </c>
      <c r="F6" s="52" t="s">
        <v>10</v>
      </c>
      <c r="G6" s="59" t="s">
        <v>214</v>
      </c>
      <c r="H6" s="38"/>
      <c r="I6" s="38" t="s">
        <v>40</v>
      </c>
      <c r="J6" s="38" t="s">
        <v>40</v>
      </c>
      <c r="K6" s="81"/>
      <c r="L6" s="81" t="s">
        <v>35</v>
      </c>
      <c r="M6" s="81"/>
      <c r="N6" s="81"/>
      <c r="O6" s="88">
        <f>COUNTA(Tabel134[[#This Row],[Aanrijtijd
&lt; 30 minuten]:[Aanrijtijd
&lt; 120 minuten]])</f>
        <v>1</v>
      </c>
    </row>
    <row r="7" spans="1:15" x14ac:dyDescent="0.25">
      <c r="A7" s="39">
        <v>4</v>
      </c>
      <c r="B7" s="39" t="s">
        <v>207</v>
      </c>
      <c r="C7" s="40" t="s">
        <v>218</v>
      </c>
      <c r="D7" s="40" t="s">
        <v>219</v>
      </c>
      <c r="E7" s="40" t="s">
        <v>220</v>
      </c>
      <c r="F7" s="52" t="s">
        <v>393</v>
      </c>
      <c r="G7" s="59" t="s">
        <v>221</v>
      </c>
      <c r="H7" s="38"/>
      <c r="I7" s="38" t="s">
        <v>40</v>
      </c>
      <c r="J7" s="38"/>
      <c r="K7" s="81"/>
      <c r="L7" s="81" t="s">
        <v>35</v>
      </c>
      <c r="M7" s="81"/>
      <c r="N7" s="81"/>
      <c r="O7" s="88">
        <f>COUNTA(Tabel134[[#This Row],[Aanrijtijd
&lt; 30 minuten]:[Aanrijtijd
&lt; 120 minuten]])</f>
        <v>1</v>
      </c>
    </row>
    <row r="8" spans="1:15" x14ac:dyDescent="0.25">
      <c r="A8" s="39">
        <v>5</v>
      </c>
      <c r="B8" s="39" t="s">
        <v>207</v>
      </c>
      <c r="C8" s="40" t="s">
        <v>222</v>
      </c>
      <c r="D8" s="40" t="s">
        <v>223</v>
      </c>
      <c r="E8" s="40" t="s">
        <v>224</v>
      </c>
      <c r="F8" s="52" t="s">
        <v>393</v>
      </c>
      <c r="G8" s="59" t="s">
        <v>225</v>
      </c>
      <c r="H8" s="38"/>
      <c r="I8" s="69" t="s">
        <v>40</v>
      </c>
      <c r="J8" s="38"/>
      <c r="K8" s="81"/>
      <c r="L8" s="81" t="s">
        <v>35</v>
      </c>
      <c r="M8" s="81"/>
      <c r="N8" s="81"/>
      <c r="O8" s="88">
        <f>COUNTA(Tabel134[[#This Row],[Aanrijtijd
&lt; 30 minuten]:[Aanrijtijd
&lt; 120 minuten]])</f>
        <v>1</v>
      </c>
    </row>
    <row r="9" spans="1:15" x14ac:dyDescent="0.25">
      <c r="A9" s="39">
        <v>6</v>
      </c>
      <c r="B9" s="39" t="s">
        <v>226</v>
      </c>
      <c r="C9" s="40" t="s">
        <v>227</v>
      </c>
      <c r="D9" s="44" t="s">
        <v>228</v>
      </c>
      <c r="E9" s="44" t="s">
        <v>229</v>
      </c>
      <c r="F9" s="52" t="s">
        <v>393</v>
      </c>
      <c r="G9" s="63" t="s">
        <v>230</v>
      </c>
      <c r="H9" s="38"/>
      <c r="I9" s="69" t="s">
        <v>40</v>
      </c>
      <c r="J9" s="38"/>
      <c r="K9" s="81"/>
      <c r="L9" s="81" t="s">
        <v>35</v>
      </c>
      <c r="M9" s="81"/>
      <c r="N9" s="81"/>
      <c r="O9" s="88">
        <f>COUNTA(Tabel134[[#This Row],[Aanrijtijd
&lt; 30 minuten]:[Aanrijtijd
&lt; 120 minuten]])</f>
        <v>1</v>
      </c>
    </row>
    <row r="10" spans="1:15" x14ac:dyDescent="0.25">
      <c r="A10" s="39">
        <v>7</v>
      </c>
      <c r="B10" s="39" t="s">
        <v>226</v>
      </c>
      <c r="C10" s="40" t="s">
        <v>231</v>
      </c>
      <c r="D10" s="44" t="s">
        <v>232</v>
      </c>
      <c r="E10" s="44" t="s">
        <v>233</v>
      </c>
      <c r="F10" s="52" t="s">
        <v>393</v>
      </c>
      <c r="G10" s="63" t="s">
        <v>234</v>
      </c>
      <c r="H10" s="38"/>
      <c r="I10" s="38" t="s">
        <v>34</v>
      </c>
      <c r="J10" s="38"/>
      <c r="K10" s="81"/>
      <c r="L10" s="81" t="s">
        <v>35</v>
      </c>
      <c r="M10" s="81"/>
      <c r="N10" s="81"/>
      <c r="O10" s="88">
        <f>COUNTA(Tabel134[[#This Row],[Aanrijtijd
&lt; 30 minuten]:[Aanrijtijd
&lt; 120 minuten]])</f>
        <v>1</v>
      </c>
    </row>
    <row r="11" spans="1:15" x14ac:dyDescent="0.25">
      <c r="A11" s="39">
        <v>8</v>
      </c>
      <c r="B11" s="39" t="s">
        <v>226</v>
      </c>
      <c r="C11" s="40" t="s">
        <v>235</v>
      </c>
      <c r="D11" s="44" t="s">
        <v>236</v>
      </c>
      <c r="E11" s="44" t="s">
        <v>237</v>
      </c>
      <c r="F11" s="52" t="s">
        <v>393</v>
      </c>
      <c r="G11" s="63" t="s">
        <v>238</v>
      </c>
      <c r="H11" s="38" t="s">
        <v>106</v>
      </c>
      <c r="I11" s="38"/>
      <c r="J11" s="38"/>
      <c r="K11" s="81"/>
      <c r="L11" s="81" t="s">
        <v>35</v>
      </c>
      <c r="M11" s="81"/>
      <c r="N11" s="81"/>
      <c r="O11" s="88">
        <f>COUNTA(Tabel134[[#This Row],[Aanrijtijd
&lt; 30 minuten]:[Aanrijtijd
&lt; 120 minuten]])</f>
        <v>1</v>
      </c>
    </row>
    <row r="12" spans="1:15" x14ac:dyDescent="0.25">
      <c r="A12" s="39">
        <v>9</v>
      </c>
      <c r="B12" s="47" t="s">
        <v>239</v>
      </c>
      <c r="C12" s="48" t="s">
        <v>235</v>
      </c>
      <c r="D12" s="49" t="s">
        <v>240</v>
      </c>
      <c r="E12" s="49" t="s">
        <v>241</v>
      </c>
      <c r="F12" s="52" t="s">
        <v>393</v>
      </c>
      <c r="G12" s="64" t="s">
        <v>242</v>
      </c>
      <c r="H12" s="38" t="s">
        <v>40</v>
      </c>
      <c r="I12" s="38"/>
      <c r="J12" s="38"/>
      <c r="K12" s="81"/>
      <c r="L12" s="81" t="s">
        <v>35</v>
      </c>
      <c r="M12" s="81"/>
      <c r="N12" s="81"/>
      <c r="O12" s="88">
        <f>COUNTA(Tabel134[[#This Row],[Aanrijtijd
&lt; 30 minuten]:[Aanrijtijd
&lt; 120 minuten]])</f>
        <v>1</v>
      </c>
    </row>
    <row r="13" spans="1:15" x14ac:dyDescent="0.25">
      <c r="A13" s="39">
        <v>10</v>
      </c>
      <c r="B13" s="39" t="s">
        <v>226</v>
      </c>
      <c r="C13" s="40" t="s">
        <v>243</v>
      </c>
      <c r="D13" s="40" t="s">
        <v>244</v>
      </c>
      <c r="E13" s="40" t="s">
        <v>245</v>
      </c>
      <c r="F13" s="52" t="s">
        <v>393</v>
      </c>
      <c r="G13" s="59" t="s">
        <v>246</v>
      </c>
      <c r="H13" s="38" t="s">
        <v>40</v>
      </c>
      <c r="I13" s="38"/>
      <c r="J13" s="38"/>
      <c r="K13" s="81"/>
      <c r="L13" s="81" t="s">
        <v>35</v>
      </c>
      <c r="M13" s="81"/>
      <c r="N13" s="81"/>
      <c r="O13" s="88">
        <f>COUNTA(Tabel134[[#This Row],[Aanrijtijd
&lt; 30 minuten]:[Aanrijtijd
&lt; 120 minuten]])</f>
        <v>1</v>
      </c>
    </row>
    <row r="14" spans="1:15" s="13" customFormat="1" x14ac:dyDescent="0.25">
      <c r="A14" s="39">
        <v>11</v>
      </c>
      <c r="B14" s="39" t="s">
        <v>226</v>
      </c>
      <c r="C14" s="68" t="s">
        <v>227</v>
      </c>
      <c r="D14" s="40" t="s">
        <v>247</v>
      </c>
      <c r="E14" s="68" t="s">
        <v>423</v>
      </c>
      <c r="F14" s="52" t="s">
        <v>393</v>
      </c>
      <c r="G14" s="59" t="s">
        <v>248</v>
      </c>
      <c r="H14" s="38" t="s">
        <v>40</v>
      </c>
      <c r="I14" s="38"/>
      <c r="J14" s="38"/>
      <c r="K14" s="81"/>
      <c r="L14" s="81" t="s">
        <v>35</v>
      </c>
      <c r="M14" s="81"/>
      <c r="N14" s="81"/>
      <c r="O14" s="88">
        <f>COUNTA(Tabel134[[#This Row],[Aanrijtijd
&lt; 30 minuten]:[Aanrijtijd
&lt; 120 minuten]])</f>
        <v>1</v>
      </c>
    </row>
    <row r="15" spans="1:15" x14ac:dyDescent="0.25">
      <c r="A15" s="39">
        <v>12</v>
      </c>
      <c r="B15" s="39" t="s">
        <v>207</v>
      </c>
      <c r="C15" s="40" t="s">
        <v>211</v>
      </c>
      <c r="D15" s="16" t="s">
        <v>249</v>
      </c>
      <c r="E15" s="16" t="s">
        <v>250</v>
      </c>
      <c r="F15" s="52" t="s">
        <v>393</v>
      </c>
      <c r="G15" s="61" t="s">
        <v>251</v>
      </c>
      <c r="H15" s="18"/>
      <c r="I15" s="18" t="s">
        <v>40</v>
      </c>
      <c r="J15" s="18"/>
      <c r="K15" s="81"/>
      <c r="L15" s="81" t="s">
        <v>35</v>
      </c>
      <c r="M15" s="81"/>
      <c r="N15" s="81"/>
      <c r="O15" s="88">
        <f>COUNTA(Tabel134[[#This Row],[Aanrijtijd
&lt; 30 minuten]:[Aanrijtijd
&lt; 120 minuten]])</f>
        <v>1</v>
      </c>
    </row>
    <row r="16" spans="1:15" x14ac:dyDescent="0.25">
      <c r="A16" s="39">
        <v>13</v>
      </c>
      <c r="B16" s="39" t="s">
        <v>207</v>
      </c>
      <c r="C16" s="40" t="s">
        <v>211</v>
      </c>
      <c r="D16" s="16" t="s">
        <v>252</v>
      </c>
      <c r="E16" s="16" t="s">
        <v>253</v>
      </c>
      <c r="F16" s="52" t="s">
        <v>393</v>
      </c>
      <c r="G16" s="61" t="s">
        <v>254</v>
      </c>
      <c r="H16" s="18"/>
      <c r="I16" s="18" t="s">
        <v>34</v>
      </c>
      <c r="J16" s="18"/>
      <c r="K16" s="81"/>
      <c r="L16" s="81" t="s">
        <v>35</v>
      </c>
      <c r="M16" s="81"/>
      <c r="N16" s="81"/>
      <c r="O16" s="88">
        <f>COUNTA(Tabel134[[#This Row],[Aanrijtijd
&lt; 30 minuten]:[Aanrijtijd
&lt; 120 minuten]])</f>
        <v>1</v>
      </c>
    </row>
    <row r="17" spans="1:15" x14ac:dyDescent="0.25">
      <c r="A17" s="39">
        <v>14</v>
      </c>
      <c r="B17" s="39" t="s">
        <v>226</v>
      </c>
      <c r="C17" s="40" t="s">
        <v>227</v>
      </c>
      <c r="D17" s="16" t="s">
        <v>255</v>
      </c>
      <c r="E17" s="16" t="s">
        <v>256</v>
      </c>
      <c r="F17" s="52" t="s">
        <v>393</v>
      </c>
      <c r="G17" s="61" t="s">
        <v>257</v>
      </c>
      <c r="H17" s="18" t="s">
        <v>40</v>
      </c>
      <c r="I17" s="18"/>
      <c r="J17" s="18"/>
      <c r="K17" s="81"/>
      <c r="L17" s="81" t="s">
        <v>35</v>
      </c>
      <c r="M17" s="81"/>
      <c r="N17" s="81"/>
      <c r="O17" s="88">
        <f>COUNTA(Tabel134[[#This Row],[Aanrijtijd
&lt; 30 minuten]:[Aanrijtijd
&lt; 120 minuten]])</f>
        <v>1</v>
      </c>
    </row>
    <row r="18" spans="1:15" x14ac:dyDescent="0.25">
      <c r="A18" s="39">
        <v>15</v>
      </c>
      <c r="B18" s="53" t="s">
        <v>258</v>
      </c>
      <c r="C18" s="52" t="s">
        <v>381</v>
      </c>
      <c r="D18" s="54" t="s">
        <v>379</v>
      </c>
      <c r="E18" s="54" t="s">
        <v>378</v>
      </c>
      <c r="F18" s="52" t="s">
        <v>393</v>
      </c>
      <c r="G18" s="65" t="s">
        <v>380</v>
      </c>
      <c r="H18" s="18"/>
      <c r="I18" s="18" t="s">
        <v>40</v>
      </c>
      <c r="J18" s="18"/>
      <c r="K18" s="81"/>
      <c r="L18" s="81" t="s">
        <v>373</v>
      </c>
      <c r="M18" s="81"/>
      <c r="N18" s="81"/>
      <c r="O18" s="89">
        <f>COUNTA(Tabel134[[#This Row],[Aanrijtijd
&lt; 30 minuten]:[Aanrijtijd
&lt; 120 minuten]])</f>
        <v>1</v>
      </c>
    </row>
    <row r="19" spans="1:15" x14ac:dyDescent="0.25">
      <c r="A19" s="39">
        <v>16</v>
      </c>
      <c r="B19" s="53" t="s">
        <v>258</v>
      </c>
      <c r="C19" s="52" t="s">
        <v>382</v>
      </c>
      <c r="D19" s="54" t="s">
        <v>383</v>
      </c>
      <c r="E19" s="54" t="s">
        <v>384</v>
      </c>
      <c r="F19" s="52" t="s">
        <v>393</v>
      </c>
      <c r="G19" s="65" t="s">
        <v>385</v>
      </c>
      <c r="H19" s="18"/>
      <c r="I19" s="18" t="s">
        <v>40</v>
      </c>
      <c r="J19" s="18"/>
      <c r="K19" s="81"/>
      <c r="L19" s="81" t="s">
        <v>35</v>
      </c>
      <c r="M19" s="81"/>
      <c r="N19" s="81"/>
      <c r="O19" s="89">
        <f>COUNTA(Tabel134[[#This Row],[Aanrijtijd
&lt; 30 minuten]:[Aanrijtijd
&lt; 120 minuten]])</f>
        <v>1</v>
      </c>
    </row>
    <row r="20" spans="1:15" x14ac:dyDescent="0.25">
      <c r="A20" s="39">
        <v>17</v>
      </c>
      <c r="B20" s="39" t="s">
        <v>258</v>
      </c>
      <c r="C20" s="40" t="s">
        <v>260</v>
      </c>
      <c r="D20" s="16" t="s">
        <v>261</v>
      </c>
      <c r="E20" s="16" t="s">
        <v>262</v>
      </c>
      <c r="F20" s="52" t="s">
        <v>395</v>
      </c>
      <c r="G20" s="61" t="s">
        <v>263</v>
      </c>
      <c r="H20" s="18" t="s">
        <v>40</v>
      </c>
      <c r="I20" s="18"/>
      <c r="J20" s="18" t="s">
        <v>40</v>
      </c>
      <c r="K20" s="81"/>
      <c r="L20" s="81" t="s">
        <v>35</v>
      </c>
      <c r="M20" s="81"/>
      <c r="N20" s="81"/>
      <c r="O20" s="88">
        <f>COUNTA(Tabel134[[#This Row],[Aanrijtijd
&lt; 30 minuten]:[Aanrijtijd
&lt; 120 minuten]])</f>
        <v>1</v>
      </c>
    </row>
    <row r="21" spans="1:15" x14ac:dyDescent="0.25">
      <c r="A21" s="39">
        <v>18</v>
      </c>
      <c r="B21" s="39" t="s">
        <v>258</v>
      </c>
      <c r="C21" s="40" t="s">
        <v>264</v>
      </c>
      <c r="D21" s="16" t="s">
        <v>265</v>
      </c>
      <c r="E21" s="16" t="s">
        <v>266</v>
      </c>
      <c r="F21" s="52" t="s">
        <v>393</v>
      </c>
      <c r="G21" s="61" t="s">
        <v>267</v>
      </c>
      <c r="H21" s="18"/>
      <c r="I21" s="18" t="s">
        <v>34</v>
      </c>
      <c r="J21" s="18"/>
      <c r="K21" s="81"/>
      <c r="L21" s="81" t="s">
        <v>35</v>
      </c>
      <c r="M21" s="81"/>
      <c r="N21" s="81"/>
      <c r="O21" s="88">
        <f>COUNTA(Tabel134[[#This Row],[Aanrijtijd
&lt; 30 minuten]:[Aanrijtijd
&lt; 120 minuten]])</f>
        <v>1</v>
      </c>
    </row>
    <row r="22" spans="1:15" x14ac:dyDescent="0.25">
      <c r="A22" s="39">
        <v>19</v>
      </c>
      <c r="B22" s="39" t="s">
        <v>258</v>
      </c>
      <c r="C22" s="40" t="s">
        <v>259</v>
      </c>
      <c r="D22" s="41" t="s">
        <v>268</v>
      </c>
      <c r="E22" s="41" t="s">
        <v>269</v>
      </c>
      <c r="F22" s="52" t="s">
        <v>393</v>
      </c>
      <c r="G22" s="66" t="s">
        <v>270</v>
      </c>
      <c r="H22" s="18"/>
      <c r="I22" s="18" t="s">
        <v>34</v>
      </c>
      <c r="J22" s="18"/>
      <c r="K22" s="81"/>
      <c r="L22" s="81" t="s">
        <v>35</v>
      </c>
      <c r="M22" s="81"/>
      <c r="N22" s="81"/>
      <c r="O22" s="88">
        <f>COUNTA(Tabel134[[#This Row],[Aanrijtijd
&lt; 30 minuten]:[Aanrijtijd
&lt; 120 minuten]])</f>
        <v>1</v>
      </c>
    </row>
    <row r="23" spans="1:15" x14ac:dyDescent="0.25">
      <c r="A23" s="39">
        <v>20</v>
      </c>
      <c r="B23" s="53" t="s">
        <v>226</v>
      </c>
      <c r="C23" s="52" t="s">
        <v>132</v>
      </c>
      <c r="D23" s="55" t="s">
        <v>271</v>
      </c>
      <c r="E23" s="55" t="s">
        <v>272</v>
      </c>
      <c r="F23" s="52" t="s">
        <v>391</v>
      </c>
      <c r="G23" s="55" t="s">
        <v>273</v>
      </c>
      <c r="H23" s="38" t="s">
        <v>40</v>
      </c>
      <c r="I23" s="38"/>
      <c r="J23" s="38"/>
      <c r="K23" s="81"/>
      <c r="L23" s="81" t="s">
        <v>35</v>
      </c>
      <c r="M23" s="81"/>
      <c r="N23" s="81"/>
      <c r="O23" s="88">
        <f>COUNTA(Tabel134[[#This Row],[Aanrijtijd
&lt; 30 minuten]:[Aanrijtijd
&lt; 120 minuten]])</f>
        <v>1</v>
      </c>
    </row>
    <row r="24" spans="1:15" x14ac:dyDescent="0.25">
      <c r="A24" s="39">
        <v>21</v>
      </c>
      <c r="B24" s="39" t="s">
        <v>258</v>
      </c>
      <c r="C24" s="40" t="s">
        <v>274</v>
      </c>
      <c r="D24" s="44" t="s">
        <v>275</v>
      </c>
      <c r="E24" s="44" t="s">
        <v>276</v>
      </c>
      <c r="F24" s="52" t="s">
        <v>393</v>
      </c>
      <c r="G24" s="44" t="s">
        <v>277</v>
      </c>
      <c r="H24" s="38"/>
      <c r="I24" s="57" t="s">
        <v>34</v>
      </c>
      <c r="J24" s="38"/>
      <c r="K24" s="81"/>
      <c r="L24" s="81" t="s">
        <v>35</v>
      </c>
      <c r="M24" s="81"/>
      <c r="N24" s="81"/>
      <c r="O24" s="88">
        <f>COUNTA(Tabel134[[#This Row],[Aanrijtijd
&lt; 30 minuten]:[Aanrijtijd
&lt; 120 minuten]])</f>
        <v>1</v>
      </c>
    </row>
    <row r="25" spans="1:15" x14ac:dyDescent="0.25">
      <c r="A25" s="39"/>
      <c r="B25" s="39"/>
      <c r="C25" s="40"/>
      <c r="D25" s="40"/>
      <c r="E25" s="40"/>
      <c r="F25" s="52"/>
      <c r="G25" s="40"/>
      <c r="H25" s="38"/>
      <c r="I25" s="38"/>
      <c r="J25" s="38"/>
      <c r="K25" s="1"/>
      <c r="L25" s="1"/>
      <c r="M25" s="1"/>
      <c r="N25" s="1"/>
      <c r="O25" s="89"/>
    </row>
    <row r="26" spans="1:15" x14ac:dyDescent="0.25">
      <c r="A26" s="23" t="s">
        <v>114</v>
      </c>
      <c r="B26" s="24"/>
      <c r="C26" s="25"/>
      <c r="D26" s="25"/>
      <c r="E26" s="25"/>
      <c r="F26" s="52"/>
      <c r="G26" s="25"/>
      <c r="H26" s="26"/>
      <c r="I26" s="26"/>
      <c r="J26" s="26"/>
      <c r="K26" s="22"/>
      <c r="L26" s="22"/>
      <c r="M26" s="22"/>
      <c r="N26" s="22"/>
      <c r="O26" s="84"/>
    </row>
    <row r="27" spans="1:15" s="74" customFormat="1" x14ac:dyDescent="0.25">
      <c r="A27" s="71">
        <v>22</v>
      </c>
      <c r="B27" s="71" t="s">
        <v>207</v>
      </c>
      <c r="C27" s="68" t="s">
        <v>278</v>
      </c>
      <c r="D27" s="72" t="s">
        <v>279</v>
      </c>
      <c r="E27" s="72" t="s">
        <v>280</v>
      </c>
      <c r="F27" s="68" t="s">
        <v>393</v>
      </c>
      <c r="G27" s="72" t="s">
        <v>281</v>
      </c>
      <c r="H27" s="69"/>
      <c r="I27" s="69" t="s">
        <v>34</v>
      </c>
      <c r="J27" s="69"/>
      <c r="K27" s="82"/>
      <c r="L27" s="82" t="s">
        <v>35</v>
      </c>
      <c r="M27" s="82"/>
      <c r="N27" s="82"/>
      <c r="O27" s="87"/>
    </row>
    <row r="28" spans="1:15" s="74" customFormat="1" x14ac:dyDescent="0.25">
      <c r="A28" s="75">
        <v>23</v>
      </c>
      <c r="B28" s="75" t="s">
        <v>258</v>
      </c>
      <c r="C28" s="76" t="s">
        <v>4</v>
      </c>
      <c r="D28" s="77" t="s">
        <v>282</v>
      </c>
      <c r="E28" s="77" t="s">
        <v>283</v>
      </c>
      <c r="F28" s="68" t="s">
        <v>392</v>
      </c>
      <c r="G28" s="77" t="s">
        <v>284</v>
      </c>
      <c r="H28" s="78"/>
      <c r="I28" s="78" t="s">
        <v>40</v>
      </c>
      <c r="J28" s="78"/>
      <c r="K28" s="82"/>
      <c r="L28" s="82" t="s">
        <v>35</v>
      </c>
      <c r="M28" s="82"/>
      <c r="N28" s="82"/>
      <c r="O28" s="87"/>
    </row>
    <row r="29" spans="1:15" s="8" customFormat="1" ht="29.25" customHeight="1" x14ac:dyDescent="0.25">
      <c r="A29" s="5" t="s">
        <v>11</v>
      </c>
      <c r="B29" s="5"/>
      <c r="C29" s="5"/>
      <c r="D29" s="5"/>
      <c r="E29" s="5"/>
      <c r="F29" s="5"/>
      <c r="G29" s="5"/>
      <c r="H29" s="6">
        <f>COUNTA(H4:H24)</f>
        <v>8</v>
      </c>
      <c r="I29" s="6">
        <f>COUNTIF(I4:I28,"Ja")</f>
        <v>9</v>
      </c>
      <c r="J29" s="6"/>
      <c r="K29" s="83" t="e">
        <f>AVERAGE(K4:K28)</f>
        <v>#DIV/0!</v>
      </c>
      <c r="L29" s="6">
        <f>COUNTA(L4:L24)</f>
        <v>21</v>
      </c>
      <c r="M29" s="6">
        <f>COUNTA(M4:M28)</f>
        <v>0</v>
      </c>
      <c r="N29" s="6">
        <f>COUNTA(N4:N28)</f>
        <v>0</v>
      </c>
      <c r="O29" s="5">
        <f>SUM(Tabel134[[#This Row],[Aanrijtijd
&lt; 30 minuten]:[Aanrijtijd
&lt; 120 minuten]])</f>
        <v>21</v>
      </c>
    </row>
    <row r="30" spans="1:15" ht="29.25" customHeight="1" x14ac:dyDescent="0.25">
      <c r="A30" s="9" t="s">
        <v>127</v>
      </c>
      <c r="B30" s="9"/>
      <c r="C30" s="10"/>
      <c r="D30" s="10"/>
      <c r="E30" s="10"/>
      <c r="F30" s="10"/>
      <c r="G30" s="10"/>
      <c r="H30" s="10"/>
      <c r="I30" s="10"/>
      <c r="J30" s="10"/>
      <c r="K30" s="9"/>
      <c r="L30" s="9">
        <v>5</v>
      </c>
      <c r="M30" s="9">
        <v>0</v>
      </c>
      <c r="N30" s="9">
        <v>-5</v>
      </c>
      <c r="O30" s="9"/>
    </row>
    <row r="31" spans="1:15" ht="29.25" customHeight="1" x14ac:dyDescent="0.25">
      <c r="A31" s="5" t="s">
        <v>128</v>
      </c>
      <c r="B31" s="5"/>
      <c r="C31" s="7"/>
      <c r="D31" s="7"/>
      <c r="E31" s="7"/>
      <c r="F31" s="7"/>
      <c r="G31" s="7"/>
      <c r="H31" s="7"/>
      <c r="I31" s="7"/>
      <c r="J31" s="7"/>
      <c r="K31" s="5"/>
      <c r="L31" s="5">
        <f>+L30*L29</f>
        <v>105</v>
      </c>
      <c r="M31" s="5">
        <f>+M30*M29</f>
        <v>0</v>
      </c>
      <c r="N31" s="5">
        <f>+N30*N29</f>
        <v>0</v>
      </c>
      <c r="O31" s="5">
        <f>SUM(Tabel134[[#This Row],[Aanrijtijd
&lt; 30 minuten]:[Aanrijtijd
&lt; 120 minuten]])</f>
        <v>105</v>
      </c>
    </row>
    <row r="32" spans="1:15" ht="29.25" customHeight="1" x14ac:dyDescent="0.25">
      <c r="A32" s="30" t="s">
        <v>129</v>
      </c>
      <c r="B32" s="31"/>
      <c r="C32" s="32"/>
      <c r="D32" s="32"/>
      <c r="E32" s="32"/>
      <c r="F32" s="32"/>
      <c r="G32" s="30">
        <v>200</v>
      </c>
      <c r="H32" s="30"/>
      <c r="I32" s="30"/>
      <c r="J32" s="30"/>
      <c r="K32" s="31"/>
      <c r="L32" s="33">
        <f>+O31/(O29*L30)*G32</f>
        <v>200</v>
      </c>
      <c r="M32" s="34"/>
      <c r="N32" s="34"/>
      <c r="O32" s="31"/>
    </row>
  </sheetData>
  <sheetProtection algorithmName="SHA-512" hashValue="hykypHFSJXf+LxYFtyCZfQ3SKtTu1tLxMUtPuc7f1SCpUpaFBbtJKO51BrMW8fsRefeHnijEuo6WB0k4ovWuag==" saltValue="kI08fLhT05Sg/uX4cqOnJQ==" spinCount="100000" sheet="1" objects="1" scenarios="1"/>
  <pageMargins left="0.7" right="0.7" top="0.75" bottom="0.75" header="0.3" footer="0.3"/>
  <pageSetup scale="5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6D1B-F936-4BDE-904B-6C50D8751564}">
  <sheetPr>
    <pageSetUpPr fitToPage="1"/>
  </sheetPr>
  <dimension ref="A1:O30"/>
  <sheetViews>
    <sheetView tabSelected="1" workbookViewId="0"/>
  </sheetViews>
  <sheetFormatPr defaultRowHeight="15" x14ac:dyDescent="0.25"/>
  <cols>
    <col min="1" max="1" width="9.85546875" customWidth="1"/>
    <col min="2" max="2" width="16.7109375" bestFit="1" customWidth="1"/>
    <col min="3" max="3" width="35.7109375" customWidth="1"/>
    <col min="4" max="7" width="20.7109375" customWidth="1"/>
    <col min="8" max="9" width="10.7109375" customWidth="1"/>
    <col min="10" max="10" width="15.7109375" customWidth="1"/>
    <col min="11" max="11" width="20.7109375" customWidth="1"/>
    <col min="12" max="14" width="10.7109375" customWidth="1"/>
    <col min="15" max="15" width="10.7109375" style="88" customWidth="1"/>
  </cols>
  <sheetData>
    <row r="1" spans="1:15" x14ac:dyDescent="0.25">
      <c r="A1" s="11" t="s">
        <v>285</v>
      </c>
      <c r="B1" s="11"/>
      <c r="C1" s="11"/>
    </row>
    <row r="3" spans="1:15" s="3" customFormat="1" ht="45" x14ac:dyDescent="0.25">
      <c r="A3" s="2" t="s">
        <v>17</v>
      </c>
      <c r="B3" s="2" t="s">
        <v>18</v>
      </c>
      <c r="C3" s="2" t="s">
        <v>19</v>
      </c>
      <c r="D3" s="2" t="s">
        <v>20</v>
      </c>
      <c r="E3" s="2" t="s">
        <v>21</v>
      </c>
      <c r="F3" s="2" t="s">
        <v>1</v>
      </c>
      <c r="G3" s="2" t="s">
        <v>22</v>
      </c>
      <c r="H3" s="4" t="s">
        <v>23</v>
      </c>
      <c r="I3" s="4" t="s">
        <v>24</v>
      </c>
      <c r="J3" s="4" t="s">
        <v>25</v>
      </c>
      <c r="K3" s="12" t="s">
        <v>26</v>
      </c>
      <c r="L3" s="12" t="s">
        <v>397</v>
      </c>
      <c r="M3" s="12" t="s">
        <v>27</v>
      </c>
      <c r="N3" s="12" t="s">
        <v>28</v>
      </c>
      <c r="O3" s="90" t="s">
        <v>415</v>
      </c>
    </row>
    <row r="4" spans="1:15" x14ac:dyDescent="0.25">
      <c r="A4" s="39">
        <v>1</v>
      </c>
      <c r="B4" s="39" t="s">
        <v>320</v>
      </c>
      <c r="C4" s="40" t="s">
        <v>321</v>
      </c>
      <c r="D4" s="42" t="s">
        <v>322</v>
      </c>
      <c r="E4" s="42" t="s">
        <v>323</v>
      </c>
      <c r="F4" s="42" t="s">
        <v>393</v>
      </c>
      <c r="G4" s="42" t="s">
        <v>324</v>
      </c>
      <c r="H4" s="18"/>
      <c r="I4" s="18" t="s">
        <v>34</v>
      </c>
      <c r="J4" s="18"/>
      <c r="K4" s="81"/>
      <c r="L4" s="81" t="s">
        <v>35</v>
      </c>
      <c r="M4" s="81"/>
      <c r="N4" s="81"/>
      <c r="O4" s="88">
        <f>COUNTA(Tabel135[[#This Row],[Aanrijtijd
&lt; 30 minuten]:[Aanrijtijd
&lt; 120 minuten]])</f>
        <v>1</v>
      </c>
    </row>
    <row r="5" spans="1:15" x14ac:dyDescent="0.25">
      <c r="A5" s="39">
        <v>2</v>
      </c>
      <c r="B5" s="39" t="s">
        <v>320</v>
      </c>
      <c r="C5" s="40" t="s">
        <v>325</v>
      </c>
      <c r="D5" s="42" t="s">
        <v>326</v>
      </c>
      <c r="E5" s="42" t="s">
        <v>327</v>
      </c>
      <c r="F5" s="42" t="s">
        <v>393</v>
      </c>
      <c r="G5" s="42" t="s">
        <v>328</v>
      </c>
      <c r="H5" s="18"/>
      <c r="I5" s="18" t="s">
        <v>40</v>
      </c>
      <c r="J5" s="18"/>
      <c r="K5" s="81"/>
      <c r="L5" s="81" t="s">
        <v>35</v>
      </c>
      <c r="M5" s="81"/>
      <c r="N5" s="81"/>
      <c r="O5" s="88">
        <f>COUNTA(Tabel135[[#This Row],[Aanrijtijd
&lt; 30 minuten]:[Aanrijtijd
&lt; 120 minuten]])</f>
        <v>1</v>
      </c>
    </row>
    <row r="6" spans="1:15" x14ac:dyDescent="0.25">
      <c r="A6" s="39">
        <v>3</v>
      </c>
      <c r="B6" s="39" t="s">
        <v>320</v>
      </c>
      <c r="C6" s="40" t="s">
        <v>329</v>
      </c>
      <c r="D6" s="42" t="s">
        <v>330</v>
      </c>
      <c r="E6" s="42" t="s">
        <v>331</v>
      </c>
      <c r="F6" s="42" t="s">
        <v>393</v>
      </c>
      <c r="G6" s="42" t="s">
        <v>332</v>
      </c>
      <c r="H6" s="18"/>
      <c r="I6" s="18" t="s">
        <v>34</v>
      </c>
      <c r="J6" s="18"/>
      <c r="K6" s="81"/>
      <c r="L6" s="81" t="s">
        <v>35</v>
      </c>
      <c r="M6" s="81"/>
      <c r="N6" s="81"/>
      <c r="O6" s="88">
        <f>COUNTA(Tabel135[[#This Row],[Aanrijtijd
&lt; 30 minuten]:[Aanrijtijd
&lt; 120 minuten]])</f>
        <v>1</v>
      </c>
    </row>
    <row r="7" spans="1:15" x14ac:dyDescent="0.25">
      <c r="A7" s="39">
        <v>4</v>
      </c>
      <c r="B7" s="39" t="s">
        <v>320</v>
      </c>
      <c r="C7" s="40" t="s">
        <v>329</v>
      </c>
      <c r="D7" s="42" t="s">
        <v>333</v>
      </c>
      <c r="E7" s="42" t="s">
        <v>334</v>
      </c>
      <c r="F7" s="42" t="s">
        <v>393</v>
      </c>
      <c r="G7" s="42" t="s">
        <v>335</v>
      </c>
      <c r="H7" s="18"/>
      <c r="I7" s="18" t="s">
        <v>34</v>
      </c>
      <c r="J7" s="18"/>
      <c r="K7" s="81"/>
      <c r="L7" s="81" t="s">
        <v>35</v>
      </c>
      <c r="M7" s="81"/>
      <c r="N7" s="81"/>
      <c r="O7" s="88">
        <f>COUNTA(Tabel135[[#This Row],[Aanrijtijd
&lt; 30 minuten]:[Aanrijtijd
&lt; 120 minuten]])</f>
        <v>1</v>
      </c>
    </row>
    <row r="8" spans="1:15" x14ac:dyDescent="0.25">
      <c r="A8" s="39">
        <v>5</v>
      </c>
      <c r="B8" s="39" t="s">
        <v>320</v>
      </c>
      <c r="C8" s="40" t="s">
        <v>356</v>
      </c>
      <c r="D8" s="40" t="s">
        <v>357</v>
      </c>
      <c r="E8" s="40" t="s">
        <v>358</v>
      </c>
      <c r="F8" s="42" t="s">
        <v>393</v>
      </c>
      <c r="G8" s="40" t="s">
        <v>359</v>
      </c>
      <c r="H8" s="38"/>
      <c r="I8" s="38" t="s">
        <v>34</v>
      </c>
      <c r="J8" s="38"/>
      <c r="K8" s="81"/>
      <c r="L8" s="81" t="s">
        <v>35</v>
      </c>
      <c r="M8" s="81"/>
      <c r="N8" s="81"/>
      <c r="O8" s="88">
        <f>COUNTA(Tabel135[[#This Row],[Aanrijtijd
&lt; 30 minuten]:[Aanrijtijd
&lt; 120 minuten]])</f>
        <v>1</v>
      </c>
    </row>
    <row r="9" spans="1:15" x14ac:dyDescent="0.25">
      <c r="A9" s="39">
        <v>6</v>
      </c>
      <c r="B9" s="39" t="s">
        <v>360</v>
      </c>
      <c r="C9" s="40" t="s">
        <v>329</v>
      </c>
      <c r="D9" s="40" t="s">
        <v>361</v>
      </c>
      <c r="E9" s="40" t="s">
        <v>362</v>
      </c>
      <c r="F9" s="42" t="s">
        <v>393</v>
      </c>
      <c r="G9" s="59" t="s">
        <v>363</v>
      </c>
      <c r="H9" s="38"/>
      <c r="I9" s="38" t="s">
        <v>40</v>
      </c>
      <c r="J9" s="38"/>
      <c r="K9" s="81"/>
      <c r="L9" s="81" t="s">
        <v>35</v>
      </c>
      <c r="M9" s="81"/>
      <c r="N9" s="81"/>
      <c r="O9" s="88">
        <f>COUNTA(Tabel135[[#This Row],[Aanrijtijd
&lt; 30 minuten]:[Aanrijtijd
&lt; 120 minuten]])</f>
        <v>1</v>
      </c>
    </row>
    <row r="10" spans="1:15" x14ac:dyDescent="0.25">
      <c r="A10" s="39">
        <v>7</v>
      </c>
      <c r="B10" s="39" t="s">
        <v>320</v>
      </c>
      <c r="C10" s="40" t="s">
        <v>325</v>
      </c>
      <c r="D10" s="40" t="s">
        <v>364</v>
      </c>
      <c r="E10" s="40" t="s">
        <v>365</v>
      </c>
      <c r="F10" s="42" t="s">
        <v>393</v>
      </c>
      <c r="G10" s="59" t="s">
        <v>366</v>
      </c>
      <c r="H10" s="38"/>
      <c r="I10" s="38" t="s">
        <v>40</v>
      </c>
      <c r="J10" s="38"/>
      <c r="K10" s="81"/>
      <c r="L10" s="81" t="s">
        <v>35</v>
      </c>
      <c r="M10" s="81"/>
      <c r="N10" s="81"/>
      <c r="O10" s="88">
        <f>COUNTA(Tabel135[[#This Row],[Aanrijtijd
&lt; 30 minuten]:[Aanrijtijd
&lt; 120 minuten]])</f>
        <v>1</v>
      </c>
    </row>
    <row r="11" spans="1:15" x14ac:dyDescent="0.25">
      <c r="A11" s="39">
        <v>8</v>
      </c>
      <c r="B11" s="39" t="s">
        <v>286</v>
      </c>
      <c r="C11" s="40" t="s">
        <v>132</v>
      </c>
      <c r="D11" s="43" t="s">
        <v>287</v>
      </c>
      <c r="E11" s="43" t="s">
        <v>288</v>
      </c>
      <c r="F11" s="42" t="s">
        <v>391</v>
      </c>
      <c r="G11" s="60" t="s">
        <v>289</v>
      </c>
      <c r="H11" s="38" t="s">
        <v>40</v>
      </c>
      <c r="I11" s="38"/>
      <c r="J11" s="38"/>
      <c r="K11" s="81"/>
      <c r="L11" s="81" t="s">
        <v>35</v>
      </c>
      <c r="M11" s="81"/>
      <c r="N11" s="81"/>
      <c r="O11" s="88">
        <f>COUNTA(Tabel135[[#This Row],[Aanrijtijd
&lt; 30 minuten]:[Aanrijtijd
&lt; 120 minuten]])</f>
        <v>1</v>
      </c>
    </row>
    <row r="12" spans="1:15" x14ac:dyDescent="0.25">
      <c r="A12" s="39">
        <v>9</v>
      </c>
      <c r="B12" s="39" t="s">
        <v>286</v>
      </c>
      <c r="C12" s="40" t="s">
        <v>295</v>
      </c>
      <c r="D12" s="43" t="s">
        <v>296</v>
      </c>
      <c r="E12" s="43" t="s">
        <v>297</v>
      </c>
      <c r="F12" s="42" t="s">
        <v>394</v>
      </c>
      <c r="G12" s="60" t="s">
        <v>298</v>
      </c>
      <c r="H12" s="38"/>
      <c r="I12" s="38" t="s">
        <v>40</v>
      </c>
      <c r="J12" s="38"/>
      <c r="K12" s="81"/>
      <c r="L12" s="81" t="s">
        <v>35</v>
      </c>
      <c r="M12" s="81"/>
      <c r="N12" s="81"/>
      <c r="O12" s="88">
        <f>COUNTA(Tabel135[[#This Row],[Aanrijtijd
&lt; 30 minuten]:[Aanrijtijd
&lt; 120 minuten]])</f>
        <v>1</v>
      </c>
    </row>
    <row r="13" spans="1:15" x14ac:dyDescent="0.25">
      <c r="A13" s="39">
        <v>10</v>
      </c>
      <c r="B13" s="39" t="s">
        <v>286</v>
      </c>
      <c r="C13" s="40" t="s">
        <v>299</v>
      </c>
      <c r="D13" s="43" t="s">
        <v>300</v>
      </c>
      <c r="E13" s="43" t="s">
        <v>301</v>
      </c>
      <c r="F13" s="42" t="s">
        <v>393</v>
      </c>
      <c r="G13" s="60" t="s">
        <v>302</v>
      </c>
      <c r="H13" s="38"/>
      <c r="I13" s="38" t="s">
        <v>40</v>
      </c>
      <c r="J13" s="38"/>
      <c r="K13" s="81"/>
      <c r="L13" s="81" t="s">
        <v>35</v>
      </c>
      <c r="M13" s="81"/>
      <c r="N13" s="81"/>
      <c r="O13" s="88">
        <f>COUNTA(Tabel135[[#This Row],[Aanrijtijd
&lt; 30 minuten]:[Aanrijtijd
&lt; 120 minuten]])</f>
        <v>1</v>
      </c>
    </row>
    <row r="14" spans="1:15" x14ac:dyDescent="0.25">
      <c r="A14" s="39">
        <v>11</v>
      </c>
      <c r="B14" s="39" t="s">
        <v>286</v>
      </c>
      <c r="C14" s="40" t="s">
        <v>303</v>
      </c>
      <c r="D14" s="43" t="s">
        <v>304</v>
      </c>
      <c r="E14" s="43" t="s">
        <v>305</v>
      </c>
      <c r="F14" s="42" t="s">
        <v>393</v>
      </c>
      <c r="G14" s="60" t="s">
        <v>306</v>
      </c>
      <c r="H14" s="38"/>
      <c r="I14" s="38" t="s">
        <v>40</v>
      </c>
      <c r="J14" s="38"/>
      <c r="K14" s="81"/>
      <c r="L14" s="81" t="s">
        <v>35</v>
      </c>
      <c r="M14" s="81"/>
      <c r="N14" s="81"/>
      <c r="O14" s="88">
        <f>COUNTA(Tabel135[[#This Row],[Aanrijtijd
&lt; 30 minuten]:[Aanrijtijd
&lt; 120 minuten]])</f>
        <v>1</v>
      </c>
    </row>
    <row r="15" spans="1:15" x14ac:dyDescent="0.25">
      <c r="A15" s="39">
        <v>12</v>
      </c>
      <c r="B15" s="39" t="s">
        <v>286</v>
      </c>
      <c r="C15" s="40" t="s">
        <v>307</v>
      </c>
      <c r="D15" s="43" t="s">
        <v>308</v>
      </c>
      <c r="E15" s="43" t="s">
        <v>309</v>
      </c>
      <c r="F15" s="42" t="s">
        <v>393</v>
      </c>
      <c r="G15" s="60" t="s">
        <v>310</v>
      </c>
      <c r="H15" s="38"/>
      <c r="I15" s="38" t="s">
        <v>40</v>
      </c>
      <c r="J15" s="38"/>
      <c r="K15" s="81"/>
      <c r="L15" s="81" t="s">
        <v>35</v>
      </c>
      <c r="M15" s="81"/>
      <c r="N15" s="81"/>
      <c r="O15" s="88">
        <f>COUNTA(Tabel135[[#This Row],[Aanrijtijd
&lt; 30 minuten]:[Aanrijtijd
&lt; 120 minuten]])</f>
        <v>1</v>
      </c>
    </row>
    <row r="16" spans="1:15" x14ac:dyDescent="0.25">
      <c r="A16" s="39">
        <v>13</v>
      </c>
      <c r="B16" s="39" t="s">
        <v>286</v>
      </c>
      <c r="C16" s="40" t="s">
        <v>311</v>
      </c>
      <c r="D16" s="43" t="s">
        <v>312</v>
      </c>
      <c r="E16" s="43" t="s">
        <v>297</v>
      </c>
      <c r="F16" s="42" t="s">
        <v>393</v>
      </c>
      <c r="G16" s="60" t="s">
        <v>313</v>
      </c>
      <c r="H16" s="38"/>
      <c r="I16" s="38" t="s">
        <v>40</v>
      </c>
      <c r="J16" s="38"/>
      <c r="K16" s="81"/>
      <c r="L16" s="81" t="s">
        <v>35</v>
      </c>
      <c r="M16" s="81"/>
      <c r="N16" s="81"/>
      <c r="O16" s="88">
        <f>COUNTA(Tabel135[[#This Row],[Aanrijtijd
&lt; 30 minuten]:[Aanrijtijd
&lt; 120 minuten]])</f>
        <v>1</v>
      </c>
    </row>
    <row r="17" spans="1:15" x14ac:dyDescent="0.25">
      <c r="A17" s="39">
        <v>14</v>
      </c>
      <c r="B17" s="39" t="s">
        <v>286</v>
      </c>
      <c r="C17" s="40" t="s">
        <v>311</v>
      </c>
      <c r="D17" s="16" t="s">
        <v>314</v>
      </c>
      <c r="E17" s="16" t="s">
        <v>315</v>
      </c>
      <c r="F17" s="42" t="s">
        <v>393</v>
      </c>
      <c r="G17" s="61" t="s">
        <v>316</v>
      </c>
      <c r="H17" s="18"/>
      <c r="I17" s="62" t="s">
        <v>34</v>
      </c>
      <c r="J17" s="18"/>
      <c r="K17" s="81"/>
      <c r="L17" s="81" t="s">
        <v>35</v>
      </c>
      <c r="M17" s="81"/>
      <c r="N17" s="81"/>
      <c r="O17" s="88">
        <f>COUNTA(Tabel135[[#This Row],[Aanrijtijd
&lt; 30 minuten]:[Aanrijtijd
&lt; 120 minuten]])</f>
        <v>1</v>
      </c>
    </row>
    <row r="18" spans="1:15" x14ac:dyDescent="0.25">
      <c r="A18" s="39">
        <v>15</v>
      </c>
      <c r="B18" s="39" t="s">
        <v>286</v>
      </c>
      <c r="C18" s="52" t="s">
        <v>374</v>
      </c>
      <c r="D18" s="16" t="s">
        <v>317</v>
      </c>
      <c r="E18" s="16" t="s">
        <v>318</v>
      </c>
      <c r="F18" s="42" t="s">
        <v>393</v>
      </c>
      <c r="G18" s="61" t="s">
        <v>319</v>
      </c>
      <c r="H18" s="18"/>
      <c r="I18" s="18" t="s">
        <v>40</v>
      </c>
      <c r="J18" s="18"/>
      <c r="K18" s="81"/>
      <c r="L18" s="81" t="s">
        <v>35</v>
      </c>
      <c r="M18" s="81"/>
      <c r="N18" s="81"/>
      <c r="O18" s="88">
        <f>COUNTA(Tabel135[[#This Row],[Aanrijtijd
&lt; 30 minuten]:[Aanrijtijd
&lt; 120 minuten]])</f>
        <v>1</v>
      </c>
    </row>
    <row r="19" spans="1:15" x14ac:dyDescent="0.25">
      <c r="A19" s="39">
        <v>16</v>
      </c>
      <c r="B19" s="39" t="s">
        <v>290</v>
      </c>
      <c r="C19" s="40" t="s">
        <v>291</v>
      </c>
      <c r="D19" s="43" t="s">
        <v>292</v>
      </c>
      <c r="E19" s="43" t="s">
        <v>293</v>
      </c>
      <c r="F19" s="42" t="s">
        <v>393</v>
      </c>
      <c r="G19" s="60" t="s">
        <v>294</v>
      </c>
      <c r="H19" s="38"/>
      <c r="I19" s="38" t="s">
        <v>34</v>
      </c>
      <c r="J19" s="38"/>
      <c r="K19" s="81"/>
      <c r="L19" s="81" t="s">
        <v>35</v>
      </c>
      <c r="M19" s="81"/>
      <c r="N19" s="81"/>
      <c r="O19" s="88">
        <f>COUNTA(Tabel135[[#This Row],[Aanrijtijd
&lt; 30 minuten]:[Aanrijtijd
&lt; 120 minuten]])</f>
        <v>1</v>
      </c>
    </row>
    <row r="20" spans="1:15" x14ac:dyDescent="0.25">
      <c r="A20" s="39">
        <v>17</v>
      </c>
      <c r="B20" s="39" t="s">
        <v>290</v>
      </c>
      <c r="C20" s="40" t="s">
        <v>336</v>
      </c>
      <c r="D20" s="16" t="s">
        <v>337</v>
      </c>
      <c r="E20" s="16" t="s">
        <v>338</v>
      </c>
      <c r="F20" s="42" t="s">
        <v>393</v>
      </c>
      <c r="G20" s="61" t="s">
        <v>339</v>
      </c>
      <c r="H20" s="18"/>
      <c r="I20" s="18" t="s">
        <v>34</v>
      </c>
      <c r="J20" s="18"/>
      <c r="K20" s="81"/>
      <c r="L20" s="81" t="s">
        <v>35</v>
      </c>
      <c r="M20" s="81"/>
      <c r="N20" s="81"/>
      <c r="O20" s="88">
        <f>COUNTA(Tabel135[[#This Row],[Aanrijtijd
&lt; 30 minuten]:[Aanrijtijd
&lt; 120 minuten]])</f>
        <v>1</v>
      </c>
    </row>
    <row r="21" spans="1:15" x14ac:dyDescent="0.25">
      <c r="A21" s="39">
        <v>18</v>
      </c>
      <c r="B21" s="47" t="s">
        <v>290</v>
      </c>
      <c r="C21" s="48" t="s">
        <v>336</v>
      </c>
      <c r="D21" s="16" t="s">
        <v>375</v>
      </c>
      <c r="E21" s="16" t="s">
        <v>376</v>
      </c>
      <c r="F21" s="42" t="s">
        <v>393</v>
      </c>
      <c r="G21" s="61" t="s">
        <v>377</v>
      </c>
      <c r="H21" s="18"/>
      <c r="I21" s="18" t="s">
        <v>40</v>
      </c>
      <c r="J21" s="18"/>
      <c r="K21" s="81"/>
      <c r="L21" s="81" t="s">
        <v>373</v>
      </c>
      <c r="M21" s="81"/>
      <c r="N21" s="81"/>
      <c r="O21" s="89">
        <f>COUNTA(Tabel135[[#This Row],[Aanrijtijd
&lt; 30 minuten]:[Aanrijtijd
&lt; 120 minuten]])</f>
        <v>1</v>
      </c>
    </row>
    <row r="22" spans="1:15" x14ac:dyDescent="0.25">
      <c r="A22" s="39">
        <v>19</v>
      </c>
      <c r="B22" s="39" t="s">
        <v>290</v>
      </c>
      <c r="C22" s="40" t="s">
        <v>340</v>
      </c>
      <c r="D22" s="16" t="s">
        <v>341</v>
      </c>
      <c r="E22" s="16" t="s">
        <v>342</v>
      </c>
      <c r="F22" s="42" t="s">
        <v>393</v>
      </c>
      <c r="G22" s="16" t="s">
        <v>343</v>
      </c>
      <c r="H22" s="18"/>
      <c r="I22" s="18" t="s">
        <v>34</v>
      </c>
      <c r="J22" s="18"/>
      <c r="K22" s="81"/>
      <c r="L22" s="81" t="s">
        <v>35</v>
      </c>
      <c r="M22" s="81"/>
      <c r="N22" s="81"/>
      <c r="O22" s="88">
        <f>COUNTA(Tabel135[[#This Row],[Aanrijtijd
&lt; 30 minuten]:[Aanrijtijd
&lt; 120 minuten]])</f>
        <v>1</v>
      </c>
    </row>
    <row r="23" spans="1:15" x14ac:dyDescent="0.25">
      <c r="A23" s="39">
        <v>20</v>
      </c>
      <c r="B23" s="39" t="s">
        <v>290</v>
      </c>
      <c r="C23" s="40" t="s">
        <v>340</v>
      </c>
      <c r="D23" s="16" t="s">
        <v>344</v>
      </c>
      <c r="E23" s="16" t="s">
        <v>345</v>
      </c>
      <c r="F23" s="42" t="s">
        <v>393</v>
      </c>
      <c r="G23" s="16" t="s">
        <v>343</v>
      </c>
      <c r="H23" s="18"/>
      <c r="I23" s="18" t="s">
        <v>106</v>
      </c>
      <c r="J23" s="18"/>
      <c r="K23" s="81"/>
      <c r="L23" s="81" t="s">
        <v>35</v>
      </c>
      <c r="M23" s="81"/>
      <c r="N23" s="81"/>
      <c r="O23" s="88">
        <f>COUNTA(Tabel135[[#This Row],[Aanrijtijd
&lt; 30 minuten]:[Aanrijtijd
&lt; 120 minuten]])</f>
        <v>1</v>
      </c>
    </row>
    <row r="24" spans="1:15" x14ac:dyDescent="0.25">
      <c r="A24" s="39">
        <v>21</v>
      </c>
      <c r="B24" s="39" t="s">
        <v>290</v>
      </c>
      <c r="C24" s="40" t="s">
        <v>346</v>
      </c>
      <c r="D24" s="42" t="s">
        <v>347</v>
      </c>
      <c r="E24" s="42" t="s">
        <v>348</v>
      </c>
      <c r="F24" s="42" t="s">
        <v>393</v>
      </c>
      <c r="G24" s="42" t="s">
        <v>349</v>
      </c>
      <c r="H24" s="18"/>
      <c r="I24" s="18" t="s">
        <v>34</v>
      </c>
      <c r="J24" s="18"/>
      <c r="K24" s="81"/>
      <c r="L24" s="81" t="s">
        <v>35</v>
      </c>
      <c r="M24" s="81"/>
      <c r="N24" s="81"/>
      <c r="O24" s="88">
        <f>COUNTA(Tabel135[[#This Row],[Aanrijtijd
&lt; 30 minuten]:[Aanrijtijd
&lt; 120 minuten]])</f>
        <v>1</v>
      </c>
    </row>
    <row r="25" spans="1:15" x14ac:dyDescent="0.25">
      <c r="A25" s="39">
        <v>22</v>
      </c>
      <c r="B25" s="39" t="s">
        <v>290</v>
      </c>
      <c r="C25" s="40" t="s">
        <v>336</v>
      </c>
      <c r="D25" s="42" t="s">
        <v>350</v>
      </c>
      <c r="E25" s="42" t="s">
        <v>351</v>
      </c>
      <c r="F25" s="42" t="s">
        <v>393</v>
      </c>
      <c r="G25" s="42" t="s">
        <v>352</v>
      </c>
      <c r="H25" s="18"/>
      <c r="I25" s="18" t="s">
        <v>40</v>
      </c>
      <c r="J25" s="18"/>
      <c r="K25" s="81"/>
      <c r="L25" s="81" t="s">
        <v>35</v>
      </c>
      <c r="M25" s="81"/>
      <c r="N25" s="81"/>
      <c r="O25" s="88">
        <f>COUNTA(Tabel135[[#This Row],[Aanrijtijd
&lt; 30 minuten]:[Aanrijtijd
&lt; 120 minuten]])</f>
        <v>1</v>
      </c>
    </row>
    <row r="26" spans="1:15" x14ac:dyDescent="0.25">
      <c r="A26" s="39">
        <v>23</v>
      </c>
      <c r="B26" s="39" t="s">
        <v>290</v>
      </c>
      <c r="C26" s="40" t="s">
        <v>346</v>
      </c>
      <c r="D26" s="42" t="s">
        <v>353</v>
      </c>
      <c r="E26" s="42" t="s">
        <v>354</v>
      </c>
      <c r="F26" s="42" t="s">
        <v>393</v>
      </c>
      <c r="G26" s="42" t="s">
        <v>355</v>
      </c>
      <c r="H26" s="18"/>
      <c r="I26" s="18" t="s">
        <v>34</v>
      </c>
      <c r="J26" s="18"/>
      <c r="K26" s="81"/>
      <c r="L26" s="81" t="s">
        <v>35</v>
      </c>
      <c r="M26" s="81"/>
      <c r="N26" s="81"/>
      <c r="O26" s="88">
        <f>COUNTA(Tabel135[[#This Row],[Aanrijtijd
&lt; 30 minuten]:[Aanrijtijd
&lt; 120 minuten]])</f>
        <v>1</v>
      </c>
    </row>
    <row r="27" spans="1:15" s="8" customFormat="1" ht="29.25" customHeight="1" x14ac:dyDescent="0.25">
      <c r="A27" s="5" t="s">
        <v>11</v>
      </c>
      <c r="B27" s="5"/>
      <c r="C27" s="5"/>
      <c r="D27" s="5"/>
      <c r="E27" s="5"/>
      <c r="F27" s="5"/>
      <c r="G27" s="5"/>
      <c r="H27" s="6">
        <f>COUNTA(H4:H26)</f>
        <v>1</v>
      </c>
      <c r="I27" s="6">
        <f>COUNTIF(I4:I26,"Ja")</f>
        <v>12</v>
      </c>
      <c r="J27" s="6"/>
      <c r="K27" s="83" t="e">
        <f>AVERAGE(K4:K26)</f>
        <v>#DIV/0!</v>
      </c>
      <c r="L27" s="6">
        <f>COUNTA(L4:L26)</f>
        <v>23</v>
      </c>
      <c r="M27" s="6">
        <f>COUNTA(M4:M26)</f>
        <v>0</v>
      </c>
      <c r="N27" s="6">
        <f>COUNTA(N4:N26)</f>
        <v>0</v>
      </c>
      <c r="O27" s="91">
        <f>SUM(Tabel135[[#This Row],[Aanrijtijd
&lt; 30 minuten]:[Aanrijtijd
&lt; 120 minuten]])</f>
        <v>23</v>
      </c>
    </row>
    <row r="28" spans="1:15" ht="29.25" customHeight="1" x14ac:dyDescent="0.25">
      <c r="A28" s="9" t="s">
        <v>127</v>
      </c>
      <c r="B28" s="9"/>
      <c r="C28" s="10"/>
      <c r="D28" s="10"/>
      <c r="E28" s="10"/>
      <c r="F28" s="10"/>
      <c r="G28" s="10"/>
      <c r="H28" s="10"/>
      <c r="I28" s="10"/>
      <c r="J28" s="10"/>
      <c r="K28" s="9"/>
      <c r="L28" s="9">
        <v>5</v>
      </c>
      <c r="M28" s="9">
        <v>0</v>
      </c>
      <c r="N28" s="9">
        <v>-5</v>
      </c>
      <c r="O28" s="92"/>
    </row>
    <row r="29" spans="1:15" ht="29.25" customHeight="1" x14ac:dyDescent="0.25">
      <c r="A29" s="5" t="s">
        <v>128</v>
      </c>
      <c r="B29" s="5"/>
      <c r="C29" s="7"/>
      <c r="D29" s="7"/>
      <c r="E29" s="7"/>
      <c r="F29" s="7"/>
      <c r="G29" s="7"/>
      <c r="H29" s="7"/>
      <c r="I29" s="7"/>
      <c r="J29" s="7"/>
      <c r="K29" s="5"/>
      <c r="L29" s="5">
        <f>+L28*L27</f>
        <v>115</v>
      </c>
      <c r="M29" s="5">
        <f>+M28*M27</f>
        <v>0</v>
      </c>
      <c r="N29" s="5">
        <f>+N28*N27</f>
        <v>0</v>
      </c>
      <c r="O29" s="91">
        <f>SUM(Tabel135[[#This Row],[Aanrijtijd
&lt; 30 minuten]:[Aanrijtijd
&lt; 120 minuten]])</f>
        <v>115</v>
      </c>
    </row>
    <row r="30" spans="1:15" ht="29.25" customHeight="1" x14ac:dyDescent="0.25">
      <c r="A30" s="30" t="s">
        <v>129</v>
      </c>
      <c r="B30" s="31"/>
      <c r="C30" s="32"/>
      <c r="D30" s="32"/>
      <c r="E30" s="32"/>
      <c r="F30" s="32"/>
      <c r="G30" s="30">
        <v>200</v>
      </c>
      <c r="H30" s="30"/>
      <c r="I30" s="30"/>
      <c r="J30" s="30"/>
      <c r="K30" s="31"/>
      <c r="L30" s="33">
        <f>+O29/(O27*L28)*G30</f>
        <v>200</v>
      </c>
      <c r="M30" s="34"/>
      <c r="N30" s="34"/>
      <c r="O30" s="79"/>
    </row>
  </sheetData>
  <sheetProtection algorithmName="SHA-512" hashValue="0dI4H2vxQhBuuFeTSizro8dbjPfHzscuho6WWa7gEUfFCAv5PVF6vcniDuuO0uGPh632OaGHpoldIl1YMwxeJA==" saltValue="1eazTfegaV9RpjxFCEVktA==" spinCount="100000" sheet="1" objects="1" scenarios="1"/>
  <conditionalFormatting sqref="O4:O26">
    <cfRule type="cellIs" dxfId="0" priority="1" operator="notEqual">
      <formula>1</formula>
    </cfRule>
  </conditionalFormatting>
  <pageMargins left="0.7" right="0.7" top="0.75" bottom="0.75" header="0.3" footer="0.3"/>
  <pageSetup paperSize="9" scale="53"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9FB716C5109C4F957D3A9638E64808" ma:contentTypeVersion="4" ma:contentTypeDescription="Een nieuw document maken." ma:contentTypeScope="" ma:versionID="7fe1324465cc8846765d9b484571444f">
  <xsd:schema xmlns:xsd="http://www.w3.org/2001/XMLSchema" xmlns:xs="http://www.w3.org/2001/XMLSchema" xmlns:p="http://schemas.microsoft.com/office/2006/metadata/properties" xmlns:ns2="c07a77ab-c740-4e27-bd3d-d14e82702aba" targetNamespace="http://schemas.microsoft.com/office/2006/metadata/properties" ma:root="true" ma:fieldsID="a64c9607e57e6e1875add2a9d1e72cbb" ns2:_="">
    <xsd:import namespace="c07a77ab-c740-4e27-bd3d-d14e82702a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7a77ab-c740-4e27-bd3d-d14e82702a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60E0B0-5AEF-4AF8-A022-FCFBFA3EA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7a77ab-c740-4e27-bd3d-d14e82702a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36C24-CFC5-4210-BBE5-C9A0E3CF603B}">
  <ds:schemaRefs>
    <ds:schemaRef ds:uri="http://schemas.microsoft.com/office/2006/metadata/properties"/>
    <ds:schemaRef ds:uri="http://www.w3.org/XML/1998/namespace"/>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c07a77ab-c740-4e27-bd3d-d14e82702aba"/>
  </ds:schemaRefs>
</ds:datastoreItem>
</file>

<file path=customXml/itemProps3.xml><?xml version="1.0" encoding="utf-8"?>
<ds:datastoreItem xmlns:ds="http://schemas.openxmlformats.org/officeDocument/2006/customXml" ds:itemID="{918189C6-55B4-46EF-9BD7-532D3F0BBE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Toelichting en invulinstructie</vt:lpstr>
      <vt:lpstr>a. Perceel 1</vt:lpstr>
      <vt:lpstr>b. Perceel 2</vt:lpstr>
      <vt:lpstr>c. Perceel 3</vt:lpstr>
      <vt:lpstr>d. Perceel 4</vt:lpstr>
      <vt:lpstr>'a. Perceel 1'!Afdrukbereik</vt:lpstr>
      <vt:lpstr>'b. Perceel 2'!Afdrukbereik</vt:lpstr>
      <vt:lpstr>'c. Perceel 3'!Afdrukbereik</vt:lpstr>
      <vt:lpstr>'d. Perceel 4'!Afdrukbereik</vt:lpstr>
      <vt:lpstr>'Toelichting en 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Brands, Cor</dc:creator>
  <cp:keywords/>
  <dc:description/>
  <cp:lastModifiedBy>Renzen - Van Dijk, Ellen</cp:lastModifiedBy>
  <cp:revision/>
  <cp:lastPrinted>2025-07-21T18:29:27Z</cp:lastPrinted>
  <dcterms:created xsi:type="dcterms:W3CDTF">2025-04-01T14:35:23Z</dcterms:created>
  <dcterms:modified xsi:type="dcterms:W3CDTF">2025-08-25T14:40:41Z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0x010100FD9FB716C5109C4F957D3A9638E64808</vt:lpwstr>
  </property>
</Properties>
</file>