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rijkswaterstaat.sharepoint.com/sites/RWSGladheidsbestrijding-Landelijkteam77/Gedeelde documenten/General/RWIS3/2. Contractvoorbereiding/Gereed voor Publicatie/Bijlagen Aanbestedingsleidraad/"/>
    </mc:Choice>
  </mc:AlternateContent>
  <xr:revisionPtr revIDLastSave="17" documentId="14_{3D57BD36-2E0E-4230-AAA0-ACE1F483B24E}" xr6:coauthVersionLast="47" xr6:coauthVersionMax="47" xr10:uidLastSave="{77AB8897-49C0-4A6C-9EF4-F9ED4AB5FE0A}"/>
  <bookViews>
    <workbookView xWindow="-120" yWindow="-120" windowWidth="30960" windowHeight="16785" tabRatio="880" xr2:uid="{DCB2D948-13EB-43CD-9F2E-A26CB5208CD2}"/>
  </bookViews>
  <sheets>
    <sheet name="Prijzenblad" sheetId="1" r:id="rId1"/>
    <sheet name="RWIS meetstations" sheetId="2" r:id="rId2"/>
    <sheet name="Ontmantelen GMS" sheetId="9" r:id="rId3"/>
    <sheet name="Preventief onderhoud" sheetId="10" r:id="rId4"/>
    <sheet name="Masten" sheetId="12" r:id="rId5"/>
    <sheet name="Correctief onderhoud" sheetId="11" r:id="rId6"/>
    <sheet name="Verkeersmaatregelen" sheetId="3" r:id="rId7"/>
    <sheet name="Boringen" sheetId="4" r:id="rId8"/>
    <sheet name="Graafwerkzaamheden" sheetId="5" r:id="rId9"/>
    <sheet name="VGM onderzoeken" sheetId="6" r:id="rId10"/>
    <sheet name="Wegdeksensoren" sheetId="7" r:id="rId11"/>
    <sheet name="Tarieven medewerkers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2" l="1"/>
  <c r="F13" i="12" s="1"/>
  <c r="C43" i="1" s="1"/>
  <c r="F11" i="12"/>
  <c r="C10" i="1" s="1"/>
  <c r="F9" i="12"/>
  <c r="C32" i="1"/>
  <c r="C31" i="1"/>
  <c r="F6" i="8"/>
  <c r="F8" i="8"/>
  <c r="F9" i="8"/>
  <c r="F11" i="8"/>
  <c r="F12" i="8"/>
  <c r="F5" i="8"/>
  <c r="F4" i="8"/>
  <c r="F14" i="8" s="1"/>
  <c r="C33" i="1" s="1"/>
  <c r="H5" i="8"/>
  <c r="H6" i="8"/>
  <c r="H8" i="8"/>
  <c r="H9" i="8"/>
  <c r="H11" i="8"/>
  <c r="H12" i="8"/>
  <c r="H4" i="8"/>
  <c r="H14" i="8" s="1"/>
  <c r="C44" i="1" s="1"/>
  <c r="F8" i="11"/>
  <c r="F7" i="11"/>
  <c r="F6" i="11"/>
  <c r="F5" i="11"/>
  <c r="F10" i="11" s="1"/>
  <c r="C27" i="1" s="1"/>
  <c r="E6" i="10"/>
  <c r="E5" i="10"/>
  <c r="E4" i="10"/>
  <c r="F8" i="9"/>
  <c r="F10" i="9"/>
  <c r="C9" i="1" s="1"/>
  <c r="D12" i="9"/>
  <c r="F12" i="9" s="1"/>
  <c r="C42" i="1" s="1"/>
  <c r="F9" i="6"/>
  <c r="F6" i="6"/>
  <c r="F11" i="6"/>
  <c r="F10" i="6"/>
  <c r="F8" i="6"/>
  <c r="F7" i="6"/>
  <c r="F5" i="6"/>
  <c r="F4" i="6"/>
  <c r="F13" i="6" s="1"/>
  <c r="F11" i="7"/>
  <c r="F8" i="7"/>
  <c r="F5" i="7"/>
  <c r="F10" i="7"/>
  <c r="F7" i="7"/>
  <c r="F4" i="7"/>
  <c r="F13" i="7" s="1"/>
  <c r="F8" i="5"/>
  <c r="F10" i="5" s="1"/>
  <c r="C30" i="1" s="1"/>
  <c r="F15" i="4"/>
  <c r="F16" i="4"/>
  <c r="F17" i="4"/>
  <c r="F18" i="4"/>
  <c r="F6" i="5"/>
  <c r="F4" i="5"/>
  <c r="F13" i="4"/>
  <c r="F12" i="4"/>
  <c r="F11" i="4"/>
  <c r="F10" i="4"/>
  <c r="F8" i="4"/>
  <c r="F7" i="4"/>
  <c r="F6" i="4"/>
  <c r="F5" i="4"/>
  <c r="F4" i="4"/>
  <c r="F20" i="4" s="1"/>
  <c r="C29" i="1" s="1"/>
  <c r="F56" i="3"/>
  <c r="F55" i="3"/>
  <c r="F54" i="3"/>
  <c r="F53" i="3"/>
  <c r="F52" i="3"/>
  <c r="F51" i="3"/>
  <c r="F49" i="3"/>
  <c r="F48" i="3"/>
  <c r="F47" i="3"/>
  <c r="F46" i="3"/>
  <c r="F45" i="3"/>
  <c r="F44" i="3"/>
  <c r="F42" i="3"/>
  <c r="F41" i="3"/>
  <c r="F40" i="3"/>
  <c r="F39" i="3"/>
  <c r="F38" i="3"/>
  <c r="F37" i="3"/>
  <c r="F35" i="3"/>
  <c r="F34" i="3"/>
  <c r="F33" i="3"/>
  <c r="F32" i="3"/>
  <c r="F31" i="3"/>
  <c r="F30" i="3"/>
  <c r="F29" i="3"/>
  <c r="F28" i="3"/>
  <c r="F27" i="3"/>
  <c r="F26" i="3"/>
  <c r="F24" i="3"/>
  <c r="F23" i="3"/>
  <c r="F22" i="3"/>
  <c r="F21" i="3"/>
  <c r="F20" i="3"/>
  <c r="F19" i="3"/>
  <c r="F18" i="3"/>
  <c r="F17" i="3"/>
  <c r="F16" i="3"/>
  <c r="F15" i="3"/>
  <c r="F13" i="3"/>
  <c r="F12" i="3"/>
  <c r="F11" i="3"/>
  <c r="F10" i="3"/>
  <c r="F9" i="3"/>
  <c r="F8" i="3"/>
  <c r="F7" i="3"/>
  <c r="F6" i="3"/>
  <c r="F5" i="3"/>
  <c r="F4" i="3"/>
  <c r="F58" i="3"/>
  <c r="C28" i="1" s="1"/>
  <c r="C35" i="1" s="1"/>
  <c r="E35" i="1" s="1"/>
  <c r="H12" i="2"/>
  <c r="F12" i="2"/>
  <c r="E12" i="2"/>
  <c r="D12" i="2"/>
  <c r="F6" i="2"/>
  <c r="E6" i="2"/>
  <c r="D6" i="2"/>
  <c r="J10" i="2" s="1"/>
  <c r="C7" i="1" s="1"/>
  <c r="G4" i="2"/>
  <c r="E8" i="10" l="1"/>
  <c r="C8" i="1" s="1"/>
  <c r="J8" i="2"/>
  <c r="J12" i="2" s="1"/>
  <c r="C41" i="1" s="1"/>
  <c r="G6" i="2"/>
  <c r="C20" i="1" s="1"/>
  <c r="C12" i="1" l="1"/>
  <c r="E23" i="1" s="1"/>
  <c r="C46" i="1"/>
  <c r="E46" i="1" l="1"/>
  <c r="C22" i="1"/>
  <c r="E50" i="1"/>
</calcChain>
</file>

<file path=xl/sharedStrings.xml><?xml version="1.0" encoding="utf-8"?>
<sst xmlns="http://schemas.openxmlformats.org/spreadsheetml/2006/main" count="374" uniqueCount="278">
  <si>
    <t>Prijzenblad (alle genoemde bedragen zijn excl BTW)</t>
  </si>
  <si>
    <t>LET OP uitsluitend de geel gearceerde cellen dienen ingevuld te worden!</t>
  </si>
  <si>
    <t>Vaste werkzaamheden</t>
  </si>
  <si>
    <t>Plaatsen RWIS meetstations</t>
  </si>
  <si>
    <t>Preventief onderhoud</t>
  </si>
  <si>
    <t>Ontmantelen GMS</t>
  </si>
  <si>
    <t>Inschrijvingssom (incl stelposten)</t>
  </si>
  <si>
    <t>Staat van prijzen per eenheid</t>
  </si>
  <si>
    <t>Correctief onderhoud</t>
  </si>
  <si>
    <t>Verkeersmaatregelen</t>
  </si>
  <si>
    <t>Boringen</t>
  </si>
  <si>
    <t>Graafwerkzaamheden</t>
  </si>
  <si>
    <t>VGM onderzoeken</t>
  </si>
  <si>
    <t>Wegdeksensoren</t>
  </si>
  <si>
    <t>Tarieven medewerkers</t>
  </si>
  <si>
    <t>Totaal staat van prijzen per eenheid</t>
  </si>
  <si>
    <t>Aanbieding</t>
  </si>
  <si>
    <t>Prijs ten behoeve van BPKV</t>
  </si>
  <si>
    <t>Stelposten</t>
  </si>
  <si>
    <t>Installatiematerialen</t>
  </si>
  <si>
    <t>Correctieve onderhoudswerkzaamheden</t>
  </si>
  <si>
    <t>Afwijkende locaties</t>
  </si>
  <si>
    <t>Kans- en Risicofonds (KRF)</t>
  </si>
  <si>
    <t>Beginsaldo KRF</t>
  </si>
  <si>
    <t>RWIS Meetstations</t>
  </si>
  <si>
    <t>Masten</t>
  </si>
  <si>
    <t>Totaal KRF</t>
  </si>
  <si>
    <t>RWIS meetstations</t>
  </si>
  <si>
    <t>RWIS varianten</t>
  </si>
  <si>
    <t>Basic</t>
  </si>
  <si>
    <t>Standard</t>
  </si>
  <si>
    <t>Plus</t>
  </si>
  <si>
    <t>totaal</t>
  </si>
  <si>
    <t>IOT</t>
  </si>
  <si>
    <t>totaal:</t>
  </si>
  <si>
    <t>aantal (prognose)</t>
  </si>
  <si>
    <t>aantal (gegarandeerd)</t>
  </si>
  <si>
    <t>Budget plafond</t>
  </si>
  <si>
    <t>offerte prijs ON</t>
  </si>
  <si>
    <t>vloeit naar risico/kansen fonds</t>
  </si>
  <si>
    <t>Uitgangspunten / opmerkingen:</t>
  </si>
  <si>
    <t>Projectmanagement</t>
  </si>
  <si>
    <t>Uitvoeringsontwerp in auto/infra CAD (dwg)</t>
  </si>
  <si>
    <t>VGM uitvoering</t>
  </si>
  <si>
    <t>Werkzaamheden leveren installatie materiaal (exclusief kosten voor de aanschaf installatiematerialen)</t>
  </si>
  <si>
    <t>Assemblage van componenten aan de mast inclusief systeem (RWIS plus 4G router) FAT, check werking GRIP_IQ op assemblage locatie (excl. levering mast)</t>
  </si>
  <si>
    <t>Transport van alle materialen</t>
  </si>
  <si>
    <t>Plaatsen RWIS mast en RWIS meetstation</t>
  </si>
  <si>
    <t>Plaatsen IOT sensor</t>
  </si>
  <si>
    <t>Aansluiten op Netvoeding, inclusief voedingskabel (exclusief realiseren nieuw voedingspunt)</t>
  </si>
  <si>
    <t>Aansluiten op Alternatieve voeding, inclusief voedingskabel (exclusief realiseren van alternatieve voeding)</t>
  </si>
  <si>
    <t>Realiseren en aansluiten aardpunt</t>
  </si>
  <si>
    <t>Aansluiten en testen mast sensoren</t>
  </si>
  <si>
    <t>Aansluiten van HMP155 (weerhutje) aan brug (dit is van toepassing op 80 bruggen)</t>
  </si>
  <si>
    <t>Inzet zaagploeg en plaatsen van wegdeksensoren, kabellabel (50 locaties in 1 werk, overdag)</t>
  </si>
  <si>
    <t xml:space="preserve">Inzet zaagploeg en plaatsen van wegdeksensoren, kabellabel (140 locaties in 2 werken, s'nachts/weekeinde) </t>
  </si>
  <si>
    <t xml:space="preserve">Inzet zaagploeg en plaatsen van (brug) wegdeksensoren, kabellabel (80 locaties in 2 werken, s'nachts/weekeinde) </t>
  </si>
  <si>
    <t>KLIC melding</t>
  </si>
  <si>
    <t>Graven sleuf (70/30 cm), (gemiddeld) 100 meter per locatie, inclusief aanleg DB, mantelbuis, handhole infra en afdekband)</t>
  </si>
  <si>
    <t>Aanpassingen in KernGIS en DTB</t>
  </si>
  <si>
    <t>60% van de werkzaamheden is overdag</t>
  </si>
  <si>
    <t>30% van de werkzaamheden is s'avonds en s'nachts</t>
  </si>
  <si>
    <t>10% van de werkzaamheden is in het weekeinde</t>
  </si>
  <si>
    <t>GMS stations</t>
  </si>
  <si>
    <t>aantal</t>
  </si>
  <si>
    <t>Budget Plafond</t>
  </si>
  <si>
    <t>Overdag</t>
  </si>
  <si>
    <t>prijs per bezoek:</t>
  </si>
  <si>
    <t>sub totaal prijs:</t>
  </si>
  <si>
    <t>totaal preventief:</t>
  </si>
  <si>
    <t>De kosten zijn voor inspanning, dus exclusief reserve onderdelen.</t>
  </si>
  <si>
    <t>De aantallen zijn gebasseerd op de verwachte prognose van Aanleg</t>
  </si>
  <si>
    <t>De aantallen die genoemd zijn in bovenstaande tabel zijn reëel maar indicatief.</t>
  </si>
  <si>
    <t>De masten dienen te voldoen aan de specificaties uit bijlage H 'mastspecificaties' van de VSE</t>
  </si>
  <si>
    <t>De eerste 30 masten worden door Opdrachtgever geleverd als OGG levering</t>
  </si>
  <si>
    <t>bestel item</t>
  </si>
  <si>
    <t>prijs:</t>
  </si>
  <si>
    <t>BE-04</t>
  </si>
  <si>
    <t>Correctief onderhoud 2026 (storingen)</t>
  </si>
  <si>
    <t>BE-05</t>
  </si>
  <si>
    <t>Correctief onderhoud 2027 (storingen)</t>
  </si>
  <si>
    <t>BE-06</t>
  </si>
  <si>
    <t>Correctief onderhoud 2028 (storingen)</t>
  </si>
  <si>
    <t>totaal correctief:</t>
  </si>
  <si>
    <t>VE-01</t>
  </si>
  <si>
    <t>Verkeersmaatregel Overdag Figuur 120 of 141: werken naast de rijbaan binnen de obstakelvrije zone</t>
  </si>
  <si>
    <t>VE-02</t>
  </si>
  <si>
    <t xml:space="preserve">Verkeersmaatregel Overdag Figuur 130: Op de vluchtstrook, 
buiten 1,10 meter vanaf de kantstreep, met signalering. </t>
  </si>
  <si>
    <t>VE-03</t>
  </si>
  <si>
    <t>Verkeersmaatregel Overdag Figuur 140: Op de vluchtstrook, 
buiten 1,10 meter vanaf de kantstreep, zonder signalering.</t>
  </si>
  <si>
    <t>VE-04</t>
  </si>
  <si>
    <t>Verkeersmaatregel Overdag Figuur  210: Op de vluchtstrook, 
binnen 1,10 meter vanaf de kantstreep.</t>
  </si>
  <si>
    <t>VE-05</t>
  </si>
  <si>
    <t>Verkeersmaatregel Overdag Figuur  Figuur 210 MRS: Op de 
vluchtstrook, binnen 1,10 meter vanaf de kantstreep, met inzet  MRS'en</t>
  </si>
  <si>
    <t>VE-06</t>
  </si>
  <si>
    <t>Verkeersmaatregel Overdag Figuur  220: Op de linker rijstrook, of links binnen 3,50 meter vanaf de kantstreep.</t>
  </si>
  <si>
    <t>VE-07</t>
  </si>
  <si>
    <t>Verkeersmaatregel Overdag Figuur 240: Meerdere aan elkaar grenzende rijstroken rechts.</t>
  </si>
  <si>
    <t>VE-08</t>
  </si>
  <si>
    <t>Verkeersmaatregel Overdag Figuur 250: Meerdere aan elkaar grenzende rijstroken links.</t>
  </si>
  <si>
    <t>VE-09</t>
  </si>
  <si>
    <t>Verkeersmaatregel Overdag Figuur 310: Meerdere aan elkaar grenzende rijstroken links (andere wegbreedte).</t>
  </si>
  <si>
    <t>VE-10</t>
  </si>
  <si>
    <t>Verkeersmaatregel Overdag  Figuur 311: Meerdere aan elkaar grenzende rijstroken links, met inzet MRS'en.</t>
  </si>
  <si>
    <t>Nacht</t>
  </si>
  <si>
    <t>VE-11</t>
  </si>
  <si>
    <t>Verkeersmaatregel Nacht; Figuur 120 of 141: Naast de rijbaan binnen de obstakelvrije zone</t>
  </si>
  <si>
    <t>VE-12</t>
  </si>
  <si>
    <t>Verkeersmaatregelen Nacht; Figuur 130: Op de vluchtstrook, buiten 1,10 meter vanaf de kantstreep, met signalering.</t>
  </si>
  <si>
    <t>VE-13</t>
  </si>
  <si>
    <t>Verkeersmaatregelen Nacht; Figuur 140: Op de vluchtstrook, buiten 1,10 meter vanaf de kantstreep, zonder signalering.</t>
  </si>
  <si>
    <t>VE-14</t>
  </si>
  <si>
    <t>Verkeersmaatregelen Nacht; Figuur 210: Op de vluchtstrook, binnen 1,10 meter vanaf de kantstreep.</t>
  </si>
  <si>
    <t>VE-15</t>
  </si>
  <si>
    <t>Verkeersmaatregelen Nacht; Figuur 210 MRS: Op de vluchtstrook, binnen 1,10 meter vanaf de kantstreep, met inzet MRS'en.</t>
  </si>
  <si>
    <t>VE-16</t>
  </si>
  <si>
    <t>Verkeersmaatregelen Nacht; Figuur 220: Op de linker rijstrook, of links binnen 3,50 meter vanaf de kantstreep.</t>
  </si>
  <si>
    <t>VE-17</t>
  </si>
  <si>
    <t>Verkeersmaatregelen Nacht; Figuur 240: Meerdere aan elkaar grenzende rijstroken rechts.</t>
  </si>
  <si>
    <t>VE-18</t>
  </si>
  <si>
    <t>Verkeersmaatregelen Nacht; Figuur 250: Meerdere aan elkaar grenzende rijstroken links.</t>
  </si>
  <si>
    <t>VE-19</t>
  </si>
  <si>
    <t>Verkeersmaatregelen Nacht; Figuur 310: Meerdere aan elkaar grenzende rijstroken links (andere wegbreedte).</t>
  </si>
  <si>
    <t>VE-20</t>
  </si>
  <si>
    <t>Verkeersmaatregelen Nacht; Figuur 311: Meerdere aan elkaar grenzende rijstroken links, met inzet MRS'en.</t>
  </si>
  <si>
    <t>Weekeinde</t>
  </si>
  <si>
    <t>VE-21</t>
  </si>
  <si>
    <t>Verkeersmaatregel Weekeinde; Figuur 120 of 141: Naast de rijbaan binnen de obstakelvrije zone</t>
  </si>
  <si>
    <t>VE-22</t>
  </si>
  <si>
    <t>Verkeersmaatregelen Weekeinde; Figuur 130: Op de vluchtstrook, buiten 1,10 meter vanaf de kantstreep, met signalering.</t>
  </si>
  <si>
    <t>VE-23</t>
  </si>
  <si>
    <t>Verkeersmaatregelen Weekeinde; Figuur 140: Op de vluchtstrook, buiten 1,10 meter vanaf de kantstreep, zonder signalering.</t>
  </si>
  <si>
    <t>VE-24</t>
  </si>
  <si>
    <t>Verkeersmaatregelen Weekeinde; Figuur 210: Op de vluchtstrook, binnen 1,10 meter vanaf de kantstreep.</t>
  </si>
  <si>
    <t>VE-25</t>
  </si>
  <si>
    <t>Verkeersmaatregelen Weekeinde; Figuur 210 MRS: Op de vluchtstrook, binnen 1,10 meter vanaf de kantstreep, met inzet MRS'en.</t>
  </si>
  <si>
    <t>VE-26</t>
  </si>
  <si>
    <t>Verkeersmaatregelen Weekeinde; Figuur 220: Op de linker rijstrook, of links binnen 3,50 meter vanaf de kantstreep.</t>
  </si>
  <si>
    <t>VE-27</t>
  </si>
  <si>
    <t>Verkeersmaatregelen Weekeinde; Figuur 240: Meerdere aan elkaar grenzende rijstroken rechts.</t>
  </si>
  <si>
    <t>VE-28</t>
  </si>
  <si>
    <t>Verkeersmaatregelen Weekeinde; Figuur 250: Meerdere aan elkaar grenzende rijstroken links.</t>
  </si>
  <si>
    <t>VE-29</t>
  </si>
  <si>
    <t>Verkeersmaatregelen Weekeinde; Figuur 310: Meerdere aan elkaar grenzende rijstroken links (andere wegbreedte).</t>
  </si>
  <si>
    <t>VE-30</t>
  </si>
  <si>
    <t>Verkeersmaatregelen Weekeinde; Figuur 311: Meerdere aan elkaar grenzende rijstroken links, met inzet MRS'en.</t>
  </si>
  <si>
    <t>VE-31</t>
  </si>
  <si>
    <t>Verkeersmaatregelen Overdag; Figuur 1301a/b: Afzetting volledig naast de rijbaan</t>
  </si>
  <si>
    <t>VE-32</t>
  </si>
  <si>
    <t>Verkeersmaatregelen Overdag; Figuur 1303a/b: Versmalde rijstrook, afzetting op de rand van de rijbaan</t>
  </si>
  <si>
    <t>VE-33</t>
  </si>
  <si>
    <t>Verkeersmaatregelen Overdag; Figuur 1324b: Dynamische werken op of vanaf de rijbaan met tijdelijke afsluiting of blokkade</t>
  </si>
  <si>
    <t>VE-34</t>
  </si>
  <si>
    <t>Verkeersmaatregelen Overdag; Figuur 1401a/b: Afzetting volledig naast de rijbaan</t>
  </si>
  <si>
    <t>VE-35</t>
  </si>
  <si>
    <t>Verkeersmaatregelen Overdag; Figuur 1403a/b: Versmalde rijstrook, afzetting op de rand van de rijbaan</t>
  </si>
  <si>
    <t>VE-36</t>
  </si>
  <si>
    <t>Verkeersmaatregelen Overdag; Figuur 1424b: Dynamische werken op of vanaf de rijbaan met tijdelijke afsluiting of blokkade</t>
  </si>
  <si>
    <t>VE-37</t>
  </si>
  <si>
    <t>Verkeersmaatregelen Nacht; Figuur 1301a/b: Afzetting volledig naast de rijbaan</t>
  </si>
  <si>
    <t>VE-38</t>
  </si>
  <si>
    <t>Verkeersmaatregelen Nacht; Figuur 1303a/b: Versmalde rijstrook, afzetting op de rand van de rijbaan</t>
  </si>
  <si>
    <t>VE-39</t>
  </si>
  <si>
    <t>Verkeersmaatregelen Nacht; Figuur 1324b: Dynamische werken op of vanaf de rijbaan met tijdelijke afsluiting of blokkade</t>
  </si>
  <si>
    <t>VE-40</t>
  </si>
  <si>
    <t>Verkeersmaatregelen Nacht; Figuur 1401a/b: Afzetting volledig naast de rijbaan</t>
  </si>
  <si>
    <t>VE-41</t>
  </si>
  <si>
    <t>Verkeersmaatregelen Nacht; Figuur 1403a/b: Versmalde rijstrook, afzetting op de rand van de rijbaan</t>
  </si>
  <si>
    <t>VE-42</t>
  </si>
  <si>
    <t>Verkeersmaatregelen Nacht; Figuur 1424b: Dynamische werken op of vanaf de rijbaan met tijdelijke afsluiting of blokkade</t>
  </si>
  <si>
    <t>VE-43</t>
  </si>
  <si>
    <t>Verkeersmaatregelen Weekeinde; Figuur 1301a/b: Afzetting volledig naast de rijbaan</t>
  </si>
  <si>
    <t>VE-44</t>
  </si>
  <si>
    <t>Verkeersmaatregelen Weekeinde; Figuur 1303a/b: Versmalde rijstrook, afzetting op de rand van de rijbaan</t>
  </si>
  <si>
    <t>VE-45</t>
  </si>
  <si>
    <t>Verkeersmaatregelen Weekeinde; Figuur 1324b: Dynamische werken op of vanaf de rijbaan met tijdelijke afsluiting of blokkade</t>
  </si>
  <si>
    <t>VE-46</t>
  </si>
  <si>
    <t>Verkeersmaatregelen Weekeinde; Figuur 1401a/b: Afzetting volledig naast de rijbaan</t>
  </si>
  <si>
    <t>VE-47</t>
  </si>
  <si>
    <t>Verkeersmaatregelen Weekeinde; Figuur 1403a/b: Versmalde rijstrook, afzetting op de rand van de rijbaan</t>
  </si>
  <si>
    <t>VE-48</t>
  </si>
  <si>
    <t>Verkeersmaatregelen Weekeinde; Figuur 1424b: Dynamische werken op of vanaf de rijbaan met tijdelijke afsluiting of blokkade</t>
  </si>
  <si>
    <t>totaal verkeersmaatregelen:</t>
  </si>
  <si>
    <t xml:space="preserve">Veiligheid is essentieel voor OG.  </t>
  </si>
  <si>
    <t>Echter OG wil ON stimuleren om installatie te plannen in samenwerking met groot onderhoud.</t>
  </si>
  <si>
    <t>zodat verkeersmaatregel kunnen worden vermeden.</t>
  </si>
  <si>
    <t>De exacte aantalen worden afgeroepen op basis van behoefte.</t>
  </si>
  <si>
    <t>Afhankelijk van de situatie dient de Verkeersmatregel aangepast te worden (b.v. extra MRS), deze kosten kunnen aditioneel in rekening worden gebracht.</t>
  </si>
  <si>
    <t>Boring</t>
  </si>
  <si>
    <t>BO-01</t>
  </si>
  <si>
    <t>Boorplan t.b.v. HDD-boring/wegkruising, incl. sondering/verguning.</t>
  </si>
  <si>
    <t>BO-02</t>
  </si>
  <si>
    <t>leveren en aanbrengen HDD-boring Ø 110mm +/- 25 meter</t>
  </si>
  <si>
    <t>BO-03</t>
  </si>
  <si>
    <t>leveren en aanbrengen HDD-boring Ø 110mm +/- 50 meter</t>
  </si>
  <si>
    <t>BO-04</t>
  </si>
  <si>
    <t>leveren en aanbrengen HDD-boring Ø 110mm +/- 75 meter</t>
  </si>
  <si>
    <t>BO-05</t>
  </si>
  <si>
    <t>leveren en aanbrengen HDD-boring Ø 110mm +/- 100 meter</t>
  </si>
  <si>
    <t>BO-06</t>
  </si>
  <si>
    <t>B0-07</t>
  </si>
  <si>
    <t>BO-08</t>
  </si>
  <si>
    <t>BO-09</t>
  </si>
  <si>
    <t>BO-10</t>
  </si>
  <si>
    <t>B0-11</t>
  </si>
  <si>
    <t>BO-12</t>
  </si>
  <si>
    <t>BO-13</t>
  </si>
  <si>
    <t>totaal Boring:</t>
  </si>
  <si>
    <t>De boringen zijn nodig om de sensoren aan de andere zijde van de weg aan te sluiten op het RWIS meetstation.</t>
  </si>
  <si>
    <t>De noodzaak van een boring wordt aangegeven op de ontwerptekening van OG.</t>
  </si>
  <si>
    <t>Door de boring worden DB buizen getrokken.</t>
  </si>
  <si>
    <t>De aantallen zijn reëel maar indicatief.</t>
  </si>
  <si>
    <t>De exacte aantallen worden afgeroepen op basis van behoefte aangegeven op de ontwerptekening van OG.</t>
  </si>
  <si>
    <t>Graafwerk</t>
  </si>
  <si>
    <t>aantal in meters</t>
  </si>
  <si>
    <t>prijs per meter:</t>
  </si>
  <si>
    <t>GR-01</t>
  </si>
  <si>
    <t>graven sleuf (70/30 cm), (gemiddeld), inclusief aanleg DB, mantelbuis, handhole infra, afdekband en KLIC melding</t>
  </si>
  <si>
    <t>GR-02</t>
  </si>
  <si>
    <t>GR-03</t>
  </si>
  <si>
    <t>totaal Graafwerk:</t>
  </si>
  <si>
    <t>Bij het plaatsen van de RWIS meetstations is uitgegaan van 100 meter graafwerk gemiddeld per locatie.</t>
  </si>
  <si>
    <t xml:space="preserve">Het totale graafwerk voor de 270 locatie (27 km) wordt opgeteld, Als er meer graafwerk nodig is kunnen </t>
  </si>
  <si>
    <t>bovenstaande items worden besteld. De prijs is exclusief de materialen kosten voor DB mantelbuis, handhole infra, afdekband.</t>
  </si>
  <si>
    <t>De exacte aantalen worden afgeroepen op basis van behoefte aangegeven op de ontwerptekening van OG.</t>
  </si>
  <si>
    <t>VG-01</t>
  </si>
  <si>
    <t>Vergunningsaanvraag (Gemeente/Waterschap/Provincie) inclusief leges etc.</t>
  </si>
  <si>
    <t>VG-02</t>
  </si>
  <si>
    <t>Vooronderzoek bodemverontreiniging conform NEN5725</t>
  </si>
  <si>
    <t>VG-03</t>
  </si>
  <si>
    <t>Verkenned bodemonderzoek conform NEN5740</t>
  </si>
  <si>
    <t>VG-04</t>
  </si>
  <si>
    <t>Bureau onderzoek archeologie</t>
  </si>
  <si>
    <t>VG-05</t>
  </si>
  <si>
    <t>Bureau onderzoek OO (ontplofbare oorlogsresten)</t>
  </si>
  <si>
    <t>VG-06</t>
  </si>
  <si>
    <t>Bureau onderzoek Flora en Fauna</t>
  </si>
  <si>
    <t>VG-07</t>
  </si>
  <si>
    <t>Bureau onderzoek Chroom 6</t>
  </si>
  <si>
    <t>VG-08</t>
  </si>
  <si>
    <t xml:space="preserve">Bureau onderzoek Asbest </t>
  </si>
  <si>
    <t>totaal VGM onderzoeken:</t>
  </si>
  <si>
    <t>De VGM onderzoeken kunnen nodig zijn om het VGM dossier ontwerp compleet te maken.</t>
  </si>
  <si>
    <t>Onderzoeken worden afgeroepen als vanuit het VGM dossier ontwerp blijkt dat dit noodzakelijk is.</t>
  </si>
  <si>
    <t>WE-01</t>
  </si>
  <si>
    <t>Inzet zaagploeg, plaatsen 1st wegdeksensor DRS511 en aansluiten op RWS200 systeem</t>
  </si>
  <si>
    <t>WE-02</t>
  </si>
  <si>
    <t>Inzet zaagploeg, plaatsen iedere volgende wegdeksensor DRS511 en aansluiten op RWS200 systeem</t>
  </si>
  <si>
    <t>WE-03</t>
  </si>
  <si>
    <t>WE-04</t>
  </si>
  <si>
    <t>WE-05</t>
  </si>
  <si>
    <t>WE-06</t>
  </si>
  <si>
    <t>totaal Wegdeksensoren:</t>
  </si>
  <si>
    <t>Bij het plaatsen van de RWIS meetstations is uitgegaan van 1 of 2 keer opstarten (zie opmerkingen RWIS meetstations) met de inzet van een zaagploeg.</t>
  </si>
  <si>
    <t>Als een derde of vierde of … moeten worden gestart kunnen deze bestel items worden afgeroepen.</t>
  </si>
  <si>
    <t>tarieven medewerkers</t>
  </si>
  <si>
    <t>Aantal uren</t>
  </si>
  <si>
    <t>prijs per uur</t>
  </si>
  <si>
    <t>vloeit naar risico / kansen pot</t>
  </si>
  <si>
    <t>FU-01</t>
  </si>
  <si>
    <t>Project Manager</t>
  </si>
  <si>
    <t>FU-03</t>
  </si>
  <si>
    <t>Project engineer / technisch manager</t>
  </si>
  <si>
    <t>Tekenaar</t>
  </si>
  <si>
    <t>FU-04</t>
  </si>
  <si>
    <t>FU-05</t>
  </si>
  <si>
    <t>FU-06</t>
  </si>
  <si>
    <t>FU-07</t>
  </si>
  <si>
    <t>totaal Tarieven:</t>
  </si>
  <si>
    <t>Alle eerder genoemde Werkzaamheden in de tabbladen zijn inclusief projectmanagementkosten</t>
  </si>
  <si>
    <t>De genoemde functies en tarieven zijn louter bedoeld voor verrekening bij wijzigingen</t>
  </si>
  <si>
    <t>Preventief onderhoud 2026 (aantal locatie bezoeken)</t>
  </si>
  <si>
    <t>Preventief onderhoud 2027 (aantal locatie bezoeken)</t>
  </si>
  <si>
    <t>Preventief onderhoud 2028 (aantal locatie bezoeken)</t>
  </si>
  <si>
    <t>Inschrijvingssom (excl stelpost 4 KRF)</t>
  </si>
  <si>
    <t>Werkplannen</t>
  </si>
  <si>
    <t>Opleverdossier inclusief ingevuld compleet AMF (Asset Mutatie Formulier) en as built tekeningen</t>
  </si>
  <si>
    <t>Testen (SAT/iSAT) en opleveren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</si>
</sst>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</numFmts>
  <fonts count="2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  <font>
      <i/>
      <sz val="9"/>
      <color theme="3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sz val="9"/>
      <color theme="3" tint="0.499984740745262"/>
      <name val="Verdana"/>
      <family val="2"/>
    </font>
    <font>
      <sz val="9"/>
      <color theme="3" tint="0.499984740745262"/>
      <name val="Verdana"/>
      <family val="2"/>
    </font>
    <font>
      <b/>
      <sz val="8"/>
      <color theme="3" tint="0.499984740745262"/>
      <name val="Verdana"/>
      <family val="2"/>
    </font>
    <font>
      <sz val="8"/>
      <color theme="3" tint="0.499984740745262"/>
      <name val="Verdana"/>
      <family val="2"/>
    </font>
    <font>
      <sz val="8"/>
      <color theme="1"/>
      <name val="Verdana"/>
      <family val="2"/>
    </font>
    <font>
      <sz val="12"/>
      <color theme="1"/>
      <name val="Verdana"/>
      <family val="2"/>
    </font>
    <font>
      <sz val="14"/>
      <color rgb="FF002060"/>
      <name val="Verdana"/>
      <family val="2"/>
    </font>
    <font>
      <sz val="14"/>
      <color theme="3"/>
      <name val="Verdana"/>
      <family val="2"/>
    </font>
    <font>
      <i/>
      <sz val="8"/>
      <color theme="1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0"/>
      <color theme="1"/>
      <name val="Verdana"/>
      <family val="2"/>
    </font>
    <font>
      <sz val="12"/>
      <color theme="3"/>
      <name val="Verdana"/>
      <family val="2"/>
    </font>
    <font>
      <b/>
      <sz val="12"/>
      <color theme="1"/>
      <name val="Verdana"/>
      <family val="2"/>
    </font>
    <font>
      <b/>
      <sz val="12"/>
      <color theme="3"/>
      <name val="Verdana"/>
      <family val="2"/>
    </font>
    <font>
      <sz val="12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0" applyNumberFormat="1"/>
    <xf numFmtId="9" fontId="0" fillId="0" borderId="0" xfId="2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165" fontId="2" fillId="0" borderId="0" xfId="1" applyNumberFormat="1" applyFont="1"/>
    <xf numFmtId="9" fontId="1" fillId="0" borderId="0" xfId="2" applyFont="1" applyAlignment="1">
      <alignment horizontal="center"/>
    </xf>
    <xf numFmtId="1" fontId="6" fillId="0" borderId="0" xfId="2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1" xfId="0" applyFont="1" applyBorder="1"/>
    <xf numFmtId="1" fontId="6" fillId="0" borderId="1" xfId="2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3" fillId="0" borderId="0" xfId="2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/>
    <xf numFmtId="165" fontId="0" fillId="0" borderId="0" xfId="1" applyNumberFormat="1" applyFont="1" applyFill="1"/>
    <xf numFmtId="165" fontId="3" fillId="0" borderId="0" xfId="0" applyNumberFormat="1" applyFont="1"/>
    <xf numFmtId="2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wrapText="1"/>
    </xf>
    <xf numFmtId="0" fontId="18" fillId="4" borderId="0" xfId="0" applyFont="1" applyFill="1" applyAlignment="1">
      <alignment wrapText="1"/>
    </xf>
    <xf numFmtId="0" fontId="6" fillId="4" borderId="5" xfId="0" applyFont="1" applyFill="1" applyBorder="1"/>
    <xf numFmtId="0" fontId="6" fillId="3" borderId="5" xfId="0" applyFont="1" applyFill="1" applyBorder="1"/>
    <xf numFmtId="165" fontId="8" fillId="0" borderId="0" xfId="1" applyNumberFormat="1" applyFont="1" applyFill="1"/>
    <xf numFmtId="165" fontId="8" fillId="0" borderId="0" xfId="0" applyNumberFormat="1" applyFont="1"/>
    <xf numFmtId="0" fontId="6" fillId="3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20" fillId="5" borderId="5" xfId="0" applyFont="1" applyFill="1" applyBorder="1"/>
    <xf numFmtId="0" fontId="4" fillId="0" borderId="0" xfId="0" applyFont="1" applyAlignment="1">
      <alignment horizontal="center"/>
    </xf>
    <xf numFmtId="0" fontId="6" fillId="5" borderId="5" xfId="0" applyFont="1" applyFill="1" applyBorder="1"/>
    <xf numFmtId="165" fontId="21" fillId="0" borderId="0" xfId="0" applyNumberFormat="1" applyFont="1"/>
    <xf numFmtId="0" fontId="19" fillId="0" borderId="0" xfId="0" applyFont="1"/>
    <xf numFmtId="165" fontId="21" fillId="0" borderId="0" xfId="1" applyNumberFormat="1" applyFont="1" applyFill="1" applyAlignment="1">
      <alignment horizontal="center"/>
    </xf>
    <xf numFmtId="165" fontId="15" fillId="0" borderId="0" xfId="0" applyNumberFormat="1" applyFont="1"/>
    <xf numFmtId="165" fontId="22" fillId="0" borderId="0" xfId="0" applyNumberFormat="1" applyFont="1"/>
    <xf numFmtId="0" fontId="18" fillId="4" borderId="0" xfId="0" applyFont="1" applyFill="1"/>
    <xf numFmtId="0" fontId="0" fillId="4" borderId="5" xfId="0" applyFill="1" applyBorder="1" applyAlignment="1">
      <alignment wrapText="1"/>
    </xf>
    <xf numFmtId="0" fontId="18" fillId="3" borderId="0" xfId="0" applyFont="1" applyFill="1"/>
    <xf numFmtId="0" fontId="0" fillId="3" borderId="5" xfId="0" applyFill="1" applyBorder="1" applyAlignment="1">
      <alignment wrapText="1"/>
    </xf>
    <xf numFmtId="0" fontId="18" fillId="5" borderId="0" xfId="0" applyFont="1" applyFill="1"/>
    <xf numFmtId="0" fontId="0" fillId="5" borderId="5" xfId="0" applyFill="1" applyBorder="1" applyAlignment="1">
      <alignment wrapText="1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8" fillId="4" borderId="6" xfId="0" applyFont="1" applyFill="1" applyBorder="1" applyAlignment="1">
      <alignment wrapText="1"/>
    </xf>
    <xf numFmtId="0" fontId="6" fillId="4" borderId="7" xfId="0" applyFont="1" applyFill="1" applyBorder="1"/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19" fillId="4" borderId="5" xfId="0" applyFont="1" applyFill="1" applyBorder="1" applyAlignment="1">
      <alignment wrapText="1"/>
    </xf>
    <xf numFmtId="0" fontId="19" fillId="3" borderId="5" xfId="0" applyFont="1" applyFill="1" applyBorder="1" applyAlignment="1">
      <alignment wrapText="1"/>
    </xf>
    <xf numFmtId="0" fontId="19" fillId="5" borderId="5" xfId="0" applyFont="1" applyFill="1" applyBorder="1" applyAlignment="1">
      <alignment wrapText="1"/>
    </xf>
    <xf numFmtId="0" fontId="0" fillId="3" borderId="5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0" fillId="4" borderId="5" xfId="0" applyFill="1" applyBorder="1"/>
    <xf numFmtId="165" fontId="9" fillId="0" borderId="3" xfId="1" applyNumberFormat="1" applyFont="1" applyFill="1" applyBorder="1"/>
    <xf numFmtId="0" fontId="9" fillId="0" borderId="3" xfId="0" applyFont="1" applyBorder="1"/>
    <xf numFmtId="0" fontId="16" fillId="0" borderId="0" xfId="0" applyFont="1" applyAlignment="1">
      <alignment horizontal="left"/>
    </xf>
    <xf numFmtId="165" fontId="0" fillId="0" borderId="0" xfId="1" applyNumberFormat="1" applyFont="1" applyBorder="1"/>
    <xf numFmtId="165" fontId="4" fillId="0" borderId="0" xfId="1" applyNumberFormat="1" applyFont="1" applyBorder="1"/>
    <xf numFmtId="165" fontId="0" fillId="0" borderId="0" xfId="1" applyNumberFormat="1" applyFont="1" applyFill="1" applyBorder="1"/>
    <xf numFmtId="165" fontId="3" fillId="0" borderId="0" xfId="1" applyNumberFormat="1" applyFont="1" applyFill="1" applyBorder="1"/>
    <xf numFmtId="0" fontId="9" fillId="0" borderId="0" xfId="0" applyFont="1"/>
    <xf numFmtId="165" fontId="9" fillId="0" borderId="0" xfId="1" applyNumberFormat="1" applyFont="1" applyFill="1" applyBorder="1"/>
    <xf numFmtId="165" fontId="9" fillId="0" borderId="0" xfId="0" applyNumberFormat="1" applyFont="1"/>
    <xf numFmtId="165" fontId="22" fillId="0" borderId="4" xfId="1" applyNumberFormat="1" applyFont="1" applyFill="1" applyBorder="1"/>
    <xf numFmtId="0" fontId="17" fillId="0" borderId="0" xfId="0" applyFont="1" applyAlignment="1">
      <alignment horizontal="left"/>
    </xf>
    <xf numFmtId="2" fontId="0" fillId="4" borderId="6" xfId="0" applyNumberForma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6" fillId="0" borderId="6" xfId="0" applyFont="1" applyBorder="1"/>
    <xf numFmtId="0" fontId="0" fillId="0" borderId="6" xfId="0" applyBorder="1" applyAlignment="1">
      <alignment horizontal="center"/>
    </xf>
    <xf numFmtId="0" fontId="3" fillId="0" borderId="0" xfId="0" applyFont="1" applyAlignment="1">
      <alignment wrapText="1"/>
    </xf>
    <xf numFmtId="165" fontId="19" fillId="0" borderId="0" xfId="0" applyNumberFormat="1" applyFont="1"/>
    <xf numFmtId="0" fontId="17" fillId="6" borderId="0" xfId="0" applyFont="1" applyFill="1" applyAlignment="1">
      <alignment horizontal="left"/>
    </xf>
    <xf numFmtId="165" fontId="0" fillId="0" borderId="6" xfId="0" applyNumberFormat="1" applyBorder="1"/>
    <xf numFmtId="1" fontId="6" fillId="0" borderId="0" xfId="2" applyNumberFormat="1" applyFont="1" applyBorder="1" applyAlignment="1">
      <alignment horizontal="center"/>
    </xf>
    <xf numFmtId="0" fontId="8" fillId="0" borderId="2" xfId="0" applyFont="1" applyBorder="1"/>
    <xf numFmtId="0" fontId="0" fillId="0" borderId="6" xfId="0" applyBorder="1"/>
    <xf numFmtId="165" fontId="9" fillId="0" borderId="0" xfId="1" applyNumberFormat="1" applyFont="1" applyFill="1"/>
    <xf numFmtId="165" fontId="22" fillId="0" borderId="6" xfId="0" applyNumberFormat="1" applyFont="1" applyBorder="1"/>
    <xf numFmtId="0" fontId="8" fillId="0" borderId="20" xfId="0" applyFont="1" applyBorder="1" applyAlignment="1">
      <alignment horizontal="right" wrapText="1"/>
    </xf>
    <xf numFmtId="0" fontId="4" fillId="0" borderId="21" xfId="0" applyFont="1" applyBorder="1" applyAlignment="1">
      <alignment horizontal="center"/>
    </xf>
    <xf numFmtId="165" fontId="8" fillId="0" borderId="21" xfId="0" applyNumberFormat="1" applyFont="1" applyBorder="1"/>
    <xf numFmtId="165" fontId="22" fillId="0" borderId="22" xfId="1" applyNumberFormat="1" applyFont="1" applyFill="1" applyBorder="1" applyAlignment="1">
      <alignment horizontal="center"/>
    </xf>
    <xf numFmtId="0" fontId="0" fillId="0" borderId="21" xfId="0" applyBorder="1"/>
    <xf numFmtId="165" fontId="9" fillId="0" borderId="21" xfId="0" applyNumberFormat="1" applyFont="1" applyBorder="1"/>
    <xf numFmtId="165" fontId="27" fillId="0" borderId="22" xfId="1" applyNumberFormat="1" applyFont="1" applyFill="1" applyBorder="1" applyAlignment="1">
      <alignment horizontal="center"/>
    </xf>
    <xf numFmtId="165" fontId="0" fillId="0" borderId="21" xfId="0" applyNumberFormat="1" applyBorder="1"/>
    <xf numFmtId="165" fontId="27" fillId="0" borderId="22" xfId="0" applyNumberFormat="1" applyFont="1" applyBorder="1"/>
    <xf numFmtId="0" fontId="0" fillId="0" borderId="13" xfId="0" applyBorder="1"/>
    <xf numFmtId="0" fontId="0" fillId="0" borderId="14" xfId="0" applyBorder="1"/>
    <xf numFmtId="0" fontId="23" fillId="0" borderId="0" xfId="0" applyFont="1"/>
    <xf numFmtId="165" fontId="25" fillId="0" borderId="0" xfId="1" applyNumberFormat="1" applyFont="1" applyBorder="1" applyProtection="1"/>
    <xf numFmtId="165" fontId="25" fillId="0" borderId="6" xfId="1" applyNumberFormat="1" applyFont="1" applyBorder="1" applyProtection="1"/>
    <xf numFmtId="0" fontId="8" fillId="0" borderId="0" xfId="0" applyFont="1"/>
    <xf numFmtId="165" fontId="25" fillId="0" borderId="14" xfId="0" applyNumberFormat="1" applyFont="1" applyBorder="1"/>
    <xf numFmtId="0" fontId="24" fillId="0" borderId="15" xfId="0" applyFont="1" applyBorder="1"/>
    <xf numFmtId="0" fontId="24" fillId="0" borderId="12" xfId="0" applyFont="1" applyBorder="1"/>
    <xf numFmtId="0" fontId="24" fillId="0" borderId="13" xfId="0" applyFont="1" applyBorder="1"/>
    <xf numFmtId="0" fontId="15" fillId="0" borderId="14" xfId="0" applyFont="1" applyBorder="1"/>
    <xf numFmtId="165" fontId="25" fillId="0" borderId="16" xfId="0" applyNumberFormat="1" applyFont="1" applyBorder="1"/>
    <xf numFmtId="165" fontId="8" fillId="0" borderId="14" xfId="0" applyNumberFormat="1" applyFont="1" applyBorder="1"/>
    <xf numFmtId="165" fontId="8" fillId="0" borderId="0" xfId="1" applyNumberFormat="1" applyFont="1" applyBorder="1" applyProtection="1"/>
    <xf numFmtId="0" fontId="25" fillId="0" borderId="0" xfId="0" applyFont="1" applyAlignment="1">
      <alignment horizontal="right"/>
    </xf>
    <xf numFmtId="165" fontId="25" fillId="0" borderId="14" xfId="1" applyNumberFormat="1" applyFont="1" applyBorder="1" applyProtection="1"/>
    <xf numFmtId="0" fontId="0" fillId="0" borderId="17" xfId="0" applyBorder="1"/>
    <xf numFmtId="0" fontId="0" fillId="0" borderId="18" xfId="0" applyBorder="1"/>
    <xf numFmtId="165" fontId="25" fillId="0" borderId="0" xfId="1" applyNumberFormat="1" applyFont="1" applyProtection="1"/>
    <xf numFmtId="0" fontId="15" fillId="0" borderId="0" xfId="0" applyFont="1"/>
    <xf numFmtId="165" fontId="22" fillId="0" borderId="4" xfId="0" applyNumberFormat="1" applyFont="1" applyBorder="1"/>
    <xf numFmtId="165" fontId="2" fillId="0" borderId="0" xfId="1" applyNumberFormat="1" applyFont="1" applyProtection="1"/>
    <xf numFmtId="0" fontId="3" fillId="0" borderId="11" xfId="0" applyFont="1" applyBorder="1"/>
    <xf numFmtId="9" fontId="3" fillId="0" borderId="7" xfId="2" applyFont="1" applyBorder="1" applyAlignment="1" applyProtection="1">
      <alignment horizontal="center"/>
    </xf>
    <xf numFmtId="0" fontId="3" fillId="0" borderId="6" xfId="0" applyFont="1" applyBorder="1" applyAlignment="1">
      <alignment horizontal="center"/>
    </xf>
    <xf numFmtId="9" fontId="3" fillId="0" borderId="8" xfId="2" applyFont="1" applyBorder="1" applyAlignment="1" applyProtection="1">
      <alignment horizontal="center"/>
    </xf>
    <xf numFmtId="0" fontId="3" fillId="0" borderId="10" xfId="0" applyFont="1" applyBorder="1" applyAlignment="1">
      <alignment horizontal="center"/>
    </xf>
    <xf numFmtId="165" fontId="0" fillId="0" borderId="0" xfId="1" applyNumberFormat="1" applyFont="1" applyAlignment="1" applyProtection="1">
      <alignment horizontal="center"/>
    </xf>
    <xf numFmtId="1" fontId="6" fillId="0" borderId="0" xfId="2" applyNumberFormat="1" applyFont="1" applyAlignment="1" applyProtection="1">
      <alignment horizontal="center"/>
    </xf>
    <xf numFmtId="9" fontId="0" fillId="0" borderId="0" xfId="2" applyFont="1" applyProtection="1"/>
    <xf numFmtId="1" fontId="6" fillId="0" borderId="1" xfId="2" applyNumberFormat="1" applyFont="1" applyBorder="1" applyAlignment="1" applyProtection="1">
      <alignment horizontal="center"/>
    </xf>
    <xf numFmtId="0" fontId="0" fillId="0" borderId="1" xfId="0" applyBorder="1"/>
    <xf numFmtId="165" fontId="0" fillId="0" borderId="1" xfId="1" applyNumberFormat="1" applyFont="1" applyBorder="1" applyProtection="1"/>
    <xf numFmtId="1" fontId="3" fillId="0" borderId="0" xfId="2" applyNumberFormat="1" applyFont="1" applyAlignment="1" applyProtection="1">
      <alignment horizontal="center"/>
    </xf>
    <xf numFmtId="165" fontId="4" fillId="0" borderId="0" xfId="1" applyNumberFormat="1" applyFont="1" applyProtection="1"/>
    <xf numFmtId="165" fontId="0" fillId="0" borderId="0" xfId="1" applyNumberFormat="1" applyFont="1" applyFill="1" applyProtection="1"/>
    <xf numFmtId="165" fontId="25" fillId="0" borderId="0" xfId="1" applyNumberFormat="1" applyFont="1" applyFill="1" applyProtection="1"/>
    <xf numFmtId="165" fontId="9" fillId="2" borderId="3" xfId="1" applyNumberFormat="1" applyFont="1" applyFill="1" applyBorder="1" applyProtection="1">
      <protection locked="0"/>
    </xf>
    <xf numFmtId="165" fontId="9" fillId="2" borderId="0" xfId="1" applyNumberFormat="1" applyFont="1" applyFill="1" applyProtection="1">
      <protection locked="0"/>
    </xf>
    <xf numFmtId="165" fontId="9" fillId="2" borderId="0" xfId="1" applyNumberFormat="1" applyFont="1" applyFill="1" applyBorder="1" applyProtection="1">
      <protection locked="0"/>
    </xf>
    <xf numFmtId="165" fontId="15" fillId="0" borderId="6" xfId="0" applyNumberFormat="1" applyFont="1" applyBorder="1"/>
    <xf numFmtId="0" fontId="25" fillId="0" borderId="0" xfId="0" applyFont="1"/>
    <xf numFmtId="0" fontId="3" fillId="0" borderId="18" xfId="0" applyFont="1" applyBorder="1"/>
    <xf numFmtId="165" fontId="3" fillId="0" borderId="19" xfId="1" applyNumberFormat="1" applyFont="1" applyBorder="1" applyProtection="1"/>
    <xf numFmtId="0" fontId="24" fillId="6" borderId="2" xfId="0" applyFont="1" applyFill="1" applyBorder="1" applyAlignment="1">
      <alignment horizontal="center"/>
    </xf>
    <xf numFmtId="0" fontId="24" fillId="6" borderId="3" xfId="0" applyFont="1" applyFill="1" applyBorder="1" applyAlignment="1">
      <alignment horizontal="center"/>
    </xf>
    <xf numFmtId="0" fontId="24" fillId="6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/>
    </xf>
    <xf numFmtId="0" fontId="26" fillId="6" borderId="3" xfId="0" applyFont="1" applyFill="1" applyBorder="1" applyAlignment="1">
      <alignment horizontal="center"/>
    </xf>
    <xf numFmtId="0" fontId="26" fillId="6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6" fillId="6" borderId="2" xfId="0" applyFont="1" applyFill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6" borderId="2" xfId="0" applyFont="1" applyFill="1" applyBorder="1"/>
    <xf numFmtId="0" fontId="17" fillId="6" borderId="3" xfId="0" applyFont="1" applyFill="1" applyBorder="1"/>
    <xf numFmtId="0" fontId="17" fillId="6" borderId="4" xfId="0" applyFont="1" applyFill="1" applyBorder="1"/>
    <xf numFmtId="0" fontId="17" fillId="6" borderId="2" xfId="0" applyFont="1" applyFill="1" applyBorder="1" applyAlignment="1">
      <alignment horizontal="left"/>
    </xf>
    <xf numFmtId="0" fontId="17" fillId="6" borderId="3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555A-C2A6-4F91-984E-C5DC50887078}">
  <dimension ref="A1:G54"/>
  <sheetViews>
    <sheetView tabSelected="1" workbookViewId="0">
      <selection sqref="A1:E1"/>
    </sheetView>
  </sheetViews>
  <sheetFormatPr defaultRowHeight="11.25" x14ac:dyDescent="0.15"/>
  <cols>
    <col min="1" max="1" width="3.5" customWidth="1"/>
    <col min="2" max="2" width="41.25" customWidth="1"/>
    <col min="3" max="3" width="20.125" customWidth="1"/>
    <col min="4" max="4" width="3.625" customWidth="1"/>
    <col min="5" max="5" width="20.125" customWidth="1"/>
  </cols>
  <sheetData>
    <row r="1" spans="1:5" ht="15.75" thickBot="1" x14ac:dyDescent="0.25">
      <c r="A1" s="149" t="s">
        <v>0</v>
      </c>
      <c r="B1" s="150"/>
      <c r="C1" s="150"/>
      <c r="D1" s="150"/>
      <c r="E1" s="151"/>
    </row>
    <row r="2" spans="1:5" x14ac:dyDescent="0.15">
      <c r="A2" s="99"/>
      <c r="E2" s="100"/>
    </row>
    <row r="3" spans="1:5" ht="15" customHeight="1" x14ac:dyDescent="0.15">
      <c r="A3" s="146" t="s">
        <v>1</v>
      </c>
      <c r="B3" s="147"/>
      <c r="C3" s="147"/>
      <c r="D3" s="147"/>
      <c r="E3" s="148"/>
    </row>
    <row r="4" spans="1:5" ht="12" thickBot="1" x14ac:dyDescent="0.2">
      <c r="A4" s="99"/>
      <c r="E4" s="100"/>
    </row>
    <row r="5" spans="1:5" ht="15.75" customHeight="1" thickBot="1" x14ac:dyDescent="0.25">
      <c r="A5" s="143" t="s">
        <v>2</v>
      </c>
      <c r="B5" s="144"/>
      <c r="C5" s="145"/>
      <c r="E5" s="100"/>
    </row>
    <row r="6" spans="1:5" ht="12.75" x14ac:dyDescent="0.2">
      <c r="A6" s="99"/>
      <c r="B6" s="101"/>
      <c r="E6" s="100"/>
    </row>
    <row r="7" spans="1:5" ht="15" x14ac:dyDescent="0.2">
      <c r="A7" s="99"/>
      <c r="B7" s="101" t="s">
        <v>3</v>
      </c>
      <c r="C7" s="102">
        <f>'RWIS meetstations'!$J$10</f>
        <v>0</v>
      </c>
      <c r="E7" s="100"/>
    </row>
    <row r="8" spans="1:5" ht="15" x14ac:dyDescent="0.2">
      <c r="A8" s="99"/>
      <c r="B8" s="101" t="s">
        <v>4</v>
      </c>
      <c r="C8" s="102">
        <f>'Preventief onderhoud'!E8</f>
        <v>0</v>
      </c>
      <c r="E8" s="100"/>
    </row>
    <row r="9" spans="1:5" ht="15" x14ac:dyDescent="0.2">
      <c r="A9" s="99"/>
      <c r="B9" s="101" t="s">
        <v>5</v>
      </c>
      <c r="C9" s="102">
        <f>'Ontmantelen GMS'!$F$10</f>
        <v>0</v>
      </c>
      <c r="E9" s="100"/>
    </row>
    <row r="10" spans="1:5" ht="15" x14ac:dyDescent="0.2">
      <c r="A10" s="99"/>
      <c r="B10" s="101" t="s">
        <v>25</v>
      </c>
      <c r="C10" s="103">
        <f>Masten!F11</f>
        <v>0</v>
      </c>
      <c r="E10" s="100"/>
    </row>
    <row r="11" spans="1:5" ht="15" x14ac:dyDescent="0.2">
      <c r="A11" s="99"/>
      <c r="B11" s="101"/>
      <c r="C11" s="102"/>
      <c r="E11" s="100"/>
    </row>
    <row r="12" spans="1:5" ht="15" x14ac:dyDescent="0.2">
      <c r="A12" s="99"/>
      <c r="B12" s="101"/>
      <c r="C12" s="112">
        <f>SUM(C7:C10)</f>
        <v>0</v>
      </c>
      <c r="E12" s="100"/>
    </row>
    <row r="13" spans="1:5" ht="15.75" thickBot="1" x14ac:dyDescent="0.25">
      <c r="A13" s="99"/>
      <c r="B13" s="101"/>
      <c r="C13" s="102"/>
      <c r="E13" s="100"/>
    </row>
    <row r="14" spans="1:5" ht="15.75" thickBot="1" x14ac:dyDescent="0.25">
      <c r="A14" s="143" t="s">
        <v>18</v>
      </c>
      <c r="B14" s="144"/>
      <c r="C14" s="145"/>
      <c r="E14" s="109"/>
    </row>
    <row r="15" spans="1:5" ht="15" x14ac:dyDescent="0.2">
      <c r="A15" s="99"/>
      <c r="E15" s="109"/>
    </row>
    <row r="16" spans="1:5" ht="15" x14ac:dyDescent="0.2">
      <c r="A16" s="99"/>
      <c r="B16" t="s">
        <v>19</v>
      </c>
      <c r="C16" s="102">
        <v>1000000</v>
      </c>
      <c r="E16" s="109"/>
    </row>
    <row r="17" spans="1:5" ht="15" x14ac:dyDescent="0.2">
      <c r="A17" s="99"/>
      <c r="B17" t="s">
        <v>20</v>
      </c>
      <c r="C17" s="102">
        <v>50000</v>
      </c>
      <c r="E17" s="109"/>
    </row>
    <row r="18" spans="1:5" ht="15" x14ac:dyDescent="0.2">
      <c r="A18" s="99"/>
      <c r="B18" t="s">
        <v>21</v>
      </c>
      <c r="C18" s="103">
        <v>400000</v>
      </c>
      <c r="E18" s="109"/>
    </row>
    <row r="19" spans="1:5" ht="15" x14ac:dyDescent="0.2">
      <c r="A19" s="99"/>
      <c r="C19" s="102"/>
      <c r="E19" s="109"/>
    </row>
    <row r="20" spans="1:5" ht="15" x14ac:dyDescent="0.2">
      <c r="A20" s="99"/>
      <c r="C20" s="112">
        <f>SUM(C16:C18)</f>
        <v>1450000</v>
      </c>
      <c r="E20" s="105"/>
    </row>
    <row r="21" spans="1:5" ht="15" x14ac:dyDescent="0.2">
      <c r="A21" s="99"/>
      <c r="C21" s="139"/>
      <c r="E21" s="100"/>
    </row>
    <row r="22" spans="1:5" ht="15" x14ac:dyDescent="0.2">
      <c r="A22" s="99"/>
      <c r="B22" s="104" t="s">
        <v>6</v>
      </c>
      <c r="C22" s="33">
        <f>SUM(C7+C8+C9+C10+C20+C46)</f>
        <v>10527687.5</v>
      </c>
      <c r="E22" s="100"/>
    </row>
    <row r="23" spans="1:5" ht="15" x14ac:dyDescent="0.2">
      <c r="A23" s="99"/>
      <c r="B23" s="140" t="s">
        <v>274</v>
      </c>
      <c r="C23" s="33"/>
      <c r="E23" s="105">
        <f>SUM(C12+C20)</f>
        <v>1450000</v>
      </c>
    </row>
    <row r="24" spans="1:5" ht="15.75" thickBot="1" x14ac:dyDescent="0.25">
      <c r="A24" s="99"/>
      <c r="B24" s="104"/>
      <c r="C24" s="33"/>
      <c r="E24" s="105"/>
    </row>
    <row r="25" spans="1:5" ht="15.75" thickBot="1" x14ac:dyDescent="0.25">
      <c r="A25" s="143" t="s">
        <v>7</v>
      </c>
      <c r="B25" s="144"/>
      <c r="C25" s="145"/>
      <c r="E25" s="105"/>
    </row>
    <row r="26" spans="1:5" ht="15" x14ac:dyDescent="0.2">
      <c r="A26" s="106"/>
      <c r="B26" s="107"/>
      <c r="C26" s="107"/>
      <c r="E26" s="105"/>
    </row>
    <row r="27" spans="1:5" ht="15" x14ac:dyDescent="0.2">
      <c r="A27" s="108"/>
      <c r="B27" s="101" t="s">
        <v>8</v>
      </c>
      <c r="C27" s="102">
        <f>'Correctief onderhoud'!F10</f>
        <v>0</v>
      </c>
      <c r="E27" s="105"/>
    </row>
    <row r="28" spans="1:5" ht="15" x14ac:dyDescent="0.2">
      <c r="A28" s="108"/>
      <c r="B28" s="101" t="s">
        <v>9</v>
      </c>
      <c r="C28" s="102">
        <f>Verkeersmaatregelen!F58</f>
        <v>0</v>
      </c>
      <c r="E28" s="105"/>
    </row>
    <row r="29" spans="1:5" ht="15" x14ac:dyDescent="0.2">
      <c r="A29" s="108"/>
      <c r="B29" s="101" t="s">
        <v>10</v>
      </c>
      <c r="C29" s="102">
        <f>Boringen!F20</f>
        <v>0</v>
      </c>
      <c r="E29" s="105"/>
    </row>
    <row r="30" spans="1:5" ht="15" x14ac:dyDescent="0.2">
      <c r="A30" s="108"/>
      <c r="B30" s="101" t="s">
        <v>11</v>
      </c>
      <c r="C30" s="102">
        <f>Graafwerkzaamheden!F10</f>
        <v>0</v>
      </c>
      <c r="E30" s="105"/>
    </row>
    <row r="31" spans="1:5" ht="15" x14ac:dyDescent="0.2">
      <c r="A31" s="99"/>
      <c r="B31" s="101" t="s">
        <v>12</v>
      </c>
      <c r="C31" s="102">
        <f>'VGM onderzoeken'!F13</f>
        <v>0</v>
      </c>
      <c r="E31" s="109"/>
    </row>
    <row r="32" spans="1:5" ht="15" x14ac:dyDescent="0.2">
      <c r="A32" s="99"/>
      <c r="B32" s="101" t="s">
        <v>13</v>
      </c>
      <c r="C32" s="102">
        <f>Wegdeksensoren!F13</f>
        <v>0</v>
      </c>
      <c r="E32" s="109"/>
    </row>
    <row r="33" spans="1:7" ht="15" x14ac:dyDescent="0.2">
      <c r="A33" s="99"/>
      <c r="B33" s="101" t="s">
        <v>14</v>
      </c>
      <c r="C33" s="103">
        <f>'Tarieven medewerkers'!F14</f>
        <v>0</v>
      </c>
      <c r="E33" s="109"/>
    </row>
    <row r="34" spans="1:7" ht="15" x14ac:dyDescent="0.2">
      <c r="A34" s="99"/>
      <c r="B34" s="101"/>
      <c r="C34" s="102"/>
      <c r="E34" s="109"/>
    </row>
    <row r="35" spans="1:7" ht="15" x14ac:dyDescent="0.2">
      <c r="A35" s="99"/>
      <c r="B35" s="104" t="s">
        <v>15</v>
      </c>
      <c r="C35" s="33">
        <f>SUM(C27:C33)</f>
        <v>0</v>
      </c>
      <c r="E35" s="105">
        <f>C35</f>
        <v>0</v>
      </c>
    </row>
    <row r="36" spans="1:7" ht="15" x14ac:dyDescent="0.2">
      <c r="A36" s="99"/>
      <c r="B36" s="104"/>
      <c r="C36" s="33"/>
      <c r="E36" s="105"/>
    </row>
    <row r="37" spans="1:7" ht="15.75" thickBot="1" x14ac:dyDescent="0.25">
      <c r="A37" s="99"/>
      <c r="C37" s="113"/>
      <c r="E37" s="105"/>
      <c r="G37" s="3"/>
    </row>
    <row r="38" spans="1:7" ht="15.75" thickBot="1" x14ac:dyDescent="0.25">
      <c r="A38" s="143" t="s">
        <v>22</v>
      </c>
      <c r="B38" s="144"/>
      <c r="C38" s="145"/>
      <c r="E38" s="100"/>
    </row>
    <row r="39" spans="1:7" x14ac:dyDescent="0.15">
      <c r="A39" s="99"/>
      <c r="E39" s="100"/>
    </row>
    <row r="40" spans="1:7" ht="15" x14ac:dyDescent="0.2">
      <c r="A40" s="99"/>
      <c r="B40" t="s">
        <v>23</v>
      </c>
      <c r="C40" s="102">
        <v>125000</v>
      </c>
      <c r="E40" s="100"/>
    </row>
    <row r="41" spans="1:7" ht="15" x14ac:dyDescent="0.2">
      <c r="A41" s="99"/>
      <c r="B41" t="s">
        <v>24</v>
      </c>
      <c r="C41" s="102">
        <f>'RWIS meetstations'!$J$12</f>
        <v>7807187.5</v>
      </c>
      <c r="E41" s="100"/>
    </row>
    <row r="42" spans="1:7" ht="15" x14ac:dyDescent="0.2">
      <c r="A42" s="99"/>
      <c r="B42" t="s">
        <v>5</v>
      </c>
      <c r="C42" s="102">
        <f>'Ontmantelen GMS'!$F$12</f>
        <v>660000</v>
      </c>
      <c r="E42" s="100"/>
    </row>
    <row r="43" spans="1:7" ht="15" x14ac:dyDescent="0.2">
      <c r="A43" s="99"/>
      <c r="B43" t="s">
        <v>25</v>
      </c>
      <c r="C43" s="102">
        <f>Masten!F13</f>
        <v>420000</v>
      </c>
      <c r="E43" s="100"/>
    </row>
    <row r="44" spans="1:7" ht="15" x14ac:dyDescent="0.2">
      <c r="A44" s="99"/>
      <c r="B44" t="s">
        <v>14</v>
      </c>
      <c r="C44" s="103">
        <f>'Tarieven medewerkers'!H14</f>
        <v>65500</v>
      </c>
      <c r="E44" s="100"/>
    </row>
    <row r="45" spans="1:7" ht="15" x14ac:dyDescent="0.2">
      <c r="A45" s="99"/>
      <c r="C45" s="102"/>
      <c r="E45" s="100"/>
    </row>
    <row r="46" spans="1:7" ht="15" x14ac:dyDescent="0.2">
      <c r="A46" s="99"/>
      <c r="B46" t="s">
        <v>26</v>
      </c>
      <c r="C46" s="112">
        <f>SUM(C40:C44)</f>
        <v>9077687.5</v>
      </c>
      <c r="D46" s="102"/>
      <c r="E46" s="114">
        <f>C46*-1</f>
        <v>-9077687.5</v>
      </c>
    </row>
    <row r="47" spans="1:7" ht="12" thickBot="1" x14ac:dyDescent="0.2">
      <c r="A47" s="115"/>
      <c r="B47" s="116"/>
      <c r="C47" s="116"/>
      <c r="E47" s="100"/>
    </row>
    <row r="48" spans="1:7" ht="15.75" thickBot="1" x14ac:dyDescent="0.25">
      <c r="A48" s="143" t="s">
        <v>16</v>
      </c>
      <c r="B48" s="144"/>
      <c r="C48" s="145"/>
      <c r="D48" s="99"/>
      <c r="E48" s="105"/>
    </row>
    <row r="49" spans="1:5" ht="15" x14ac:dyDescent="0.2">
      <c r="A49" s="99"/>
      <c r="B49" s="104"/>
      <c r="C49" s="33"/>
      <c r="E49" s="110"/>
    </row>
    <row r="50" spans="1:5" ht="15" x14ac:dyDescent="0.2">
      <c r="A50" s="99"/>
      <c r="B50" s="104" t="s">
        <v>17</v>
      </c>
      <c r="C50" s="33"/>
      <c r="E50" s="111">
        <f>SUM(E23+E35+E46)</f>
        <v>-7627687.5</v>
      </c>
    </row>
    <row r="51" spans="1:5" ht="12" thickBot="1" x14ac:dyDescent="0.2">
      <c r="A51" s="116"/>
      <c r="B51" s="116"/>
      <c r="C51" s="141"/>
      <c r="D51" s="141"/>
      <c r="E51" s="142"/>
    </row>
    <row r="54" spans="1:5" ht="15" x14ac:dyDescent="0.2">
      <c r="E54" s="117"/>
    </row>
  </sheetData>
  <sheetProtection algorithmName="SHA-512" hashValue="+IUtIMEDcS90A1GXrsmJ40y7NYoQF6LZgZBTqRbzvcTs483P0tC1hP462jQpLJzY4iGyeeO73r0tbKsioKcB5A==" saltValue="MD96rWMPx0TxDuFHWrCB1Q==" spinCount="100000" sheet="1" objects="1" scenarios="1" selectLockedCells="1"/>
  <mergeCells count="7">
    <mergeCell ref="A48:C48"/>
    <mergeCell ref="A3:E3"/>
    <mergeCell ref="A1:E1"/>
    <mergeCell ref="A14:C14"/>
    <mergeCell ref="A38:C38"/>
    <mergeCell ref="A5:C5"/>
    <mergeCell ref="A25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1AF-A9D8-43B6-B5B3-24A6A6BB24FD}">
  <dimension ref="B1:L40"/>
  <sheetViews>
    <sheetView workbookViewId="0">
      <selection activeCell="D10" sqref="D10"/>
    </sheetView>
  </sheetViews>
  <sheetFormatPr defaultRowHeight="11.25" x14ac:dyDescent="0.15"/>
  <cols>
    <col min="1" max="1" width="4.375" customWidth="1"/>
    <col min="2" max="2" width="20.25" customWidth="1"/>
    <col min="4" max="6" width="11.875" customWidth="1"/>
    <col min="7" max="7" width="9" customWidth="1"/>
    <col min="8" max="8" width="11.875" customWidth="1"/>
    <col min="9" max="9" width="13.75" customWidth="1"/>
    <col min="10" max="10" width="17.875" customWidth="1"/>
  </cols>
  <sheetData>
    <row r="1" spans="2:12" ht="18.75" thickBot="1" x14ac:dyDescent="0.3">
      <c r="B1" s="155" t="s">
        <v>27</v>
      </c>
      <c r="C1" s="156"/>
      <c r="D1" s="156"/>
      <c r="E1" s="156"/>
      <c r="F1" s="156"/>
      <c r="G1" s="156"/>
      <c r="H1" s="156"/>
      <c r="I1" s="156"/>
      <c r="J1" s="157"/>
    </row>
    <row r="2" spans="2:12" x14ac:dyDescent="0.15">
      <c r="D2" s="152" t="s">
        <v>28</v>
      </c>
      <c r="E2" s="153"/>
      <c r="F2" s="153"/>
      <c r="G2" s="154"/>
      <c r="H2" s="121"/>
    </row>
    <row r="3" spans="2:12" x14ac:dyDescent="0.15">
      <c r="D3" s="122" t="s">
        <v>29</v>
      </c>
      <c r="E3" s="123" t="s">
        <v>30</v>
      </c>
      <c r="F3" s="123" t="s">
        <v>31</v>
      </c>
      <c r="G3" s="124" t="s">
        <v>32</v>
      </c>
      <c r="H3" s="125" t="s">
        <v>33</v>
      </c>
      <c r="J3" s="126" t="s">
        <v>34</v>
      </c>
      <c r="L3" s="3"/>
    </row>
    <row r="4" spans="2:12" x14ac:dyDescent="0.15">
      <c r="B4" s="6" t="s">
        <v>35</v>
      </c>
      <c r="C4" s="6"/>
      <c r="D4" s="127">
        <v>35</v>
      </c>
      <c r="E4" s="12">
        <v>235</v>
      </c>
      <c r="F4" s="12">
        <v>90</v>
      </c>
      <c r="G4" s="12">
        <f>D4+E4+F4</f>
        <v>360</v>
      </c>
      <c r="H4" s="12">
        <v>50</v>
      </c>
      <c r="J4" s="128"/>
      <c r="L4" s="3"/>
    </row>
    <row r="5" spans="2:12" ht="7.5" customHeight="1" thickBot="1" x14ac:dyDescent="0.2">
      <c r="B5" s="13"/>
      <c r="C5" s="13"/>
      <c r="D5" s="129"/>
      <c r="E5" s="15"/>
      <c r="F5" s="15"/>
      <c r="G5" s="15"/>
      <c r="H5" s="15"/>
      <c r="I5" s="130"/>
      <c r="J5" s="131"/>
      <c r="L5" s="3"/>
    </row>
    <row r="6" spans="2:12" ht="12" thickTop="1" x14ac:dyDescent="0.15">
      <c r="B6" s="7" t="s">
        <v>36</v>
      </c>
      <c r="C6" s="7"/>
      <c r="D6" s="132">
        <f>D4-(D4*0.25)</f>
        <v>26.25</v>
      </c>
      <c r="E6" s="132">
        <f t="shared" ref="E6:F6" si="0">E4-(E4*0.25)</f>
        <v>176.25</v>
      </c>
      <c r="F6" s="132">
        <f t="shared" si="0"/>
        <v>67.5</v>
      </c>
      <c r="G6" s="17">
        <f>D6+E6+F6</f>
        <v>270</v>
      </c>
      <c r="H6" s="18">
        <v>40</v>
      </c>
      <c r="J6" s="133"/>
      <c r="L6" s="5"/>
    </row>
    <row r="7" spans="2:12" x14ac:dyDescent="0.15">
      <c r="D7" s="19"/>
      <c r="E7" s="19"/>
      <c r="F7" s="19"/>
      <c r="G7" s="19"/>
      <c r="J7" s="3"/>
      <c r="L7" s="1"/>
    </row>
    <row r="8" spans="2:12" ht="15" x14ac:dyDescent="0.2">
      <c r="B8" s="7" t="s">
        <v>37</v>
      </c>
      <c r="D8" s="134">
        <v>21750</v>
      </c>
      <c r="E8" s="134">
        <v>29000</v>
      </c>
      <c r="F8" s="134">
        <v>30000</v>
      </c>
      <c r="G8" s="134"/>
      <c r="H8" s="134">
        <v>2500</v>
      </c>
      <c r="J8" s="43">
        <f>D$6*D8+E$6*E8+F$6*F8+H$6*H8</f>
        <v>7807187.5</v>
      </c>
      <c r="L8" s="6"/>
    </row>
    <row r="9" spans="2:12" ht="15.75" thickBot="1" x14ac:dyDescent="0.25">
      <c r="D9" s="22"/>
      <c r="E9" s="22"/>
      <c r="F9" s="22"/>
      <c r="G9" s="22"/>
      <c r="J9" s="135"/>
      <c r="K9" s="7"/>
      <c r="L9" s="8"/>
    </row>
    <row r="10" spans="2:12" ht="15.75" thickBot="1" x14ac:dyDescent="0.25">
      <c r="B10" s="86" t="s">
        <v>38</v>
      </c>
      <c r="C10" s="65"/>
      <c r="D10" s="136">
        <v>0</v>
      </c>
      <c r="E10" s="136">
        <v>0</v>
      </c>
      <c r="F10" s="136">
        <v>0</v>
      </c>
      <c r="G10" s="65"/>
      <c r="H10" s="136">
        <v>0</v>
      </c>
      <c r="I10" s="65"/>
      <c r="J10" s="119">
        <f>D$6*D10+E$6*E10+F$6*F10+H$6*H10</f>
        <v>0</v>
      </c>
      <c r="L10" s="120"/>
    </row>
    <row r="11" spans="2:12" ht="15" x14ac:dyDescent="0.2">
      <c r="J11" s="118"/>
      <c r="L11" s="3"/>
    </row>
    <row r="12" spans="2:12" ht="15" x14ac:dyDescent="0.2">
      <c r="B12" s="7" t="s">
        <v>39</v>
      </c>
      <c r="D12" s="3">
        <f>D8-D10</f>
        <v>21750</v>
      </c>
      <c r="E12" s="3">
        <f t="shared" ref="E12:H12" si="1">E8-E10</f>
        <v>29000</v>
      </c>
      <c r="F12" s="3">
        <f t="shared" si="1"/>
        <v>30000</v>
      </c>
      <c r="H12" s="3">
        <f t="shared" si="1"/>
        <v>2500</v>
      </c>
      <c r="I12" s="3"/>
      <c r="J12" s="43">
        <f>SUM(J8-J10)</f>
        <v>7807187.5</v>
      </c>
      <c r="L12" s="3"/>
    </row>
    <row r="13" spans="2:12" x14ac:dyDescent="0.15">
      <c r="L13" s="3"/>
    </row>
    <row r="15" spans="2:12" x14ac:dyDescent="0.15">
      <c r="B15" s="25" t="s">
        <v>40</v>
      </c>
      <c r="C15" s="25"/>
    </row>
    <row r="16" spans="2:12" x14ac:dyDescent="0.15">
      <c r="B16" s="26" t="s">
        <v>41</v>
      </c>
    </row>
    <row r="17" spans="2:2" x14ac:dyDescent="0.15">
      <c r="B17" s="26" t="s">
        <v>42</v>
      </c>
    </row>
    <row r="18" spans="2:2" x14ac:dyDescent="0.15">
      <c r="B18" s="26" t="s">
        <v>275</v>
      </c>
    </row>
    <row r="19" spans="2:2" x14ac:dyDescent="0.15">
      <c r="B19" s="26" t="s">
        <v>43</v>
      </c>
    </row>
    <row r="20" spans="2:2" x14ac:dyDescent="0.15">
      <c r="B20" s="26" t="s">
        <v>44</v>
      </c>
    </row>
    <row r="21" spans="2:2" x14ac:dyDescent="0.15">
      <c r="B21" s="26" t="s">
        <v>45</v>
      </c>
    </row>
    <row r="22" spans="2:2" x14ac:dyDescent="0.15">
      <c r="B22" s="26" t="s">
        <v>46</v>
      </c>
    </row>
    <row r="23" spans="2:2" x14ac:dyDescent="0.15">
      <c r="B23" s="26" t="s">
        <v>47</v>
      </c>
    </row>
    <row r="24" spans="2:2" x14ac:dyDescent="0.15">
      <c r="B24" s="26" t="s">
        <v>48</v>
      </c>
    </row>
    <row r="25" spans="2:2" x14ac:dyDescent="0.15">
      <c r="B25" s="26" t="s">
        <v>49</v>
      </c>
    </row>
    <row r="26" spans="2:2" x14ac:dyDescent="0.15">
      <c r="B26" s="26" t="s">
        <v>50</v>
      </c>
    </row>
    <row r="27" spans="2:2" x14ac:dyDescent="0.15">
      <c r="B27" s="26" t="s">
        <v>51</v>
      </c>
    </row>
    <row r="28" spans="2:2" x14ac:dyDescent="0.15">
      <c r="B28" s="26" t="s">
        <v>52</v>
      </c>
    </row>
    <row r="29" spans="2:2" x14ac:dyDescent="0.15">
      <c r="B29" s="26" t="s">
        <v>53</v>
      </c>
    </row>
    <row r="30" spans="2:2" x14ac:dyDescent="0.15">
      <c r="B30" s="26" t="s">
        <v>54</v>
      </c>
    </row>
    <row r="31" spans="2:2" x14ac:dyDescent="0.15">
      <c r="B31" s="26" t="s">
        <v>55</v>
      </c>
    </row>
    <row r="32" spans="2:2" x14ac:dyDescent="0.15">
      <c r="B32" s="26" t="s">
        <v>56</v>
      </c>
    </row>
    <row r="33" spans="2:2" x14ac:dyDescent="0.15">
      <c r="B33" s="26" t="s">
        <v>57</v>
      </c>
    </row>
    <row r="34" spans="2:2" x14ac:dyDescent="0.15">
      <c r="B34" s="26" t="s">
        <v>58</v>
      </c>
    </row>
    <row r="35" spans="2:2" x14ac:dyDescent="0.15">
      <c r="B35" s="26" t="s">
        <v>277</v>
      </c>
    </row>
    <row r="36" spans="2:2" x14ac:dyDescent="0.15">
      <c r="B36" s="26" t="s">
        <v>276</v>
      </c>
    </row>
    <row r="37" spans="2:2" x14ac:dyDescent="0.15">
      <c r="B37" s="26" t="s">
        <v>59</v>
      </c>
    </row>
    <row r="38" spans="2:2" x14ac:dyDescent="0.15">
      <c r="B38" s="26" t="s">
        <v>60</v>
      </c>
    </row>
    <row r="39" spans="2:2" x14ac:dyDescent="0.15">
      <c r="B39" s="26" t="s">
        <v>61</v>
      </c>
    </row>
    <row r="40" spans="2:2" x14ac:dyDescent="0.15">
      <c r="B40" s="26" t="s">
        <v>62</v>
      </c>
    </row>
  </sheetData>
  <sheetProtection algorithmName="SHA-512" hashValue="ropRU6yqcUq8ZjjS8tR55TZly3ZJkNghK7Dm+1ZxU9a/IiEiBzgo9tLHXXilOE4Eu3I1VUXvZKjsw1VaxQsOUQ==" saltValue="4vOK/wMJG79zoUJffu/esg==" spinCount="100000" sheet="1" objects="1" scenarios="1" selectLockedCells="1"/>
  <mergeCells count="2">
    <mergeCell ref="D2:G2"/>
    <mergeCell ref="B1:J1"/>
  </mergeCells>
  <dataValidations count="2">
    <dataValidation type="whole" allowBlank="1" showInputMessage="1" showErrorMessage="1" errorTitle="Max plafondbedrag overschreden" error="Max plafondbedrag overschreden" sqref="H10 E10:F10" xr:uid="{F28B2D56-C817-4EC9-A57F-DB2DEF2D2749}">
      <formula1>0</formula1>
      <formula2>E8</formula2>
    </dataValidation>
    <dataValidation type="decimal" allowBlank="1" showInputMessage="1" showErrorMessage="1" errorTitle="Max plafondbedrag overschreden" error="Max plafondbedrag overschreden" sqref="D10" xr:uid="{1AA7C1D4-1D33-4496-A51D-7DB6C12C627D}">
      <formula1>0</formula1>
      <formula2>D8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760E-A95E-4B20-9D18-47318DE76723}">
  <dimension ref="B1:L37"/>
  <sheetViews>
    <sheetView workbookViewId="0">
      <selection activeCell="D10" sqref="D10"/>
    </sheetView>
  </sheetViews>
  <sheetFormatPr defaultRowHeight="11.25" x14ac:dyDescent="0.15"/>
  <cols>
    <col min="1" max="1" width="4.375" customWidth="1"/>
    <col min="2" max="2" width="20.25" customWidth="1"/>
    <col min="4" max="4" width="17.625" customWidth="1"/>
    <col min="5" max="5" width="3.75" customWidth="1"/>
    <col min="6" max="6" width="17.625" customWidth="1"/>
    <col min="8" max="8" width="11.875" customWidth="1"/>
    <col min="9" max="9" width="13.75" customWidth="1"/>
    <col min="10" max="10" width="15.125" customWidth="1"/>
  </cols>
  <sheetData>
    <row r="1" spans="2:12" ht="18.75" thickBot="1" x14ac:dyDescent="0.3">
      <c r="B1" s="155" t="s">
        <v>5</v>
      </c>
      <c r="C1" s="156"/>
      <c r="D1" s="156"/>
      <c r="E1" s="156"/>
      <c r="F1" s="157"/>
      <c r="G1" s="66"/>
      <c r="H1" s="66"/>
      <c r="I1" s="66"/>
      <c r="J1" s="66"/>
    </row>
    <row r="3" spans="2:12" x14ac:dyDescent="0.15">
      <c r="D3" s="10" t="s">
        <v>63</v>
      </c>
      <c r="E3" s="1"/>
      <c r="F3" s="1" t="s">
        <v>32</v>
      </c>
      <c r="G3" s="10"/>
      <c r="H3" s="1"/>
      <c r="J3" s="2"/>
      <c r="L3" s="3"/>
    </row>
    <row r="4" spans="2:12" x14ac:dyDescent="0.15">
      <c r="B4" s="6"/>
      <c r="C4" s="6"/>
      <c r="D4" s="11"/>
      <c r="E4" s="12"/>
      <c r="F4" s="12"/>
      <c r="G4" s="12"/>
      <c r="H4" s="12"/>
      <c r="J4" s="4"/>
      <c r="L4" s="3"/>
    </row>
    <row r="5" spans="2:12" ht="12" thickBot="1" x14ac:dyDescent="0.2">
      <c r="B5" s="13"/>
      <c r="C5" s="13"/>
      <c r="D5" s="14"/>
      <c r="E5" s="15"/>
      <c r="F5" s="15"/>
      <c r="G5" s="12"/>
      <c r="H5" s="12"/>
      <c r="J5" s="67"/>
      <c r="L5" s="3"/>
    </row>
    <row r="6" spans="2:12" ht="12" thickTop="1" x14ac:dyDescent="0.15">
      <c r="B6" s="7" t="s">
        <v>64</v>
      </c>
      <c r="C6" s="7"/>
      <c r="D6" s="16"/>
      <c r="E6" s="16"/>
      <c r="F6" s="16">
        <v>330</v>
      </c>
      <c r="G6" s="17"/>
      <c r="H6" s="18"/>
      <c r="J6" s="68"/>
      <c r="L6" s="5"/>
    </row>
    <row r="7" spans="2:12" x14ac:dyDescent="0.15">
      <c r="D7" s="19"/>
      <c r="E7" s="19"/>
      <c r="F7" s="19"/>
      <c r="G7" s="19"/>
      <c r="J7" s="3"/>
      <c r="L7" s="1"/>
    </row>
    <row r="8" spans="2:12" x14ac:dyDescent="0.15">
      <c r="B8" s="7" t="s">
        <v>65</v>
      </c>
      <c r="D8" s="20">
        <v>2000</v>
      </c>
      <c r="E8" s="20"/>
      <c r="F8" s="20">
        <f>D8*F6</f>
        <v>660000</v>
      </c>
      <c r="G8" s="69"/>
      <c r="H8" s="69"/>
      <c r="J8" s="21"/>
      <c r="L8" s="6"/>
    </row>
    <row r="9" spans="2:12" ht="12" thickBot="1" x14ac:dyDescent="0.2">
      <c r="D9" s="22"/>
      <c r="E9" s="22"/>
      <c r="F9" s="22"/>
      <c r="G9" s="22"/>
      <c r="J9" s="70"/>
      <c r="K9" s="7"/>
      <c r="L9" s="8"/>
    </row>
    <row r="10" spans="2:12" ht="15" x14ac:dyDescent="0.2">
      <c r="B10" s="86" t="s">
        <v>38</v>
      </c>
      <c r="C10" s="65"/>
      <c r="D10" s="136">
        <v>0</v>
      </c>
      <c r="E10" s="64"/>
      <c r="F10" s="74">
        <f>D10*F6</f>
        <v>0</v>
      </c>
      <c r="G10" s="71"/>
      <c r="H10" s="72"/>
      <c r="I10" s="71"/>
      <c r="J10" s="73"/>
      <c r="L10" s="9"/>
    </row>
    <row r="11" spans="2:12" x14ac:dyDescent="0.15">
      <c r="L11" s="3"/>
    </row>
    <row r="12" spans="2:12" x14ac:dyDescent="0.15">
      <c r="B12" s="7" t="s">
        <v>39</v>
      </c>
      <c r="D12" s="3">
        <f>D8-D10</f>
        <v>2000</v>
      </c>
      <c r="E12" s="3"/>
      <c r="F12" s="3">
        <f>SUM(D12*F6)</f>
        <v>660000</v>
      </c>
      <c r="H12" s="3"/>
      <c r="I12" s="3"/>
      <c r="J12" s="3"/>
      <c r="L12" s="3"/>
    </row>
    <row r="13" spans="2:12" x14ac:dyDescent="0.15">
      <c r="L13" s="3"/>
    </row>
    <row r="15" spans="2:12" x14ac:dyDescent="0.15">
      <c r="B15" s="25"/>
      <c r="C15" s="25"/>
    </row>
    <row r="16" spans="2:12" x14ac:dyDescent="0.15">
      <c r="B16" s="26"/>
      <c r="C16" s="26"/>
    </row>
    <row r="17" spans="2:3" x14ac:dyDescent="0.15">
      <c r="B17" s="26"/>
      <c r="C17" s="26"/>
    </row>
    <row r="18" spans="2:3" x14ac:dyDescent="0.15">
      <c r="B18" s="26"/>
      <c r="C18" s="26"/>
    </row>
    <row r="19" spans="2:3" x14ac:dyDescent="0.15">
      <c r="B19" s="26"/>
      <c r="C19" s="26"/>
    </row>
    <row r="20" spans="2:3" x14ac:dyDescent="0.15">
      <c r="B20" s="26"/>
      <c r="C20" s="26"/>
    </row>
    <row r="21" spans="2:3" x14ac:dyDescent="0.15">
      <c r="B21" s="26"/>
      <c r="C21" s="26"/>
    </row>
    <row r="22" spans="2:3" x14ac:dyDescent="0.15">
      <c r="B22" s="26"/>
      <c r="C22" s="26"/>
    </row>
    <row r="23" spans="2:3" x14ac:dyDescent="0.15">
      <c r="B23" s="26"/>
      <c r="C23" s="26"/>
    </row>
    <row r="24" spans="2:3" x14ac:dyDescent="0.15">
      <c r="B24" s="26"/>
      <c r="C24" s="26"/>
    </row>
    <row r="25" spans="2:3" x14ac:dyDescent="0.15">
      <c r="B25" s="26"/>
      <c r="C25" s="26"/>
    </row>
    <row r="26" spans="2:3" x14ac:dyDescent="0.15">
      <c r="B26" s="26"/>
      <c r="C26" s="26"/>
    </row>
    <row r="27" spans="2:3" x14ac:dyDescent="0.15">
      <c r="B27" s="26"/>
      <c r="C27" s="26"/>
    </row>
    <row r="28" spans="2:3" x14ac:dyDescent="0.15">
      <c r="B28" s="27"/>
      <c r="C28" s="26"/>
    </row>
    <row r="29" spans="2:3" x14ac:dyDescent="0.15">
      <c r="B29" s="27"/>
      <c r="C29" s="26"/>
    </row>
    <row r="30" spans="2:3" x14ac:dyDescent="0.15">
      <c r="B30" s="27"/>
      <c r="C30" s="26"/>
    </row>
    <row r="31" spans="2:3" x14ac:dyDescent="0.15">
      <c r="C31" s="26"/>
    </row>
    <row r="32" spans="2:3" x14ac:dyDescent="0.15">
      <c r="C32" s="26"/>
    </row>
    <row r="33" spans="3:3" x14ac:dyDescent="0.15">
      <c r="C33" s="26"/>
    </row>
    <row r="34" spans="3:3" x14ac:dyDescent="0.15">
      <c r="C34" s="26"/>
    </row>
    <row r="35" spans="3:3" x14ac:dyDescent="0.15">
      <c r="C35" s="26"/>
    </row>
    <row r="36" spans="3:3" x14ac:dyDescent="0.15">
      <c r="C36" s="26"/>
    </row>
    <row r="37" spans="3:3" x14ac:dyDescent="0.15">
      <c r="C37" s="26"/>
    </row>
  </sheetData>
  <sheetProtection algorithmName="SHA-512" hashValue="QSn+WibY0shvuSuofjsNLJPqw23bckiYyqMkcvDq0D7gdjPTb9r2BAtOW1/eFmMvdXkUqnCy5uKmCnu/fXj19Q==" saltValue="6q1NFSscqKF7pS9bZ1lAXg==" spinCount="100000" sheet="1" objects="1" scenarios="1" selectLockedCells="1"/>
  <mergeCells count="1">
    <mergeCell ref="B1:F1"/>
  </mergeCells>
  <dataValidations count="1">
    <dataValidation type="whole" allowBlank="1" showInputMessage="1" showErrorMessage="1" errorTitle="Max plafondbedrag overschreden" error="Max plafondbedrag overschreden" sqref="D10" xr:uid="{98B67388-4ABC-4B85-9173-595DF4A9B7D7}">
      <formula1>0</formula1>
      <formula2>D8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4F41-AED3-4AB4-8A59-B8099224E728}">
  <dimension ref="A1:E12"/>
  <sheetViews>
    <sheetView workbookViewId="0">
      <selection activeCell="D4" sqref="D4"/>
    </sheetView>
  </sheetViews>
  <sheetFormatPr defaultRowHeight="11.25" x14ac:dyDescent="0.15"/>
  <cols>
    <col min="1" max="1" width="6.125" customWidth="1"/>
    <col min="2" max="2" width="53.375" customWidth="1"/>
    <col min="3" max="3" width="8.75" customWidth="1"/>
    <col min="4" max="5" width="18.125" customWidth="1"/>
  </cols>
  <sheetData>
    <row r="1" spans="1:5" ht="18.75" thickBot="1" x14ac:dyDescent="0.3">
      <c r="B1" s="158" t="s">
        <v>4</v>
      </c>
      <c r="C1" s="159"/>
      <c r="D1" s="159"/>
      <c r="E1" s="160"/>
    </row>
    <row r="2" spans="1:5" x14ac:dyDescent="0.15">
      <c r="C2" s="1"/>
    </row>
    <row r="3" spans="1:5" x14ac:dyDescent="0.15">
      <c r="A3" s="77"/>
      <c r="B3" s="79" t="s">
        <v>66</v>
      </c>
      <c r="C3" s="80" t="s">
        <v>64</v>
      </c>
      <c r="D3" s="87" t="s">
        <v>67</v>
      </c>
      <c r="E3" s="57" t="s">
        <v>68</v>
      </c>
    </row>
    <row r="4" spans="1:5" ht="13.5" customHeight="1" x14ac:dyDescent="0.2">
      <c r="A4" s="78"/>
      <c r="B4" s="28" t="s">
        <v>271</v>
      </c>
      <c r="C4" s="1">
        <v>60</v>
      </c>
      <c r="D4" s="137">
        <v>0</v>
      </c>
      <c r="E4" s="44">
        <f t="shared" ref="E4:E6" si="0">C4*D4</f>
        <v>0</v>
      </c>
    </row>
    <row r="5" spans="1:5" ht="13.5" customHeight="1" x14ac:dyDescent="0.2">
      <c r="A5" s="78"/>
      <c r="B5" s="28" t="s">
        <v>272</v>
      </c>
      <c r="C5" s="1">
        <v>250</v>
      </c>
      <c r="D5" s="137">
        <v>0</v>
      </c>
      <c r="E5" s="44">
        <f t="shared" si="0"/>
        <v>0</v>
      </c>
    </row>
    <row r="6" spans="1:5" ht="13.5" customHeight="1" x14ac:dyDescent="0.2">
      <c r="A6" s="78"/>
      <c r="B6" t="s">
        <v>273</v>
      </c>
      <c r="C6" s="1">
        <v>270</v>
      </c>
      <c r="D6" s="137">
        <v>0</v>
      </c>
      <c r="E6" s="44">
        <f t="shared" si="0"/>
        <v>0</v>
      </c>
    </row>
    <row r="7" spans="1:5" x14ac:dyDescent="0.15">
      <c r="B7" s="28"/>
      <c r="E7" s="41"/>
    </row>
    <row r="8" spans="1:5" ht="21.75" customHeight="1" x14ac:dyDescent="0.2">
      <c r="B8" s="90" t="s">
        <v>69</v>
      </c>
      <c r="C8" s="91"/>
      <c r="D8" s="92"/>
      <c r="E8" s="93">
        <f>SUM(E4:E6)</f>
        <v>0</v>
      </c>
    </row>
    <row r="9" spans="1:5" x14ac:dyDescent="0.15">
      <c r="B9" s="25" t="s">
        <v>40</v>
      </c>
    </row>
    <row r="10" spans="1:5" x14ac:dyDescent="0.15">
      <c r="B10" s="24" t="s">
        <v>70</v>
      </c>
    </row>
    <row r="11" spans="1:5" x14ac:dyDescent="0.15">
      <c r="B11" s="24" t="s">
        <v>71</v>
      </c>
    </row>
    <row r="12" spans="1:5" x14ac:dyDescent="0.15">
      <c r="B12" s="24" t="s">
        <v>72</v>
      </c>
    </row>
  </sheetData>
  <sheetProtection algorithmName="SHA-512" hashValue="hjT+Kbpq1HIwC5eH7Wlw2YWVCCD8PS8BkdXvrzY3dMJ1NwR06WCOqaStLRsQq+keZFXWxe1DK6WD1ckr66n1RA==" saltValue="b28M0hMeCajgwQlVQXC8IQ==" spinCount="100000" sheet="1" objects="1" scenarios="1" selectLockedCells="1"/>
  <mergeCells count="1"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629E-EC19-46A5-A052-15437DC8D6B8}">
  <dimension ref="B1:F17"/>
  <sheetViews>
    <sheetView workbookViewId="0">
      <selection activeCell="D11" sqref="D11"/>
    </sheetView>
  </sheetViews>
  <sheetFormatPr defaultRowHeight="11.25" x14ac:dyDescent="0.15"/>
  <cols>
    <col min="1" max="1" width="4.5" customWidth="1"/>
    <col min="3" max="3" width="18.75" customWidth="1"/>
    <col min="4" max="4" width="10.5" bestFit="1" customWidth="1"/>
    <col min="6" max="6" width="12.875" bestFit="1" customWidth="1"/>
  </cols>
  <sheetData>
    <row r="1" spans="2:6" ht="18.75" thickBot="1" x14ac:dyDescent="0.3">
      <c r="B1" s="155" t="s">
        <v>25</v>
      </c>
      <c r="C1" s="156"/>
      <c r="D1" s="156"/>
      <c r="E1" s="156"/>
      <c r="F1" s="157"/>
    </row>
    <row r="3" spans="2:6" x14ac:dyDescent="0.15">
      <c r="D3" s="10" t="s">
        <v>25</v>
      </c>
      <c r="E3" s="1"/>
      <c r="F3" s="1" t="s">
        <v>32</v>
      </c>
    </row>
    <row r="4" spans="2:6" x14ac:dyDescent="0.15">
      <c r="B4" s="6"/>
      <c r="C4" s="6"/>
      <c r="D4" s="11"/>
      <c r="E4" s="12"/>
      <c r="F4" s="12"/>
    </row>
    <row r="5" spans="2:6" ht="12" thickBot="1" x14ac:dyDescent="0.2">
      <c r="B5" s="13"/>
      <c r="C5" s="13"/>
      <c r="D5" s="14"/>
      <c r="E5" s="15"/>
      <c r="F5" s="15"/>
    </row>
    <row r="6" spans="2:6" ht="12" thickTop="1" x14ac:dyDescent="0.15">
      <c r="B6" s="6" t="s">
        <v>35</v>
      </c>
      <c r="C6" s="6"/>
      <c r="D6" s="85"/>
      <c r="E6" s="12"/>
      <c r="F6" s="12">
        <v>360</v>
      </c>
    </row>
    <row r="7" spans="2:6" x14ac:dyDescent="0.15">
      <c r="B7" s="7" t="s">
        <v>36</v>
      </c>
      <c r="C7" s="7"/>
      <c r="D7" s="16"/>
      <c r="E7" s="16"/>
      <c r="F7" s="16">
        <v>240</v>
      </c>
    </row>
    <row r="8" spans="2:6" x14ac:dyDescent="0.15">
      <c r="D8" s="19"/>
      <c r="E8" s="19"/>
      <c r="F8" s="19"/>
    </row>
    <row r="9" spans="2:6" x14ac:dyDescent="0.15">
      <c r="B9" s="7" t="s">
        <v>65</v>
      </c>
      <c r="D9" s="20">
        <v>1750</v>
      </c>
      <c r="E9" s="20"/>
      <c r="F9" s="20">
        <f>D9*F7</f>
        <v>420000</v>
      </c>
    </row>
    <row r="10" spans="2:6" ht="12" thickBot="1" x14ac:dyDescent="0.2">
      <c r="D10" s="22"/>
      <c r="E10" s="22"/>
      <c r="F10" s="22"/>
    </row>
    <row r="11" spans="2:6" ht="15" x14ac:dyDescent="0.2">
      <c r="B11" s="86" t="s">
        <v>38</v>
      </c>
      <c r="C11" s="65"/>
      <c r="D11" s="136">
        <v>0</v>
      </c>
      <c r="E11" s="64"/>
      <c r="F11" s="74">
        <f>D11*F7</f>
        <v>0</v>
      </c>
    </row>
    <row r="13" spans="2:6" x14ac:dyDescent="0.15">
      <c r="B13" s="7" t="s">
        <v>39</v>
      </c>
      <c r="D13" s="3">
        <f>D9-D11</f>
        <v>1750</v>
      </c>
      <c r="E13" s="3"/>
      <c r="F13" s="3">
        <f>SUM(D13*F7)</f>
        <v>420000</v>
      </c>
    </row>
    <row r="15" spans="2:6" x14ac:dyDescent="0.15">
      <c r="B15" s="25" t="s">
        <v>40</v>
      </c>
    </row>
    <row r="16" spans="2:6" x14ac:dyDescent="0.15">
      <c r="B16" s="26" t="s">
        <v>73</v>
      </c>
    </row>
    <row r="17" spans="2:2" x14ac:dyDescent="0.15">
      <c r="B17" s="26" t="s">
        <v>74</v>
      </c>
    </row>
  </sheetData>
  <sheetProtection algorithmName="SHA-512" hashValue="mIR4dS5BO1oAmWDaN46uykOuAcInzAxM4pIasN/66gNuOPXWPNkQXctXEj7MvXmlQgeehbiWoo/saPW8CXYNOw==" saltValue="e9wzmtSRJOgHywUAvScB+w==" spinCount="100000" sheet="1" objects="1" scenarios="1" selectLockedCells="1"/>
  <mergeCells count="1">
    <mergeCell ref="B1:F1"/>
  </mergeCells>
  <dataValidations count="1">
    <dataValidation type="whole" allowBlank="1" showInputMessage="1" showErrorMessage="1" errorTitle="Max plafondbedrag overschreden" error="Max plafondbedrag overschreden" sqref="D11" xr:uid="{F57BFF9A-30EF-45CC-8A98-8D4888202C88}">
      <formula1>0</formula1>
      <formula2>D9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94DE-BAB7-4860-A50E-4141A7999FC0}">
  <dimension ref="B1:F12"/>
  <sheetViews>
    <sheetView workbookViewId="0">
      <selection activeCell="E5" sqref="E5"/>
    </sheetView>
  </sheetViews>
  <sheetFormatPr defaultRowHeight="11.25" x14ac:dyDescent="0.15"/>
  <cols>
    <col min="1" max="1" width="6.375" customWidth="1"/>
    <col min="2" max="2" width="6.125" customWidth="1"/>
    <col min="3" max="3" width="53.375" customWidth="1"/>
    <col min="4" max="4" width="8.75" customWidth="1"/>
    <col min="5" max="6" width="18.125" customWidth="1"/>
  </cols>
  <sheetData>
    <row r="1" spans="2:6" ht="18.75" thickBot="1" x14ac:dyDescent="0.3">
      <c r="B1" s="161" t="s">
        <v>8</v>
      </c>
      <c r="C1" s="162"/>
      <c r="D1" s="162"/>
      <c r="E1" s="162"/>
      <c r="F1" s="163"/>
    </row>
    <row r="2" spans="2:6" x14ac:dyDescent="0.15">
      <c r="D2" s="1"/>
    </row>
    <row r="3" spans="2:6" ht="21" x14ac:dyDescent="0.15">
      <c r="B3" s="54" t="s">
        <v>75</v>
      </c>
      <c r="C3" s="55" t="s">
        <v>66</v>
      </c>
      <c r="D3" s="56" t="s">
        <v>64</v>
      </c>
      <c r="E3" s="87" t="s">
        <v>76</v>
      </c>
      <c r="F3" s="57" t="s">
        <v>68</v>
      </c>
    </row>
    <row r="4" spans="2:6" ht="13.5" customHeight="1" x14ac:dyDescent="0.2">
      <c r="B4" s="45"/>
      <c r="C4" s="46"/>
      <c r="D4" s="53"/>
      <c r="E4" s="32"/>
      <c r="F4" s="40"/>
    </row>
    <row r="5" spans="2:6" ht="13.5" customHeight="1" x14ac:dyDescent="0.2">
      <c r="B5" s="45" t="s">
        <v>77</v>
      </c>
      <c r="C5" s="46" t="s">
        <v>78</v>
      </c>
      <c r="D5" s="53">
        <v>8</v>
      </c>
      <c r="E5" s="138">
        <v>0</v>
      </c>
      <c r="F5" s="44">
        <f t="shared" ref="F5:F8" si="0">D5*E5</f>
        <v>0</v>
      </c>
    </row>
    <row r="6" spans="2:6" ht="13.5" customHeight="1" x14ac:dyDescent="0.2">
      <c r="B6" s="45" t="s">
        <v>79</v>
      </c>
      <c r="C6" s="63" t="s">
        <v>80</v>
      </c>
      <c r="D6" s="53">
        <v>22</v>
      </c>
      <c r="E6" s="138">
        <v>0</v>
      </c>
      <c r="F6" s="44">
        <f t="shared" si="0"/>
        <v>0</v>
      </c>
    </row>
    <row r="7" spans="2:6" ht="13.5" customHeight="1" x14ac:dyDescent="0.2">
      <c r="B7" s="45" t="s">
        <v>81</v>
      </c>
      <c r="C7" s="46" t="s">
        <v>82</v>
      </c>
      <c r="D7" s="53">
        <v>30</v>
      </c>
      <c r="E7" s="138">
        <v>0</v>
      </c>
      <c r="F7" s="44">
        <f t="shared" si="0"/>
        <v>0</v>
      </c>
    </row>
    <row r="8" spans="2:6" ht="13.5" customHeight="1" x14ac:dyDescent="0.2">
      <c r="B8" s="45"/>
      <c r="C8" s="46"/>
      <c r="D8" s="53"/>
      <c r="E8" s="32"/>
      <c r="F8" s="89">
        <f t="shared" si="0"/>
        <v>0</v>
      </c>
    </row>
    <row r="9" spans="2:6" x14ac:dyDescent="0.15">
      <c r="C9" s="28"/>
      <c r="F9" s="41"/>
    </row>
    <row r="10" spans="2:6" ht="15" x14ac:dyDescent="0.2">
      <c r="C10" s="90" t="s">
        <v>83</v>
      </c>
      <c r="D10" s="94"/>
      <c r="E10" s="94"/>
      <c r="F10" s="93">
        <f>SUM(F5:F7)</f>
        <v>0</v>
      </c>
    </row>
    <row r="11" spans="2:6" x14ac:dyDescent="0.15">
      <c r="C11" s="25" t="s">
        <v>40</v>
      </c>
    </row>
    <row r="12" spans="2:6" x14ac:dyDescent="0.15">
      <c r="C12" s="24" t="s">
        <v>70</v>
      </c>
    </row>
  </sheetData>
  <sheetProtection algorithmName="SHA-512" hashValue="RXHWlbrVsoYY8FQXFCdAsahVtA+jGug6RqW67oEJWtIr7Spas1Bq4q2b0f0Bj36jYfdpZMDZmGGV/4m4vV2FoQ==" saltValue="k9l7WUGOCTzWNLW8392ryA==" spinCount="100000" sheet="1" objects="1" scenarios="1" selectLockedCells="1"/>
  <mergeCells count="1">
    <mergeCell ref="B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7AE7-1225-4486-AA5C-8D87D67307CF}">
  <dimension ref="B1:H67"/>
  <sheetViews>
    <sheetView workbookViewId="0">
      <selection activeCell="E4" sqref="E4"/>
    </sheetView>
  </sheetViews>
  <sheetFormatPr defaultRowHeight="11.25" x14ac:dyDescent="0.15"/>
  <cols>
    <col min="1" max="1" width="6.375" customWidth="1"/>
    <col min="2" max="2" width="5.625" customWidth="1"/>
    <col min="3" max="3" width="49.125" customWidth="1"/>
    <col min="4" max="4" width="9" style="1"/>
    <col min="5" max="6" width="17.625" customWidth="1"/>
  </cols>
  <sheetData>
    <row r="1" spans="2:8" ht="18.75" thickBot="1" x14ac:dyDescent="0.3">
      <c r="B1" s="161" t="s">
        <v>9</v>
      </c>
      <c r="C1" s="162"/>
      <c r="D1" s="162"/>
      <c r="E1" s="162"/>
      <c r="F1" s="163"/>
    </row>
    <row r="3" spans="2:8" ht="21" x14ac:dyDescent="0.15">
      <c r="B3" s="29" t="s">
        <v>75</v>
      </c>
      <c r="C3" s="30" t="s">
        <v>66</v>
      </c>
      <c r="D3" s="53" t="s">
        <v>64</v>
      </c>
      <c r="E3" t="s">
        <v>76</v>
      </c>
      <c r="F3" s="28" t="s">
        <v>68</v>
      </c>
    </row>
    <row r="4" spans="2:8" ht="31.5" customHeight="1" x14ac:dyDescent="0.2">
      <c r="B4" s="45" t="s">
        <v>84</v>
      </c>
      <c r="C4" s="46" t="s">
        <v>85</v>
      </c>
      <c r="D4" s="53">
        <v>10</v>
      </c>
      <c r="E4" s="137">
        <v>0</v>
      </c>
      <c r="F4" s="44">
        <f>D4*E4</f>
        <v>0</v>
      </c>
    </row>
    <row r="5" spans="2:8" ht="27.75" customHeight="1" x14ac:dyDescent="0.2">
      <c r="B5" s="45" t="s">
        <v>86</v>
      </c>
      <c r="C5" s="46" t="s">
        <v>87</v>
      </c>
      <c r="D5" s="53">
        <v>10</v>
      </c>
      <c r="E5" s="137">
        <v>0</v>
      </c>
      <c r="F5" s="44">
        <f t="shared" ref="F5:F56" si="0">D5*E5</f>
        <v>0</v>
      </c>
    </row>
    <row r="6" spans="2:8" ht="25.5" customHeight="1" x14ac:dyDescent="0.2">
      <c r="B6" s="45" t="s">
        <v>88</v>
      </c>
      <c r="C6" s="46" t="s">
        <v>89</v>
      </c>
      <c r="D6" s="53">
        <v>10</v>
      </c>
      <c r="E6" s="137">
        <v>0</v>
      </c>
      <c r="F6" s="44">
        <f t="shared" si="0"/>
        <v>0</v>
      </c>
    </row>
    <row r="7" spans="2:8" ht="25.5" customHeight="1" x14ac:dyDescent="0.2">
      <c r="B7" s="45" t="s">
        <v>90</v>
      </c>
      <c r="C7" s="46" t="s">
        <v>91</v>
      </c>
      <c r="D7" s="53">
        <v>10</v>
      </c>
      <c r="E7" s="137">
        <v>0</v>
      </c>
      <c r="F7" s="44">
        <f t="shared" si="0"/>
        <v>0</v>
      </c>
    </row>
    <row r="8" spans="2:8" ht="37.5" customHeight="1" x14ac:dyDescent="0.2">
      <c r="B8" s="45" t="s">
        <v>92</v>
      </c>
      <c r="C8" s="46" t="s">
        <v>93</v>
      </c>
      <c r="D8" s="53">
        <v>5</v>
      </c>
      <c r="E8" s="137">
        <v>0</v>
      </c>
      <c r="F8" s="44">
        <f t="shared" si="0"/>
        <v>0</v>
      </c>
    </row>
    <row r="9" spans="2:8" ht="27.75" customHeight="1" x14ac:dyDescent="0.2">
      <c r="B9" s="45" t="s">
        <v>94</v>
      </c>
      <c r="C9" s="46" t="s">
        <v>95</v>
      </c>
      <c r="D9" s="53">
        <v>5</v>
      </c>
      <c r="E9" s="137">
        <v>0</v>
      </c>
      <c r="F9" s="44">
        <f t="shared" si="0"/>
        <v>0</v>
      </c>
    </row>
    <row r="10" spans="2:8" ht="29.25" customHeight="1" x14ac:dyDescent="0.2">
      <c r="B10" s="45" t="s">
        <v>96</v>
      </c>
      <c r="C10" s="46" t="s">
        <v>97</v>
      </c>
      <c r="D10" s="53">
        <v>5</v>
      </c>
      <c r="E10" s="137">
        <v>0</v>
      </c>
      <c r="F10" s="44">
        <f t="shared" si="0"/>
        <v>0</v>
      </c>
    </row>
    <row r="11" spans="2:8" ht="29.25" customHeight="1" x14ac:dyDescent="0.2">
      <c r="B11" s="45" t="s">
        <v>98</v>
      </c>
      <c r="C11" s="46" t="s">
        <v>99</v>
      </c>
      <c r="D11" s="53">
        <v>5</v>
      </c>
      <c r="E11" s="137">
        <v>0</v>
      </c>
      <c r="F11" s="44">
        <f t="shared" si="0"/>
        <v>0</v>
      </c>
    </row>
    <row r="12" spans="2:8" ht="27.75" customHeight="1" x14ac:dyDescent="0.2">
      <c r="B12" s="45" t="s">
        <v>100</v>
      </c>
      <c r="C12" s="46" t="s">
        <v>101</v>
      </c>
      <c r="D12" s="53">
        <v>5</v>
      </c>
      <c r="E12" s="137">
        <v>0</v>
      </c>
      <c r="F12" s="44">
        <f t="shared" si="0"/>
        <v>0</v>
      </c>
    </row>
    <row r="13" spans="2:8" ht="27.75" customHeight="1" x14ac:dyDescent="0.2">
      <c r="B13" s="45" t="s">
        <v>102</v>
      </c>
      <c r="C13" s="46" t="s">
        <v>103</v>
      </c>
      <c r="D13" s="53">
        <v>5</v>
      </c>
      <c r="E13" s="137">
        <v>0</v>
      </c>
      <c r="F13" s="44">
        <f t="shared" si="0"/>
        <v>0</v>
      </c>
      <c r="H13" s="3"/>
    </row>
    <row r="14" spans="2:8" ht="19.5" customHeight="1" x14ac:dyDescent="0.2">
      <c r="B14" s="47"/>
      <c r="C14" s="34" t="s">
        <v>104</v>
      </c>
      <c r="D14" s="52"/>
      <c r="E14" s="88"/>
      <c r="F14" s="44"/>
    </row>
    <row r="15" spans="2:8" ht="27.75" customHeight="1" x14ac:dyDescent="0.2">
      <c r="B15" s="47" t="s">
        <v>105</v>
      </c>
      <c r="C15" s="61" t="s">
        <v>106</v>
      </c>
      <c r="D15" s="52">
        <v>10</v>
      </c>
      <c r="E15" s="137">
        <v>0</v>
      </c>
      <c r="F15" s="44">
        <f t="shared" si="0"/>
        <v>0</v>
      </c>
    </row>
    <row r="16" spans="2:8" ht="30.75" customHeight="1" x14ac:dyDescent="0.2">
      <c r="B16" s="47" t="s">
        <v>107</v>
      </c>
      <c r="C16" s="48" t="s">
        <v>108</v>
      </c>
      <c r="D16" s="52">
        <v>10</v>
      </c>
      <c r="E16" s="137">
        <v>0</v>
      </c>
      <c r="F16" s="44">
        <f t="shared" si="0"/>
        <v>0</v>
      </c>
    </row>
    <row r="17" spans="2:8" ht="27" customHeight="1" x14ac:dyDescent="0.2">
      <c r="B17" s="47" t="s">
        <v>109</v>
      </c>
      <c r="C17" s="48" t="s">
        <v>110</v>
      </c>
      <c r="D17" s="52">
        <v>10</v>
      </c>
      <c r="E17" s="137">
        <v>0</v>
      </c>
      <c r="F17" s="44">
        <f t="shared" si="0"/>
        <v>0</v>
      </c>
    </row>
    <row r="18" spans="2:8" ht="26.25" customHeight="1" x14ac:dyDescent="0.2">
      <c r="B18" s="47" t="s">
        <v>111</v>
      </c>
      <c r="C18" s="48" t="s">
        <v>112</v>
      </c>
      <c r="D18" s="52">
        <v>10</v>
      </c>
      <c r="E18" s="137">
        <v>0</v>
      </c>
      <c r="F18" s="44">
        <f t="shared" si="0"/>
        <v>0</v>
      </c>
    </row>
    <row r="19" spans="2:8" ht="39" customHeight="1" x14ac:dyDescent="0.2">
      <c r="B19" s="47" t="s">
        <v>113</v>
      </c>
      <c r="C19" s="48" t="s">
        <v>114</v>
      </c>
      <c r="D19" s="52">
        <v>5</v>
      </c>
      <c r="E19" s="137">
        <v>0</v>
      </c>
      <c r="F19" s="44">
        <f t="shared" si="0"/>
        <v>0</v>
      </c>
    </row>
    <row r="20" spans="2:8" ht="26.25" customHeight="1" x14ac:dyDescent="0.2">
      <c r="B20" s="47" t="s">
        <v>115</v>
      </c>
      <c r="C20" s="48" t="s">
        <v>116</v>
      </c>
      <c r="D20" s="52">
        <v>10</v>
      </c>
      <c r="E20" s="137">
        <v>0</v>
      </c>
      <c r="F20" s="44">
        <f t="shared" si="0"/>
        <v>0</v>
      </c>
    </row>
    <row r="21" spans="2:8" ht="27" customHeight="1" x14ac:dyDescent="0.2">
      <c r="B21" s="47" t="s">
        <v>117</v>
      </c>
      <c r="C21" s="48" t="s">
        <v>118</v>
      </c>
      <c r="D21" s="52">
        <v>10</v>
      </c>
      <c r="E21" s="137">
        <v>0</v>
      </c>
      <c r="F21" s="44">
        <f t="shared" si="0"/>
        <v>0</v>
      </c>
    </row>
    <row r="22" spans="2:8" ht="27.75" customHeight="1" x14ac:dyDescent="0.2">
      <c r="B22" s="47" t="s">
        <v>119</v>
      </c>
      <c r="C22" s="48" t="s">
        <v>120</v>
      </c>
      <c r="D22" s="52">
        <v>10</v>
      </c>
      <c r="E22" s="137">
        <v>0</v>
      </c>
      <c r="F22" s="44">
        <f t="shared" si="0"/>
        <v>0</v>
      </c>
    </row>
    <row r="23" spans="2:8" ht="27" customHeight="1" x14ac:dyDescent="0.2">
      <c r="B23" s="47" t="s">
        <v>121</v>
      </c>
      <c r="C23" s="48" t="s">
        <v>122</v>
      </c>
      <c r="D23" s="52">
        <v>10</v>
      </c>
      <c r="E23" s="137">
        <v>0</v>
      </c>
      <c r="F23" s="44">
        <f t="shared" si="0"/>
        <v>0</v>
      </c>
    </row>
    <row r="24" spans="2:8" ht="28.5" customHeight="1" x14ac:dyDescent="0.2">
      <c r="B24" s="47" t="s">
        <v>123</v>
      </c>
      <c r="C24" s="48" t="s">
        <v>124</v>
      </c>
      <c r="D24" s="52">
        <v>10</v>
      </c>
      <c r="E24" s="137">
        <v>0</v>
      </c>
      <c r="F24" s="44">
        <f t="shared" si="0"/>
        <v>0</v>
      </c>
      <c r="H24" s="3"/>
    </row>
    <row r="25" spans="2:8" ht="18.75" customHeight="1" x14ac:dyDescent="0.2">
      <c r="B25" s="49"/>
      <c r="C25" s="35" t="s">
        <v>125</v>
      </c>
      <c r="D25" s="51"/>
      <c r="E25" s="88"/>
      <c r="F25" s="44"/>
    </row>
    <row r="26" spans="2:8" ht="25.5" customHeight="1" x14ac:dyDescent="0.2">
      <c r="B26" s="49" t="s">
        <v>126</v>
      </c>
      <c r="C26" s="62" t="s">
        <v>127</v>
      </c>
      <c r="D26" s="51">
        <v>10</v>
      </c>
      <c r="E26" s="137">
        <v>0</v>
      </c>
      <c r="F26" s="44">
        <f t="shared" si="0"/>
        <v>0</v>
      </c>
    </row>
    <row r="27" spans="2:8" ht="38.25" customHeight="1" x14ac:dyDescent="0.2">
      <c r="B27" s="49" t="s">
        <v>128</v>
      </c>
      <c r="C27" s="50" t="s">
        <v>129</v>
      </c>
      <c r="D27" s="51">
        <v>10</v>
      </c>
      <c r="E27" s="137">
        <v>0</v>
      </c>
      <c r="F27" s="44">
        <f t="shared" si="0"/>
        <v>0</v>
      </c>
    </row>
    <row r="28" spans="2:8" ht="36" customHeight="1" x14ac:dyDescent="0.2">
      <c r="B28" s="49" t="s">
        <v>130</v>
      </c>
      <c r="C28" s="50" t="s">
        <v>131</v>
      </c>
      <c r="D28" s="51">
        <v>10</v>
      </c>
      <c r="E28" s="137">
        <v>0</v>
      </c>
      <c r="F28" s="44">
        <f t="shared" si="0"/>
        <v>0</v>
      </c>
    </row>
    <row r="29" spans="2:8" ht="28.5" customHeight="1" x14ac:dyDescent="0.2">
      <c r="B29" s="49" t="s">
        <v>132</v>
      </c>
      <c r="C29" s="50" t="s">
        <v>133</v>
      </c>
      <c r="D29" s="51">
        <v>10</v>
      </c>
      <c r="E29" s="137">
        <v>0</v>
      </c>
      <c r="F29" s="44">
        <f t="shared" si="0"/>
        <v>0</v>
      </c>
    </row>
    <row r="30" spans="2:8" ht="39.75" customHeight="1" x14ac:dyDescent="0.2">
      <c r="B30" s="49" t="s">
        <v>134</v>
      </c>
      <c r="C30" s="50" t="s">
        <v>135</v>
      </c>
      <c r="D30" s="51">
        <v>10</v>
      </c>
      <c r="E30" s="137">
        <v>0</v>
      </c>
      <c r="F30" s="44">
        <f t="shared" si="0"/>
        <v>0</v>
      </c>
    </row>
    <row r="31" spans="2:8" ht="28.5" customHeight="1" x14ac:dyDescent="0.2">
      <c r="B31" s="49" t="s">
        <v>136</v>
      </c>
      <c r="C31" s="50" t="s">
        <v>137</v>
      </c>
      <c r="D31" s="51">
        <v>10</v>
      </c>
      <c r="E31" s="137">
        <v>0</v>
      </c>
      <c r="F31" s="44">
        <f t="shared" si="0"/>
        <v>0</v>
      </c>
    </row>
    <row r="32" spans="2:8" ht="26.25" customHeight="1" x14ac:dyDescent="0.2">
      <c r="B32" s="49" t="s">
        <v>138</v>
      </c>
      <c r="C32" s="50" t="s">
        <v>139</v>
      </c>
      <c r="D32" s="51">
        <v>10</v>
      </c>
      <c r="E32" s="137">
        <v>0</v>
      </c>
      <c r="F32" s="44">
        <f t="shared" si="0"/>
        <v>0</v>
      </c>
    </row>
    <row r="33" spans="2:8" ht="26.25" customHeight="1" x14ac:dyDescent="0.2">
      <c r="B33" s="49" t="s">
        <v>140</v>
      </c>
      <c r="C33" s="50" t="s">
        <v>141</v>
      </c>
      <c r="D33" s="51">
        <v>5</v>
      </c>
      <c r="E33" s="137">
        <v>0</v>
      </c>
      <c r="F33" s="44">
        <f t="shared" si="0"/>
        <v>0</v>
      </c>
    </row>
    <row r="34" spans="2:8" ht="27" customHeight="1" x14ac:dyDescent="0.2">
      <c r="B34" s="49" t="s">
        <v>142</v>
      </c>
      <c r="C34" s="50" t="s">
        <v>143</v>
      </c>
      <c r="D34" s="51">
        <v>5</v>
      </c>
      <c r="E34" s="137">
        <v>0</v>
      </c>
      <c r="F34" s="44">
        <f t="shared" si="0"/>
        <v>0</v>
      </c>
    </row>
    <row r="35" spans="2:8" ht="28.5" customHeight="1" x14ac:dyDescent="0.2">
      <c r="B35" s="49" t="s">
        <v>144</v>
      </c>
      <c r="C35" s="50" t="s">
        <v>145</v>
      </c>
      <c r="D35" s="51">
        <v>5</v>
      </c>
      <c r="E35" s="137">
        <v>0</v>
      </c>
      <c r="F35" s="44">
        <f t="shared" si="0"/>
        <v>0</v>
      </c>
      <c r="H35" s="3"/>
    </row>
    <row r="36" spans="2:8" ht="15" customHeight="1" x14ac:dyDescent="0.2">
      <c r="B36" s="45"/>
      <c r="C36" s="36" t="s">
        <v>66</v>
      </c>
      <c r="D36" s="53"/>
      <c r="E36" s="88"/>
      <c r="F36" s="44"/>
    </row>
    <row r="37" spans="2:8" ht="25.5" customHeight="1" x14ac:dyDescent="0.2">
      <c r="B37" s="45" t="s">
        <v>146</v>
      </c>
      <c r="C37" s="46" t="s">
        <v>147</v>
      </c>
      <c r="D37" s="53">
        <v>10</v>
      </c>
      <c r="E37" s="137">
        <v>0</v>
      </c>
      <c r="F37" s="44">
        <f t="shared" si="0"/>
        <v>0</v>
      </c>
    </row>
    <row r="38" spans="2:8" ht="25.5" customHeight="1" x14ac:dyDescent="0.2">
      <c r="B38" s="45" t="s">
        <v>148</v>
      </c>
      <c r="C38" s="46" t="s">
        <v>149</v>
      </c>
      <c r="D38" s="53">
        <v>10</v>
      </c>
      <c r="E38" s="137">
        <v>0</v>
      </c>
      <c r="F38" s="44">
        <f t="shared" si="0"/>
        <v>0</v>
      </c>
    </row>
    <row r="39" spans="2:8" ht="36.75" customHeight="1" x14ac:dyDescent="0.2">
      <c r="B39" s="45" t="s">
        <v>150</v>
      </c>
      <c r="C39" s="46" t="s">
        <v>151</v>
      </c>
      <c r="D39" s="53">
        <v>5</v>
      </c>
      <c r="E39" s="137">
        <v>0</v>
      </c>
      <c r="F39" s="44">
        <f t="shared" si="0"/>
        <v>0</v>
      </c>
    </row>
    <row r="40" spans="2:8" ht="26.25" customHeight="1" x14ac:dyDescent="0.2">
      <c r="B40" s="45" t="s">
        <v>152</v>
      </c>
      <c r="C40" s="46" t="s">
        <v>153</v>
      </c>
      <c r="D40" s="53">
        <v>10</v>
      </c>
      <c r="E40" s="137">
        <v>0</v>
      </c>
      <c r="F40" s="44">
        <f t="shared" si="0"/>
        <v>0</v>
      </c>
    </row>
    <row r="41" spans="2:8" ht="25.5" customHeight="1" x14ac:dyDescent="0.2">
      <c r="B41" s="45" t="s">
        <v>154</v>
      </c>
      <c r="C41" s="46" t="s">
        <v>155</v>
      </c>
      <c r="D41" s="53">
        <v>10</v>
      </c>
      <c r="E41" s="137">
        <v>0</v>
      </c>
      <c r="F41" s="44">
        <f t="shared" si="0"/>
        <v>0</v>
      </c>
    </row>
    <row r="42" spans="2:8" ht="36" customHeight="1" x14ac:dyDescent="0.2">
      <c r="B42" s="45" t="s">
        <v>156</v>
      </c>
      <c r="C42" s="46" t="s">
        <v>157</v>
      </c>
      <c r="D42" s="53">
        <v>5</v>
      </c>
      <c r="E42" s="137">
        <v>0</v>
      </c>
      <c r="F42" s="44">
        <f t="shared" si="0"/>
        <v>0</v>
      </c>
    </row>
    <row r="43" spans="2:8" ht="18" customHeight="1" x14ac:dyDescent="0.2">
      <c r="B43" s="47"/>
      <c r="C43" s="34" t="s">
        <v>104</v>
      </c>
      <c r="D43" s="52"/>
      <c r="E43" s="88"/>
      <c r="F43" s="44"/>
    </row>
    <row r="44" spans="2:8" ht="25.5" customHeight="1" x14ac:dyDescent="0.2">
      <c r="B44" s="47" t="s">
        <v>158</v>
      </c>
      <c r="C44" s="48" t="s">
        <v>159</v>
      </c>
      <c r="D44" s="52">
        <v>10</v>
      </c>
      <c r="E44" s="137">
        <v>0</v>
      </c>
      <c r="F44" s="44">
        <f t="shared" si="0"/>
        <v>0</v>
      </c>
    </row>
    <row r="45" spans="2:8" ht="25.5" customHeight="1" x14ac:dyDescent="0.2">
      <c r="B45" s="47" t="s">
        <v>160</v>
      </c>
      <c r="C45" s="48" t="s">
        <v>161</v>
      </c>
      <c r="D45" s="52">
        <v>10</v>
      </c>
      <c r="E45" s="137">
        <v>0</v>
      </c>
      <c r="F45" s="44">
        <f t="shared" si="0"/>
        <v>0</v>
      </c>
    </row>
    <row r="46" spans="2:8" ht="37.5" customHeight="1" x14ac:dyDescent="0.2">
      <c r="B46" s="47" t="s">
        <v>162</v>
      </c>
      <c r="C46" s="48" t="s">
        <v>163</v>
      </c>
      <c r="D46" s="52">
        <v>5</v>
      </c>
      <c r="E46" s="137">
        <v>0</v>
      </c>
      <c r="F46" s="44">
        <f t="shared" si="0"/>
        <v>0</v>
      </c>
    </row>
    <row r="47" spans="2:8" ht="25.5" customHeight="1" x14ac:dyDescent="0.2">
      <c r="B47" s="47" t="s">
        <v>164</v>
      </c>
      <c r="C47" s="48" t="s">
        <v>165</v>
      </c>
      <c r="D47" s="52">
        <v>10</v>
      </c>
      <c r="E47" s="137">
        <v>0</v>
      </c>
      <c r="F47" s="44">
        <f t="shared" si="0"/>
        <v>0</v>
      </c>
    </row>
    <row r="48" spans="2:8" ht="27" customHeight="1" x14ac:dyDescent="0.2">
      <c r="B48" s="47" t="s">
        <v>166</v>
      </c>
      <c r="C48" s="48" t="s">
        <v>167</v>
      </c>
      <c r="D48" s="52">
        <v>10</v>
      </c>
      <c r="E48" s="137">
        <v>0</v>
      </c>
      <c r="F48" s="44">
        <f t="shared" si="0"/>
        <v>0</v>
      </c>
    </row>
    <row r="49" spans="2:8" ht="37.5" customHeight="1" x14ac:dyDescent="0.2">
      <c r="B49" s="47" t="s">
        <v>168</v>
      </c>
      <c r="C49" s="48" t="s">
        <v>169</v>
      </c>
      <c r="D49" s="52">
        <v>5</v>
      </c>
      <c r="E49" s="137">
        <v>0</v>
      </c>
      <c r="F49" s="44">
        <f t="shared" si="0"/>
        <v>0</v>
      </c>
      <c r="H49" s="3"/>
    </row>
    <row r="50" spans="2:8" ht="18" customHeight="1" x14ac:dyDescent="0.2">
      <c r="B50" s="49"/>
      <c r="C50" s="35" t="s">
        <v>125</v>
      </c>
      <c r="D50" s="51"/>
      <c r="E50" s="88"/>
      <c r="F50" s="44"/>
    </row>
    <row r="51" spans="2:8" ht="25.5" customHeight="1" x14ac:dyDescent="0.2">
      <c r="B51" s="49" t="s">
        <v>170</v>
      </c>
      <c r="C51" s="50" t="s">
        <v>171</v>
      </c>
      <c r="D51" s="51">
        <v>10</v>
      </c>
      <c r="E51" s="137">
        <v>0</v>
      </c>
      <c r="F51" s="44">
        <f t="shared" si="0"/>
        <v>0</v>
      </c>
    </row>
    <row r="52" spans="2:8" ht="25.5" customHeight="1" x14ac:dyDescent="0.2">
      <c r="B52" s="49" t="s">
        <v>172</v>
      </c>
      <c r="C52" s="50" t="s">
        <v>173</v>
      </c>
      <c r="D52" s="51">
        <v>10</v>
      </c>
      <c r="E52" s="137">
        <v>0</v>
      </c>
      <c r="F52" s="44">
        <f t="shared" si="0"/>
        <v>0</v>
      </c>
    </row>
    <row r="53" spans="2:8" ht="37.5" customHeight="1" x14ac:dyDescent="0.2">
      <c r="B53" s="49" t="s">
        <v>174</v>
      </c>
      <c r="C53" s="50" t="s">
        <v>175</v>
      </c>
      <c r="D53" s="51">
        <v>5</v>
      </c>
      <c r="E53" s="137">
        <v>0</v>
      </c>
      <c r="F53" s="44">
        <f t="shared" si="0"/>
        <v>0</v>
      </c>
    </row>
    <row r="54" spans="2:8" ht="25.5" customHeight="1" x14ac:dyDescent="0.2">
      <c r="B54" s="49" t="s">
        <v>176</v>
      </c>
      <c r="C54" s="50" t="s">
        <v>177</v>
      </c>
      <c r="D54" s="51">
        <v>10</v>
      </c>
      <c r="E54" s="137">
        <v>0</v>
      </c>
      <c r="F54" s="44">
        <f t="shared" si="0"/>
        <v>0</v>
      </c>
    </row>
    <row r="55" spans="2:8" ht="27" customHeight="1" x14ac:dyDescent="0.2">
      <c r="B55" s="49" t="s">
        <v>178</v>
      </c>
      <c r="C55" s="50" t="s">
        <v>179</v>
      </c>
      <c r="D55" s="51">
        <v>10</v>
      </c>
      <c r="E55" s="137">
        <v>0</v>
      </c>
      <c r="F55" s="44">
        <f t="shared" si="0"/>
        <v>0</v>
      </c>
    </row>
    <row r="56" spans="2:8" ht="36" customHeight="1" x14ac:dyDescent="0.2">
      <c r="B56" s="49" t="s">
        <v>180</v>
      </c>
      <c r="C56" s="50" t="s">
        <v>181</v>
      </c>
      <c r="D56" s="51">
        <v>5</v>
      </c>
      <c r="E56" s="137">
        <v>0</v>
      </c>
      <c r="F56" s="89">
        <f t="shared" si="0"/>
        <v>0</v>
      </c>
    </row>
    <row r="57" spans="2:8" ht="15" x14ac:dyDescent="0.2">
      <c r="E57" s="43"/>
      <c r="F57" s="44"/>
    </row>
    <row r="58" spans="2:8" ht="15" x14ac:dyDescent="0.2">
      <c r="C58" s="90" t="s">
        <v>182</v>
      </c>
      <c r="D58" s="91"/>
      <c r="E58" s="92"/>
      <c r="F58" s="93">
        <f>SUM(F4:F56)</f>
        <v>0</v>
      </c>
    </row>
    <row r="59" spans="2:8" x14ac:dyDescent="0.15">
      <c r="E59" s="3"/>
      <c r="F59" s="3"/>
    </row>
    <row r="61" spans="2:8" x14ac:dyDescent="0.15">
      <c r="C61" s="23" t="s">
        <v>40</v>
      </c>
    </row>
    <row r="62" spans="2:8" x14ac:dyDescent="0.15">
      <c r="C62" s="24" t="s">
        <v>183</v>
      </c>
    </row>
    <row r="63" spans="2:8" x14ac:dyDescent="0.15">
      <c r="C63" s="24" t="s">
        <v>184</v>
      </c>
    </row>
    <row r="64" spans="2:8" x14ac:dyDescent="0.15">
      <c r="C64" s="24" t="s">
        <v>185</v>
      </c>
    </row>
    <row r="65" spans="3:3" x14ac:dyDescent="0.15">
      <c r="C65" s="24" t="s">
        <v>72</v>
      </c>
    </row>
    <row r="66" spans="3:3" x14ac:dyDescent="0.15">
      <c r="C66" s="24" t="s">
        <v>186</v>
      </c>
    </row>
    <row r="67" spans="3:3" x14ac:dyDescent="0.15">
      <c r="C67" s="24" t="s">
        <v>187</v>
      </c>
    </row>
  </sheetData>
  <sheetProtection algorithmName="SHA-512" hashValue="WGkiU+xKMH1bzXk3mF97pl+VUkje3Mk0ep+pQP4kLcBUS8kw7RFW68BI+1GrRVMUp1LG/amIsVNCeMX04KcbTw==" saltValue="QJ6Kkdi6MIBIwbTl15QkzQ==" spinCount="100000" sheet="1" objects="1" scenarios="1" selectLockedCells="1"/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F55BC-DFA3-4DD1-9FF8-2B65166C1C00}">
  <dimension ref="B1:F27"/>
  <sheetViews>
    <sheetView workbookViewId="0">
      <selection activeCell="E5" sqref="E5"/>
    </sheetView>
  </sheetViews>
  <sheetFormatPr defaultRowHeight="11.25" x14ac:dyDescent="0.15"/>
  <cols>
    <col min="1" max="1" width="6.375" customWidth="1"/>
    <col min="2" max="2" width="5.625" customWidth="1"/>
    <col min="3" max="3" width="48.125" customWidth="1"/>
    <col min="5" max="6" width="17.625" customWidth="1"/>
  </cols>
  <sheetData>
    <row r="1" spans="2:6" ht="18.75" thickBot="1" x14ac:dyDescent="0.3">
      <c r="B1" s="161" t="s">
        <v>188</v>
      </c>
      <c r="C1" s="162"/>
      <c r="D1" s="162"/>
      <c r="E1" s="162"/>
      <c r="F1" s="163"/>
    </row>
    <row r="2" spans="2:6" x14ac:dyDescent="0.15">
      <c r="D2" s="1"/>
    </row>
    <row r="3" spans="2:6" ht="21" x14ac:dyDescent="0.15">
      <c r="B3" s="54" t="s">
        <v>75</v>
      </c>
      <c r="C3" s="55" t="s">
        <v>66</v>
      </c>
      <c r="D3" s="56" t="s">
        <v>64</v>
      </c>
      <c r="E3" s="87" t="s">
        <v>76</v>
      </c>
      <c r="F3" s="57" t="s">
        <v>68</v>
      </c>
    </row>
    <row r="4" spans="2:6" ht="23.25" x14ac:dyDescent="0.2">
      <c r="B4" s="45" t="s">
        <v>189</v>
      </c>
      <c r="C4" s="46" t="s">
        <v>190</v>
      </c>
      <c r="D4" s="53">
        <v>200</v>
      </c>
      <c r="E4" s="137">
        <v>0</v>
      </c>
      <c r="F4" s="44">
        <f>D4*E4</f>
        <v>0</v>
      </c>
    </row>
    <row r="5" spans="2:6" ht="23.25" x14ac:dyDescent="0.2">
      <c r="B5" s="45" t="s">
        <v>191</v>
      </c>
      <c r="C5" s="46" t="s">
        <v>192</v>
      </c>
      <c r="D5" s="53">
        <v>45</v>
      </c>
      <c r="E5" s="137">
        <v>0</v>
      </c>
      <c r="F5" s="44">
        <f t="shared" ref="F5:F13" si="0">D5*E5</f>
        <v>0</v>
      </c>
    </row>
    <row r="6" spans="2:6" ht="23.25" x14ac:dyDescent="0.2">
      <c r="B6" s="45" t="s">
        <v>193</v>
      </c>
      <c r="C6" s="46" t="s">
        <v>194</v>
      </c>
      <c r="D6" s="53">
        <v>45</v>
      </c>
      <c r="E6" s="137">
        <v>0</v>
      </c>
      <c r="F6" s="44">
        <f t="shared" si="0"/>
        <v>0</v>
      </c>
    </row>
    <row r="7" spans="2:6" ht="23.25" x14ac:dyDescent="0.2">
      <c r="B7" s="45" t="s">
        <v>195</v>
      </c>
      <c r="C7" s="46" t="s">
        <v>196</v>
      </c>
      <c r="D7" s="53">
        <v>5</v>
      </c>
      <c r="E7" s="137">
        <v>0</v>
      </c>
      <c r="F7" s="44">
        <f t="shared" si="0"/>
        <v>0</v>
      </c>
    </row>
    <row r="8" spans="2:6" ht="23.25" x14ac:dyDescent="0.2">
      <c r="B8" s="45" t="s">
        <v>197</v>
      </c>
      <c r="C8" s="46" t="s">
        <v>198</v>
      </c>
      <c r="D8" s="53">
        <v>5</v>
      </c>
      <c r="E8" s="137">
        <v>0</v>
      </c>
      <c r="F8" s="44">
        <f t="shared" si="0"/>
        <v>0</v>
      </c>
    </row>
    <row r="9" spans="2:6" ht="21" customHeight="1" x14ac:dyDescent="0.2">
      <c r="B9" s="47"/>
      <c r="C9" s="31" t="s">
        <v>104</v>
      </c>
      <c r="D9" s="52"/>
      <c r="E9" s="88"/>
      <c r="F9" s="44"/>
    </row>
    <row r="10" spans="2:6" ht="23.25" x14ac:dyDescent="0.2">
      <c r="B10" s="47" t="s">
        <v>199</v>
      </c>
      <c r="C10" s="48" t="s">
        <v>192</v>
      </c>
      <c r="D10" s="52">
        <v>30</v>
      </c>
      <c r="E10" s="137">
        <v>0</v>
      </c>
      <c r="F10" s="44">
        <f t="shared" si="0"/>
        <v>0</v>
      </c>
    </row>
    <row r="11" spans="2:6" ht="23.25" x14ac:dyDescent="0.2">
      <c r="B11" s="47" t="s">
        <v>200</v>
      </c>
      <c r="C11" s="48" t="s">
        <v>194</v>
      </c>
      <c r="D11" s="52">
        <v>30</v>
      </c>
      <c r="E11" s="137">
        <v>0</v>
      </c>
      <c r="F11" s="44">
        <f t="shared" si="0"/>
        <v>0</v>
      </c>
    </row>
    <row r="12" spans="2:6" ht="23.25" x14ac:dyDescent="0.2">
      <c r="B12" s="47" t="s">
        <v>201</v>
      </c>
      <c r="C12" s="48" t="s">
        <v>196</v>
      </c>
      <c r="D12" s="52">
        <v>5</v>
      </c>
      <c r="E12" s="137">
        <v>0</v>
      </c>
      <c r="F12" s="44">
        <f t="shared" si="0"/>
        <v>0</v>
      </c>
    </row>
    <row r="13" spans="2:6" ht="23.25" x14ac:dyDescent="0.2">
      <c r="B13" s="47" t="s">
        <v>202</v>
      </c>
      <c r="C13" s="48" t="s">
        <v>198</v>
      </c>
      <c r="D13" s="52">
        <v>5</v>
      </c>
      <c r="E13" s="137">
        <v>0</v>
      </c>
      <c r="F13" s="44">
        <f t="shared" si="0"/>
        <v>0</v>
      </c>
    </row>
    <row r="14" spans="2:6" ht="15" x14ac:dyDescent="0.2">
      <c r="B14" s="49"/>
      <c r="C14" s="37" t="s">
        <v>125</v>
      </c>
      <c r="D14" s="51"/>
      <c r="E14" s="88"/>
      <c r="F14" s="44"/>
    </row>
    <row r="15" spans="2:6" ht="23.25" x14ac:dyDescent="0.2">
      <c r="B15" s="49" t="s">
        <v>203</v>
      </c>
      <c r="C15" s="50" t="s">
        <v>192</v>
      </c>
      <c r="D15" s="51">
        <v>10</v>
      </c>
      <c r="E15" s="137">
        <v>0</v>
      </c>
      <c r="F15" s="44">
        <f t="shared" ref="F15:F18" si="1">D15*E15</f>
        <v>0</v>
      </c>
    </row>
    <row r="16" spans="2:6" ht="23.25" x14ac:dyDescent="0.2">
      <c r="B16" s="49" t="s">
        <v>204</v>
      </c>
      <c r="C16" s="50" t="s">
        <v>194</v>
      </c>
      <c r="D16" s="51">
        <v>10</v>
      </c>
      <c r="E16" s="137">
        <v>0</v>
      </c>
      <c r="F16" s="44">
        <f t="shared" si="1"/>
        <v>0</v>
      </c>
    </row>
    <row r="17" spans="2:6" ht="23.25" x14ac:dyDescent="0.2">
      <c r="B17" s="49" t="s">
        <v>205</v>
      </c>
      <c r="C17" s="50" t="s">
        <v>196</v>
      </c>
      <c r="D17" s="51">
        <v>5</v>
      </c>
      <c r="E17" s="137">
        <v>0</v>
      </c>
      <c r="F17" s="44">
        <f t="shared" si="1"/>
        <v>0</v>
      </c>
    </row>
    <row r="18" spans="2:6" ht="23.25" x14ac:dyDescent="0.2">
      <c r="B18" s="49" t="s">
        <v>206</v>
      </c>
      <c r="C18" s="50" t="s">
        <v>198</v>
      </c>
      <c r="D18" s="51">
        <v>5</v>
      </c>
      <c r="E18" s="137">
        <v>0</v>
      </c>
      <c r="F18" s="89">
        <f t="shared" si="1"/>
        <v>0</v>
      </c>
    </row>
    <row r="19" spans="2:6" x14ac:dyDescent="0.15">
      <c r="F19" s="41"/>
    </row>
    <row r="20" spans="2:6" ht="15.75" customHeight="1" x14ac:dyDescent="0.2">
      <c r="C20" s="90" t="s">
        <v>207</v>
      </c>
      <c r="D20" s="94"/>
      <c r="E20" s="94"/>
      <c r="F20" s="93">
        <f>SUM(F4:F18)</f>
        <v>0</v>
      </c>
    </row>
    <row r="22" spans="2:6" x14ac:dyDescent="0.15">
      <c r="C22" s="25" t="s">
        <v>40</v>
      </c>
    </row>
    <row r="23" spans="2:6" x14ac:dyDescent="0.15">
      <c r="C23" s="24" t="s">
        <v>208</v>
      </c>
    </row>
    <row r="24" spans="2:6" ht="12.75" customHeight="1" x14ac:dyDescent="0.2">
      <c r="C24" s="24" t="s">
        <v>209</v>
      </c>
      <c r="E24" s="38"/>
      <c r="F24" s="33"/>
    </row>
    <row r="25" spans="2:6" x14ac:dyDescent="0.15">
      <c r="C25" s="24" t="s">
        <v>210</v>
      </c>
    </row>
    <row r="26" spans="2:6" x14ac:dyDescent="0.15">
      <c r="C26" s="24" t="s">
        <v>211</v>
      </c>
    </row>
    <row r="27" spans="2:6" x14ac:dyDescent="0.15">
      <c r="C27" s="24" t="s">
        <v>212</v>
      </c>
    </row>
  </sheetData>
  <sheetProtection algorithmName="SHA-512" hashValue="5Ykm+0I/nO1i44wr39CQZ1Hv1jljVMVGbOKcattqHdpn5midp0rwEwxSUPbcnIgUvPz7ZJMoQhoakES9+mGtpw==" saltValue="bZYrYbOJvpKX192T26PIGQ==" spinCount="100000" sheet="1" objects="1" scenarios="1" selectLockedCells="1"/>
  <mergeCells count="1">
    <mergeCell ref="B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9FC2-6BE0-420B-9069-7F4C2E2A6D62}">
  <dimension ref="B1:F17"/>
  <sheetViews>
    <sheetView workbookViewId="0">
      <selection activeCell="E8" sqref="E8"/>
    </sheetView>
  </sheetViews>
  <sheetFormatPr defaultRowHeight="11.25" x14ac:dyDescent="0.15"/>
  <cols>
    <col min="1" max="1" width="6.375" customWidth="1"/>
    <col min="2" max="2" width="5.875" customWidth="1"/>
    <col min="3" max="3" width="43.375" customWidth="1"/>
    <col min="4" max="4" width="10.125" customWidth="1"/>
    <col min="5" max="6" width="17.625" customWidth="1"/>
  </cols>
  <sheetData>
    <row r="1" spans="2:6" ht="18.75" thickBot="1" x14ac:dyDescent="0.3">
      <c r="B1" s="161" t="s">
        <v>213</v>
      </c>
      <c r="C1" s="162"/>
      <c r="D1" s="162"/>
      <c r="E1" s="162"/>
      <c r="F1" s="163"/>
    </row>
    <row r="2" spans="2:6" x14ac:dyDescent="0.15">
      <c r="D2" s="1"/>
    </row>
    <row r="3" spans="2:6" ht="22.5" x14ac:dyDescent="0.15">
      <c r="B3" s="54" t="s">
        <v>75</v>
      </c>
      <c r="C3" s="55" t="s">
        <v>66</v>
      </c>
      <c r="D3" s="76" t="s">
        <v>214</v>
      </c>
      <c r="E3" s="87" t="s">
        <v>215</v>
      </c>
      <c r="F3" s="57" t="s">
        <v>68</v>
      </c>
    </row>
    <row r="4" spans="2:6" ht="42.75" customHeight="1" x14ac:dyDescent="0.2">
      <c r="B4" s="45" t="s">
        <v>216</v>
      </c>
      <c r="C4" s="58" t="s">
        <v>217</v>
      </c>
      <c r="D4" s="53">
        <v>4000</v>
      </c>
      <c r="E4" s="137">
        <v>0</v>
      </c>
      <c r="F4" s="44">
        <f>D4*E4</f>
        <v>0</v>
      </c>
    </row>
    <row r="5" spans="2:6" ht="19.5" customHeight="1" x14ac:dyDescent="0.2">
      <c r="B5" s="47"/>
      <c r="C5" s="31" t="s">
        <v>104</v>
      </c>
      <c r="D5" s="52"/>
      <c r="E5" s="88"/>
      <c r="F5" s="44"/>
    </row>
    <row r="6" spans="2:6" ht="41.25" customHeight="1" x14ac:dyDescent="0.2">
      <c r="B6" s="47" t="s">
        <v>218</v>
      </c>
      <c r="C6" s="59" t="s">
        <v>217</v>
      </c>
      <c r="D6" s="52">
        <v>2000</v>
      </c>
      <c r="E6" s="137">
        <v>0</v>
      </c>
      <c r="F6" s="44">
        <f>D6*E6</f>
        <v>0</v>
      </c>
    </row>
    <row r="7" spans="2:6" ht="15.75" customHeight="1" x14ac:dyDescent="0.2">
      <c r="B7" s="49"/>
      <c r="C7" s="39" t="s">
        <v>125</v>
      </c>
      <c r="D7" s="51"/>
      <c r="E7" s="88"/>
      <c r="F7" s="44"/>
    </row>
    <row r="8" spans="2:6" ht="38.25" customHeight="1" x14ac:dyDescent="0.2">
      <c r="B8" s="49" t="s">
        <v>219</v>
      </c>
      <c r="C8" s="60" t="s">
        <v>217</v>
      </c>
      <c r="D8" s="51">
        <v>1000</v>
      </c>
      <c r="E8" s="137">
        <v>0</v>
      </c>
      <c r="F8" s="89">
        <f>D8*E8</f>
        <v>0</v>
      </c>
    </row>
    <row r="9" spans="2:6" x14ac:dyDescent="0.15">
      <c r="F9" s="41"/>
    </row>
    <row r="10" spans="2:6" ht="15" x14ac:dyDescent="0.2">
      <c r="C10" s="90" t="s">
        <v>220</v>
      </c>
      <c r="D10" s="91"/>
      <c r="E10" s="95"/>
      <c r="F10" s="93">
        <f>SUM(F4+F6+F8)</f>
        <v>0</v>
      </c>
    </row>
    <row r="11" spans="2:6" ht="15" x14ac:dyDescent="0.2">
      <c r="D11" s="1"/>
      <c r="E11" s="32"/>
      <c r="F11" s="33"/>
    </row>
    <row r="12" spans="2:6" x14ac:dyDescent="0.15">
      <c r="C12" s="25" t="s">
        <v>40</v>
      </c>
    </row>
    <row r="13" spans="2:6" x14ac:dyDescent="0.15">
      <c r="C13" s="24" t="s">
        <v>221</v>
      </c>
    </row>
    <row r="14" spans="2:6" x14ac:dyDescent="0.15">
      <c r="C14" s="24" t="s">
        <v>222</v>
      </c>
    </row>
    <row r="15" spans="2:6" x14ac:dyDescent="0.15">
      <c r="C15" s="24" t="s">
        <v>223</v>
      </c>
    </row>
    <row r="16" spans="2:6" x14ac:dyDescent="0.15">
      <c r="C16" s="24" t="s">
        <v>211</v>
      </c>
    </row>
    <row r="17" spans="3:3" x14ac:dyDescent="0.15">
      <c r="C17" s="24" t="s">
        <v>224</v>
      </c>
    </row>
  </sheetData>
  <sheetProtection algorithmName="SHA-512" hashValue="TCANnfeqZW24z70RyNvhPjMMaM32sN/i4aoj6cJR2DHRtztahks4x1J67ZTcvPJpuR4YFBjVYcXl+hzQhCQujg==" saltValue="krb/OuOXvwJYpdWMyYyhjg==" spinCount="100000" sheet="1" objects="1" scenarios="1" selectLockedCells="1"/>
  <mergeCells count="1">
    <mergeCell ref="B1:F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7C1D-A577-4A75-9D64-9F54F6773D2F}">
  <dimension ref="B1:F19"/>
  <sheetViews>
    <sheetView workbookViewId="0">
      <selection activeCell="E4" sqref="E4"/>
    </sheetView>
  </sheetViews>
  <sheetFormatPr defaultRowHeight="11.25" x14ac:dyDescent="0.15"/>
  <cols>
    <col min="1" max="1" width="6.375" customWidth="1"/>
    <col min="2" max="2" width="5.375" customWidth="1"/>
    <col min="3" max="3" width="55.375" customWidth="1"/>
    <col min="5" max="6" width="17.625" customWidth="1"/>
  </cols>
  <sheetData>
    <row r="1" spans="2:6" ht="18.75" thickBot="1" x14ac:dyDescent="0.3">
      <c r="B1" s="161" t="s">
        <v>12</v>
      </c>
      <c r="C1" s="162"/>
      <c r="D1" s="162"/>
      <c r="E1" s="162"/>
      <c r="F1" s="163"/>
    </row>
    <row r="2" spans="2:6" x14ac:dyDescent="0.15">
      <c r="D2" s="1"/>
    </row>
    <row r="3" spans="2:6" ht="21" x14ac:dyDescent="0.15">
      <c r="B3" s="54" t="s">
        <v>75</v>
      </c>
      <c r="C3" s="55" t="s">
        <v>66</v>
      </c>
      <c r="D3" s="56" t="s">
        <v>64</v>
      </c>
      <c r="E3" s="87" t="s">
        <v>76</v>
      </c>
      <c r="F3" s="57" t="s">
        <v>68</v>
      </c>
    </row>
    <row r="4" spans="2:6" ht="30" customHeight="1" x14ac:dyDescent="0.2">
      <c r="B4" s="45" t="s">
        <v>225</v>
      </c>
      <c r="C4" s="46" t="s">
        <v>226</v>
      </c>
      <c r="D4" s="53">
        <v>20</v>
      </c>
      <c r="E4" s="137">
        <v>0</v>
      </c>
      <c r="F4" s="44">
        <f t="shared" ref="F4:F11" si="0">D4*E4</f>
        <v>0</v>
      </c>
    </row>
    <row r="5" spans="2:6" ht="30" customHeight="1" x14ac:dyDescent="0.2">
      <c r="B5" s="45" t="s">
        <v>227</v>
      </c>
      <c r="C5" s="46" t="s">
        <v>228</v>
      </c>
      <c r="D5" s="53">
        <v>5</v>
      </c>
      <c r="E5" s="137">
        <v>0</v>
      </c>
      <c r="F5" s="44">
        <f t="shared" si="0"/>
        <v>0</v>
      </c>
    </row>
    <row r="6" spans="2:6" ht="30" customHeight="1" x14ac:dyDescent="0.2">
      <c r="B6" s="45" t="s">
        <v>229</v>
      </c>
      <c r="C6" s="63" t="s">
        <v>230</v>
      </c>
      <c r="D6" s="53">
        <v>5</v>
      </c>
      <c r="E6" s="137">
        <v>0</v>
      </c>
      <c r="F6" s="44">
        <f t="shared" si="0"/>
        <v>0</v>
      </c>
    </row>
    <row r="7" spans="2:6" ht="30" customHeight="1" x14ac:dyDescent="0.2">
      <c r="B7" s="45" t="s">
        <v>231</v>
      </c>
      <c r="C7" s="46" t="s">
        <v>232</v>
      </c>
      <c r="D7" s="53">
        <v>5</v>
      </c>
      <c r="E7" s="137">
        <v>0</v>
      </c>
      <c r="F7" s="44">
        <f t="shared" si="0"/>
        <v>0</v>
      </c>
    </row>
    <row r="8" spans="2:6" ht="30" customHeight="1" x14ac:dyDescent="0.2">
      <c r="B8" s="45" t="s">
        <v>233</v>
      </c>
      <c r="C8" s="46" t="s">
        <v>234</v>
      </c>
      <c r="D8" s="53">
        <v>5</v>
      </c>
      <c r="E8" s="137">
        <v>0</v>
      </c>
      <c r="F8" s="44">
        <f t="shared" si="0"/>
        <v>0</v>
      </c>
    </row>
    <row r="9" spans="2:6" ht="30" customHeight="1" x14ac:dyDescent="0.2">
      <c r="B9" s="45" t="s">
        <v>235</v>
      </c>
      <c r="C9" s="63" t="s">
        <v>236</v>
      </c>
      <c r="D9" s="53">
        <v>5</v>
      </c>
      <c r="E9" s="137">
        <v>0</v>
      </c>
      <c r="F9" s="44">
        <f t="shared" si="0"/>
        <v>0</v>
      </c>
    </row>
    <row r="10" spans="2:6" ht="30" customHeight="1" x14ac:dyDescent="0.2">
      <c r="B10" s="45" t="s">
        <v>237</v>
      </c>
      <c r="C10" s="46" t="s">
        <v>238</v>
      </c>
      <c r="D10" s="53">
        <v>5</v>
      </c>
      <c r="E10" s="137">
        <v>0</v>
      </c>
      <c r="F10" s="44">
        <f t="shared" si="0"/>
        <v>0</v>
      </c>
    </row>
    <row r="11" spans="2:6" ht="30" customHeight="1" x14ac:dyDescent="0.2">
      <c r="B11" s="45" t="s">
        <v>239</v>
      </c>
      <c r="C11" s="46" t="s">
        <v>240</v>
      </c>
      <c r="D11" s="53">
        <v>5</v>
      </c>
      <c r="E11" s="137">
        <v>0</v>
      </c>
      <c r="F11" s="89">
        <f t="shared" si="0"/>
        <v>0</v>
      </c>
    </row>
    <row r="12" spans="2:6" x14ac:dyDescent="0.15">
      <c r="C12" s="28"/>
      <c r="F12" s="41"/>
    </row>
    <row r="13" spans="2:6" ht="15" x14ac:dyDescent="0.2">
      <c r="C13" s="90" t="s">
        <v>241</v>
      </c>
      <c r="D13" s="91"/>
      <c r="E13" s="95"/>
      <c r="F13" s="93">
        <f>SUM(F4:F11)</f>
        <v>0</v>
      </c>
    </row>
    <row r="14" spans="2:6" ht="15" x14ac:dyDescent="0.2">
      <c r="D14" s="1"/>
      <c r="E14" s="32"/>
      <c r="F14" s="33"/>
    </row>
    <row r="15" spans="2:6" x14ac:dyDescent="0.15">
      <c r="C15" s="25" t="s">
        <v>40</v>
      </c>
    </row>
    <row r="16" spans="2:6" x14ac:dyDescent="0.15">
      <c r="C16" s="24" t="s">
        <v>242</v>
      </c>
    </row>
    <row r="17" spans="3:3" x14ac:dyDescent="0.15">
      <c r="C17" s="24" t="s">
        <v>211</v>
      </c>
    </row>
    <row r="18" spans="3:3" x14ac:dyDescent="0.15">
      <c r="C18" s="24" t="s">
        <v>243</v>
      </c>
    </row>
    <row r="19" spans="3:3" x14ac:dyDescent="0.15">
      <c r="C19" s="24"/>
    </row>
  </sheetData>
  <sheetProtection algorithmName="SHA-512" hashValue="3lEtMVY368A+OWXwoFhJ3Ti6kKeeWkqGOMPtQddNnj1SBTl3PPj4MLp06hw0UKDkhbhH5wCdZKh//YnnugNoqQ==" saltValue="vU0rFpTOiK/dT/3oF28pWA==" spinCount="100000" sheet="1" objects="1" scenarios="1" selectLockedCells="1"/>
  <mergeCells count="1">
    <mergeCell ref="B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77C4-76DD-4687-81A1-A2F9A956F70E}">
  <dimension ref="B1:F19"/>
  <sheetViews>
    <sheetView workbookViewId="0">
      <selection activeCell="E4" sqref="E4"/>
    </sheetView>
  </sheetViews>
  <sheetFormatPr defaultRowHeight="11.25" x14ac:dyDescent="0.15"/>
  <cols>
    <col min="1" max="1" width="6.375" customWidth="1"/>
    <col min="2" max="2" width="6" customWidth="1"/>
    <col min="3" max="3" width="45.75" customWidth="1"/>
    <col min="5" max="6" width="17.625" customWidth="1"/>
  </cols>
  <sheetData>
    <row r="1" spans="2:6" ht="18.75" thickBot="1" x14ac:dyDescent="0.3">
      <c r="B1" s="161" t="s">
        <v>13</v>
      </c>
      <c r="C1" s="162"/>
      <c r="D1" s="162"/>
      <c r="E1" s="162"/>
      <c r="F1" s="163"/>
    </row>
    <row r="2" spans="2:6" x14ac:dyDescent="0.15">
      <c r="D2" s="1"/>
    </row>
    <row r="3" spans="2:6" ht="21" x14ac:dyDescent="0.15">
      <c r="B3" s="54" t="s">
        <v>75</v>
      </c>
      <c r="C3" s="55" t="s">
        <v>66</v>
      </c>
      <c r="D3" s="56" t="s">
        <v>64</v>
      </c>
      <c r="E3" s="87" t="s">
        <v>76</v>
      </c>
      <c r="F3" s="57" t="s">
        <v>68</v>
      </c>
    </row>
    <row r="4" spans="2:6" ht="33" customHeight="1" x14ac:dyDescent="0.2">
      <c r="B4" s="45" t="s">
        <v>244</v>
      </c>
      <c r="C4" s="46" t="s">
        <v>245</v>
      </c>
      <c r="D4" s="53">
        <v>10</v>
      </c>
      <c r="E4" s="137">
        <v>0</v>
      </c>
      <c r="F4" s="44">
        <f>D4*E4</f>
        <v>0</v>
      </c>
    </row>
    <row r="5" spans="2:6" ht="39.75" customHeight="1" x14ac:dyDescent="0.2">
      <c r="B5" s="45" t="s">
        <v>246</v>
      </c>
      <c r="C5" s="46" t="s">
        <v>247</v>
      </c>
      <c r="D5" s="53">
        <v>20</v>
      </c>
      <c r="E5" s="137">
        <v>0</v>
      </c>
      <c r="F5" s="44">
        <f>D5*E5</f>
        <v>0</v>
      </c>
    </row>
    <row r="6" spans="2:6" ht="15" x14ac:dyDescent="0.2">
      <c r="B6" s="47"/>
      <c r="C6" s="31" t="s">
        <v>104</v>
      </c>
      <c r="D6" s="52"/>
      <c r="E6" s="88"/>
      <c r="F6" s="44"/>
    </row>
    <row r="7" spans="2:6" ht="31.5" customHeight="1" x14ac:dyDescent="0.2">
      <c r="B7" s="47" t="s">
        <v>248</v>
      </c>
      <c r="C7" s="48" t="s">
        <v>245</v>
      </c>
      <c r="D7" s="52">
        <v>50</v>
      </c>
      <c r="E7" s="137">
        <v>0</v>
      </c>
      <c r="F7" s="44">
        <f>D7*E7</f>
        <v>0</v>
      </c>
    </row>
    <row r="8" spans="2:6" ht="42.75" customHeight="1" x14ac:dyDescent="0.2">
      <c r="B8" s="47" t="s">
        <v>249</v>
      </c>
      <c r="C8" s="48" t="s">
        <v>247</v>
      </c>
      <c r="D8" s="52">
        <v>65</v>
      </c>
      <c r="E8" s="137">
        <v>0</v>
      </c>
      <c r="F8" s="44">
        <f>D8*E8</f>
        <v>0</v>
      </c>
    </row>
    <row r="9" spans="2:6" ht="15" x14ac:dyDescent="0.2">
      <c r="B9" s="49"/>
      <c r="C9" s="39" t="s">
        <v>125</v>
      </c>
      <c r="D9" s="51"/>
      <c r="E9" s="88"/>
      <c r="F9" s="44"/>
    </row>
    <row r="10" spans="2:6" ht="30" customHeight="1" x14ac:dyDescent="0.2">
      <c r="B10" s="49" t="s">
        <v>250</v>
      </c>
      <c r="C10" s="50" t="s">
        <v>245</v>
      </c>
      <c r="D10" s="51">
        <v>25</v>
      </c>
      <c r="E10" s="137">
        <v>0</v>
      </c>
      <c r="F10" s="44">
        <f>D10*E10</f>
        <v>0</v>
      </c>
    </row>
    <row r="11" spans="2:6" ht="38.25" customHeight="1" x14ac:dyDescent="0.2">
      <c r="B11" s="49" t="s">
        <v>251</v>
      </c>
      <c r="C11" s="50" t="s">
        <v>247</v>
      </c>
      <c r="D11" s="51">
        <v>35</v>
      </c>
      <c r="E11" s="137">
        <v>0</v>
      </c>
      <c r="F11" s="89">
        <f>D11*E11</f>
        <v>0</v>
      </c>
    </row>
    <row r="12" spans="2:6" x14ac:dyDescent="0.15">
      <c r="C12" s="28"/>
      <c r="F12" s="41"/>
    </row>
    <row r="13" spans="2:6" ht="15" x14ac:dyDescent="0.2">
      <c r="C13" s="90" t="s">
        <v>252</v>
      </c>
      <c r="D13" s="91"/>
      <c r="E13" s="95"/>
      <c r="F13" s="96">
        <f>SUM(F4:F11)</f>
        <v>0</v>
      </c>
    </row>
    <row r="14" spans="2:6" ht="15" x14ac:dyDescent="0.2">
      <c r="D14" s="1"/>
      <c r="E14" s="32"/>
      <c r="F14" s="33"/>
    </row>
    <row r="15" spans="2:6" x14ac:dyDescent="0.15">
      <c r="C15" s="25" t="s">
        <v>40</v>
      </c>
    </row>
    <row r="16" spans="2:6" x14ac:dyDescent="0.15">
      <c r="C16" s="24" t="s">
        <v>253</v>
      </c>
    </row>
    <row r="17" spans="3:3" x14ac:dyDescent="0.15">
      <c r="C17" s="24" t="s">
        <v>254</v>
      </c>
    </row>
    <row r="18" spans="3:3" x14ac:dyDescent="0.15">
      <c r="C18" s="24" t="s">
        <v>211</v>
      </c>
    </row>
    <row r="19" spans="3:3" x14ac:dyDescent="0.15">
      <c r="C19" s="24" t="s">
        <v>224</v>
      </c>
    </row>
  </sheetData>
  <sheetProtection algorithmName="SHA-512" hashValue="RcuWiyPYyT+N4P1b6H2QdkIPWUeEzNE6M8zfiVyiO5d50rW8Fi0khuJ4+v5PnsswJMTehms62q2cr6g51GnVpA==" saltValue="lwbVndcEIVrTd6AB50zNPQ==" spinCount="100000" sheet="1" objects="1" scenarios="1" selectLockedCells="1"/>
  <mergeCells count="1">
    <mergeCell ref="B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96E3-58AD-4392-9D89-49C78FB06827}">
  <dimension ref="B1:H18"/>
  <sheetViews>
    <sheetView workbookViewId="0">
      <selection activeCell="E12" sqref="E12"/>
    </sheetView>
  </sheetViews>
  <sheetFormatPr defaultRowHeight="11.25" x14ac:dyDescent="0.15"/>
  <cols>
    <col min="1" max="1" width="6.375" customWidth="1"/>
    <col min="2" max="2" width="5.25" customWidth="1"/>
    <col min="3" max="3" width="47.625" customWidth="1"/>
    <col min="5" max="7" width="17.75" customWidth="1"/>
    <col min="8" max="8" width="16.25" customWidth="1"/>
  </cols>
  <sheetData>
    <row r="1" spans="2:8" ht="18.75" thickBot="1" x14ac:dyDescent="0.3">
      <c r="B1" s="161" t="s">
        <v>255</v>
      </c>
      <c r="C1" s="162"/>
      <c r="D1" s="162"/>
      <c r="E1" s="163"/>
      <c r="F1" s="83"/>
      <c r="G1" s="75"/>
    </row>
    <row r="2" spans="2:8" x14ac:dyDescent="0.15">
      <c r="D2" s="1"/>
    </row>
    <row r="3" spans="2:8" ht="25.5" customHeight="1" x14ac:dyDescent="0.15">
      <c r="B3" s="54" t="s">
        <v>75</v>
      </c>
      <c r="C3" s="55" t="s">
        <v>66</v>
      </c>
      <c r="D3" s="56" t="s">
        <v>256</v>
      </c>
      <c r="E3" s="87" t="s">
        <v>257</v>
      </c>
      <c r="F3" s="57" t="s">
        <v>68</v>
      </c>
      <c r="G3" s="28" t="s">
        <v>65</v>
      </c>
      <c r="H3" s="81" t="s">
        <v>258</v>
      </c>
    </row>
    <row r="4" spans="2:8" ht="21" customHeight="1" x14ac:dyDescent="0.2">
      <c r="B4" s="45" t="s">
        <v>259</v>
      </c>
      <c r="C4" s="46" t="s">
        <v>260</v>
      </c>
      <c r="D4" s="53">
        <v>100</v>
      </c>
      <c r="E4" s="137">
        <v>0</v>
      </c>
      <c r="F4" s="44">
        <f>D4*E4</f>
        <v>0</v>
      </c>
      <c r="G4" s="82">
        <v>150</v>
      </c>
      <c r="H4" s="3">
        <f>D4*(G4-E4)</f>
        <v>15000</v>
      </c>
    </row>
    <row r="5" spans="2:8" ht="21" customHeight="1" x14ac:dyDescent="0.2">
      <c r="B5" s="45" t="s">
        <v>261</v>
      </c>
      <c r="C5" s="46" t="s">
        <v>262</v>
      </c>
      <c r="D5" s="53">
        <v>100</v>
      </c>
      <c r="E5" s="137">
        <v>0</v>
      </c>
      <c r="F5" s="44">
        <f>D5*E5</f>
        <v>0</v>
      </c>
      <c r="G5" s="82">
        <v>130</v>
      </c>
      <c r="H5" s="3">
        <f>D5*(G5-E5)</f>
        <v>13000</v>
      </c>
    </row>
    <row r="6" spans="2:8" ht="21" customHeight="1" x14ac:dyDescent="0.2">
      <c r="B6" s="45" t="s">
        <v>261</v>
      </c>
      <c r="C6" s="63" t="s">
        <v>263</v>
      </c>
      <c r="D6" s="53">
        <v>50</v>
      </c>
      <c r="E6" s="137">
        <v>0</v>
      </c>
      <c r="F6" s="44">
        <f t="shared" ref="F6:F12" si="0">D6*E6</f>
        <v>0</v>
      </c>
      <c r="G6" s="82">
        <v>100</v>
      </c>
      <c r="H6" s="3">
        <f>D6*(G6-E6)</f>
        <v>5000</v>
      </c>
    </row>
    <row r="7" spans="2:8" ht="21" customHeight="1" x14ac:dyDescent="0.2">
      <c r="B7" s="47"/>
      <c r="C7" s="34" t="s">
        <v>104</v>
      </c>
      <c r="D7" s="52"/>
      <c r="E7" s="88"/>
      <c r="F7" s="44"/>
      <c r="G7" s="82"/>
      <c r="H7" s="3"/>
    </row>
    <row r="8" spans="2:8" ht="21" customHeight="1" x14ac:dyDescent="0.2">
      <c r="B8" s="47" t="s">
        <v>264</v>
      </c>
      <c r="C8" s="48" t="s">
        <v>260</v>
      </c>
      <c r="D8" s="52">
        <v>50</v>
      </c>
      <c r="E8" s="137">
        <v>0</v>
      </c>
      <c r="F8" s="44">
        <f t="shared" si="0"/>
        <v>0</v>
      </c>
      <c r="G8" s="82">
        <v>180</v>
      </c>
      <c r="H8" s="3">
        <f>D8*(G8-E8)</f>
        <v>9000</v>
      </c>
    </row>
    <row r="9" spans="2:8" ht="21" customHeight="1" x14ac:dyDescent="0.2">
      <c r="B9" s="47" t="s">
        <v>265</v>
      </c>
      <c r="C9" s="48" t="s">
        <v>262</v>
      </c>
      <c r="D9" s="52">
        <v>50</v>
      </c>
      <c r="E9" s="137">
        <v>0</v>
      </c>
      <c r="F9" s="44">
        <f t="shared" si="0"/>
        <v>0</v>
      </c>
      <c r="G9" s="82">
        <v>160</v>
      </c>
      <c r="H9" s="3">
        <f>D9*(G9-E9)</f>
        <v>8000</v>
      </c>
    </row>
    <row r="10" spans="2:8" ht="21" customHeight="1" x14ac:dyDescent="0.2">
      <c r="B10" s="49"/>
      <c r="C10" s="39" t="s">
        <v>125</v>
      </c>
      <c r="D10" s="51"/>
      <c r="E10" s="88"/>
      <c r="F10" s="44"/>
      <c r="G10" s="82"/>
      <c r="H10" s="3"/>
    </row>
    <row r="11" spans="2:8" ht="18.75" customHeight="1" x14ac:dyDescent="0.2">
      <c r="B11" s="49" t="s">
        <v>266</v>
      </c>
      <c r="C11" s="50" t="s">
        <v>260</v>
      </c>
      <c r="D11" s="51">
        <v>50</v>
      </c>
      <c r="E11" s="137">
        <v>0</v>
      </c>
      <c r="F11" s="44">
        <f t="shared" si="0"/>
        <v>0</v>
      </c>
      <c r="G11" s="82">
        <v>150</v>
      </c>
      <c r="H11" s="3">
        <f>D11*(G11-E11)</f>
        <v>7500</v>
      </c>
    </row>
    <row r="12" spans="2:8" ht="18" customHeight="1" x14ac:dyDescent="0.2">
      <c r="B12" s="49" t="s">
        <v>267</v>
      </c>
      <c r="C12" s="50" t="s">
        <v>262</v>
      </c>
      <c r="D12" s="51">
        <v>50</v>
      </c>
      <c r="E12" s="137">
        <v>0</v>
      </c>
      <c r="F12" s="89">
        <f t="shared" si="0"/>
        <v>0</v>
      </c>
      <c r="G12" s="82">
        <v>160</v>
      </c>
      <c r="H12" s="84">
        <f>D12*(G12-E12)</f>
        <v>8000</v>
      </c>
    </row>
    <row r="13" spans="2:8" ht="15" x14ac:dyDescent="0.2">
      <c r="F13" s="42"/>
    </row>
    <row r="14" spans="2:8" ht="15" x14ac:dyDescent="0.2">
      <c r="C14" s="90" t="s">
        <v>268</v>
      </c>
      <c r="D14" s="97"/>
      <c r="E14" s="97"/>
      <c r="F14" s="98">
        <f>SUM(F4:F6,F8,F9,F11,F12)</f>
        <v>0</v>
      </c>
      <c r="G14" s="3"/>
      <c r="H14" s="3">
        <f t="shared" ref="H14" si="1">SUM(H4:H6,H8,H9,H11,H12)</f>
        <v>65500</v>
      </c>
    </row>
    <row r="15" spans="2:8" x14ac:dyDescent="0.15">
      <c r="C15" s="25" t="s">
        <v>40</v>
      </c>
    </row>
    <row r="16" spans="2:8" x14ac:dyDescent="0.15">
      <c r="C16" s="24" t="s">
        <v>269</v>
      </c>
    </row>
    <row r="17" spans="3:3" x14ac:dyDescent="0.15">
      <c r="C17" s="24" t="s">
        <v>270</v>
      </c>
    </row>
    <row r="18" spans="3:3" x14ac:dyDescent="0.15">
      <c r="C18" s="24"/>
    </row>
  </sheetData>
  <sheetProtection algorithmName="SHA-512" hashValue="I1Y5yuE+gch8gtOLQTvE6m0rCmIqw74p9t+1CiuwR0CWm3EhpFMoZEfNUn4AwuTx5k9dHg6GE+nHNdOEhE9o5w==" saltValue="v3cDYKkyNgMLXH2sh134sw==" spinCount="100000" sheet="1" objects="1" scenarios="1" selectLockedCells="1"/>
  <mergeCells count="1">
    <mergeCell ref="B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5A120540FB054CBD76E77649F578DA" ma:contentTypeVersion="13" ma:contentTypeDescription="Een nieuw document maken." ma:contentTypeScope="" ma:versionID="ee77d573d4af15b60045e2bc22514f7c">
  <xsd:schema xmlns:xsd="http://www.w3.org/2001/XMLSchema" xmlns:xs="http://www.w3.org/2001/XMLSchema" xmlns:p="http://schemas.microsoft.com/office/2006/metadata/properties" xmlns:ns2="2f0aafa1-cfea-4fe3-bc70-c409a625d6e0" xmlns:ns3="15cd4f0f-a712-4e3f-a265-f807f1e89adc" targetNamespace="http://schemas.microsoft.com/office/2006/metadata/properties" ma:root="true" ma:fieldsID="a75c972c06ef4633f4c700c8f685bcda" ns2:_="" ns3:_="">
    <xsd:import namespace="2f0aafa1-cfea-4fe3-bc70-c409a625d6e0"/>
    <xsd:import namespace="15cd4f0f-a712-4e3f-a265-f807f1e89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umm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aafa1-cfea-4fe3-bc70-c409a625d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94b053c7-d9b0-497e-88dc-3c3e58dd5a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ummer" ma:index="20" nillable="true" ma:displayName="nummer" ma:format="Dropdown" ma:internalName="numm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d4f0f-a712-4e3f-a265-f807f1e89a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7d2bf86-4b77-4ff6-9bca-e069531e9a29}" ma:internalName="TaxCatchAll" ma:showField="CatchAllData" ma:web="15cd4f0f-a712-4e3f-a265-f807f1e89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0aafa1-cfea-4fe3-bc70-c409a625d6e0">
      <Terms xmlns="http://schemas.microsoft.com/office/infopath/2007/PartnerControls"/>
    </lcf76f155ced4ddcb4097134ff3c332f>
    <TaxCatchAll xmlns="15cd4f0f-a712-4e3f-a265-f807f1e89adc" xsi:nil="true"/>
    <nummer xmlns="2f0aafa1-cfea-4fe3-bc70-c409a625d6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9B42F3-1256-4AB4-BA13-48FA3B640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aafa1-cfea-4fe3-bc70-c409a625d6e0"/>
    <ds:schemaRef ds:uri="15cd4f0f-a712-4e3f-a265-f807f1e89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44C1B9-CEE3-4C81-99AC-E0B39AD0D727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15cd4f0f-a712-4e3f-a265-f807f1e89adc"/>
    <ds:schemaRef ds:uri="http://www.w3.org/XML/1998/namespace"/>
    <ds:schemaRef ds:uri="http://purl.org/dc/terms/"/>
    <ds:schemaRef ds:uri="2f0aafa1-cfea-4fe3-bc70-c409a625d6e0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459F93-0198-46D7-978A-B53B29FAE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Prijzenblad</vt:lpstr>
      <vt:lpstr>RWIS meetstations</vt:lpstr>
      <vt:lpstr>Ontmantelen GMS</vt:lpstr>
      <vt:lpstr>Preventief onderhoud</vt:lpstr>
      <vt:lpstr>Masten</vt:lpstr>
      <vt:lpstr>Correctief onderhoud</vt:lpstr>
      <vt:lpstr>Verkeersmaatregelen</vt:lpstr>
      <vt:lpstr>Boringen</vt:lpstr>
      <vt:lpstr>Graafwerkzaamheden</vt:lpstr>
      <vt:lpstr>VGM onderzoeken</vt:lpstr>
      <vt:lpstr>Wegdeksensoren</vt:lpstr>
      <vt:lpstr>Tarieven 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Godwaldt, Gerrit (RWS CIV)</dc:creator>
  <cp:keywords/>
  <dc:description/>
  <cp:lastModifiedBy>Regeer, Benjamin (RWS PPO)</cp:lastModifiedBy>
  <cp:revision/>
  <dcterms:created xsi:type="dcterms:W3CDTF">2025-03-20T13:16:20Z</dcterms:created>
  <dcterms:modified xsi:type="dcterms:W3CDTF">2025-05-26T19:35:27Z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0x0101002C5A120540FB054CBD76E77649F578DA</vt:lpwstr>
  </property>
  <property fmtid="{D5CDD505-2E9C-101B-9397-08002B2CF9AE}" pid="3" name="MediaServiceImageTags">
    <vt:lpwstr/>
  </property>
</Properties>
</file>