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6_{28A1991C-3D3C-4D61-B708-1B551C0C1959}" xr6:coauthVersionLast="47" xr6:coauthVersionMax="47" xr10:uidLastSave="{00000000-0000-0000-0000-000000000000}"/>
  <bookViews>
    <workbookView xWindow="-110" yWindow="-110" windowWidth="19420" windowHeight="10300" tabRatio="605" firstSheet="2" activeTab="2" xr2:uid="{00000000-000D-0000-FFFF-FFFF00000000}"/>
  </bookViews>
  <sheets>
    <sheet name="General Info" sheetId="1" r:id="rId1"/>
    <sheet name="Polisblad" sheetId="25" r:id="rId2"/>
    <sheet name="Bestand dd 1 januari 2025" sheetId="24" r:id="rId3"/>
  </sheets>
  <definedNames>
    <definedName name="_xlnm.Print_Area" localSheetId="2">'Bestand dd 1 januari 2025'!$A$1:$M$72</definedName>
    <definedName name="_xlnm.Print_Titles" localSheetId="2">'Bestand dd 1 januari 2025'!$1:$5</definedName>
    <definedName name="afr">#REF!</definedName>
    <definedName name="afrind">'General Info'!$B$19</definedName>
    <definedName name="cad">'Bestand dd 1 januari 2025'!$Y$72</definedName>
    <definedName name="ign">'General Info'!$B$5</definedName>
    <definedName name="igo">'General Info'!$B$6</definedName>
    <definedName name="iin">'General Info'!$B$7</definedName>
    <definedName name="iio">'General Info'!$B$8</definedName>
    <definedName name="index">'Bestand dd 1 januari 2025'!$V$72</definedName>
    <definedName name="index2002">'Bestand dd 1 januari 2025'!#REF!</definedName>
    <definedName name="premieGM">'General Info'!$B$13</definedName>
    <definedName name="premieOW">'General Info'!$B$14</definedName>
    <definedName name="vv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24" l="1"/>
  <c r="S7" i="24"/>
  <c r="W7" i="24"/>
  <c r="X7" i="24"/>
  <c r="Y7" i="24"/>
  <c r="Z7" i="24" s="1"/>
  <c r="P8" i="24"/>
  <c r="S8" i="24"/>
  <c r="W8" i="24"/>
  <c r="X8" i="24"/>
  <c r="P9" i="24"/>
  <c r="S9" i="24"/>
  <c r="W9" i="24"/>
  <c r="X9" i="24"/>
  <c r="P10" i="24"/>
  <c r="S10" i="24"/>
  <c r="W10" i="24"/>
  <c r="X10" i="24"/>
  <c r="P11" i="24"/>
  <c r="S11" i="24"/>
  <c r="W11" i="24"/>
  <c r="X11" i="24"/>
  <c r="P12" i="24"/>
  <c r="S12" i="24"/>
  <c r="W12" i="24"/>
  <c r="X12" i="24"/>
  <c r="P13" i="24"/>
  <c r="S13" i="24"/>
  <c r="W13" i="24"/>
  <c r="X13" i="24"/>
  <c r="P14" i="24"/>
  <c r="S14" i="24"/>
  <c r="W14" i="24"/>
  <c r="X14" i="24"/>
  <c r="P15" i="24"/>
  <c r="S15" i="24"/>
  <c r="W15" i="24"/>
  <c r="X15" i="24"/>
  <c r="Y15" i="24"/>
  <c r="Z15" i="24" s="1"/>
  <c r="P16" i="24"/>
  <c r="S16" i="24"/>
  <c r="W16" i="24"/>
  <c r="X16" i="24"/>
  <c r="P17" i="24"/>
  <c r="S17" i="24"/>
  <c r="W17" i="24"/>
  <c r="X17" i="24"/>
  <c r="P18" i="24"/>
  <c r="S18" i="24"/>
  <c r="X18" i="24"/>
  <c r="P19" i="24"/>
  <c r="S19" i="24"/>
  <c r="W19" i="24"/>
  <c r="X19" i="24"/>
  <c r="Y19" i="24"/>
  <c r="Z19" i="24" s="1"/>
  <c r="P20" i="24"/>
  <c r="S20" i="24"/>
  <c r="W20" i="24"/>
  <c r="X20" i="24"/>
  <c r="P21" i="24"/>
  <c r="S21" i="24"/>
  <c r="W21" i="24"/>
  <c r="X21" i="24"/>
  <c r="P22" i="24"/>
  <c r="S22" i="24"/>
  <c r="W22" i="24"/>
  <c r="X22" i="24"/>
  <c r="P23" i="24"/>
  <c r="S23" i="24"/>
  <c r="W23" i="24"/>
  <c r="X23" i="24"/>
  <c r="Y23" i="24"/>
  <c r="Z23" i="24"/>
  <c r="P24" i="24"/>
  <c r="S24" i="24"/>
  <c r="W24" i="24"/>
  <c r="X24" i="24"/>
  <c r="P25" i="24"/>
  <c r="S25" i="24"/>
  <c r="W25" i="24"/>
  <c r="X25" i="24"/>
  <c r="P26" i="24"/>
  <c r="S26" i="24"/>
  <c r="W26" i="24"/>
  <c r="X26" i="24"/>
  <c r="P27" i="24"/>
  <c r="S27" i="24"/>
  <c r="W27" i="24"/>
  <c r="X27" i="24"/>
  <c r="Y27" i="24"/>
  <c r="Z27" i="24" s="1"/>
  <c r="P28" i="24"/>
  <c r="S28" i="24"/>
  <c r="W28" i="24"/>
  <c r="X28" i="24"/>
  <c r="P29" i="24"/>
  <c r="S29" i="24"/>
  <c r="W29" i="24"/>
  <c r="X29" i="24"/>
  <c r="P30" i="24"/>
  <c r="S30" i="24"/>
  <c r="W30" i="24"/>
  <c r="X30" i="24"/>
  <c r="P31" i="24"/>
  <c r="S31" i="24"/>
  <c r="W31" i="24"/>
  <c r="X31" i="24"/>
  <c r="Y31" i="24"/>
  <c r="Z31" i="24"/>
  <c r="P32" i="24"/>
  <c r="S32" i="24"/>
  <c r="W32" i="24"/>
  <c r="X32" i="24"/>
  <c r="P33" i="24"/>
  <c r="S33" i="24"/>
  <c r="W33" i="24"/>
  <c r="X33" i="24"/>
  <c r="P34" i="24"/>
  <c r="S34" i="24"/>
  <c r="W34" i="24"/>
  <c r="X34" i="24"/>
  <c r="P35" i="24"/>
  <c r="S35" i="24"/>
  <c r="W35" i="24"/>
  <c r="X35" i="24"/>
  <c r="Y35" i="24"/>
  <c r="Z35" i="24" s="1"/>
  <c r="P36" i="24"/>
  <c r="S36" i="24"/>
  <c r="W36" i="24"/>
  <c r="X36" i="24"/>
  <c r="P37" i="24"/>
  <c r="S37" i="24"/>
  <c r="W37" i="24"/>
  <c r="X37" i="24"/>
  <c r="N39" i="24"/>
  <c r="O39" i="24"/>
  <c r="Q39" i="24"/>
  <c r="Q72" i="24" s="1"/>
  <c r="R39" i="24"/>
  <c r="P42" i="24"/>
  <c r="S42" i="24"/>
  <c r="W42" i="24"/>
  <c r="X42" i="24"/>
  <c r="Y42" i="24"/>
  <c r="Z42" i="24" s="1"/>
  <c r="P43" i="24"/>
  <c r="S43" i="24"/>
  <c r="W43" i="24"/>
  <c r="X43" i="24"/>
  <c r="P44" i="24"/>
  <c r="S44" i="24"/>
  <c r="W44" i="24"/>
  <c r="X44" i="24"/>
  <c r="P45" i="24"/>
  <c r="S45" i="24"/>
  <c r="W45" i="24"/>
  <c r="X45" i="24"/>
  <c r="P46" i="24"/>
  <c r="S46" i="24"/>
  <c r="W46" i="24"/>
  <c r="X46" i="24"/>
  <c r="P47" i="24"/>
  <c r="S47" i="24"/>
  <c r="W47" i="24"/>
  <c r="X47" i="24"/>
  <c r="P48" i="24"/>
  <c r="S48" i="24"/>
  <c r="W48" i="24"/>
  <c r="X48" i="24"/>
  <c r="P49" i="24"/>
  <c r="S49" i="24"/>
  <c r="W49" i="24"/>
  <c r="X49" i="24"/>
  <c r="P50" i="24"/>
  <c r="S50" i="24"/>
  <c r="W50" i="24"/>
  <c r="X50" i="24"/>
  <c r="Y50" i="24"/>
  <c r="Z50" i="24"/>
  <c r="P51" i="24"/>
  <c r="S51" i="24"/>
  <c r="W51" i="24"/>
  <c r="X51" i="24"/>
  <c r="P52" i="24"/>
  <c r="S52" i="24"/>
  <c r="W52" i="24"/>
  <c r="X52" i="24"/>
  <c r="P53" i="24"/>
  <c r="S53" i="24"/>
  <c r="W53" i="24"/>
  <c r="X53" i="24"/>
  <c r="P54" i="24"/>
  <c r="S54" i="24"/>
  <c r="W54" i="24"/>
  <c r="X54" i="24"/>
  <c r="Y54" i="24"/>
  <c r="Z54" i="24" s="1"/>
  <c r="P55" i="24"/>
  <c r="S55" i="24"/>
  <c r="W55" i="24"/>
  <c r="X55" i="24"/>
  <c r="P56" i="24"/>
  <c r="S56" i="24"/>
  <c r="W56" i="24"/>
  <c r="X56" i="24"/>
  <c r="P57" i="24"/>
  <c r="S57" i="24"/>
  <c r="W57" i="24"/>
  <c r="X57" i="24"/>
  <c r="P58" i="24"/>
  <c r="S58" i="24"/>
  <c r="W58" i="24"/>
  <c r="X58" i="24"/>
  <c r="Y58" i="24"/>
  <c r="Z58" i="24"/>
  <c r="P59" i="24"/>
  <c r="S59" i="24"/>
  <c r="W59" i="24"/>
  <c r="X59" i="24"/>
  <c r="P60" i="24"/>
  <c r="S60" i="24"/>
  <c r="W60" i="24"/>
  <c r="X60" i="24"/>
  <c r="Y60" i="24"/>
  <c r="Z60" i="24" s="1"/>
  <c r="P61" i="24"/>
  <c r="S61" i="24"/>
  <c r="W61" i="24"/>
  <c r="Y61" i="24" s="1"/>
  <c r="Z61" i="24" s="1"/>
  <c r="X61" i="24"/>
  <c r="P62" i="24"/>
  <c r="S62" i="24"/>
  <c r="W62" i="24"/>
  <c r="Y62" i="24" s="1"/>
  <c r="Z62" i="24" s="1"/>
  <c r="X62" i="24"/>
  <c r="P63" i="24"/>
  <c r="S63" i="24"/>
  <c r="W63" i="24"/>
  <c r="X63" i="24"/>
  <c r="P64" i="24"/>
  <c r="S64" i="24"/>
  <c r="W64" i="24"/>
  <c r="X64" i="24"/>
  <c r="Y64" i="24" s="1"/>
  <c r="Z64" i="24" s="1"/>
  <c r="P65" i="24"/>
  <c r="S65" i="24"/>
  <c r="W65" i="24"/>
  <c r="X65" i="24"/>
  <c r="P66" i="24"/>
  <c r="S66" i="24"/>
  <c r="U66" i="24"/>
  <c r="W66" i="24"/>
  <c r="X66" i="24"/>
  <c r="Y66" i="24"/>
  <c r="Z66" i="24"/>
  <c r="P67" i="24"/>
  <c r="S67" i="24"/>
  <c r="W67" i="24"/>
  <c r="Y67" i="24" s="1"/>
  <c r="Z67" i="24" s="1"/>
  <c r="X67" i="24"/>
  <c r="P68" i="24"/>
  <c r="S68" i="24"/>
  <c r="W68" i="24"/>
  <c r="Y68" i="24" s="1"/>
  <c r="Z68" i="24" s="1"/>
  <c r="X68" i="24"/>
  <c r="N70" i="24"/>
  <c r="O70" i="24"/>
  <c r="Q70" i="24"/>
  <c r="R70" i="24"/>
  <c r="R72" i="24" s="1"/>
  <c r="N72" i="24"/>
  <c r="K66" i="24"/>
  <c r="J66" i="24"/>
  <c r="L66" i="24" s="1"/>
  <c r="M66" i="24" s="1"/>
  <c r="K65" i="24"/>
  <c r="U65" i="24" s="1"/>
  <c r="J65" i="24"/>
  <c r="T65" i="24" s="1"/>
  <c r="B14" i="1"/>
  <c r="B13" i="1"/>
  <c r="I13" i="25"/>
  <c r="H13" i="25"/>
  <c r="Y56" i="24" l="1"/>
  <c r="Z56" i="24" s="1"/>
  <c r="Y52" i="24"/>
  <c r="Z52" i="24" s="1"/>
  <c r="Y48" i="24"/>
  <c r="Z48" i="24" s="1"/>
  <c r="Y47" i="24"/>
  <c r="Z47" i="24" s="1"/>
  <c r="Y46" i="24"/>
  <c r="Z46" i="24" s="1"/>
  <c r="P70" i="24"/>
  <c r="Y44" i="24"/>
  <c r="Z44" i="24" s="1"/>
  <c r="Y37" i="24"/>
  <c r="Z37" i="24" s="1"/>
  <c r="Y33" i="24"/>
  <c r="Z33" i="24" s="1"/>
  <c r="Y32" i="24"/>
  <c r="Z32" i="24" s="1"/>
  <c r="Y29" i="24"/>
  <c r="Z29" i="24" s="1"/>
  <c r="Y25" i="24"/>
  <c r="Z25" i="24" s="1"/>
  <c r="Y24" i="24"/>
  <c r="Z24" i="24" s="1"/>
  <c r="Y21" i="24"/>
  <c r="Z21" i="24" s="1"/>
  <c r="Y17" i="24"/>
  <c r="Z17" i="24" s="1"/>
  <c r="Y16" i="24"/>
  <c r="Z16" i="24" s="1"/>
  <c r="Y13" i="24"/>
  <c r="Z13" i="24" s="1"/>
  <c r="Y12" i="24"/>
  <c r="Z12" i="24" s="1"/>
  <c r="Y11" i="24"/>
  <c r="Z11" i="24" s="1"/>
  <c r="W39" i="24"/>
  <c r="W72" i="24" s="1"/>
  <c r="S70" i="24"/>
  <c r="Y9" i="24"/>
  <c r="Z9" i="24" s="1"/>
  <c r="S39" i="24"/>
  <c r="S72" i="24" s="1"/>
  <c r="Y55" i="24"/>
  <c r="Z55" i="24" s="1"/>
  <c r="Y36" i="24"/>
  <c r="Z36" i="24" s="1"/>
  <c r="Y28" i="24"/>
  <c r="Z28" i="24" s="1"/>
  <c r="Y20" i="24"/>
  <c r="Z20" i="24" s="1"/>
  <c r="Y63" i="24"/>
  <c r="Z63" i="24" s="1"/>
  <c r="Y45" i="24"/>
  <c r="Z45" i="24" s="1"/>
  <c r="V65" i="24"/>
  <c r="X70" i="24"/>
  <c r="P39" i="24"/>
  <c r="X39" i="24"/>
  <c r="X72" i="24"/>
  <c r="Y53" i="24"/>
  <c r="Z53" i="24" s="1"/>
  <c r="Y34" i="24"/>
  <c r="Z34" i="24" s="1"/>
  <c r="Y30" i="24"/>
  <c r="Z30" i="24" s="1"/>
  <c r="Y22" i="24"/>
  <c r="Z22" i="24" s="1"/>
  <c r="Y18" i="24"/>
  <c r="Z18" i="24" s="1"/>
  <c r="Y14" i="24"/>
  <c r="Z14" i="24" s="1"/>
  <c r="Y59" i="24"/>
  <c r="Z59" i="24" s="1"/>
  <c r="Y43" i="24"/>
  <c r="Z43" i="24" s="1"/>
  <c r="P72" i="24"/>
  <c r="Y26" i="24"/>
  <c r="Z26" i="24" s="1"/>
  <c r="W70" i="24"/>
  <c r="Y65" i="24"/>
  <c r="Z65" i="24" s="1"/>
  <c r="Y49" i="24"/>
  <c r="Z49" i="24" s="1"/>
  <c r="O72" i="24"/>
  <c r="Y10" i="24"/>
  <c r="Z10" i="24" s="1"/>
  <c r="Y8" i="24"/>
  <c r="Z8" i="24" s="1"/>
  <c r="L65" i="24"/>
  <c r="M65" i="24" s="1"/>
  <c r="Y51" i="24"/>
  <c r="Z51" i="24" s="1"/>
  <c r="Y57" i="24"/>
  <c r="Z57" i="24" s="1"/>
  <c r="T66" i="24"/>
  <c r="V66" i="24" s="1"/>
  <c r="J59" i="24"/>
  <c r="T59" i="24" s="1"/>
  <c r="K59" i="24"/>
  <c r="U59" i="24" s="1"/>
  <c r="J60" i="24"/>
  <c r="T60" i="24" s="1"/>
  <c r="K60" i="24"/>
  <c r="U60" i="24" s="1"/>
  <c r="J61" i="24"/>
  <c r="T61" i="24" s="1"/>
  <c r="K61" i="24"/>
  <c r="U61" i="24" s="1"/>
  <c r="J62" i="24"/>
  <c r="T62" i="24" s="1"/>
  <c r="K62" i="24"/>
  <c r="U62" i="24" s="1"/>
  <c r="J63" i="24"/>
  <c r="T63" i="24" s="1"/>
  <c r="K63" i="24"/>
  <c r="U63" i="24" s="1"/>
  <c r="J28" i="24"/>
  <c r="T28" i="24" s="1"/>
  <c r="K28" i="24"/>
  <c r="U28" i="24" s="1"/>
  <c r="J29" i="24"/>
  <c r="T29" i="24" s="1"/>
  <c r="K29" i="24"/>
  <c r="U29" i="24" s="1"/>
  <c r="J30" i="24"/>
  <c r="T30" i="24" s="1"/>
  <c r="K30" i="24"/>
  <c r="U30" i="24" s="1"/>
  <c r="J31" i="24"/>
  <c r="T31" i="24" s="1"/>
  <c r="K31" i="24"/>
  <c r="U31" i="24" s="1"/>
  <c r="J35" i="24"/>
  <c r="T35" i="24" s="1"/>
  <c r="K35" i="24"/>
  <c r="U35" i="24" s="1"/>
  <c r="J34" i="24"/>
  <c r="T34" i="24" s="1"/>
  <c r="K34" i="24"/>
  <c r="U34" i="24" s="1"/>
  <c r="J33" i="24"/>
  <c r="T33" i="24" s="1"/>
  <c r="K33" i="24"/>
  <c r="U33" i="24" s="1"/>
  <c r="J32" i="24"/>
  <c r="T32" i="24" s="1"/>
  <c r="K32" i="24"/>
  <c r="U32" i="24" s="1"/>
  <c r="J27" i="24"/>
  <c r="T27" i="24" s="1"/>
  <c r="K27" i="24"/>
  <c r="U27" i="24" s="1"/>
  <c r="T26" i="24"/>
  <c r="K26" i="24"/>
  <c r="U26" i="24" s="1"/>
  <c r="J25" i="24"/>
  <c r="T25" i="24" s="1"/>
  <c r="K25" i="24"/>
  <c r="U25" i="24" s="1"/>
  <c r="T24" i="24"/>
  <c r="K24" i="24"/>
  <c r="U24" i="24" s="1"/>
  <c r="J23" i="24"/>
  <c r="T23" i="24" s="1"/>
  <c r="K23" i="24"/>
  <c r="U23" i="24" s="1"/>
  <c r="T22" i="24"/>
  <c r="U22" i="24"/>
  <c r="J68" i="24"/>
  <c r="T68" i="24" s="1"/>
  <c r="K68" i="24"/>
  <c r="U68" i="24" s="1"/>
  <c r="J67" i="24"/>
  <c r="T67" i="24" s="1"/>
  <c r="K67" i="24"/>
  <c r="U67" i="24" s="1"/>
  <c r="J64" i="24"/>
  <c r="T64" i="24" s="1"/>
  <c r="K64" i="24"/>
  <c r="U64" i="24" s="1"/>
  <c r="T58" i="24"/>
  <c r="U58" i="24"/>
  <c r="T57" i="24"/>
  <c r="U57" i="24"/>
  <c r="J56" i="24"/>
  <c r="T56" i="24" s="1"/>
  <c r="U56" i="24"/>
  <c r="J55" i="24"/>
  <c r="K55" i="24"/>
  <c r="U55" i="24" s="1"/>
  <c r="J54" i="24"/>
  <c r="T54" i="24" s="1"/>
  <c r="K54" i="24"/>
  <c r="U54" i="24" s="1"/>
  <c r="J53" i="24"/>
  <c r="T53" i="24" s="1"/>
  <c r="K53" i="24"/>
  <c r="U53" i="24" s="1"/>
  <c r="J52" i="24"/>
  <c r="T52" i="24" s="1"/>
  <c r="K52" i="24"/>
  <c r="U52" i="24" s="1"/>
  <c r="J51" i="24"/>
  <c r="T51" i="24" s="1"/>
  <c r="U51" i="24"/>
  <c r="J50" i="24"/>
  <c r="T50" i="24" s="1"/>
  <c r="K50" i="24"/>
  <c r="U50" i="24" s="1"/>
  <c r="T49" i="24"/>
  <c r="U49" i="24"/>
  <c r="T48" i="24"/>
  <c r="K48" i="24"/>
  <c r="U48" i="24" s="1"/>
  <c r="J47" i="24"/>
  <c r="K47" i="24"/>
  <c r="U47" i="24" s="1"/>
  <c r="J46" i="24"/>
  <c r="T46" i="24" s="1"/>
  <c r="K46" i="24"/>
  <c r="U46" i="24" s="1"/>
  <c r="J45" i="24"/>
  <c r="T45" i="24" s="1"/>
  <c r="K45" i="24"/>
  <c r="U45" i="24" s="1"/>
  <c r="T44" i="24"/>
  <c r="K44" i="24"/>
  <c r="U44" i="24" s="1"/>
  <c r="J43" i="24"/>
  <c r="T43" i="24" s="1"/>
  <c r="K43" i="24"/>
  <c r="U43" i="24" s="1"/>
  <c r="T42" i="24"/>
  <c r="U42" i="24"/>
  <c r="J37" i="24"/>
  <c r="T37" i="24" s="1"/>
  <c r="K37" i="24"/>
  <c r="U37" i="24" s="1"/>
  <c r="J36" i="24"/>
  <c r="T36" i="24" s="1"/>
  <c r="K36" i="24"/>
  <c r="U36" i="24" s="1"/>
  <c r="J21" i="24"/>
  <c r="T21" i="24" s="1"/>
  <c r="K21" i="24"/>
  <c r="U21" i="24" s="1"/>
  <c r="J20" i="24"/>
  <c r="T20" i="24" s="1"/>
  <c r="K20" i="24"/>
  <c r="U20" i="24" s="1"/>
  <c r="J19" i="24"/>
  <c r="T19" i="24" s="1"/>
  <c r="K19" i="24"/>
  <c r="U19" i="24" s="1"/>
  <c r="T18" i="24"/>
  <c r="K18" i="24"/>
  <c r="U18" i="24" s="1"/>
  <c r="J17" i="24"/>
  <c r="T17" i="24" s="1"/>
  <c r="K17" i="24"/>
  <c r="U17" i="24" s="1"/>
  <c r="J16" i="24"/>
  <c r="T16" i="24" s="1"/>
  <c r="K16" i="24"/>
  <c r="U16" i="24" s="1"/>
  <c r="J15" i="24"/>
  <c r="T15" i="24" s="1"/>
  <c r="K15" i="24"/>
  <c r="U15" i="24" s="1"/>
  <c r="J14" i="24"/>
  <c r="T14" i="24" s="1"/>
  <c r="K14" i="24"/>
  <c r="U14" i="24" s="1"/>
  <c r="J13" i="24"/>
  <c r="T13" i="24" s="1"/>
  <c r="K13" i="24"/>
  <c r="U13" i="24" s="1"/>
  <c r="J12" i="24"/>
  <c r="T12" i="24" s="1"/>
  <c r="K12" i="24"/>
  <c r="U12" i="24" s="1"/>
  <c r="J11" i="24"/>
  <c r="T11" i="24" s="1"/>
  <c r="K11" i="24"/>
  <c r="U11" i="24" s="1"/>
  <c r="J10" i="24"/>
  <c r="T10" i="24" s="1"/>
  <c r="K10" i="24"/>
  <c r="U10" i="24" s="1"/>
  <c r="J9" i="24"/>
  <c r="T9" i="24" s="1"/>
  <c r="K9" i="24"/>
  <c r="U9" i="24" s="1"/>
  <c r="J8" i="24"/>
  <c r="T8" i="24" s="1"/>
  <c r="K8" i="24"/>
  <c r="U8" i="24" s="1"/>
  <c r="J7" i="24"/>
  <c r="T7" i="24" s="1"/>
  <c r="K7" i="24"/>
  <c r="U7" i="24" s="1"/>
  <c r="C6" i="25"/>
  <c r="C7" i="25"/>
  <c r="C10" i="25"/>
  <c r="C11" i="25"/>
  <c r="A3" i="25"/>
  <c r="A2" i="25"/>
  <c r="V8" i="24" l="1"/>
  <c r="V12" i="24"/>
  <c r="V16" i="24"/>
  <c r="V20" i="24"/>
  <c r="V46" i="24"/>
  <c r="V50" i="24"/>
  <c r="V54" i="24"/>
  <c r="V58" i="24"/>
  <c r="V22" i="24"/>
  <c r="V26" i="24"/>
  <c r="V34" i="24"/>
  <c r="V14" i="24"/>
  <c r="V44" i="24"/>
  <c r="V48" i="24"/>
  <c r="V52" i="24"/>
  <c r="V56" i="24"/>
  <c r="V67" i="24"/>
  <c r="V24" i="24"/>
  <c r="V32" i="24"/>
  <c r="V31" i="24"/>
  <c r="Z39" i="24"/>
  <c r="V36" i="24"/>
  <c r="V10" i="24"/>
  <c r="V18" i="24"/>
  <c r="Z70" i="24"/>
  <c r="V29" i="24"/>
  <c r="V61" i="24"/>
  <c r="V17" i="24"/>
  <c r="V21" i="24"/>
  <c r="V43" i="24"/>
  <c r="L47" i="24"/>
  <c r="M47" i="24" s="1"/>
  <c r="T47" i="24"/>
  <c r="V47" i="24" s="1"/>
  <c r="V51" i="24"/>
  <c r="L55" i="24"/>
  <c r="M55" i="24" s="1"/>
  <c r="T55" i="24"/>
  <c r="V55" i="24" s="1"/>
  <c r="V64" i="24"/>
  <c r="V23" i="24"/>
  <c r="V27" i="24"/>
  <c r="V35" i="24"/>
  <c r="V28" i="24"/>
  <c r="V60" i="24"/>
  <c r="V13" i="24"/>
  <c r="V9" i="24"/>
  <c r="V63" i="24"/>
  <c r="V59" i="24"/>
  <c r="V42" i="24"/>
  <c r="U39" i="24"/>
  <c r="Y39" i="24"/>
  <c r="T39" i="24"/>
  <c r="V7" i="24"/>
  <c r="V11" i="24"/>
  <c r="V15" i="24"/>
  <c r="V19" i="24"/>
  <c r="V37" i="24"/>
  <c r="V45" i="24"/>
  <c r="V49" i="24"/>
  <c r="V53" i="24"/>
  <c r="V57" i="24"/>
  <c r="V68" i="24"/>
  <c r="V25" i="24"/>
  <c r="V33" i="24"/>
  <c r="V30" i="24"/>
  <c r="V62" i="24"/>
  <c r="Y70" i="24"/>
  <c r="U70" i="24"/>
  <c r="L14" i="24"/>
  <c r="M14" i="24" s="1"/>
  <c r="L56" i="24"/>
  <c r="M56" i="24" s="1"/>
  <c r="L61" i="24"/>
  <c r="M61" i="24" s="1"/>
  <c r="L44" i="24"/>
  <c r="M44" i="24" s="1"/>
  <c r="L7" i="24"/>
  <c r="M7" i="24" s="1"/>
  <c r="L11" i="24"/>
  <c r="M11" i="24" s="1"/>
  <c r="L15" i="24"/>
  <c r="M15" i="24" s="1"/>
  <c r="L19" i="24"/>
  <c r="M19" i="24" s="1"/>
  <c r="L37" i="24"/>
  <c r="M37" i="24" s="1"/>
  <c r="L45" i="24"/>
  <c r="M45" i="24" s="1"/>
  <c r="L49" i="24"/>
  <c r="M49" i="24" s="1"/>
  <c r="L53" i="24"/>
  <c r="M53" i="24" s="1"/>
  <c r="L57" i="24"/>
  <c r="M57" i="24" s="1"/>
  <c r="L68" i="24"/>
  <c r="M68" i="24" s="1"/>
  <c r="L25" i="24"/>
  <c r="M25" i="24" s="1"/>
  <c r="L33" i="24"/>
  <c r="M33" i="24" s="1"/>
  <c r="L30" i="24"/>
  <c r="M30" i="24" s="1"/>
  <c r="L62" i="24"/>
  <c r="M62" i="24" s="1"/>
  <c r="L10" i="24"/>
  <c r="M10" i="24" s="1"/>
  <c r="L52" i="24"/>
  <c r="M52" i="24" s="1"/>
  <c r="L22" i="24"/>
  <c r="M22" i="24" s="1"/>
  <c r="L34" i="24"/>
  <c r="M34" i="24" s="1"/>
  <c r="L36" i="24"/>
  <c r="M36" i="24" s="1"/>
  <c r="L8" i="24"/>
  <c r="M8" i="24" s="1"/>
  <c r="L12" i="24"/>
  <c r="M12" i="24" s="1"/>
  <c r="L16" i="24"/>
  <c r="M16" i="24" s="1"/>
  <c r="L20" i="24"/>
  <c r="M20" i="24" s="1"/>
  <c r="L42" i="24"/>
  <c r="M42" i="24" s="1"/>
  <c r="L46" i="24"/>
  <c r="M46" i="24" s="1"/>
  <c r="L50" i="24"/>
  <c r="M50" i="24" s="1"/>
  <c r="L54" i="24"/>
  <c r="M54" i="24" s="1"/>
  <c r="L58" i="24"/>
  <c r="M58" i="24" s="1"/>
  <c r="L24" i="24"/>
  <c r="M24" i="24" s="1"/>
  <c r="L32" i="24"/>
  <c r="M32" i="24" s="1"/>
  <c r="L31" i="24"/>
  <c r="M31" i="24" s="1"/>
  <c r="L63" i="24"/>
  <c r="M63" i="24" s="1"/>
  <c r="L59" i="24"/>
  <c r="M59" i="24" s="1"/>
  <c r="L67" i="24"/>
  <c r="M67" i="24" s="1"/>
  <c r="L18" i="24"/>
  <c r="M18" i="24" s="1"/>
  <c r="L48" i="24"/>
  <c r="M48" i="24" s="1"/>
  <c r="L26" i="24"/>
  <c r="M26" i="24" s="1"/>
  <c r="L29" i="24"/>
  <c r="M29" i="24" s="1"/>
  <c r="L9" i="24"/>
  <c r="M9" i="24" s="1"/>
  <c r="L13" i="24"/>
  <c r="M13" i="24" s="1"/>
  <c r="L17" i="24"/>
  <c r="M17" i="24" s="1"/>
  <c r="L21" i="24"/>
  <c r="M21" i="24" s="1"/>
  <c r="L43" i="24"/>
  <c r="M43" i="24" s="1"/>
  <c r="L51" i="24"/>
  <c r="M51" i="24" s="1"/>
  <c r="L64" i="24"/>
  <c r="M64" i="24" s="1"/>
  <c r="L23" i="24"/>
  <c r="M23" i="24" s="1"/>
  <c r="L27" i="24"/>
  <c r="M27" i="24" s="1"/>
  <c r="L35" i="24"/>
  <c r="M35" i="24" s="1"/>
  <c r="L28" i="24"/>
  <c r="M28" i="24" s="1"/>
  <c r="L60" i="24"/>
  <c r="M60" i="24" s="1"/>
  <c r="J70" i="24"/>
  <c r="B10" i="25" s="1"/>
  <c r="D10" i="25" s="1"/>
  <c r="J39" i="24"/>
  <c r="K70" i="24"/>
  <c r="B11" i="25" s="1"/>
  <c r="D11" i="25" s="1"/>
  <c r="K39" i="24"/>
  <c r="Z72" i="24" l="1"/>
  <c r="T70" i="24"/>
  <c r="T72" i="24"/>
  <c r="Y72" i="24"/>
  <c r="U72" i="24"/>
  <c r="V70" i="24"/>
  <c r="M70" i="24"/>
  <c r="M39" i="24"/>
  <c r="M72" i="24" s="1"/>
  <c r="V39" i="24"/>
  <c r="V72" i="24" s="1"/>
  <c r="L70" i="24"/>
  <c r="L39" i="24"/>
  <c r="B18" i="25"/>
  <c r="J72" i="24"/>
  <c r="K72" i="24"/>
  <c r="B7" i="25"/>
  <c r="D7" i="25" s="1"/>
  <c r="B6" i="25"/>
  <c r="L72" i="24" l="1"/>
  <c r="B19" i="25"/>
  <c r="B20" i="25" s="1"/>
  <c r="B21" i="25"/>
  <c r="B13" i="25"/>
  <c r="D6" i="25"/>
  <c r="D13" i="25" s="1"/>
  <c r="J8" i="25" l="1"/>
  <c r="J11" i="25"/>
  <c r="J9" i="25"/>
  <c r="J10" i="25"/>
  <c r="B22" i="25"/>
  <c r="J13" i="25" l="1"/>
  <c r="D27" i="25" s="1"/>
  <c r="D30" i="25" s="1"/>
</calcChain>
</file>

<file path=xl/sharedStrings.xml><?xml version="1.0" encoding="utf-8"?>
<sst xmlns="http://schemas.openxmlformats.org/spreadsheetml/2006/main" count="537" uniqueCount="232">
  <si>
    <t>Index-cijfers:</t>
  </si>
  <si>
    <t>Omschrijving:</t>
  </si>
  <si>
    <t>Indexcijfer:</t>
  </si>
  <si>
    <t>Index geb Troostwijk nw</t>
  </si>
  <si>
    <t>Index geb Troostwijk oud</t>
  </si>
  <si>
    <t>Index inv troostwijk nw</t>
  </si>
  <si>
    <t>Index inv troostwijk oud</t>
  </si>
  <si>
    <t>Premietarieven</t>
  </si>
  <si>
    <t>Premie o/oo:</t>
  </si>
  <si>
    <t xml:space="preserve"> </t>
  </si>
  <si>
    <t>premieGM</t>
  </si>
  <si>
    <t>premieOW</t>
  </si>
  <si>
    <t>Afronding index</t>
  </si>
  <si>
    <t>Overzicht Polisblad d.d. 1 januari 2025</t>
  </si>
  <si>
    <t>Gemeentelijk Bezit:</t>
  </si>
  <si>
    <t>1. Gebouwen</t>
  </si>
  <si>
    <t>2. Inventaris</t>
  </si>
  <si>
    <t>Verzekeraars</t>
  </si>
  <si>
    <t>Aangeboden aandeel in %</t>
  </si>
  <si>
    <t>Premie in o/oo</t>
  </si>
  <si>
    <t>Totaal premie</t>
  </si>
  <si>
    <t>Achmea Schadeverz. NV (Avéro)</t>
  </si>
  <si>
    <t>Primair Onderwijs:</t>
  </si>
  <si>
    <t>Mandatis BV</t>
  </si>
  <si>
    <t>3. Gebouwen</t>
  </si>
  <si>
    <t>Corins B.V.</t>
  </si>
  <si>
    <t>4. Inventaris</t>
  </si>
  <si>
    <t>Veerhaven Assuradeuren B.V.</t>
  </si>
  <si>
    <t>Totaal</t>
  </si>
  <si>
    <t>Door tussentijds afronden kan er een verschil ontstaan tussen deze premieberekening en de berekening in de tabel hiernaast. De berekening in de tabel is hierin leidend.</t>
  </si>
  <si>
    <t>Stand per 1 januari 2024:</t>
  </si>
  <si>
    <t>mutaties 2024:</t>
  </si>
  <si>
    <t>Index per 1 januari 2025:</t>
  </si>
  <si>
    <t>Stand per 1 januari 2025:</t>
  </si>
  <si>
    <t xml:space="preserve">Verrekening termijn </t>
  </si>
  <si>
    <t>jaarpremie per 1 januari 2024</t>
  </si>
  <si>
    <t xml:space="preserve">reeds verrekend met </t>
  </si>
  <si>
    <t>nota nr. 6938342</t>
  </si>
  <si>
    <t>premie-boeking/restitutie</t>
  </si>
  <si>
    <t>Bestand d.d. 1 januari 2025</t>
  </si>
  <si>
    <t>behorende bij polis nr. B0100116716  ten behoeve van aanbesteding 01-01-2026</t>
  </si>
  <si>
    <t>Gemeente Duiven</t>
  </si>
  <si>
    <t>Attentie: Lees eerst de instructies onderaan deze lijst.</t>
  </si>
  <si>
    <t>Stand per 1 januari 2025 (na indexering)</t>
  </si>
  <si>
    <t>Stand per 31 december 2024</t>
  </si>
  <si>
    <t>Stand per 1 januari 2024</t>
  </si>
  <si>
    <t>Indexering per 1 januari 2025</t>
  </si>
  <si>
    <t>Mutaties termijn 1 januari 2024/2025:</t>
  </si>
  <si>
    <t>Risico informatie</t>
  </si>
  <si>
    <t>Adres:</t>
  </si>
  <si>
    <t>No.</t>
  </si>
  <si>
    <t>Postcode</t>
  </si>
  <si>
    <t>Plaats</t>
  </si>
  <si>
    <t>Omschrijving</t>
  </si>
  <si>
    <t>Bouwaard</t>
  </si>
  <si>
    <t>Taxatiedatum
gebouwen</t>
  </si>
  <si>
    <t>Taxatiedatum
inventaris</t>
  </si>
  <si>
    <t>Toelichting</t>
  </si>
  <si>
    <t>Gebouwen:</t>
  </si>
  <si>
    <t>Inventaris:</t>
  </si>
  <si>
    <t>Premie in EUR:</t>
  </si>
  <si>
    <t>Premieverr. 50%</t>
  </si>
  <si>
    <t>RIF aanwezig ja/nee</t>
  </si>
  <si>
    <t>Inbraakmeld- installatie met doormelding               ja/nee/deels</t>
  </si>
  <si>
    <t>Brandmeld- installatie met doormelding ja/nee/deels</t>
  </si>
  <si>
    <t>Sprinkler- installatie met doormelding ja/nee/deels</t>
  </si>
  <si>
    <t>Leegstaand      ja/nee</t>
  </si>
  <si>
    <t>Indien leegstaand:                 
vorm van toezicht aanwezig 
(bijv. Anti-kraak)  ja/nee</t>
  </si>
  <si>
    <t xml:space="preserve">Zonnepanelen aanwezig                            ja/nee </t>
  </si>
  <si>
    <t>Elshofpassage</t>
  </si>
  <si>
    <t>22A</t>
  </si>
  <si>
    <t>6921 BB</t>
  </si>
  <si>
    <t>Duiven</t>
  </si>
  <si>
    <t>Winkel</t>
  </si>
  <si>
    <t>n</t>
  </si>
  <si>
    <t>nee</t>
  </si>
  <si>
    <t>Elshofstraat</t>
  </si>
  <si>
    <t>6921 BN</t>
  </si>
  <si>
    <t>Bovenwoning (leegstaand)</t>
  </si>
  <si>
    <t>9A</t>
  </si>
  <si>
    <t>Winkel (zonnestudio)</t>
  </si>
  <si>
    <t>Eltensestraat</t>
  </si>
  <si>
    <t>6922 JB</t>
  </si>
  <si>
    <t>Sportcomplex Triominos</t>
  </si>
  <si>
    <t>V(nee)</t>
  </si>
  <si>
    <t>ja</t>
  </si>
  <si>
    <t>Fuutstraat</t>
  </si>
  <si>
    <t>42 t/m 50</t>
  </si>
  <si>
    <t>6921 WJ</t>
  </si>
  <si>
    <t>Wijkhuis van Droo</t>
  </si>
  <si>
    <t>V(ja)</t>
  </si>
  <si>
    <t xml:space="preserve">Horsterparklaan </t>
  </si>
  <si>
    <t>6922 NR</t>
  </si>
  <si>
    <t>Paviljoen</t>
  </si>
  <si>
    <t>V</t>
  </si>
  <si>
    <t>-</t>
  </si>
  <si>
    <t>Schuur</t>
  </si>
  <si>
    <t>Boerderij</t>
  </si>
  <si>
    <t>Woning</t>
  </si>
  <si>
    <t>Koning Willem-Alexanderplein</t>
  </si>
  <si>
    <t>6921 ES</t>
  </si>
  <si>
    <t>Fietsenhok gemeentehuis</t>
  </si>
  <si>
    <t>Gemeentehuis</t>
  </si>
  <si>
    <t>Pastoriestraat
Remigiusplein</t>
  </si>
  <si>
    <t>7 t/m 19 (o)
1 t/m 19 (o)</t>
  </si>
  <si>
    <t>6921 BV
6921 BL</t>
  </si>
  <si>
    <t>Duiven
Duiven</t>
  </si>
  <si>
    <t>Vitaal Centrum</t>
  </si>
  <si>
    <t>verzekering overgedragen aan VVE per 1-1-2026</t>
  </si>
  <si>
    <t xml:space="preserve">Ploenstraat </t>
  </si>
  <si>
    <t>6921 PM</t>
  </si>
  <si>
    <t>Brandweergarage</t>
  </si>
  <si>
    <t>j</t>
  </si>
  <si>
    <t>Gebouw gem.werken/brandweer</t>
  </si>
  <si>
    <t>Zand- en zoutloods</t>
  </si>
  <si>
    <t>Rijksweg
Kastanjelaan</t>
  </si>
  <si>
    <t>56-56A
3A</t>
  </si>
  <si>
    <t>6921 AJ</t>
  </si>
  <si>
    <t>Regina Pacis</t>
  </si>
  <si>
    <t xml:space="preserve">verkocht 2023 </t>
  </si>
  <si>
    <t xml:space="preserve">Rijksweg </t>
  </si>
  <si>
    <t>Berging Algemene Begraafplaats</t>
  </si>
  <si>
    <t xml:space="preserve">Visserlaan </t>
  </si>
  <si>
    <t>35 t/m 41 (o)</t>
  </si>
  <si>
    <t>6921 WZ</t>
  </si>
  <si>
    <t>Verenigingsgebouw (met KKD huisnr. 41)</t>
  </si>
  <si>
    <t>Geen taxatie</t>
  </si>
  <si>
    <t xml:space="preserve">PAND IS OVERGEDRAGEN 2018 al AAN DE KUNSTKRING DUIVEN. Pachtovereenkomst grond. </t>
  </si>
  <si>
    <t xml:space="preserve">Welleveldsestraat </t>
  </si>
  <si>
    <t>6921 AZ</t>
  </si>
  <si>
    <t>Pand (woonfunctie)</t>
  </si>
  <si>
    <t xml:space="preserve">Catrijnestraat </t>
  </si>
  <si>
    <t>6923 BS</t>
  </si>
  <si>
    <t>Groessen</t>
  </si>
  <si>
    <t>Hoofdkantoor</t>
  </si>
  <si>
    <t xml:space="preserve">Hoofdkantoor Innerwaard </t>
  </si>
  <si>
    <t xml:space="preserve">Molenstraat </t>
  </si>
  <si>
    <t>6923 AS</t>
  </si>
  <si>
    <t>Leegstaand pand</t>
  </si>
  <si>
    <t>Sloopwaarde</t>
  </si>
  <si>
    <t>Opslagloods Gemeentewerf zout en strooimiddelen</t>
  </si>
  <si>
    <t>steen</t>
  </si>
  <si>
    <t>geen taxatie</t>
  </si>
  <si>
    <t>Reserve</t>
  </si>
  <si>
    <t>Totaal Gemeentelijk Bezit:</t>
  </si>
  <si>
    <t>Onderwijs:</t>
  </si>
  <si>
    <t>Bergdravik</t>
  </si>
  <si>
    <t>6922 HM</t>
  </si>
  <si>
    <t>de Groene Ring inclusief zonnepanelen (permanent)</t>
  </si>
  <si>
    <t xml:space="preserve">Stichting Innerwaard : inventaris inclusief 2e inrichting </t>
  </si>
  <si>
    <t>v (nee)</t>
  </si>
  <si>
    <t xml:space="preserve">n </t>
  </si>
  <si>
    <t>Bergkristal</t>
  </si>
  <si>
    <t>6922 NP</t>
  </si>
  <si>
    <t>De Toermalijn</t>
  </si>
  <si>
    <t>Liemers Novum</t>
  </si>
  <si>
    <t>v (ja)</t>
  </si>
  <si>
    <t>Ontruiminginst (nee)</t>
  </si>
  <si>
    <t>Droopad</t>
  </si>
  <si>
    <t>6921 BX</t>
  </si>
  <si>
    <t>Remigiusschool</t>
  </si>
  <si>
    <t xml:space="preserve">gesloopt </t>
  </si>
  <si>
    <t>Remigiusschool noodlokalen</t>
  </si>
  <si>
    <t>niet meer in gebruik</t>
  </si>
  <si>
    <t>Candeacollege</t>
  </si>
  <si>
    <t>Quadraam</t>
  </si>
  <si>
    <t>Goudenregenstraat</t>
  </si>
  <si>
    <t>6921 EG</t>
  </si>
  <si>
    <t>De Wereldwijzer</t>
  </si>
  <si>
    <t>Opvang Asielzoekers</t>
  </si>
  <si>
    <t>Goudhaanstraat</t>
  </si>
  <si>
    <t>6921 KC</t>
  </si>
  <si>
    <t xml:space="preserve">De Droomgaard </t>
  </si>
  <si>
    <t>De Droomgaard (Liemers Novum)</t>
  </si>
  <si>
    <t>Ja</t>
  </si>
  <si>
    <t>Mondriaanstraat</t>
  </si>
  <si>
    <t>6921 MJ</t>
  </si>
  <si>
    <t>Kameleonschool D_W, incl. noodlokalen en zonnepanelen</t>
  </si>
  <si>
    <t>Rottumstraat</t>
  </si>
  <si>
    <t>6922 EX</t>
  </si>
  <si>
    <t>Het Veer</t>
  </si>
  <si>
    <t>v</t>
  </si>
  <si>
    <t xml:space="preserve">Eilandplein 300 </t>
  </si>
  <si>
    <t>Het Veer noodlokalen (recent uitgebreid)</t>
  </si>
  <si>
    <t xml:space="preserve">noodlokalen eilandplein </t>
  </si>
  <si>
    <t>Saturnus</t>
  </si>
  <si>
    <t>6922 LX</t>
  </si>
  <si>
    <t>Schoolstraat</t>
  </si>
  <si>
    <t>6921 ZP</t>
  </si>
  <si>
    <t>Dislocatie GROENE RING</t>
  </si>
  <si>
    <t>Walcherenstraat</t>
  </si>
  <si>
    <t>6922 DB</t>
  </si>
  <si>
    <t>Het Klokhuis</t>
  </si>
  <si>
    <t>Het Klokhuis noodlokalen</t>
  </si>
  <si>
    <t>Kerkakkers</t>
  </si>
  <si>
    <t>6923 BZ</t>
  </si>
  <si>
    <t>Gymlokalen Groessen</t>
  </si>
  <si>
    <t xml:space="preserve">Stichting Innerwaard: Inventaris inclusief 2e inrichting </t>
  </si>
  <si>
    <t xml:space="preserve">j </t>
  </si>
  <si>
    <t xml:space="preserve">Joannesschool (met 1 noodlokaal) inclusief zonnepanelen </t>
  </si>
  <si>
    <t>Loostraat</t>
  </si>
  <si>
    <t>6924 AC</t>
  </si>
  <si>
    <t>Loo</t>
  </si>
  <si>
    <t>Bernadetteschool + gymzaal inclusief zonnepanelen</t>
  </si>
  <si>
    <t>Liemersplein</t>
  </si>
  <si>
    <t>6921NH</t>
  </si>
  <si>
    <t>IKC Remigius (nieuwbouw)</t>
  </si>
  <si>
    <t>Scope 12 en Rif in bezit bij AON</t>
  </si>
  <si>
    <t>Deels</t>
  </si>
  <si>
    <t>Nee</t>
  </si>
  <si>
    <t>Totaal Primair Onderwijs:</t>
  </si>
  <si>
    <t>Eindtotaal:</t>
  </si>
  <si>
    <t>Door te rekenen met een dooreen premie en tussentijds afronden kunnen verschillen ontstaan tussen het premie bedrag zoals hier berekend en op het polisblad. De premie op het polisblad is hierin leidend</t>
  </si>
  <si>
    <t>Instructies voor het bijwerken van dit bestand:</t>
  </si>
  <si>
    <t>Algemeen:</t>
  </si>
  <si>
    <t>In deze spreadsheet zijn allleen die kolommen zichtbaar gemaakt die voor u voor het bijwerken van belang zijn.</t>
  </si>
  <si>
    <t>De niet zichtbare kolommen zijn verborgen omdat zich daarin rekenformules bevinden die niet mogen worden overschreven of gewist.</t>
  </si>
  <si>
    <t>De wijzigingen van de verzekerde waarden dienen handmatig uitsluitend en alleen in de kolommen N en O te worden aangebracht.</t>
  </si>
  <si>
    <t>Dat wordt dan uiteindelijk de stand per 31 december van dit jaar</t>
  </si>
  <si>
    <t>Wijziging van de bedragen op bestaande objecten</t>
  </si>
  <si>
    <t>Het reeds vermelde bedrag in de desbestreffende regel van kolom N en O waarnodig met het nieuwe bedrag overschrijven. (Alleen het getal invoeren)</t>
  </si>
  <si>
    <t>Afvoering van bestaande objecten:</t>
  </si>
  <si>
    <t>Het reeds vermelde bedrag in de desbetreffende regel van kolom N en O waar van toepassing SVP met het getal 0 overschrijven.</t>
  </si>
  <si>
    <t>Let op: Ofschoon het object moet worden afgevoerd dient de regel zelf nog te blijven staan.</t>
  </si>
  <si>
    <t>Derhalve zoals vermeld alleen het verzekerde bedrag op 0 stellen. Meer niet! De regel zelf laten staan.</t>
  </si>
  <si>
    <t>Opvoering van nieuwe objecten</t>
  </si>
  <si>
    <t>Onder bijna iedere sectie zijn een aantal regels aangemaakt die met het woord "Reserve"begint.</t>
  </si>
  <si>
    <t>Neem zo'n regel. Vul de textuele omschrijvingen in in de kolommmen A t/m I</t>
  </si>
  <si>
    <t>En vul dan in die regel de verzekerde waarden in in de kolommen N en O waar nodig.</t>
  </si>
  <si>
    <t>Alle niet genoemde verborgen kolommen worden vanzelf op de achtergronden aangepast.</t>
  </si>
  <si>
    <t>RIF invullen</t>
  </si>
  <si>
    <t xml:space="preserve">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</si>
</sst>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0.00_-;\-* #,##0.00_-;_-* &quot;-&quot;??_-;_-@_-"/>
    <numFmt numFmtId="165" formatCode="d/mmm/yyyy"/>
    <numFmt numFmtId="166" formatCode="_-* #,##0.0000_-;\-* #,##0.0000_-;_-* &quot;-&quot;??_-;_-@_-"/>
    <numFmt numFmtId="167" formatCode="_-* #,##0.00000_-;\-* #,##0.00000_-;_-* &quot;-&quot;??_-;_-@_-"/>
    <numFmt numFmtId="168" formatCode="_-[$NLG]\ * #,##0.00_-;_-[$NLG]\ * #,##0.00\-;_-[$NLG]\ * &quot;-&quot;??_-;_-@_-"/>
    <numFmt numFmtId="169" formatCode="_-[$EUR]\ * #,##0.00_-;_-[$EUR]\ * #,##0.00\-;_-[$EUR]\ * &quot;-&quot;??_-;_-@_-"/>
    <numFmt numFmtId="170" formatCode="0.0000\ \‰"/>
    <numFmt numFmtId="171" formatCode="_-[$€-413]\ * #,##0.00_-;_-[$€-413]\ * #,##0.00\-;_-[$€-413]\ * &quot;-&quot;??_-;_-@_-"/>
    <numFmt numFmtId="172" formatCode="0.00000\ \‰"/>
    <numFmt numFmtId="173" formatCode="[$€-413]\ #,##0.00;[$€-413]\ \-#,##0.00"/>
    <numFmt numFmtId="174" formatCode="0.0%"/>
    <numFmt numFmtId="175" formatCode="_-&quot;EUR&quot;\ * #,##0.00_-;_-&quot;EUR&quot;\ * #,##0.00\-;_-&quot;EUR&quot;\ * &quot;-&quot;??_-;_-@_-"/>
    <numFmt numFmtId="176" formatCode="0.0000"/>
    <numFmt numFmtId="177" formatCode="_([$€-2]\ * #,##0.00_);_([$€-2]\ * \(#,##0.00\);_([$€-2]\ * &quot;-&quot;??_);_(@_)"/>
  </numFmts>
  <fonts count="39">
    <font>
      <sz val="10"/>
      <name val="Times New Roman"/>
    </font>
    <font>
      <sz val="10"/>
      <name val="Times New Roman"/>
    </font>
    <font>
      <sz val="10"/>
      <name val="Univers (W1)"/>
      <family val="2"/>
    </font>
    <font>
      <sz val="8"/>
      <name val="Univers (W1)"/>
      <family val="2"/>
    </font>
    <font>
      <b/>
      <i/>
      <sz val="10"/>
      <name val="Univers (W1)"/>
      <family val="2"/>
    </font>
    <font>
      <b/>
      <i/>
      <sz val="10"/>
      <name val="Univers (W1)"/>
    </font>
    <font>
      <sz val="8"/>
      <color indexed="8"/>
      <name val="Univers (W1)"/>
      <family val="2"/>
    </font>
    <font>
      <b/>
      <i/>
      <sz val="12"/>
      <color indexed="8"/>
      <name val="Univers (W1)"/>
      <family val="2"/>
    </font>
    <font>
      <sz val="10"/>
      <color indexed="8"/>
      <name val="Times New Roman"/>
    </font>
    <font>
      <b/>
      <i/>
      <sz val="12"/>
      <color indexed="8"/>
      <name val="Univers (W1)"/>
    </font>
    <font>
      <sz val="12"/>
      <color indexed="8"/>
      <name val="Univers (W1)"/>
      <family val="2"/>
    </font>
    <font>
      <b/>
      <i/>
      <sz val="10"/>
      <color indexed="8"/>
      <name val="Univers (W1)"/>
      <family val="2"/>
    </font>
    <font>
      <b/>
      <i/>
      <sz val="8"/>
      <color indexed="8"/>
      <name val="Univers (W1)"/>
    </font>
    <font>
      <sz val="10"/>
      <color indexed="8"/>
      <name val="Univers (W1)"/>
      <family val="2"/>
    </font>
    <font>
      <b/>
      <i/>
      <sz val="18"/>
      <color indexed="8"/>
      <name val="Univers (W1)"/>
      <family val="2"/>
    </font>
    <font>
      <sz val="18"/>
      <color indexed="8"/>
      <name val="Univers (W1)"/>
      <family val="2"/>
    </font>
    <font>
      <b/>
      <i/>
      <sz val="8"/>
      <color indexed="8"/>
      <name val="Univers (W1)"/>
      <family val="2"/>
    </font>
    <font>
      <sz val="8"/>
      <color indexed="8"/>
      <name val="Univers (W1)"/>
    </font>
    <font>
      <sz val="10"/>
      <name val="Arial"/>
      <family val="2"/>
    </font>
    <font>
      <b/>
      <i/>
      <sz val="10"/>
      <name val="Arial"/>
      <family val="2"/>
    </font>
    <font>
      <b/>
      <i/>
      <sz val="12"/>
      <color indexed="8"/>
      <name val="Arial"/>
      <family val="2"/>
    </font>
    <font>
      <b/>
      <i/>
      <sz val="10"/>
      <color indexed="8"/>
      <name val="Arial"/>
      <family val="2"/>
    </font>
    <font>
      <b/>
      <i/>
      <sz val="18"/>
      <color indexed="8"/>
      <name val="Arial"/>
      <family val="2"/>
    </font>
    <font>
      <sz val="10"/>
      <color indexed="10"/>
      <name val="Times New Roman"/>
    </font>
    <font>
      <sz val="10"/>
      <color indexed="8"/>
      <name val="Arial"/>
      <family val="2"/>
    </font>
    <font>
      <b/>
      <sz val="10"/>
      <color indexed="8"/>
      <name val="Arial"/>
      <family val="2"/>
    </font>
    <font>
      <b/>
      <sz val="10"/>
      <color indexed="10"/>
      <name val="Arial"/>
      <family val="2"/>
    </font>
    <font>
      <b/>
      <sz val="12"/>
      <color indexed="10"/>
      <name val="Arial"/>
      <family val="2"/>
    </font>
    <font>
      <sz val="10"/>
      <name val="Times New Roman"/>
      <family val="1"/>
    </font>
    <font>
      <b/>
      <sz val="10"/>
      <color rgb="FFFFFFFF"/>
      <name val="Univers (w1)"/>
    </font>
    <font>
      <b/>
      <sz val="10"/>
      <name val="Univers (w1)"/>
    </font>
    <font>
      <sz val="10"/>
      <name val="Univers (w1)"/>
    </font>
    <font>
      <sz val="8"/>
      <color indexed="8"/>
      <name val="Univers (w1) "/>
    </font>
    <font>
      <b/>
      <i/>
      <sz val="12"/>
      <name val="Arial"/>
      <family val="2"/>
    </font>
    <font>
      <i/>
      <sz val="9"/>
      <name val="Arial"/>
      <family val="2"/>
    </font>
    <font>
      <sz val="10"/>
      <color indexed="8"/>
      <name val="Times New Roman"/>
      <family val="1"/>
    </font>
    <font>
      <b/>
      <i/>
      <sz val="12"/>
      <color theme="5"/>
      <name val="Univers (W1)"/>
    </font>
    <font>
      <b/>
      <sz val="10"/>
      <color indexed="8"/>
      <name val="Times New Roman"/>
      <family val="1"/>
    </font>
    <font>
      <sz val="9"/>
      <name val="Arial"/>
      <family val="2"/>
    </font>
  </fonts>
  <fills count="13">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indexed="14"/>
        <bgColor indexed="64"/>
      </patternFill>
    </fill>
    <fill>
      <patternFill patternType="solid">
        <fgColor indexed="22"/>
        <bgColor indexed="64"/>
      </patternFill>
    </fill>
    <fill>
      <patternFill patternType="solid">
        <fgColor indexed="44"/>
        <bgColor indexed="64"/>
      </patternFill>
    </fill>
    <fill>
      <patternFill patternType="solid">
        <fgColor rgb="FFFF0000"/>
        <bgColor rgb="FF000000"/>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s>
  <borders count="37">
    <border>
      <left/>
      <right/>
      <top/>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diagonal/>
    </border>
    <border>
      <left/>
      <right style="medium">
        <color indexed="64"/>
      </right>
      <top/>
      <bottom/>
      <diagonal/>
    </border>
    <border>
      <left/>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164" fontId="1" fillId="0" borderId="0" applyFont="0" applyFill="0" applyBorder="0" applyAlignment="0" applyProtection="0"/>
    <xf numFmtId="0" fontId="28" fillId="0" borderId="0"/>
    <xf numFmtId="43" fontId="18" fillId="0" borderId="0" applyFont="0" applyFill="0" applyBorder="0" applyAlignment="0" applyProtection="0"/>
  </cellStyleXfs>
  <cellXfs count="250">
    <xf numFmtId="0" fontId="0" fillId="0" borderId="0" xfId="0"/>
    <xf numFmtId="165" fontId="6" fillId="0" borderId="1" xfId="1" applyNumberFormat="1" applyFont="1" applyBorder="1" applyAlignment="1">
      <alignment horizontal="left" vertical="top"/>
    </xf>
    <xf numFmtId="164" fontId="9" fillId="0" borderId="0" xfId="1" applyFont="1" applyAlignment="1">
      <alignment horizontal="left" vertical="top"/>
    </xf>
    <xf numFmtId="164" fontId="10" fillId="0" borderId="0" xfId="1" applyFont="1" applyBorder="1" applyAlignment="1">
      <alignment horizontal="left" vertical="top"/>
    </xf>
    <xf numFmtId="164" fontId="10" fillId="0" borderId="0" xfId="1" applyFont="1" applyAlignment="1">
      <alignment horizontal="left" vertical="top"/>
    </xf>
    <xf numFmtId="164" fontId="8" fillId="0" borderId="0" xfId="1" applyFont="1" applyAlignment="1">
      <alignment horizontal="left" vertical="top"/>
    </xf>
    <xf numFmtId="0" fontId="8" fillId="0" borderId="0" xfId="0" applyFont="1" applyAlignment="1">
      <alignment horizontal="left" vertical="top"/>
    </xf>
    <xf numFmtId="168" fontId="12" fillId="0" borderId="0" xfId="1" applyNumberFormat="1" applyFont="1" applyBorder="1" applyAlignment="1">
      <alignment horizontal="left" vertical="top"/>
    </xf>
    <xf numFmtId="164" fontId="13" fillId="0" borderId="0" xfId="1" applyFont="1" applyBorder="1" applyAlignment="1">
      <alignment horizontal="left" vertical="top"/>
    </xf>
    <xf numFmtId="164" fontId="15" fillId="0" borderId="0" xfId="1" applyFont="1" applyAlignment="1">
      <alignment horizontal="left" vertical="top"/>
    </xf>
    <xf numFmtId="164" fontId="15" fillId="0" borderId="0" xfId="1" applyFont="1" applyBorder="1" applyAlignment="1">
      <alignment horizontal="left" vertical="top"/>
    </xf>
    <xf numFmtId="4" fontId="16" fillId="2" borderId="2" xfId="1" applyNumberFormat="1" applyFont="1" applyFill="1" applyBorder="1" applyAlignment="1">
      <alignment horizontal="left" vertical="top" wrapText="1"/>
    </xf>
    <xf numFmtId="1" fontId="16" fillId="2" borderId="2" xfId="1" applyNumberFormat="1" applyFont="1" applyFill="1" applyBorder="1" applyAlignment="1">
      <alignment horizontal="center" vertical="top" wrapText="1"/>
    </xf>
    <xf numFmtId="165" fontId="16" fillId="2" borderId="2" xfId="1" applyNumberFormat="1" applyFont="1" applyFill="1" applyBorder="1" applyAlignment="1">
      <alignment horizontal="left" vertical="top" wrapText="1"/>
    </xf>
    <xf numFmtId="164" fontId="16" fillId="2" borderId="3" xfId="1" applyFont="1" applyFill="1" applyBorder="1" applyAlignment="1">
      <alignment horizontal="left" vertical="top" wrapText="1"/>
    </xf>
    <xf numFmtId="164" fontId="16" fillId="2" borderId="2" xfId="1" applyFont="1" applyFill="1" applyBorder="1" applyAlignment="1">
      <alignment horizontal="left" vertical="top" wrapText="1"/>
    </xf>
    <xf numFmtId="164" fontId="16" fillId="2" borderId="4" xfId="1" applyFont="1" applyFill="1" applyBorder="1" applyAlignment="1">
      <alignment horizontal="left" vertical="top" wrapText="1"/>
    </xf>
    <xf numFmtId="164" fontId="8" fillId="0" borderId="0" xfId="1" applyFont="1" applyAlignment="1">
      <alignment horizontal="left" vertical="top" wrapText="1"/>
    </xf>
    <xf numFmtId="0" fontId="8" fillId="0" borderId="0" xfId="0" applyFont="1" applyAlignment="1">
      <alignment horizontal="left" vertical="top" wrapText="1"/>
    </xf>
    <xf numFmtId="4" fontId="6" fillId="0" borderId="1" xfId="0" applyNumberFormat="1" applyFont="1" applyBorder="1" applyAlignment="1">
      <alignment horizontal="left" vertical="top"/>
    </xf>
    <xf numFmtId="1" fontId="6" fillId="0" borderId="1" xfId="0" applyNumberFormat="1" applyFont="1" applyBorder="1" applyAlignment="1">
      <alignment horizontal="center" vertical="top"/>
    </xf>
    <xf numFmtId="4" fontId="6" fillId="0" borderId="1" xfId="0" applyNumberFormat="1" applyFont="1" applyBorder="1" applyAlignment="1">
      <alignment horizontal="left" vertical="top" wrapText="1"/>
    </xf>
    <xf numFmtId="169" fontId="17" fillId="0" borderId="5" xfId="1" applyNumberFormat="1" applyFont="1" applyBorder="1" applyAlignment="1">
      <alignment horizontal="left" vertical="top"/>
    </xf>
    <xf numFmtId="169" fontId="17" fillId="0" borderId="1" xfId="1" applyNumberFormat="1" applyFont="1" applyBorder="1" applyAlignment="1">
      <alignment horizontal="left" vertical="top"/>
    </xf>
    <xf numFmtId="165" fontId="8" fillId="0" borderId="0" xfId="0" applyNumberFormat="1" applyFont="1" applyAlignment="1">
      <alignment horizontal="left" vertical="top"/>
    </xf>
    <xf numFmtId="4" fontId="12" fillId="0" borderId="6" xfId="0" applyNumberFormat="1" applyFont="1" applyBorder="1" applyAlignment="1">
      <alignment horizontal="left" vertical="top"/>
    </xf>
    <xf numFmtId="1" fontId="6" fillId="0" borderId="6" xfId="0" applyNumberFormat="1" applyFont="1" applyBorder="1" applyAlignment="1">
      <alignment horizontal="center" vertical="top"/>
    </xf>
    <xf numFmtId="4" fontId="6" fillId="0" borderId="6" xfId="0" applyNumberFormat="1" applyFont="1" applyBorder="1" applyAlignment="1">
      <alignment horizontal="left" vertical="top"/>
    </xf>
    <xf numFmtId="4" fontId="6" fillId="0" borderId="6" xfId="0" applyNumberFormat="1" applyFont="1" applyBorder="1" applyAlignment="1">
      <alignment horizontal="left" vertical="top" wrapText="1"/>
    </xf>
    <xf numFmtId="4" fontId="12" fillId="0" borderId="7" xfId="0" applyNumberFormat="1" applyFont="1" applyBorder="1" applyAlignment="1">
      <alignment horizontal="left" vertical="top"/>
    </xf>
    <xf numFmtId="169" fontId="12" fillId="0" borderId="7" xfId="1" applyNumberFormat="1" applyFont="1" applyBorder="1" applyAlignment="1">
      <alignment horizontal="left" vertical="top"/>
    </xf>
    <xf numFmtId="1" fontId="8" fillId="0" borderId="0" xfId="0" applyNumberFormat="1" applyFont="1" applyAlignment="1">
      <alignment horizontal="center" vertical="top"/>
    </xf>
    <xf numFmtId="169" fontId="6" fillId="0" borderId="8" xfId="1" applyNumberFormat="1" applyFont="1" applyFill="1" applyBorder="1" applyAlignment="1">
      <alignment horizontal="left" vertical="top"/>
    </xf>
    <xf numFmtId="4" fontId="3" fillId="0" borderId="0" xfId="0" quotePrefix="1" applyNumberFormat="1" applyFont="1" applyAlignment="1">
      <alignment horizontal="left" vertical="top"/>
    </xf>
    <xf numFmtId="164" fontId="3" fillId="0" borderId="0" xfId="1" applyFont="1" applyAlignment="1">
      <alignment vertical="top"/>
    </xf>
    <xf numFmtId="4" fontId="3" fillId="0" borderId="0" xfId="0" applyNumberFormat="1" applyFont="1" applyAlignment="1">
      <alignment vertical="top"/>
    </xf>
    <xf numFmtId="0" fontId="4" fillId="0" borderId="10" xfId="0" applyFont="1" applyBorder="1" applyAlignment="1">
      <alignment horizontal="centerContinuous" vertical="top"/>
    </xf>
    <xf numFmtId="0" fontId="2" fillId="0" borderId="11" xfId="0" applyFont="1" applyBorder="1" applyAlignment="1">
      <alignment horizontal="centerContinuous" vertical="top"/>
    </xf>
    <xf numFmtId="0" fontId="5" fillId="0" borderId="12" xfId="0" applyFont="1" applyBorder="1" applyAlignment="1">
      <alignment vertical="top"/>
    </xf>
    <xf numFmtId="0" fontId="5" fillId="0" borderId="13" xfId="0" applyFont="1" applyBorder="1" applyAlignment="1">
      <alignment horizontal="center" vertical="top"/>
    </xf>
    <xf numFmtId="0" fontId="2" fillId="0" borderId="1" xfId="0" applyFont="1" applyBorder="1" applyAlignment="1">
      <alignment vertical="top"/>
    </xf>
    <xf numFmtId="0" fontId="2" fillId="0" borderId="14" xfId="0" applyFont="1" applyBorder="1" applyAlignment="1">
      <alignment horizontal="center" vertical="top"/>
    </xf>
    <xf numFmtId="0" fontId="2" fillId="0" borderId="12" xfId="0" applyFont="1" applyBorder="1" applyAlignment="1">
      <alignment horizontal="left" vertical="top"/>
    </xf>
    <xf numFmtId="0" fontId="2" fillId="0" borderId="13" xfId="0" applyFont="1" applyBorder="1" applyAlignment="1">
      <alignment horizontal="center" vertical="top"/>
    </xf>
    <xf numFmtId="166" fontId="2" fillId="0" borderId="14" xfId="1" applyNumberFormat="1" applyFont="1" applyBorder="1" applyAlignment="1">
      <alignment vertical="top"/>
    </xf>
    <xf numFmtId="0" fontId="2" fillId="0" borderId="13" xfId="0" applyFont="1" applyBorder="1" applyAlignment="1">
      <alignment horizontal="right" vertical="top"/>
    </xf>
    <xf numFmtId="167" fontId="3" fillId="0" borderId="0" xfId="1" applyNumberFormat="1" applyFont="1" applyAlignment="1">
      <alignment vertical="top"/>
    </xf>
    <xf numFmtId="0" fontId="18" fillId="0" borderId="0" xfId="0" applyFont="1" applyAlignment="1">
      <alignment vertical="top"/>
    </xf>
    <xf numFmtId="170" fontId="18" fillId="0" borderId="0" xfId="0" applyNumberFormat="1" applyFont="1" applyAlignment="1">
      <alignment horizontal="center" vertical="top"/>
    </xf>
    <xf numFmtId="164" fontId="16" fillId="2" borderId="15" xfId="1" applyFont="1" applyFill="1" applyBorder="1" applyAlignment="1">
      <alignment horizontal="left" vertical="top" wrapText="1"/>
    </xf>
    <xf numFmtId="169" fontId="6" fillId="0" borderId="14" xfId="1" applyNumberFormat="1" applyFont="1" applyFill="1" applyBorder="1" applyAlignment="1">
      <alignment horizontal="left" vertical="top"/>
    </xf>
    <xf numFmtId="166" fontId="13" fillId="0" borderId="0" xfId="1" applyNumberFormat="1" applyFont="1" applyAlignment="1">
      <alignment horizontal="left" vertical="top"/>
    </xf>
    <xf numFmtId="1" fontId="20" fillId="0" borderId="0" xfId="1" applyNumberFormat="1" applyFont="1" applyAlignment="1">
      <alignment horizontal="left" vertical="top"/>
    </xf>
    <xf numFmtId="1" fontId="21" fillId="0" borderId="0" xfId="1" quotePrefix="1" applyNumberFormat="1" applyFont="1" applyAlignment="1">
      <alignment horizontal="left" vertical="top"/>
    </xf>
    <xf numFmtId="1" fontId="22" fillId="0" borderId="0" xfId="1" quotePrefix="1" applyNumberFormat="1" applyFont="1" applyAlignment="1">
      <alignment horizontal="left" vertical="top"/>
    </xf>
    <xf numFmtId="164" fontId="16" fillId="0" borderId="5" xfId="1" applyFont="1" applyFill="1" applyBorder="1" applyAlignment="1">
      <alignment horizontal="left" vertical="top" wrapText="1"/>
    </xf>
    <xf numFmtId="164" fontId="16" fillId="0" borderId="1" xfId="1" applyFont="1" applyFill="1" applyBorder="1" applyAlignment="1">
      <alignment horizontal="left" vertical="top" wrapText="1"/>
    </xf>
    <xf numFmtId="164" fontId="16" fillId="0" borderId="8" xfId="1" applyFont="1" applyFill="1" applyBorder="1" applyAlignment="1">
      <alignment horizontal="left" vertical="top" wrapText="1"/>
    </xf>
    <xf numFmtId="164" fontId="16" fillId="0" borderId="14" xfId="1" applyFont="1" applyFill="1" applyBorder="1" applyAlignment="1">
      <alignment horizontal="left" vertical="top" wrapText="1"/>
    </xf>
    <xf numFmtId="164" fontId="8" fillId="0" borderId="0" xfId="1" applyFont="1" applyFill="1" applyAlignment="1">
      <alignment horizontal="left" vertical="top" wrapText="1"/>
    </xf>
    <xf numFmtId="169" fontId="12" fillId="0" borderId="16" xfId="1" applyNumberFormat="1" applyFont="1" applyBorder="1" applyAlignment="1">
      <alignment horizontal="left" vertical="top"/>
    </xf>
    <xf numFmtId="169" fontId="12" fillId="0" borderId="17" xfId="1" applyNumberFormat="1" applyFont="1" applyBorder="1" applyAlignment="1">
      <alignment horizontal="left" vertical="top"/>
    </xf>
    <xf numFmtId="4" fontId="12" fillId="0" borderId="1" xfId="0" applyNumberFormat="1" applyFont="1" applyBorder="1" applyAlignment="1">
      <alignment horizontal="left" vertical="top"/>
    </xf>
    <xf numFmtId="165" fontId="6" fillId="0" borderId="9" xfId="1" applyNumberFormat="1" applyFont="1" applyBorder="1" applyAlignment="1">
      <alignment horizontal="left" vertical="top"/>
    </xf>
    <xf numFmtId="0" fontId="19" fillId="0" borderId="0" xfId="0" applyFont="1" applyAlignment="1">
      <alignment vertical="top"/>
    </xf>
    <xf numFmtId="171" fontId="18" fillId="0" borderId="0" xfId="0" applyNumberFormat="1" applyFont="1" applyAlignment="1">
      <alignment vertical="top"/>
    </xf>
    <xf numFmtId="171" fontId="19" fillId="0" borderId="18" xfId="0" applyNumberFormat="1" applyFont="1" applyBorder="1" applyAlignment="1">
      <alignment vertical="top"/>
    </xf>
    <xf numFmtId="4" fontId="6" fillId="0" borderId="18" xfId="0" applyNumberFormat="1" applyFont="1" applyBorder="1" applyAlignment="1">
      <alignment horizontal="left" vertical="top" wrapText="1"/>
    </xf>
    <xf numFmtId="164" fontId="23" fillId="0" borderId="0" xfId="1" applyFont="1" applyAlignment="1">
      <alignment horizontal="left" vertical="top"/>
    </xf>
    <xf numFmtId="0" fontId="23" fillId="0" borderId="0" xfId="0" applyFont="1" applyAlignment="1">
      <alignment horizontal="left" vertical="top"/>
    </xf>
    <xf numFmtId="169" fontId="12" fillId="0" borderId="5" xfId="1" applyNumberFormat="1" applyFont="1" applyBorder="1" applyAlignment="1">
      <alignment horizontal="left" vertical="top"/>
    </xf>
    <xf numFmtId="169" fontId="12" fillId="0" borderId="0" xfId="1" applyNumberFormat="1" applyFont="1" applyBorder="1" applyAlignment="1">
      <alignment horizontal="left" vertical="top"/>
    </xf>
    <xf numFmtId="169" fontId="12" fillId="0" borderId="19" xfId="1" applyNumberFormat="1" applyFont="1" applyBorder="1" applyAlignment="1">
      <alignment horizontal="left" vertical="top"/>
    </xf>
    <xf numFmtId="169" fontId="12" fillId="0" borderId="20" xfId="1" applyNumberFormat="1" applyFont="1" applyBorder="1" applyAlignment="1">
      <alignment horizontal="left" vertical="top"/>
    </xf>
    <xf numFmtId="169" fontId="17" fillId="0" borderId="8" xfId="1" applyNumberFormat="1" applyFont="1" applyFill="1" applyBorder="1" applyAlignment="1">
      <alignment horizontal="left" vertical="top"/>
    </xf>
    <xf numFmtId="169" fontId="17" fillId="0" borderId="14" xfId="1" applyNumberFormat="1" applyFont="1" applyFill="1" applyBorder="1" applyAlignment="1">
      <alignment horizontal="left" vertical="top"/>
    </xf>
    <xf numFmtId="169" fontId="17" fillId="0" borderId="0" xfId="1" applyNumberFormat="1" applyFont="1" applyBorder="1" applyAlignment="1">
      <alignment horizontal="left" vertical="top"/>
    </xf>
    <xf numFmtId="169" fontId="17" fillId="0" borderId="0" xfId="1" applyNumberFormat="1" applyFont="1" applyFill="1" applyBorder="1" applyAlignment="1">
      <alignment horizontal="left" vertical="top"/>
    </xf>
    <xf numFmtId="169" fontId="17" fillId="0" borderId="19" xfId="1" applyNumberFormat="1" applyFont="1" applyFill="1" applyBorder="1" applyAlignment="1">
      <alignment horizontal="left" vertical="top"/>
    </xf>
    <xf numFmtId="4" fontId="17" fillId="0" borderId="1" xfId="0" applyNumberFormat="1" applyFont="1" applyBorder="1" applyAlignment="1" applyProtection="1">
      <alignment horizontal="left" vertical="top"/>
      <protection locked="0"/>
    </xf>
    <xf numFmtId="1" fontId="17" fillId="0" borderId="1" xfId="0" applyNumberFormat="1" applyFont="1" applyBorder="1" applyAlignment="1" applyProtection="1">
      <alignment horizontal="center" vertical="top"/>
      <protection locked="0"/>
    </xf>
    <xf numFmtId="4" fontId="17" fillId="0" borderId="1" xfId="0" applyNumberFormat="1" applyFont="1" applyBorder="1" applyAlignment="1" applyProtection="1">
      <alignment horizontal="left" vertical="top" wrapText="1"/>
      <protection locked="0"/>
    </xf>
    <xf numFmtId="4" fontId="12" fillId="0" borderId="1" xfId="0" applyNumberFormat="1" applyFont="1" applyBorder="1" applyAlignment="1" applyProtection="1">
      <alignment horizontal="left" vertical="top"/>
      <protection locked="0"/>
    </xf>
    <xf numFmtId="1" fontId="6" fillId="0" borderId="1" xfId="0" applyNumberFormat="1" applyFont="1" applyBorder="1" applyAlignment="1" applyProtection="1">
      <alignment horizontal="center" vertical="top"/>
      <protection locked="0"/>
    </xf>
    <xf numFmtId="4" fontId="6" fillId="0" borderId="1" xfId="0" applyNumberFormat="1" applyFont="1" applyBorder="1" applyAlignment="1" applyProtection="1">
      <alignment horizontal="left" vertical="top"/>
      <protection locked="0"/>
    </xf>
    <xf numFmtId="4" fontId="6" fillId="0" borderId="1" xfId="0" applyNumberFormat="1" applyFont="1" applyBorder="1" applyAlignment="1" applyProtection="1">
      <alignment horizontal="left" vertical="top" wrapText="1"/>
      <protection locked="0"/>
    </xf>
    <xf numFmtId="169" fontId="17" fillId="0" borderId="5" xfId="1" applyNumberFormat="1" applyFont="1" applyBorder="1" applyAlignment="1" applyProtection="1">
      <alignment horizontal="left" vertical="top"/>
      <protection locked="0"/>
    </xf>
    <xf numFmtId="169" fontId="17" fillId="0" borderId="1" xfId="1" applyNumberFormat="1" applyFont="1" applyBorder="1" applyAlignment="1" applyProtection="1">
      <alignment horizontal="left" vertical="top"/>
      <protection locked="0"/>
    </xf>
    <xf numFmtId="169" fontId="17" fillId="0" borderId="8" xfId="1" applyNumberFormat="1" applyFont="1" applyFill="1" applyBorder="1" applyAlignment="1" applyProtection="1">
      <alignment horizontal="left" vertical="top"/>
      <protection locked="0"/>
    </xf>
    <xf numFmtId="169" fontId="17" fillId="0" borderId="0" xfId="1" applyNumberFormat="1" applyFont="1" applyBorder="1" applyAlignment="1" applyProtection="1">
      <alignment horizontal="left" vertical="top"/>
      <protection locked="0"/>
    </xf>
    <xf numFmtId="169" fontId="17" fillId="0" borderId="0" xfId="1" applyNumberFormat="1" applyFont="1" applyFill="1" applyBorder="1" applyAlignment="1" applyProtection="1">
      <alignment horizontal="left" vertical="top"/>
      <protection locked="0"/>
    </xf>
    <xf numFmtId="169" fontId="6" fillId="0" borderId="8" xfId="1" applyNumberFormat="1" applyFont="1" applyFill="1" applyBorder="1" applyAlignment="1" applyProtection="1">
      <alignment horizontal="left" vertical="top"/>
      <protection locked="0"/>
    </xf>
    <xf numFmtId="0" fontId="24" fillId="0" borderId="0" xfId="0" applyFont="1" applyAlignment="1">
      <alignment horizontal="left" vertical="top"/>
    </xf>
    <xf numFmtId="0" fontId="25" fillId="0" borderId="0" xfId="0" applyFont="1" applyAlignment="1">
      <alignment horizontal="left" vertical="top"/>
    </xf>
    <xf numFmtId="0" fontId="21" fillId="0" borderId="0" xfId="0" applyFont="1" applyAlignment="1">
      <alignment horizontal="left" vertical="top"/>
    </xf>
    <xf numFmtId="0" fontId="26" fillId="0" borderId="0" xfId="0" applyFont="1" applyAlignment="1">
      <alignment horizontal="left" vertical="top"/>
    </xf>
    <xf numFmtId="164" fontId="27" fillId="0" borderId="0" xfId="1" applyFont="1" applyAlignment="1">
      <alignment horizontal="left" vertical="top"/>
    </xf>
    <xf numFmtId="4" fontId="16" fillId="0" borderId="1" xfId="1" applyNumberFormat="1" applyFont="1" applyFill="1" applyBorder="1" applyAlignment="1" applyProtection="1">
      <alignment horizontal="left" vertical="top" wrapText="1"/>
      <protection locked="0"/>
    </xf>
    <xf numFmtId="1" fontId="16" fillId="0" borderId="1" xfId="1" applyNumberFormat="1" applyFont="1" applyFill="1" applyBorder="1" applyAlignment="1" applyProtection="1">
      <alignment horizontal="center" vertical="top" wrapText="1"/>
      <protection locked="0"/>
    </xf>
    <xf numFmtId="165" fontId="16" fillId="0" borderId="1" xfId="1" applyNumberFormat="1" applyFont="1" applyFill="1" applyBorder="1" applyAlignment="1" applyProtection="1">
      <alignment horizontal="left" vertical="top" wrapText="1"/>
      <protection locked="0"/>
    </xf>
    <xf numFmtId="164" fontId="16" fillId="0" borderId="5" xfId="1" applyFont="1" applyFill="1" applyBorder="1" applyAlignment="1" applyProtection="1">
      <alignment horizontal="left" vertical="top" wrapText="1"/>
      <protection locked="0"/>
    </xf>
    <xf numFmtId="164" fontId="16" fillId="0" borderId="1" xfId="1" applyFont="1" applyFill="1" applyBorder="1" applyAlignment="1" applyProtection="1">
      <alignment horizontal="left" vertical="top" wrapText="1"/>
      <protection locked="0"/>
    </xf>
    <xf numFmtId="164" fontId="16" fillId="0" borderId="8" xfId="1" applyFont="1" applyFill="1" applyBorder="1" applyAlignment="1" applyProtection="1">
      <alignment horizontal="left" vertical="top" wrapText="1"/>
      <protection locked="0"/>
    </xf>
    <xf numFmtId="165" fontId="17" fillId="0" borderId="1" xfId="1" applyNumberFormat="1" applyFont="1" applyBorder="1" applyAlignment="1" applyProtection="1">
      <alignment horizontal="left" vertical="top"/>
      <protection locked="0"/>
    </xf>
    <xf numFmtId="169" fontId="17" fillId="0" borderId="1" xfId="1" applyNumberFormat="1" applyFont="1" applyFill="1" applyBorder="1" applyAlignment="1" applyProtection="1">
      <alignment horizontal="left" vertical="top"/>
      <protection locked="0"/>
    </xf>
    <xf numFmtId="165" fontId="6" fillId="0" borderId="1" xfId="1" applyNumberFormat="1" applyFont="1" applyBorder="1" applyAlignment="1" applyProtection="1">
      <alignment horizontal="left" vertical="top"/>
      <protection locked="0"/>
    </xf>
    <xf numFmtId="169" fontId="6" fillId="0" borderId="1" xfId="1" applyNumberFormat="1" applyFont="1" applyFill="1" applyBorder="1" applyAlignment="1" applyProtection="1">
      <alignment horizontal="left" vertical="top"/>
      <protection locked="0"/>
    </xf>
    <xf numFmtId="171" fontId="18" fillId="0" borderId="21" xfId="0" applyNumberFormat="1" applyFont="1" applyBorder="1" applyAlignment="1">
      <alignment vertical="top"/>
    </xf>
    <xf numFmtId="1" fontId="7" fillId="2" borderId="0" xfId="1" applyNumberFormat="1" applyFont="1" applyFill="1" applyAlignment="1">
      <alignment horizontal="left" vertical="top"/>
    </xf>
    <xf numFmtId="0" fontId="8" fillId="2" borderId="0" xfId="0" applyFont="1" applyFill="1" applyAlignment="1">
      <alignment horizontal="center" vertical="top"/>
    </xf>
    <xf numFmtId="164" fontId="9" fillId="2" borderId="0" xfId="1" applyFont="1" applyFill="1" applyAlignment="1">
      <alignment horizontal="left" vertical="top"/>
    </xf>
    <xf numFmtId="164" fontId="9" fillId="2" borderId="0" xfId="1" applyFont="1" applyFill="1" applyAlignment="1">
      <alignment horizontal="left" vertical="top" wrapText="1"/>
    </xf>
    <xf numFmtId="1" fontId="6" fillId="2" borderId="0" xfId="1" applyNumberFormat="1" applyFont="1" applyFill="1" applyAlignment="1">
      <alignment horizontal="left" vertical="top" wrapText="1"/>
    </xf>
    <xf numFmtId="165" fontId="10" fillId="2" borderId="0" xfId="1" applyNumberFormat="1" applyFont="1" applyFill="1" applyAlignment="1">
      <alignment horizontal="left" vertical="top"/>
    </xf>
    <xf numFmtId="164" fontId="10" fillId="2" borderId="0" xfId="1" applyFont="1" applyFill="1" applyBorder="1" applyAlignment="1">
      <alignment horizontal="left" vertical="top"/>
    </xf>
    <xf numFmtId="164" fontId="10" fillId="2" borderId="0" xfId="1" applyFont="1" applyFill="1" applyAlignment="1">
      <alignment horizontal="left" vertical="top"/>
    </xf>
    <xf numFmtId="1" fontId="11" fillId="2" borderId="0" xfId="1" quotePrefix="1" applyNumberFormat="1" applyFont="1" applyFill="1" applyAlignment="1">
      <alignment horizontal="left" vertical="top"/>
    </xf>
    <xf numFmtId="1" fontId="6" fillId="2" borderId="0" xfId="1" quotePrefix="1" applyNumberFormat="1" applyFont="1" applyFill="1" applyAlignment="1">
      <alignment horizontal="left" vertical="top"/>
    </xf>
    <xf numFmtId="1" fontId="6" fillId="2" borderId="0" xfId="1" quotePrefix="1" applyNumberFormat="1" applyFont="1" applyFill="1" applyAlignment="1">
      <alignment horizontal="left" vertical="top" wrapText="1"/>
    </xf>
    <xf numFmtId="0" fontId="8" fillId="2" borderId="0" xfId="0" applyFont="1" applyFill="1" applyAlignment="1">
      <alignment horizontal="right" vertical="top" wrapText="1"/>
    </xf>
    <xf numFmtId="165" fontId="8" fillId="2" borderId="0" xfId="0" applyNumberFormat="1" applyFont="1" applyFill="1" applyAlignment="1">
      <alignment horizontal="left" vertical="top"/>
    </xf>
    <xf numFmtId="168" fontId="12" fillId="2" borderId="0" xfId="1" applyNumberFormat="1" applyFont="1" applyFill="1" applyBorder="1" applyAlignment="1">
      <alignment horizontal="left" vertical="top"/>
    </xf>
    <xf numFmtId="164" fontId="13" fillId="2" borderId="0" xfId="1" applyFont="1" applyFill="1" applyBorder="1" applyAlignment="1">
      <alignment horizontal="left" vertical="top"/>
    </xf>
    <xf numFmtId="164" fontId="13" fillId="2" borderId="0" xfId="1" applyFont="1" applyFill="1" applyAlignment="1">
      <alignment horizontal="left" vertical="top"/>
    </xf>
    <xf numFmtId="1" fontId="14" fillId="2" borderId="0" xfId="1" applyNumberFormat="1" applyFont="1" applyFill="1" applyAlignment="1">
      <alignment horizontal="left" vertical="top"/>
    </xf>
    <xf numFmtId="165" fontId="15" fillId="2" borderId="0" xfId="1" applyNumberFormat="1" applyFont="1" applyFill="1" applyAlignment="1">
      <alignment horizontal="left" vertical="top"/>
    </xf>
    <xf numFmtId="164" fontId="15" fillId="2" borderId="0" xfId="1" applyFont="1" applyFill="1" applyAlignment="1">
      <alignment horizontal="left" vertical="top"/>
    </xf>
    <xf numFmtId="164" fontId="15" fillId="2" borderId="0" xfId="1" applyFont="1" applyFill="1" applyBorder="1" applyAlignment="1">
      <alignment horizontal="left" vertical="top"/>
    </xf>
    <xf numFmtId="0" fontId="8" fillId="3" borderId="22" xfId="0" applyFont="1" applyFill="1" applyBorder="1" applyAlignment="1">
      <alignment horizontal="left" vertical="top"/>
    </xf>
    <xf numFmtId="1" fontId="8" fillId="3" borderId="22" xfId="0" applyNumberFormat="1" applyFont="1" applyFill="1" applyBorder="1" applyAlignment="1">
      <alignment horizontal="center" vertical="top"/>
    </xf>
    <xf numFmtId="164" fontId="6" fillId="3" borderId="22" xfId="1" applyFont="1" applyFill="1" applyBorder="1" applyAlignment="1">
      <alignment horizontal="left" vertical="top"/>
    </xf>
    <xf numFmtId="164" fontId="6" fillId="3" borderId="22" xfId="1" applyFont="1" applyFill="1" applyBorder="1" applyAlignment="1">
      <alignment horizontal="left" vertical="top" wrapText="1"/>
    </xf>
    <xf numFmtId="1" fontId="6" fillId="3" borderId="22" xfId="1" applyNumberFormat="1" applyFont="1" applyFill="1" applyBorder="1" applyAlignment="1">
      <alignment horizontal="left" vertical="top" wrapText="1"/>
    </xf>
    <xf numFmtId="165" fontId="6" fillId="3" borderId="22" xfId="1" applyNumberFormat="1" applyFont="1" applyFill="1" applyBorder="1" applyAlignment="1">
      <alignment horizontal="left" vertical="top"/>
    </xf>
    <xf numFmtId="171" fontId="19" fillId="0" borderId="0" xfId="0" applyNumberFormat="1" applyFont="1" applyAlignment="1">
      <alignment vertical="top"/>
    </xf>
    <xf numFmtId="1" fontId="17" fillId="0" borderId="1" xfId="0" applyNumberFormat="1" applyFont="1" applyBorder="1" applyAlignment="1" applyProtection="1">
      <alignment horizontal="center" vertical="top" wrapText="1"/>
      <protection locked="0"/>
    </xf>
    <xf numFmtId="10" fontId="18" fillId="0" borderId="0" xfId="0" applyNumberFormat="1" applyFont="1" applyAlignment="1">
      <alignment vertical="top"/>
    </xf>
    <xf numFmtId="172" fontId="18" fillId="0" borderId="0" xfId="0" applyNumberFormat="1" applyFont="1" applyAlignment="1">
      <alignment horizontal="center" vertical="top"/>
    </xf>
    <xf numFmtId="173" fontId="18" fillId="0" borderId="0" xfId="0" applyNumberFormat="1" applyFont="1" applyAlignment="1">
      <alignment vertical="top"/>
    </xf>
    <xf numFmtId="0" fontId="29" fillId="8" borderId="26" xfId="2" applyFont="1" applyFill="1" applyBorder="1" applyAlignment="1">
      <alignment horizontal="left" vertical="center" wrapText="1"/>
    </xf>
    <xf numFmtId="174" fontId="29" fillId="8" borderId="26" xfId="2" applyNumberFormat="1" applyFont="1" applyFill="1" applyBorder="1" applyAlignment="1">
      <alignment horizontal="left" vertical="center" wrapText="1"/>
    </xf>
    <xf numFmtId="175" fontId="29" fillId="8" borderId="26" xfId="2" applyNumberFormat="1" applyFont="1" applyFill="1" applyBorder="1" applyAlignment="1">
      <alignment horizontal="left" vertical="center" wrapText="1"/>
    </xf>
    <xf numFmtId="0" fontId="31" fillId="0" borderId="28" xfId="2" applyFont="1" applyBorder="1"/>
    <xf numFmtId="174" fontId="31" fillId="0" borderId="11" xfId="2" applyNumberFormat="1" applyFont="1" applyBorder="1"/>
    <xf numFmtId="175" fontId="31" fillId="0" borderId="30" xfId="2" applyNumberFormat="1" applyFont="1" applyBorder="1" applyAlignment="1">
      <alignment horizontal="center" wrapText="1"/>
    </xf>
    <xf numFmtId="0" fontId="31" fillId="0" borderId="27" xfId="2" applyFont="1" applyBorder="1" applyAlignment="1">
      <alignment vertical="top" wrapText="1"/>
    </xf>
    <xf numFmtId="0" fontId="31" fillId="0" borderId="28" xfId="2" applyFont="1" applyBorder="1" applyAlignment="1">
      <alignment vertical="top"/>
    </xf>
    <xf numFmtId="174" fontId="31" fillId="0" borderId="31" xfId="2" applyNumberFormat="1" applyFont="1" applyBorder="1"/>
    <xf numFmtId="2" fontId="31" fillId="0" borderId="32" xfId="2" applyNumberFormat="1" applyFont="1" applyBorder="1" applyAlignment="1">
      <alignment horizontal="right" wrapText="1"/>
    </xf>
    <xf numFmtId="175" fontId="30" fillId="0" borderId="33" xfId="2" applyNumberFormat="1" applyFont="1" applyBorder="1" applyAlignment="1">
      <alignment horizontal="center" wrapText="1"/>
    </xf>
    <xf numFmtId="0" fontId="30" fillId="8" borderId="26" xfId="2" applyFont="1" applyFill="1" applyBorder="1"/>
    <xf numFmtId="174" fontId="30" fillId="8" borderId="26" xfId="2" applyNumberFormat="1" applyFont="1" applyFill="1" applyBorder="1"/>
    <xf numFmtId="176" fontId="30" fillId="8" borderId="26" xfId="2" applyNumberFormat="1" applyFont="1" applyFill="1" applyBorder="1" applyAlignment="1">
      <alignment horizontal="right" wrapText="1"/>
    </xf>
    <xf numFmtId="175" fontId="30" fillId="8" borderId="26" xfId="2" applyNumberFormat="1" applyFont="1" applyFill="1" applyBorder="1" applyAlignment="1">
      <alignment horizontal="center" wrapText="1"/>
    </xf>
    <xf numFmtId="164" fontId="32" fillId="0" borderId="0" xfId="1" applyFont="1" applyAlignment="1">
      <alignment horizontal="left" vertical="top"/>
    </xf>
    <xf numFmtId="176" fontId="31" fillId="0" borderId="29" xfId="2" applyNumberFormat="1" applyFont="1" applyBorder="1" applyAlignment="1">
      <alignment horizontal="right" wrapText="1"/>
    </xf>
    <xf numFmtId="169" fontId="6" fillId="0" borderId="0" xfId="1" applyNumberFormat="1" applyFont="1" applyFill="1" applyBorder="1" applyAlignment="1" applyProtection="1">
      <alignment horizontal="left" vertical="top"/>
      <protection locked="0"/>
    </xf>
    <xf numFmtId="169" fontId="6" fillId="0" borderId="0" xfId="1" applyNumberFormat="1" applyFont="1" applyFill="1" applyBorder="1" applyAlignment="1">
      <alignment horizontal="left" vertical="top"/>
    </xf>
    <xf numFmtId="169" fontId="6" fillId="0" borderId="19" xfId="1" applyNumberFormat="1" applyFont="1" applyFill="1" applyBorder="1" applyAlignment="1">
      <alignment horizontal="left" vertical="top"/>
    </xf>
    <xf numFmtId="169" fontId="17" fillId="0" borderId="8" xfId="1" applyNumberFormat="1" applyFont="1" applyFill="1" applyBorder="1" applyAlignment="1" applyProtection="1">
      <alignment horizontal="left" vertical="top"/>
    </xf>
    <xf numFmtId="169" fontId="17" fillId="0" borderId="0" xfId="1" applyNumberFormat="1" applyFont="1" applyFill="1" applyBorder="1" applyAlignment="1" applyProtection="1">
      <alignment horizontal="left" vertical="top"/>
    </xf>
    <xf numFmtId="169" fontId="12" fillId="0" borderId="16" xfId="1" applyNumberFormat="1" applyFont="1" applyBorder="1" applyAlignment="1" applyProtection="1">
      <alignment horizontal="left" vertical="top"/>
    </xf>
    <xf numFmtId="169" fontId="6" fillId="0" borderId="8" xfId="1" applyNumberFormat="1" applyFont="1" applyFill="1" applyBorder="1" applyAlignment="1" applyProtection="1">
      <alignment horizontal="left" vertical="top"/>
    </xf>
    <xf numFmtId="169" fontId="6" fillId="0" borderId="0" xfId="1" applyNumberFormat="1" applyFont="1" applyFill="1" applyBorder="1" applyAlignment="1" applyProtection="1">
      <alignment horizontal="left" vertical="top"/>
    </xf>
    <xf numFmtId="4" fontId="17" fillId="9" borderId="1" xfId="0" applyNumberFormat="1" applyFont="1" applyFill="1" applyBorder="1" applyAlignment="1" applyProtection="1">
      <alignment horizontal="left" vertical="top"/>
      <protection locked="0"/>
    </xf>
    <xf numFmtId="1" fontId="17" fillId="9" borderId="1" xfId="0" applyNumberFormat="1" applyFont="1" applyFill="1" applyBorder="1" applyAlignment="1" applyProtection="1">
      <alignment horizontal="center" vertical="top"/>
      <protection locked="0"/>
    </xf>
    <xf numFmtId="4" fontId="17" fillId="9" borderId="1" xfId="0" applyNumberFormat="1" applyFont="1" applyFill="1" applyBorder="1" applyAlignment="1" applyProtection="1">
      <alignment horizontal="left" vertical="top" wrapText="1"/>
      <protection locked="0"/>
    </xf>
    <xf numFmtId="165" fontId="17" fillId="9" borderId="1" xfId="1" applyNumberFormat="1" applyFont="1" applyFill="1" applyBorder="1" applyAlignment="1" applyProtection="1">
      <alignment horizontal="left" vertical="top"/>
      <protection locked="0"/>
    </xf>
    <xf numFmtId="169" fontId="17" fillId="9" borderId="5" xfId="1" applyNumberFormat="1" applyFont="1" applyFill="1" applyBorder="1" applyAlignment="1" applyProtection="1">
      <alignment horizontal="left" vertical="top"/>
      <protection locked="0"/>
    </xf>
    <xf numFmtId="4" fontId="6" fillId="9" borderId="1" xfId="0" applyNumberFormat="1" applyFont="1" applyFill="1" applyBorder="1" applyAlignment="1" applyProtection="1">
      <alignment horizontal="left" vertical="top"/>
      <protection locked="0"/>
    </xf>
    <xf numFmtId="1" fontId="6" fillId="9" borderId="1" xfId="0" applyNumberFormat="1" applyFont="1" applyFill="1" applyBorder="1" applyAlignment="1" applyProtection="1">
      <alignment horizontal="center" vertical="top"/>
      <protection locked="0"/>
    </xf>
    <xf numFmtId="4" fontId="6" fillId="9" borderId="1" xfId="0" applyNumberFormat="1" applyFont="1" applyFill="1" applyBorder="1" applyAlignment="1" applyProtection="1">
      <alignment horizontal="left" vertical="top" wrapText="1"/>
      <protection locked="0"/>
    </xf>
    <xf numFmtId="165" fontId="6" fillId="9" borderId="1" xfId="1" applyNumberFormat="1" applyFont="1" applyFill="1" applyBorder="1" applyAlignment="1" applyProtection="1">
      <alignment horizontal="left" vertical="top"/>
      <protection locked="0"/>
    </xf>
    <xf numFmtId="169" fontId="17" fillId="0" borderId="1" xfId="1" applyNumberFormat="1" applyFont="1" applyFill="1" applyBorder="1" applyAlignment="1">
      <alignment horizontal="left" vertical="top"/>
    </xf>
    <xf numFmtId="169" fontId="6" fillId="0" borderId="1" xfId="1" applyNumberFormat="1" applyFont="1" applyFill="1" applyBorder="1" applyAlignment="1">
      <alignment horizontal="left" vertical="top"/>
    </xf>
    <xf numFmtId="43" fontId="34" fillId="10" borderId="34" xfId="3" applyFont="1" applyFill="1" applyBorder="1" applyAlignment="1" applyProtection="1">
      <alignment horizontal="center" vertical="center" wrapText="1"/>
      <protection locked="0"/>
    </xf>
    <xf numFmtId="43" fontId="34" fillId="10" borderId="35" xfId="3" applyFont="1" applyFill="1" applyBorder="1" applyAlignment="1" applyProtection="1">
      <alignment horizontal="center" vertical="center" wrapText="1"/>
      <protection locked="0"/>
    </xf>
    <xf numFmtId="43" fontId="34" fillId="10" borderId="36" xfId="3" applyFont="1" applyFill="1" applyBorder="1" applyAlignment="1" applyProtection="1">
      <alignment horizontal="center" vertical="center" wrapText="1"/>
      <protection locked="0"/>
    </xf>
    <xf numFmtId="0" fontId="35" fillId="0" borderId="0" xfId="0" applyFont="1" applyAlignment="1">
      <alignment horizontal="left" vertical="top"/>
    </xf>
    <xf numFmtId="169" fontId="17" fillId="9" borderId="1" xfId="1" applyNumberFormat="1" applyFont="1" applyFill="1" applyBorder="1" applyAlignment="1" applyProtection="1">
      <alignment horizontal="left" vertical="top"/>
      <protection locked="0"/>
    </xf>
    <xf numFmtId="169" fontId="17" fillId="9" borderId="8" xfId="1" applyNumberFormat="1" applyFont="1" applyFill="1" applyBorder="1" applyAlignment="1" applyProtection="1">
      <alignment horizontal="left" vertical="top"/>
      <protection locked="0"/>
    </xf>
    <xf numFmtId="169" fontId="17" fillId="9" borderId="8" xfId="1" applyNumberFormat="1" applyFont="1" applyFill="1" applyBorder="1" applyAlignment="1" applyProtection="1">
      <alignment horizontal="left" vertical="top"/>
    </xf>
    <xf numFmtId="169" fontId="17" fillId="9" borderId="5" xfId="1" applyNumberFormat="1" applyFont="1" applyFill="1" applyBorder="1" applyAlignment="1">
      <alignment horizontal="left" vertical="top"/>
    </xf>
    <xf numFmtId="169" fontId="17" fillId="9" borderId="1" xfId="1" applyNumberFormat="1" applyFont="1" applyFill="1" applyBorder="1" applyAlignment="1">
      <alignment horizontal="left" vertical="top"/>
    </xf>
    <xf numFmtId="169" fontId="17" fillId="9" borderId="8" xfId="1" applyNumberFormat="1" applyFont="1" applyFill="1" applyBorder="1" applyAlignment="1">
      <alignment horizontal="left" vertical="top"/>
    </xf>
    <xf numFmtId="169" fontId="17" fillId="9" borderId="14" xfId="1" applyNumberFormat="1" applyFont="1" applyFill="1" applyBorder="1" applyAlignment="1">
      <alignment horizontal="left" vertical="top"/>
    </xf>
    <xf numFmtId="169" fontId="6" fillId="9" borderId="1" xfId="1" applyNumberFormat="1" applyFont="1" applyFill="1" applyBorder="1" applyAlignment="1" applyProtection="1">
      <alignment horizontal="left" vertical="top"/>
      <protection locked="0"/>
    </xf>
    <xf numFmtId="169" fontId="6" fillId="9" borderId="8" xfId="1" applyNumberFormat="1" applyFont="1" applyFill="1" applyBorder="1" applyAlignment="1" applyProtection="1">
      <alignment horizontal="left" vertical="top"/>
      <protection locked="0"/>
    </xf>
    <xf numFmtId="169" fontId="6" fillId="9" borderId="8" xfId="1" applyNumberFormat="1" applyFont="1" applyFill="1" applyBorder="1" applyAlignment="1" applyProtection="1">
      <alignment horizontal="left" vertical="top"/>
    </xf>
    <xf numFmtId="169" fontId="6" fillId="9" borderId="8" xfId="1" applyNumberFormat="1" applyFont="1" applyFill="1" applyBorder="1" applyAlignment="1">
      <alignment horizontal="left" vertical="top"/>
    </xf>
    <xf numFmtId="169" fontId="6" fillId="9" borderId="14" xfId="1" applyNumberFormat="1" applyFont="1" applyFill="1" applyBorder="1" applyAlignment="1">
      <alignment horizontal="left" vertical="top"/>
    </xf>
    <xf numFmtId="169" fontId="6" fillId="9" borderId="1" xfId="1" applyNumberFormat="1" applyFont="1" applyFill="1" applyBorder="1" applyAlignment="1">
      <alignment horizontal="left" vertical="top"/>
    </xf>
    <xf numFmtId="43" fontId="34" fillId="9" borderId="34" xfId="3" applyFont="1" applyFill="1" applyBorder="1" applyAlignment="1" applyProtection="1">
      <alignment horizontal="center" vertical="center" wrapText="1"/>
      <protection locked="0"/>
    </xf>
    <xf numFmtId="164" fontId="36" fillId="9" borderId="24" xfId="1" applyFont="1" applyFill="1" applyBorder="1" applyAlignment="1">
      <alignment horizontal="center" vertical="top"/>
    </xf>
    <xf numFmtId="164" fontId="16" fillId="0" borderId="29" xfId="1" applyFont="1" applyFill="1" applyBorder="1" applyAlignment="1">
      <alignment horizontal="center" vertical="top" wrapText="1"/>
    </xf>
    <xf numFmtId="169" fontId="17" fillId="0" borderId="29" xfId="1" applyNumberFormat="1" applyFont="1" applyFill="1" applyBorder="1" applyAlignment="1">
      <alignment horizontal="center" vertical="top"/>
    </xf>
    <xf numFmtId="169" fontId="17" fillId="9" borderId="29" xfId="1" applyNumberFormat="1" applyFont="1" applyFill="1" applyBorder="1" applyAlignment="1">
      <alignment horizontal="center" vertical="top"/>
    </xf>
    <xf numFmtId="169" fontId="12" fillId="0" borderId="29" xfId="1" applyNumberFormat="1" applyFont="1" applyBorder="1" applyAlignment="1">
      <alignment horizontal="center" vertical="top"/>
    </xf>
    <xf numFmtId="169" fontId="6" fillId="0" borderId="29" xfId="1" applyNumberFormat="1" applyFont="1" applyFill="1" applyBorder="1" applyAlignment="1">
      <alignment horizontal="center" vertical="top"/>
    </xf>
    <xf numFmtId="169" fontId="6" fillId="9" borderId="29" xfId="1" applyNumberFormat="1" applyFont="1" applyFill="1" applyBorder="1" applyAlignment="1">
      <alignment horizontal="center" vertical="top"/>
    </xf>
    <xf numFmtId="0" fontId="37" fillId="9" borderId="0" xfId="0" applyFont="1" applyFill="1" applyAlignment="1">
      <alignment horizontal="center" vertical="center"/>
    </xf>
    <xf numFmtId="164" fontId="8" fillId="0" borderId="29" xfId="1" applyFont="1" applyBorder="1" applyAlignment="1">
      <alignment horizontal="center" vertical="top" wrapText="1"/>
    </xf>
    <xf numFmtId="1" fontId="17" fillId="12" borderId="1" xfId="0" quotePrefix="1" applyNumberFormat="1" applyFont="1" applyFill="1" applyBorder="1" applyAlignment="1" applyProtection="1">
      <alignment horizontal="center" vertical="top"/>
      <protection locked="0"/>
    </xf>
    <xf numFmtId="177" fontId="38" fillId="0" borderId="29" xfId="0" applyNumberFormat="1" applyFont="1" applyBorder="1" applyAlignment="1" applyProtection="1">
      <alignment vertical="top"/>
      <protection locked="0"/>
    </xf>
    <xf numFmtId="164" fontId="28" fillId="0" borderId="29" xfId="1" applyFont="1" applyFill="1" applyBorder="1" applyAlignment="1">
      <alignment horizontal="center" vertical="top" wrapText="1"/>
    </xf>
    <xf numFmtId="164" fontId="28" fillId="0" borderId="29" xfId="1" applyFont="1" applyBorder="1" applyAlignment="1">
      <alignment horizontal="center" vertical="top" wrapText="1"/>
    </xf>
    <xf numFmtId="4" fontId="17" fillId="12" borderId="1" xfId="0" applyNumberFormat="1" applyFont="1" applyFill="1" applyBorder="1" applyAlignment="1" applyProtection="1">
      <alignment horizontal="left" vertical="top"/>
      <protection locked="0"/>
    </xf>
    <xf numFmtId="1" fontId="17" fillId="12" borderId="1" xfId="0" applyNumberFormat="1" applyFont="1" applyFill="1" applyBorder="1" applyAlignment="1" applyProtection="1">
      <alignment horizontal="center" vertical="top"/>
      <protection locked="0"/>
    </xf>
    <xf numFmtId="4" fontId="17" fillId="12" borderId="1" xfId="0" applyNumberFormat="1" applyFont="1" applyFill="1" applyBorder="1" applyAlignment="1" applyProtection="1">
      <alignment horizontal="left" vertical="top" wrapText="1"/>
      <protection locked="0"/>
    </xf>
    <xf numFmtId="165" fontId="17" fillId="12" borderId="1" xfId="1" applyNumberFormat="1" applyFont="1" applyFill="1" applyBorder="1" applyAlignment="1" applyProtection="1">
      <alignment horizontal="left" vertical="top"/>
      <protection locked="0"/>
    </xf>
    <xf numFmtId="169" fontId="17" fillId="12" borderId="5" xfId="1" applyNumberFormat="1" applyFont="1" applyFill="1" applyBorder="1" applyAlignment="1" applyProtection="1">
      <alignment horizontal="left" vertical="top"/>
      <protection locked="0"/>
    </xf>
    <xf numFmtId="169" fontId="17" fillId="12" borderId="1" xfId="1" applyNumberFormat="1" applyFont="1" applyFill="1" applyBorder="1" applyAlignment="1" applyProtection="1">
      <alignment horizontal="left" vertical="top"/>
      <protection locked="0"/>
    </xf>
    <xf numFmtId="169" fontId="17" fillId="12" borderId="8" xfId="1" applyNumberFormat="1" applyFont="1" applyFill="1" applyBorder="1" applyAlignment="1" applyProtection="1">
      <alignment horizontal="left" vertical="top"/>
      <protection locked="0"/>
    </xf>
    <xf numFmtId="169" fontId="17" fillId="12" borderId="8" xfId="1" applyNumberFormat="1" applyFont="1" applyFill="1" applyBorder="1" applyAlignment="1" applyProtection="1">
      <alignment horizontal="left" vertical="top"/>
    </xf>
    <xf numFmtId="169" fontId="17" fillId="12" borderId="8" xfId="1" applyNumberFormat="1" applyFont="1" applyFill="1" applyBorder="1" applyAlignment="1">
      <alignment horizontal="left" vertical="top"/>
    </xf>
    <xf numFmtId="169" fontId="17" fillId="12" borderId="5" xfId="1" applyNumberFormat="1" applyFont="1" applyFill="1" applyBorder="1" applyAlignment="1">
      <alignment horizontal="left" vertical="top"/>
    </xf>
    <xf numFmtId="169" fontId="17" fillId="12" borderId="1" xfId="1" applyNumberFormat="1" applyFont="1" applyFill="1" applyBorder="1" applyAlignment="1">
      <alignment horizontal="left" vertical="top"/>
    </xf>
    <xf numFmtId="169" fontId="17" fillId="12" borderId="14" xfId="1" applyNumberFormat="1" applyFont="1" applyFill="1" applyBorder="1" applyAlignment="1">
      <alignment horizontal="left" vertical="top"/>
    </xf>
    <xf numFmtId="169" fontId="17" fillId="12" borderId="29" xfId="1" applyNumberFormat="1" applyFont="1" applyFill="1" applyBorder="1" applyAlignment="1">
      <alignment horizontal="center" vertical="top"/>
    </xf>
    <xf numFmtId="177" fontId="38" fillId="12" borderId="29" xfId="0" applyNumberFormat="1" applyFont="1" applyFill="1" applyBorder="1" applyAlignment="1" applyProtection="1">
      <alignment vertical="top"/>
      <protection locked="0"/>
    </xf>
    <xf numFmtId="164" fontId="28" fillId="12" borderId="29" xfId="1" applyFont="1" applyFill="1" applyBorder="1" applyAlignment="1">
      <alignment horizontal="center" vertical="top" wrapText="1"/>
    </xf>
    <xf numFmtId="164" fontId="23" fillId="12" borderId="0" xfId="1" applyFont="1" applyFill="1" applyAlignment="1">
      <alignment horizontal="left" vertical="top"/>
    </xf>
    <xf numFmtId="0" fontId="23" fillId="12" borderId="0" xfId="0" applyFont="1" applyFill="1" applyAlignment="1">
      <alignment horizontal="left" vertical="top"/>
    </xf>
    <xf numFmtId="165" fontId="17" fillId="11" borderId="1" xfId="1" applyNumberFormat="1" applyFont="1" applyFill="1" applyBorder="1" applyAlignment="1" applyProtection="1">
      <alignment horizontal="left" vertical="top" wrapText="1"/>
      <protection locked="0"/>
    </xf>
    <xf numFmtId="165" fontId="17" fillId="11" borderId="1" xfId="1" applyNumberFormat="1" applyFont="1" applyFill="1" applyBorder="1" applyAlignment="1" applyProtection="1">
      <alignment horizontal="left" vertical="top"/>
      <protection locked="0"/>
    </xf>
    <xf numFmtId="4" fontId="17" fillId="11" borderId="1" xfId="0" applyNumberFormat="1" applyFont="1" applyFill="1" applyBorder="1" applyAlignment="1" applyProtection="1">
      <alignment horizontal="left" vertical="top" wrapText="1"/>
      <protection locked="0"/>
    </xf>
    <xf numFmtId="4" fontId="17" fillId="0" borderId="1" xfId="0" applyNumberFormat="1" applyFont="1" applyFill="1" applyBorder="1" applyAlignment="1" applyProtection="1">
      <alignment horizontal="left" vertical="top" wrapText="1"/>
      <protection locked="0"/>
    </xf>
    <xf numFmtId="1" fontId="17" fillId="0" borderId="1" xfId="0" applyNumberFormat="1" applyFont="1" applyFill="1" applyBorder="1" applyAlignment="1" applyProtection="1">
      <alignment horizontal="center" vertical="top" wrapText="1"/>
      <protection locked="0"/>
    </xf>
    <xf numFmtId="165" fontId="17" fillId="0" borderId="1" xfId="1" applyNumberFormat="1" applyFont="1" applyFill="1" applyBorder="1" applyAlignment="1" applyProtection="1">
      <alignment horizontal="left" vertical="top"/>
      <protection locked="0"/>
    </xf>
    <xf numFmtId="169" fontId="17" fillId="0" borderId="5" xfId="1" applyNumberFormat="1" applyFont="1" applyFill="1" applyBorder="1" applyAlignment="1" applyProtection="1">
      <alignment horizontal="left" vertical="top"/>
      <protection locked="0"/>
    </xf>
    <xf numFmtId="169" fontId="17" fillId="0" borderId="5" xfId="1" applyNumberFormat="1" applyFont="1" applyFill="1" applyBorder="1" applyAlignment="1">
      <alignment horizontal="left" vertical="top"/>
    </xf>
    <xf numFmtId="49" fontId="18" fillId="0" borderId="0" xfId="0" applyNumberFormat="1" applyFont="1" applyAlignment="1">
      <alignment horizontal="left" vertical="top" wrapText="1"/>
    </xf>
    <xf numFmtId="0" fontId="33" fillId="10" borderId="23" xfId="2" applyFont="1" applyFill="1" applyBorder="1" applyAlignment="1">
      <alignment horizontal="center"/>
    </xf>
    <xf numFmtId="0" fontId="33" fillId="10" borderId="24" xfId="2" applyFont="1" applyFill="1" applyBorder="1" applyAlignment="1">
      <alignment horizontal="center"/>
    </xf>
    <xf numFmtId="0" fontId="33" fillId="10" borderId="25" xfId="2" applyFont="1" applyFill="1" applyBorder="1" applyAlignment="1">
      <alignment horizontal="center"/>
    </xf>
    <xf numFmtId="164" fontId="9" fillId="4" borderId="23" xfId="1" applyFont="1" applyFill="1" applyBorder="1" applyAlignment="1">
      <alignment horizontal="center" vertical="top"/>
    </xf>
    <xf numFmtId="164" fontId="9" fillId="4" borderId="24" xfId="1" applyFont="1" applyFill="1" applyBorder="1" applyAlignment="1">
      <alignment horizontal="center" vertical="top"/>
    </xf>
    <xf numFmtId="164" fontId="9" fillId="4" borderId="25" xfId="1" applyFont="1" applyFill="1" applyBorder="1" applyAlignment="1">
      <alignment horizontal="center" vertical="top"/>
    </xf>
    <xf numFmtId="164" fontId="9" fillId="3" borderId="23" xfId="1" applyFont="1" applyFill="1" applyBorder="1" applyAlignment="1">
      <alignment horizontal="center" vertical="top"/>
    </xf>
    <xf numFmtId="164" fontId="9" fillId="3" borderId="24" xfId="1" applyFont="1" applyFill="1" applyBorder="1" applyAlignment="1">
      <alignment horizontal="center" vertical="top"/>
    </xf>
    <xf numFmtId="164" fontId="9" fillId="3" borderId="25" xfId="1" applyFont="1" applyFill="1" applyBorder="1" applyAlignment="1">
      <alignment horizontal="center" vertical="top"/>
    </xf>
    <xf numFmtId="164" fontId="9" fillId="5" borderId="23" xfId="1" applyFont="1" applyFill="1" applyBorder="1" applyAlignment="1">
      <alignment horizontal="center" vertical="top"/>
    </xf>
    <xf numFmtId="164" fontId="9" fillId="5" borderId="24" xfId="1" applyFont="1" applyFill="1" applyBorder="1" applyAlignment="1">
      <alignment horizontal="center" vertical="top"/>
    </xf>
    <xf numFmtId="164" fontId="9" fillId="5" borderId="25" xfId="1" applyFont="1" applyFill="1" applyBorder="1" applyAlignment="1">
      <alignment horizontal="center" vertical="top"/>
    </xf>
    <xf numFmtId="164" fontId="9" fillId="6" borderId="23" xfId="1" applyFont="1" applyFill="1" applyBorder="1" applyAlignment="1">
      <alignment horizontal="center" vertical="top"/>
    </xf>
    <xf numFmtId="164" fontId="9" fillId="6" borderId="24" xfId="1" applyFont="1" applyFill="1" applyBorder="1" applyAlignment="1">
      <alignment horizontal="center" vertical="top"/>
    </xf>
    <xf numFmtId="164" fontId="9" fillId="6" borderId="25" xfId="1" applyFont="1" applyFill="1" applyBorder="1" applyAlignment="1">
      <alignment horizontal="center" vertical="top"/>
    </xf>
    <xf numFmtId="164" fontId="9" fillId="7" borderId="23" xfId="1" applyFont="1" applyFill="1" applyBorder="1" applyAlignment="1">
      <alignment horizontal="center" vertical="top"/>
    </xf>
    <xf numFmtId="164" fontId="9" fillId="7" borderId="24" xfId="1" applyFont="1" applyFill="1" applyBorder="1" applyAlignment="1">
      <alignment horizontal="center" vertical="top"/>
    </xf>
    <xf numFmtId="164" fontId="9" fillId="7" borderId="25" xfId="1" applyFont="1" applyFill="1" applyBorder="1" applyAlignment="1">
      <alignment horizontal="center" vertical="top"/>
    </xf>
  </cellXfs>
  <cellStyles count="4">
    <cellStyle name="Comma 2 2" xfId="3" xr:uid="{CDCE2F01-60EE-4342-92A4-CEB1658D1D7E}"/>
    <cellStyle name="Komma" xfId="1" builtinId="3"/>
    <cellStyle name="Normal 2" xfId="2" xr:uid="{D7D94988-8E4F-4110-9916-4D983A101EAB}"/>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workbookViewId="0">
      <selection activeCell="B8" sqref="B8"/>
    </sheetView>
  </sheetViews>
  <sheetFormatPr defaultColWidth="9.296875" defaultRowHeight="10"/>
  <cols>
    <col min="1" max="1" width="26.796875" style="35" customWidth="1"/>
    <col min="2" max="2" width="13.69921875" style="34" customWidth="1"/>
    <col min="3" max="107" width="13.69921875" style="35" customWidth="1"/>
    <col min="108" max="16384" width="9.296875" style="35"/>
  </cols>
  <sheetData>
    <row r="1" spans="1:5">
      <c r="A1" s="33"/>
    </row>
    <row r="2" spans="1:5">
      <c r="A2" s="33"/>
    </row>
    <row r="3" spans="1:5" ht="13">
      <c r="A3" s="36" t="s">
        <v>0</v>
      </c>
      <c r="B3" s="37"/>
    </row>
    <row r="4" spans="1:5" ht="13">
      <c r="A4" s="38" t="s">
        <v>1</v>
      </c>
      <c r="B4" s="39" t="s">
        <v>2</v>
      </c>
    </row>
    <row r="5" spans="1:5" ht="12.5">
      <c r="A5" s="40" t="s">
        <v>3</v>
      </c>
      <c r="B5" s="41">
        <v>133.4</v>
      </c>
    </row>
    <row r="6" spans="1:5" ht="12.5">
      <c r="A6" s="40" t="s">
        <v>4</v>
      </c>
      <c r="B6" s="41">
        <v>128.4</v>
      </c>
    </row>
    <row r="7" spans="1:5" ht="12.5">
      <c r="A7" s="40" t="s">
        <v>5</v>
      </c>
      <c r="B7" s="41">
        <v>129.6</v>
      </c>
    </row>
    <row r="8" spans="1:5" ht="12.5">
      <c r="A8" s="42" t="s">
        <v>6</v>
      </c>
      <c r="B8" s="43">
        <v>124.4</v>
      </c>
    </row>
    <row r="9" spans="1:5">
      <c r="A9" s="33"/>
    </row>
    <row r="11" spans="1:5" ht="13">
      <c r="A11" s="36" t="s">
        <v>7</v>
      </c>
      <c r="B11" s="37"/>
    </row>
    <row r="12" spans="1:5" ht="13">
      <c r="A12" s="38" t="s">
        <v>1</v>
      </c>
      <c r="B12" s="39" t="s">
        <v>8</v>
      </c>
      <c r="D12" s="35" t="s">
        <v>9</v>
      </c>
      <c r="E12" s="35" t="s">
        <v>9</v>
      </c>
    </row>
    <row r="13" spans="1:5" ht="12.5">
      <c r="A13" s="40" t="s">
        <v>10</v>
      </c>
      <c r="B13" s="44">
        <f>Polisblad!I13</f>
        <v>0.70224999999999993</v>
      </c>
    </row>
    <row r="14" spans="1:5" ht="12.5">
      <c r="A14" s="40" t="s">
        <v>11</v>
      </c>
      <c r="B14" s="44">
        <f>Polisblad!I13</f>
        <v>0.70224999999999993</v>
      </c>
    </row>
    <row r="15" spans="1:5" ht="12.5">
      <c r="A15" s="42"/>
      <c r="B15" s="45"/>
    </row>
    <row r="17" spans="1:2">
      <c r="B17" s="46"/>
    </row>
    <row r="19" spans="1:2">
      <c r="A19" s="35" t="s">
        <v>12</v>
      </c>
      <c r="B19" s="34">
        <v>-3</v>
      </c>
    </row>
  </sheetData>
  <phoneticPr fontId="0" type="noConversion"/>
  <printOptions gridLines="1" gridLinesSet="0"/>
  <pageMargins left="0.75" right="0.75" top="1" bottom="1" header="0.5" footer="0.5"/>
  <pageSetup paperSize="9" orientation="portrait" horizontalDpi="4294967292"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3"/>
  <sheetViews>
    <sheetView zoomScaleNormal="100" workbookViewId="0">
      <selection activeCell="A2" sqref="A2"/>
    </sheetView>
  </sheetViews>
  <sheetFormatPr defaultColWidth="28" defaultRowHeight="12.5"/>
  <cols>
    <col min="1" max="1" width="33" style="47" customWidth="1"/>
    <col min="2" max="2" width="28" style="65" customWidth="1"/>
    <col min="3" max="3" width="12.3984375" style="48" customWidth="1"/>
    <col min="4" max="4" width="28" style="65" customWidth="1"/>
    <col min="5" max="5" width="20.69921875" style="65" customWidth="1"/>
    <col min="6" max="6" width="20.09765625" style="47" customWidth="1"/>
    <col min="7" max="7" width="69" style="47" bestFit="1" customWidth="1"/>
    <col min="8" max="8" width="19.69921875" style="47" customWidth="1"/>
    <col min="9" max="9" width="16.796875" style="47" customWidth="1"/>
    <col min="10" max="16384" width="28" style="47"/>
  </cols>
  <sheetData>
    <row r="1" spans="1:10" ht="15.5">
      <c r="A1" s="52" t="s">
        <v>13</v>
      </c>
    </row>
    <row r="2" spans="1:10" ht="13">
      <c r="A2" s="53" t="str">
        <f>'Bestand dd 1 januari 2025'!A2</f>
        <v>behorende bij polis nr. B0100116716  ten behoeve van aanbesteding 01-01-2026</v>
      </c>
    </row>
    <row r="3" spans="1:10" ht="22.5">
      <c r="A3" s="54" t="str">
        <f>'Bestand dd 1 januari 2025'!A3</f>
        <v>Gemeente Duiven</v>
      </c>
    </row>
    <row r="5" spans="1:10" ht="13">
      <c r="A5" s="64" t="s">
        <v>14</v>
      </c>
    </row>
    <row r="6" spans="1:10" ht="13" thickBot="1">
      <c r="A6" s="47" t="s">
        <v>15</v>
      </c>
      <c r="B6" s="65">
        <f>'Bestand dd 1 januari 2025'!J39</f>
        <v>45190000</v>
      </c>
      <c r="C6" s="48">
        <f>premieGM</f>
        <v>0.70224999999999993</v>
      </c>
      <c r="D6" s="65">
        <f>ROUND(B6*C6/1000,2)</f>
        <v>31734.68</v>
      </c>
    </row>
    <row r="7" spans="1:10" ht="26.5" thickBot="1">
      <c r="A7" s="47" t="s">
        <v>16</v>
      </c>
      <c r="B7" s="65">
        <f>'Bestand dd 1 januari 2025'!K39</f>
        <v>3193000</v>
      </c>
      <c r="C7" s="48">
        <f>premieGM</f>
        <v>0.70224999999999993</v>
      </c>
      <c r="D7" s="65">
        <f>ROUND(B7*C7/1000,2)</f>
        <v>2242.2800000000002</v>
      </c>
      <c r="G7" s="139" t="s">
        <v>17</v>
      </c>
      <c r="H7" s="140" t="s">
        <v>18</v>
      </c>
      <c r="I7" s="139" t="s">
        <v>19</v>
      </c>
      <c r="J7" s="141" t="s">
        <v>20</v>
      </c>
    </row>
    <row r="8" spans="1:10">
      <c r="G8" s="142" t="s">
        <v>21</v>
      </c>
      <c r="H8" s="143">
        <v>0.25</v>
      </c>
      <c r="I8" s="155">
        <v>0.70599999999999996</v>
      </c>
      <c r="J8" s="144">
        <f>ROUND($B$13*H8*I8/1000,2)</f>
        <v>23153.49</v>
      </c>
    </row>
    <row r="9" spans="1:10" ht="13">
      <c r="A9" s="64" t="s">
        <v>22</v>
      </c>
      <c r="G9" s="145" t="s">
        <v>23</v>
      </c>
      <c r="H9" s="143">
        <v>0.25</v>
      </c>
      <c r="I9" s="155">
        <v>0.66200000000000003</v>
      </c>
      <c r="J9" s="144">
        <f t="shared" ref="J9:J11" si="0">ROUND($B$13*H9*I9/1000,2)</f>
        <v>21710.5</v>
      </c>
    </row>
    <row r="10" spans="1:10">
      <c r="A10" s="47" t="s">
        <v>24</v>
      </c>
      <c r="B10" s="65">
        <f>'Bestand dd 1 januari 2025'!J70</f>
        <v>76264250</v>
      </c>
      <c r="C10" s="48">
        <f>premieOW</f>
        <v>0.70224999999999993</v>
      </c>
      <c r="D10" s="65">
        <f>ROUND(B10*C10/1000,2)</f>
        <v>53556.57</v>
      </c>
      <c r="G10" s="146" t="s">
        <v>25</v>
      </c>
      <c r="H10" s="143">
        <v>0.25</v>
      </c>
      <c r="I10" s="155">
        <v>0.70599999999999996</v>
      </c>
      <c r="J10" s="144">
        <f t="shared" si="0"/>
        <v>23153.49</v>
      </c>
    </row>
    <row r="11" spans="1:10">
      <c r="A11" s="47" t="s">
        <v>26</v>
      </c>
      <c r="B11" s="65">
        <f>'Bestand dd 1 januari 2025'!K70</f>
        <v>6534000</v>
      </c>
      <c r="C11" s="48">
        <f>premieOW</f>
        <v>0.70224999999999993</v>
      </c>
      <c r="D11" s="65">
        <f>ROUND(B11*C11/1000,2)</f>
        <v>4588.5</v>
      </c>
      <c r="G11" s="142" t="s">
        <v>27</v>
      </c>
      <c r="H11" s="143">
        <v>0.25</v>
      </c>
      <c r="I11" s="155">
        <v>0.73499999999999999</v>
      </c>
      <c r="J11" s="144">
        <f t="shared" si="0"/>
        <v>24104.55</v>
      </c>
    </row>
    <row r="12" spans="1:10" ht="13.5" thickBot="1">
      <c r="G12" s="145"/>
      <c r="H12" s="147"/>
      <c r="I12" s="148"/>
      <c r="J12" s="149"/>
    </row>
    <row r="13" spans="1:10" ht="13.5" thickBot="1">
      <c r="B13" s="66">
        <f>SUM(B6:B12)</f>
        <v>131181250</v>
      </c>
      <c r="D13" s="66">
        <f>SUM(D6:D12)</f>
        <v>92122.03</v>
      </c>
      <c r="G13" s="150" t="s">
        <v>28</v>
      </c>
      <c r="H13" s="151">
        <f>SUM(H8:H11)</f>
        <v>1</v>
      </c>
      <c r="I13" s="152">
        <f>SUMPRODUCT(I8:I11,H8:H11)</f>
        <v>0.70224999999999993</v>
      </c>
      <c r="J13" s="153">
        <f>SUM(J8:J11)</f>
        <v>92122.030000000013</v>
      </c>
    </row>
    <row r="14" spans="1:10" ht="59.25" customHeight="1" thickTop="1">
      <c r="D14" s="231" t="s">
        <v>29</v>
      </c>
      <c r="E14" s="231"/>
    </row>
    <row r="18" spans="1:4">
      <c r="A18" s="47" t="s">
        <v>30</v>
      </c>
      <c r="B18" s="65">
        <f>'Bestand dd 1 januari 2025'!S72</f>
        <v>139664000</v>
      </c>
    </row>
    <row r="19" spans="1:4">
      <c r="A19" s="47" t="s">
        <v>31</v>
      </c>
      <c r="B19" s="65">
        <f>cad</f>
        <v>1895000</v>
      </c>
    </row>
    <row r="20" spans="1:4">
      <c r="A20" s="47" t="s">
        <v>9</v>
      </c>
      <c r="B20" s="107">
        <f>SUM(B18:B19)</f>
        <v>141559000</v>
      </c>
    </row>
    <row r="21" spans="1:4">
      <c r="A21" s="47" t="s">
        <v>32</v>
      </c>
      <c r="B21" s="65">
        <f>index</f>
        <v>2238250</v>
      </c>
    </row>
    <row r="22" spans="1:4" ht="13.5" thickBot="1">
      <c r="A22" s="47" t="s">
        <v>33</v>
      </c>
      <c r="B22" s="66">
        <f>SUM(B20:B21)</f>
        <v>143797250</v>
      </c>
    </row>
    <row r="23" spans="1:4" ht="13" thickTop="1"/>
    <row r="26" spans="1:4" ht="13" hidden="1">
      <c r="A26" s="64" t="s">
        <v>34</v>
      </c>
      <c r="D26" s="134" t="s">
        <v>9</v>
      </c>
    </row>
    <row r="27" spans="1:4" hidden="1">
      <c r="A27" s="47" t="s">
        <v>35</v>
      </c>
      <c r="D27" s="65">
        <f>J13</f>
        <v>92122.030000000013</v>
      </c>
    </row>
    <row r="28" spans="1:4" hidden="1">
      <c r="A28" s="47" t="s">
        <v>36</v>
      </c>
    </row>
    <row r="29" spans="1:4" hidden="1">
      <c r="A29" s="47" t="s">
        <v>37</v>
      </c>
      <c r="D29" s="65">
        <v>110450.59</v>
      </c>
    </row>
    <row r="30" spans="1:4" ht="13.5" hidden="1" thickBot="1">
      <c r="A30" s="47" t="s">
        <v>38</v>
      </c>
      <c r="D30" s="66">
        <f>SUM(D27-D29)</f>
        <v>-18328.559999999983</v>
      </c>
    </row>
    <row r="36" spans="2:6">
      <c r="B36" s="136"/>
      <c r="F36" s="138"/>
    </row>
    <row r="37" spans="2:6">
      <c r="B37" s="136"/>
      <c r="F37" s="138"/>
    </row>
    <row r="38" spans="2:6">
      <c r="B38" s="136"/>
      <c r="F38" s="138"/>
    </row>
    <row r="39" spans="2:6">
      <c r="B39" s="136"/>
      <c r="F39" s="138"/>
    </row>
    <row r="40" spans="2:6">
      <c r="B40" s="136"/>
      <c r="F40" s="138"/>
    </row>
    <row r="41" spans="2:6">
      <c r="F41" s="138"/>
    </row>
    <row r="43" spans="2:6">
      <c r="C43" s="137"/>
    </row>
  </sheetData>
  <mergeCells count="1">
    <mergeCell ref="D14:E14"/>
  </mergeCells>
  <phoneticPr fontId="0" type="noConversion"/>
  <printOptions horizontalCentered="1" gridLines="1"/>
  <pageMargins left="0.23622047244094491" right="0.23622047244094491" top="0.94488188976377963"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X105"/>
  <sheetViews>
    <sheetView tabSelected="1" zoomScaleNormal="100" workbookViewId="0">
      <pane ySplit="5" topLeftCell="A6" activePane="bottomLeft" state="frozen"/>
      <selection pane="bottomLeft" activeCell="AA13" sqref="AA13"/>
    </sheetView>
  </sheetViews>
  <sheetFormatPr defaultColWidth="9.296875" defaultRowHeight="13"/>
  <cols>
    <col min="1" max="1" width="28.09765625" style="6" customWidth="1"/>
    <col min="2" max="2" width="7.296875" style="31" customWidth="1"/>
    <col min="3" max="3" width="7.69921875" style="6" customWidth="1"/>
    <col min="4" max="4" width="11" style="18" customWidth="1"/>
    <col min="5" max="5" width="14" style="18" customWidth="1"/>
    <col min="6" max="6" width="7.3984375" style="18" customWidth="1"/>
    <col min="7" max="7" width="10.796875" style="24" customWidth="1"/>
    <col min="8" max="8" width="11.796875" style="24" customWidth="1"/>
    <col min="9" max="9" width="29" style="24" customWidth="1"/>
    <col min="10" max="10" width="20.296875" style="5" customWidth="1"/>
    <col min="11" max="11" width="19.296875" style="5" customWidth="1"/>
    <col min="12" max="12" width="20.296875" style="5" customWidth="1"/>
    <col min="13" max="13" width="16.69921875" style="5" customWidth="1"/>
    <col min="14" max="26" width="21.3984375" style="5" hidden="1" customWidth="1"/>
    <col min="27" max="27" width="13" style="5" customWidth="1"/>
    <col min="28" max="28" width="19.09765625" style="5" customWidth="1"/>
    <col min="29" max="29" width="20" style="5" customWidth="1"/>
    <col min="30" max="30" width="12.69921875" style="5" customWidth="1"/>
    <col min="31" max="31" width="11.09765625" style="5" customWidth="1"/>
    <col min="32" max="32" width="15.296875" style="5" customWidth="1"/>
    <col min="33" max="33" width="14" style="5" customWidth="1"/>
    <col min="34" max="232" width="9.296875" style="5"/>
    <col min="233" max="16384" width="9.296875" style="6"/>
  </cols>
  <sheetData>
    <row r="1" spans="1:232" ht="13.25" customHeight="1">
      <c r="A1" s="108" t="s">
        <v>39</v>
      </c>
      <c r="B1" s="109"/>
      <c r="C1" s="110"/>
      <c r="D1" s="111"/>
      <c r="E1" s="112"/>
      <c r="F1" s="112"/>
      <c r="G1" s="113"/>
      <c r="H1" s="113"/>
      <c r="I1" s="113"/>
      <c r="J1" s="110"/>
      <c r="K1" s="110"/>
      <c r="L1" s="114"/>
      <c r="M1" s="115"/>
      <c r="N1" s="2"/>
      <c r="O1" s="2"/>
      <c r="P1" s="3"/>
      <c r="Q1" s="2"/>
      <c r="R1" s="2"/>
      <c r="S1" s="3"/>
      <c r="T1" s="2"/>
      <c r="U1" s="2"/>
      <c r="V1" s="3"/>
      <c r="W1" s="2"/>
      <c r="X1" s="2"/>
      <c r="Y1" s="3"/>
      <c r="Z1" s="4"/>
      <c r="AA1" s="4"/>
    </row>
    <row r="2" spans="1:232" ht="13.25" customHeight="1">
      <c r="A2" s="116" t="s">
        <v>40</v>
      </c>
      <c r="B2" s="109"/>
      <c r="C2" s="117"/>
      <c r="D2" s="118"/>
      <c r="E2" s="119"/>
      <c r="F2" s="119"/>
      <c r="G2" s="120"/>
      <c r="H2" s="120"/>
      <c r="I2" s="120"/>
      <c r="J2" s="121"/>
      <c r="K2" s="121"/>
      <c r="L2" s="122"/>
      <c r="M2" s="123"/>
      <c r="N2" s="7"/>
      <c r="O2" s="7"/>
      <c r="P2" s="8"/>
      <c r="Q2" s="7"/>
      <c r="R2" s="7"/>
      <c r="S2" s="8"/>
      <c r="T2" s="7"/>
      <c r="U2" s="7"/>
      <c r="V2" s="8"/>
      <c r="W2" s="7"/>
      <c r="X2" s="7"/>
      <c r="Y2" s="8"/>
      <c r="Z2" s="51"/>
      <c r="AA2" s="51"/>
    </row>
    <row r="3" spans="1:232" ht="23.75" customHeight="1" thickBot="1">
      <c r="A3" s="124" t="s">
        <v>41</v>
      </c>
      <c r="B3" s="109"/>
      <c r="C3" s="117"/>
      <c r="D3" s="118"/>
      <c r="E3" s="112"/>
      <c r="F3" s="112"/>
      <c r="G3" s="125"/>
      <c r="H3" s="125"/>
      <c r="I3" s="125"/>
      <c r="J3" s="126"/>
      <c r="K3" s="126"/>
      <c r="L3" s="127"/>
      <c r="M3" s="126"/>
      <c r="N3" s="96" t="s">
        <v>42</v>
      </c>
      <c r="O3" s="9"/>
      <c r="P3" s="10"/>
      <c r="Q3" s="9"/>
      <c r="R3" s="9"/>
      <c r="S3" s="10"/>
      <c r="T3" s="9"/>
      <c r="U3" s="9"/>
      <c r="V3" s="10"/>
      <c r="W3" s="9"/>
      <c r="X3" s="9"/>
      <c r="Y3" s="10"/>
      <c r="Z3" s="9"/>
      <c r="AA3" s="9"/>
    </row>
    <row r="4" spans="1:232" ht="13.25" customHeight="1" thickBot="1">
      <c r="A4" s="128"/>
      <c r="B4" s="129"/>
      <c r="C4" s="130"/>
      <c r="D4" s="131"/>
      <c r="E4" s="132"/>
      <c r="F4" s="132"/>
      <c r="G4" s="133"/>
      <c r="H4" s="133"/>
      <c r="I4" s="133"/>
      <c r="J4" s="238" t="s">
        <v>43</v>
      </c>
      <c r="K4" s="239"/>
      <c r="L4" s="239"/>
      <c r="M4" s="240"/>
      <c r="N4" s="241" t="s">
        <v>44</v>
      </c>
      <c r="O4" s="242"/>
      <c r="P4" s="243"/>
      <c r="Q4" s="244" t="s">
        <v>45</v>
      </c>
      <c r="R4" s="245"/>
      <c r="S4" s="246"/>
      <c r="T4" s="247" t="s">
        <v>46</v>
      </c>
      <c r="U4" s="248"/>
      <c r="V4" s="249"/>
      <c r="W4" s="235" t="s">
        <v>47</v>
      </c>
      <c r="X4" s="236"/>
      <c r="Y4" s="236"/>
      <c r="Z4" s="237"/>
      <c r="AA4" s="193"/>
      <c r="AB4" s="232" t="s">
        <v>48</v>
      </c>
      <c r="AC4" s="233"/>
      <c r="AD4" s="233"/>
      <c r="AE4" s="233"/>
      <c r="AF4" s="233"/>
      <c r="AG4" s="234"/>
    </row>
    <row r="5" spans="1:232" s="18" customFormat="1" ht="33.5" customHeight="1">
      <c r="A5" s="11" t="s">
        <v>49</v>
      </c>
      <c r="B5" s="12" t="s">
        <v>50</v>
      </c>
      <c r="C5" s="11" t="s">
        <v>51</v>
      </c>
      <c r="D5" s="11" t="s">
        <v>52</v>
      </c>
      <c r="E5" s="11" t="s">
        <v>53</v>
      </c>
      <c r="F5" s="11" t="s">
        <v>54</v>
      </c>
      <c r="G5" s="13" t="s">
        <v>55</v>
      </c>
      <c r="H5" s="13" t="s">
        <v>56</v>
      </c>
      <c r="I5" s="13" t="s">
        <v>57</v>
      </c>
      <c r="J5" s="14" t="s">
        <v>58</v>
      </c>
      <c r="K5" s="15" t="s">
        <v>59</v>
      </c>
      <c r="L5" s="15" t="s">
        <v>28</v>
      </c>
      <c r="M5" s="16" t="s">
        <v>60</v>
      </c>
      <c r="N5" s="14" t="s">
        <v>58</v>
      </c>
      <c r="O5" s="15" t="s">
        <v>59</v>
      </c>
      <c r="P5" s="16" t="s">
        <v>28</v>
      </c>
      <c r="Q5" s="14" t="s">
        <v>58</v>
      </c>
      <c r="R5" s="15" t="s">
        <v>59</v>
      </c>
      <c r="S5" s="16" t="s">
        <v>28</v>
      </c>
      <c r="T5" s="14" t="s">
        <v>58</v>
      </c>
      <c r="U5" s="15" t="s">
        <v>59</v>
      </c>
      <c r="V5" s="16" t="s">
        <v>28</v>
      </c>
      <c r="W5" s="14" t="s">
        <v>58</v>
      </c>
      <c r="X5" s="15" t="s">
        <v>59</v>
      </c>
      <c r="Y5" s="49" t="s">
        <v>28</v>
      </c>
      <c r="Z5" s="16" t="s">
        <v>61</v>
      </c>
      <c r="AA5" s="192" t="s">
        <v>62</v>
      </c>
      <c r="AB5" s="175" t="s">
        <v>63</v>
      </c>
      <c r="AC5" s="176" t="s">
        <v>64</v>
      </c>
      <c r="AD5" s="176" t="s">
        <v>65</v>
      </c>
      <c r="AE5" s="176" t="s">
        <v>66</v>
      </c>
      <c r="AF5" s="176" t="s">
        <v>67</v>
      </c>
      <c r="AG5" s="177" t="s">
        <v>68</v>
      </c>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row>
    <row r="6" spans="1:232" s="18" customFormat="1" ht="13.25" customHeight="1">
      <c r="A6" s="97" t="s">
        <v>14</v>
      </c>
      <c r="B6" s="98"/>
      <c r="C6" s="97"/>
      <c r="D6" s="97"/>
      <c r="E6" s="97"/>
      <c r="F6" s="97"/>
      <c r="G6" s="99"/>
      <c r="H6" s="99"/>
      <c r="I6" s="99"/>
      <c r="J6" s="100"/>
      <c r="K6" s="101"/>
      <c r="L6" s="101"/>
      <c r="M6" s="102"/>
      <c r="N6" s="100"/>
      <c r="O6" s="101"/>
      <c r="P6" s="57"/>
      <c r="Q6" s="55"/>
      <c r="R6" s="56"/>
      <c r="S6" s="57"/>
      <c r="T6" s="55"/>
      <c r="U6" s="56"/>
      <c r="V6" s="57"/>
      <c r="W6" s="55"/>
      <c r="X6" s="56"/>
      <c r="Y6" s="58"/>
      <c r="Z6" s="56"/>
      <c r="AA6" s="194"/>
      <c r="AB6" s="204"/>
      <c r="AC6" s="204"/>
      <c r="AD6" s="204"/>
      <c r="AE6" s="204"/>
      <c r="AF6" s="204"/>
      <c r="AG6" s="204"/>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row>
    <row r="7" spans="1:232" s="69" customFormat="1" ht="13.25" customHeight="1">
      <c r="A7" s="79" t="s">
        <v>69</v>
      </c>
      <c r="B7" s="202" t="s">
        <v>70</v>
      </c>
      <c r="C7" s="79" t="s">
        <v>71</v>
      </c>
      <c r="D7" s="81" t="s">
        <v>72</v>
      </c>
      <c r="E7" s="81" t="s">
        <v>73</v>
      </c>
      <c r="F7" s="81"/>
      <c r="G7" s="103">
        <v>43403</v>
      </c>
      <c r="H7" s="103"/>
      <c r="I7" s="103"/>
      <c r="J7" s="86">
        <f t="shared" ref="J7:J37" si="0">ROUND(N7*ign/igo,afrind)</f>
        <v>445000</v>
      </c>
      <c r="K7" s="87">
        <f t="shared" ref="K7:K37" si="1">ROUND(O7*iin/iio,afrind)</f>
        <v>0</v>
      </c>
      <c r="L7" s="104">
        <f t="shared" ref="L7:L21" si="2">SUM(J7:K7)</f>
        <v>445000</v>
      </c>
      <c r="M7" s="88">
        <f>ROUND(L7*premieGM/1000,2)</f>
        <v>312.5</v>
      </c>
      <c r="N7" s="86">
        <v>428000</v>
      </c>
      <c r="O7" s="87">
        <v>0</v>
      </c>
      <c r="P7" s="159">
        <f t="shared" ref="P7:P16" si="3">SUM(N7:O7)</f>
        <v>428000</v>
      </c>
      <c r="Q7" s="22">
        <v>428000</v>
      </c>
      <c r="R7" s="23">
        <v>0</v>
      </c>
      <c r="S7" s="74">
        <f t="shared" ref="S7:S16" si="4">SUM(Q7:R7)</f>
        <v>428000</v>
      </c>
      <c r="T7" s="22">
        <f t="shared" ref="T7:T37" si="5">J7-N7</f>
        <v>17000</v>
      </c>
      <c r="U7" s="23">
        <f t="shared" ref="U7:U37" si="6">K7-O7</f>
        <v>0</v>
      </c>
      <c r="V7" s="74">
        <f t="shared" ref="V7:V16" si="7">SUM(T7:U7)</f>
        <v>17000</v>
      </c>
      <c r="W7" s="22">
        <f t="shared" ref="W7:W16" si="8">N7-Q7</f>
        <v>0</v>
      </c>
      <c r="X7" s="23">
        <f t="shared" ref="X7:X27" si="9">O7-R7</f>
        <v>0</v>
      </c>
      <c r="Y7" s="75">
        <f t="shared" ref="Y7:Y16" si="10">SUM(W7:X7)</f>
        <v>0</v>
      </c>
      <c r="Z7" s="173">
        <f>ROUND(Y7*premieGM,2)</f>
        <v>0</v>
      </c>
      <c r="AA7" s="195"/>
      <c r="AB7" s="205" t="s">
        <v>74</v>
      </c>
      <c r="AC7" s="205" t="s">
        <v>74</v>
      </c>
      <c r="AD7" s="205" t="s">
        <v>74</v>
      </c>
      <c r="AE7" s="205" t="s">
        <v>74</v>
      </c>
      <c r="AF7" s="205"/>
      <c r="AG7" s="205" t="s">
        <v>75</v>
      </c>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8"/>
      <c r="HS7" s="68"/>
      <c r="HT7" s="68"/>
      <c r="HU7" s="68"/>
      <c r="HV7" s="68"/>
      <c r="HW7" s="68"/>
      <c r="HX7" s="68"/>
    </row>
    <row r="8" spans="1:232" s="69" customFormat="1" ht="13.25" customHeight="1">
      <c r="A8" s="79" t="s">
        <v>76</v>
      </c>
      <c r="B8" s="80">
        <v>9</v>
      </c>
      <c r="C8" s="79" t="s">
        <v>77</v>
      </c>
      <c r="D8" s="81" t="s">
        <v>72</v>
      </c>
      <c r="E8" s="81" t="s">
        <v>78</v>
      </c>
      <c r="F8" s="81"/>
      <c r="G8" s="103">
        <v>43403</v>
      </c>
      <c r="H8" s="103"/>
      <c r="I8" s="103"/>
      <c r="J8" s="86">
        <f t="shared" si="0"/>
        <v>249000</v>
      </c>
      <c r="K8" s="87">
        <f t="shared" si="1"/>
        <v>0</v>
      </c>
      <c r="L8" s="104">
        <f t="shared" si="2"/>
        <v>249000</v>
      </c>
      <c r="M8" s="88">
        <f t="shared" ref="M8:M37" si="11">ROUND(L8*premieGM/1000,2)</f>
        <v>174.86</v>
      </c>
      <c r="N8" s="86">
        <v>240000</v>
      </c>
      <c r="O8" s="87">
        <v>0</v>
      </c>
      <c r="P8" s="159">
        <f t="shared" si="3"/>
        <v>240000</v>
      </c>
      <c r="Q8" s="22">
        <v>240000</v>
      </c>
      <c r="R8" s="23">
        <v>0</v>
      </c>
      <c r="S8" s="74">
        <f t="shared" si="4"/>
        <v>240000</v>
      </c>
      <c r="T8" s="22">
        <f t="shared" si="5"/>
        <v>9000</v>
      </c>
      <c r="U8" s="23">
        <f t="shared" si="6"/>
        <v>0</v>
      </c>
      <c r="V8" s="74">
        <f t="shared" si="7"/>
        <v>9000</v>
      </c>
      <c r="W8" s="22">
        <f t="shared" si="8"/>
        <v>0</v>
      </c>
      <c r="X8" s="23">
        <f t="shared" si="9"/>
        <v>0</v>
      </c>
      <c r="Y8" s="75">
        <f t="shared" si="10"/>
        <v>0</v>
      </c>
      <c r="Z8" s="173">
        <f t="shared" ref="Z8:Z37" si="12">ROUND(Y8*premieGM,2)</f>
        <v>0</v>
      </c>
      <c r="AA8" s="195"/>
      <c r="AB8" s="205" t="s">
        <v>74</v>
      </c>
      <c r="AC8" s="205" t="s">
        <v>74</v>
      </c>
      <c r="AD8" s="205" t="s">
        <v>74</v>
      </c>
      <c r="AE8" s="205" t="s">
        <v>74</v>
      </c>
      <c r="AF8" s="205"/>
      <c r="AG8" s="205" t="s">
        <v>75</v>
      </c>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row>
    <row r="9" spans="1:232" s="69" customFormat="1" ht="13.25" customHeight="1">
      <c r="A9" s="79" t="s">
        <v>76</v>
      </c>
      <c r="B9" s="80" t="s">
        <v>79</v>
      </c>
      <c r="C9" s="79" t="s">
        <v>77</v>
      </c>
      <c r="D9" s="81" t="s">
        <v>72</v>
      </c>
      <c r="E9" s="81" t="s">
        <v>80</v>
      </c>
      <c r="F9" s="81"/>
      <c r="G9" s="103">
        <v>43403</v>
      </c>
      <c r="H9" s="103"/>
      <c r="I9" s="103"/>
      <c r="J9" s="86">
        <f t="shared" si="0"/>
        <v>499000</v>
      </c>
      <c r="K9" s="87">
        <f t="shared" si="1"/>
        <v>0</v>
      </c>
      <c r="L9" s="104">
        <f t="shared" si="2"/>
        <v>499000</v>
      </c>
      <c r="M9" s="88">
        <f t="shared" si="11"/>
        <v>350.42</v>
      </c>
      <c r="N9" s="86">
        <v>480000</v>
      </c>
      <c r="O9" s="87">
        <v>0</v>
      </c>
      <c r="P9" s="159">
        <f t="shared" si="3"/>
        <v>480000</v>
      </c>
      <c r="Q9" s="22">
        <v>480000</v>
      </c>
      <c r="R9" s="23">
        <v>0</v>
      </c>
      <c r="S9" s="74">
        <f t="shared" si="4"/>
        <v>480000</v>
      </c>
      <c r="T9" s="22">
        <f t="shared" si="5"/>
        <v>19000</v>
      </c>
      <c r="U9" s="23">
        <f t="shared" si="6"/>
        <v>0</v>
      </c>
      <c r="V9" s="74">
        <f t="shared" si="7"/>
        <v>19000</v>
      </c>
      <c r="W9" s="22">
        <f t="shared" si="8"/>
        <v>0</v>
      </c>
      <c r="X9" s="23">
        <f t="shared" si="9"/>
        <v>0</v>
      </c>
      <c r="Y9" s="75">
        <f t="shared" si="10"/>
        <v>0</v>
      </c>
      <c r="Z9" s="173">
        <f t="shared" si="12"/>
        <v>0</v>
      </c>
      <c r="AA9" s="195"/>
      <c r="AB9" s="205" t="s">
        <v>74</v>
      </c>
      <c r="AC9" s="205" t="s">
        <v>74</v>
      </c>
      <c r="AD9" s="205" t="s">
        <v>74</v>
      </c>
      <c r="AE9" s="205" t="s">
        <v>74</v>
      </c>
      <c r="AF9" s="205"/>
      <c r="AG9" s="205" t="s">
        <v>75</v>
      </c>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row>
    <row r="10" spans="1:232" s="69" customFormat="1" ht="13.25" customHeight="1">
      <c r="A10" s="164" t="s">
        <v>81</v>
      </c>
      <c r="B10" s="165">
        <v>4</v>
      </c>
      <c r="C10" s="164" t="s">
        <v>82</v>
      </c>
      <c r="D10" s="166" t="s">
        <v>72</v>
      </c>
      <c r="E10" s="166" t="s">
        <v>83</v>
      </c>
      <c r="F10" s="166"/>
      <c r="G10" s="167">
        <v>43403</v>
      </c>
      <c r="H10" s="167">
        <v>43403</v>
      </c>
      <c r="I10" s="167"/>
      <c r="J10" s="168">
        <f t="shared" si="0"/>
        <v>18280000</v>
      </c>
      <c r="K10" s="179">
        <f t="shared" si="1"/>
        <v>686000</v>
      </c>
      <c r="L10" s="179">
        <f t="shared" si="2"/>
        <v>18966000</v>
      </c>
      <c r="M10" s="180">
        <f t="shared" si="11"/>
        <v>13318.87</v>
      </c>
      <c r="N10" s="168">
        <v>17595000</v>
      </c>
      <c r="O10" s="179">
        <v>658000</v>
      </c>
      <c r="P10" s="181">
        <f t="shared" si="3"/>
        <v>18253000</v>
      </c>
      <c r="Q10" s="182">
        <v>17595000</v>
      </c>
      <c r="R10" s="183">
        <v>658000</v>
      </c>
      <c r="S10" s="184">
        <f t="shared" si="4"/>
        <v>18253000</v>
      </c>
      <c r="T10" s="182">
        <f t="shared" si="5"/>
        <v>685000</v>
      </c>
      <c r="U10" s="183">
        <f t="shared" si="6"/>
        <v>28000</v>
      </c>
      <c r="V10" s="184">
        <f t="shared" si="7"/>
        <v>713000</v>
      </c>
      <c r="W10" s="182">
        <f t="shared" si="8"/>
        <v>0</v>
      </c>
      <c r="X10" s="183">
        <f t="shared" si="9"/>
        <v>0</v>
      </c>
      <c r="Y10" s="185">
        <f t="shared" si="10"/>
        <v>0</v>
      </c>
      <c r="Z10" s="183">
        <f t="shared" si="12"/>
        <v>0</v>
      </c>
      <c r="AA10" s="196" t="s">
        <v>231</v>
      </c>
      <c r="AB10" s="205" t="s">
        <v>84</v>
      </c>
      <c r="AC10" s="205" t="s">
        <v>84</v>
      </c>
      <c r="AD10" s="205" t="s">
        <v>74</v>
      </c>
      <c r="AE10" s="205" t="s">
        <v>74</v>
      </c>
      <c r="AF10" s="205"/>
      <c r="AG10" s="205" t="s">
        <v>85</v>
      </c>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row>
    <row r="11" spans="1:232" s="69" customFormat="1" ht="13.25" customHeight="1">
      <c r="A11" s="79" t="s">
        <v>86</v>
      </c>
      <c r="B11" s="80" t="s">
        <v>87</v>
      </c>
      <c r="C11" s="79" t="s">
        <v>88</v>
      </c>
      <c r="D11" s="81" t="s">
        <v>72</v>
      </c>
      <c r="E11" s="81" t="s">
        <v>89</v>
      </c>
      <c r="F11" s="81"/>
      <c r="G11" s="103">
        <v>43403</v>
      </c>
      <c r="H11" s="103">
        <v>43403</v>
      </c>
      <c r="I11" s="103"/>
      <c r="J11" s="86">
        <f t="shared" si="0"/>
        <v>5699000</v>
      </c>
      <c r="K11" s="87">
        <f t="shared" si="1"/>
        <v>156000</v>
      </c>
      <c r="L11" s="104">
        <f t="shared" si="2"/>
        <v>5855000</v>
      </c>
      <c r="M11" s="88">
        <f t="shared" si="11"/>
        <v>4111.67</v>
      </c>
      <c r="N11" s="86">
        <v>5485000</v>
      </c>
      <c r="O11" s="87">
        <v>150000</v>
      </c>
      <c r="P11" s="159">
        <f t="shared" si="3"/>
        <v>5635000</v>
      </c>
      <c r="Q11" s="22">
        <v>5485000</v>
      </c>
      <c r="R11" s="23">
        <v>150000</v>
      </c>
      <c r="S11" s="74">
        <f t="shared" si="4"/>
        <v>5635000</v>
      </c>
      <c r="T11" s="22">
        <f t="shared" si="5"/>
        <v>214000</v>
      </c>
      <c r="U11" s="23">
        <f t="shared" si="6"/>
        <v>6000</v>
      </c>
      <c r="V11" s="74">
        <f t="shared" si="7"/>
        <v>220000</v>
      </c>
      <c r="W11" s="22">
        <f t="shared" si="8"/>
        <v>0</v>
      </c>
      <c r="X11" s="23">
        <f t="shared" si="9"/>
        <v>0</v>
      </c>
      <c r="Y11" s="75">
        <f t="shared" si="10"/>
        <v>0</v>
      </c>
      <c r="Z11" s="173">
        <f t="shared" si="12"/>
        <v>0</v>
      </c>
      <c r="AA11" s="195"/>
      <c r="AB11" s="205" t="s">
        <v>90</v>
      </c>
      <c r="AC11" s="205" t="s">
        <v>90</v>
      </c>
      <c r="AD11" s="205" t="s">
        <v>74</v>
      </c>
      <c r="AE11" s="205" t="s">
        <v>74</v>
      </c>
      <c r="AF11" s="205"/>
      <c r="AG11" s="205" t="s">
        <v>85</v>
      </c>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row>
    <row r="12" spans="1:232" s="69" customFormat="1" ht="13.25" customHeight="1">
      <c r="A12" s="79" t="s">
        <v>91</v>
      </c>
      <c r="B12" s="80">
        <v>1</v>
      </c>
      <c r="C12" s="79" t="s">
        <v>92</v>
      </c>
      <c r="D12" s="81" t="s">
        <v>72</v>
      </c>
      <c r="E12" s="81" t="s">
        <v>93</v>
      </c>
      <c r="F12" s="81"/>
      <c r="G12" s="103">
        <v>43403</v>
      </c>
      <c r="H12" s="103">
        <v>43403</v>
      </c>
      <c r="I12" s="103"/>
      <c r="J12" s="86">
        <f t="shared" si="0"/>
        <v>624000</v>
      </c>
      <c r="K12" s="87">
        <f t="shared" si="1"/>
        <v>71000</v>
      </c>
      <c r="L12" s="104">
        <f t="shared" si="2"/>
        <v>695000</v>
      </c>
      <c r="M12" s="88">
        <f t="shared" si="11"/>
        <v>488.06</v>
      </c>
      <c r="N12" s="86">
        <v>601000</v>
      </c>
      <c r="O12" s="87">
        <v>68000</v>
      </c>
      <c r="P12" s="159">
        <f t="shared" si="3"/>
        <v>669000</v>
      </c>
      <c r="Q12" s="22">
        <v>601000</v>
      </c>
      <c r="R12" s="23">
        <v>68000</v>
      </c>
      <c r="S12" s="74">
        <f t="shared" si="4"/>
        <v>669000</v>
      </c>
      <c r="T12" s="22">
        <f t="shared" si="5"/>
        <v>23000</v>
      </c>
      <c r="U12" s="23">
        <f t="shared" si="6"/>
        <v>3000</v>
      </c>
      <c r="V12" s="74">
        <f t="shared" si="7"/>
        <v>26000</v>
      </c>
      <c r="W12" s="22">
        <f t="shared" si="8"/>
        <v>0</v>
      </c>
      <c r="X12" s="23">
        <f t="shared" si="9"/>
        <v>0</v>
      </c>
      <c r="Y12" s="75">
        <f t="shared" si="10"/>
        <v>0</v>
      </c>
      <c r="Z12" s="173">
        <f t="shared" si="12"/>
        <v>0</v>
      </c>
      <c r="AA12" s="195"/>
      <c r="AB12" s="205" t="s">
        <v>94</v>
      </c>
      <c r="AC12" s="205" t="s">
        <v>95</v>
      </c>
      <c r="AD12" s="205" t="s">
        <v>74</v>
      </c>
      <c r="AE12" s="205" t="s">
        <v>74</v>
      </c>
      <c r="AF12" s="205"/>
      <c r="AG12" s="205" t="s">
        <v>75</v>
      </c>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row>
    <row r="13" spans="1:232" s="69" customFormat="1" ht="13.25" customHeight="1">
      <c r="A13" s="79" t="s">
        <v>91</v>
      </c>
      <c r="B13" s="80">
        <v>1</v>
      </c>
      <c r="C13" s="79" t="s">
        <v>92</v>
      </c>
      <c r="D13" s="81" t="s">
        <v>72</v>
      </c>
      <c r="E13" s="81" t="s">
        <v>96</v>
      </c>
      <c r="F13" s="81"/>
      <c r="G13" s="103">
        <v>43403</v>
      </c>
      <c r="H13" s="103"/>
      <c r="I13" s="103"/>
      <c r="J13" s="86">
        <f t="shared" si="0"/>
        <v>189000</v>
      </c>
      <c r="K13" s="87">
        <f t="shared" si="1"/>
        <v>0</v>
      </c>
      <c r="L13" s="104">
        <f t="shared" si="2"/>
        <v>189000</v>
      </c>
      <c r="M13" s="88">
        <f t="shared" si="11"/>
        <v>132.72999999999999</v>
      </c>
      <c r="N13" s="86">
        <v>182000</v>
      </c>
      <c r="O13" s="87">
        <v>0</v>
      </c>
      <c r="P13" s="159">
        <f t="shared" si="3"/>
        <v>182000</v>
      </c>
      <c r="Q13" s="22">
        <v>182000</v>
      </c>
      <c r="R13" s="23">
        <v>0</v>
      </c>
      <c r="S13" s="74">
        <f t="shared" si="4"/>
        <v>182000</v>
      </c>
      <c r="T13" s="22">
        <f t="shared" si="5"/>
        <v>7000</v>
      </c>
      <c r="U13" s="23">
        <f t="shared" si="6"/>
        <v>0</v>
      </c>
      <c r="V13" s="74">
        <f t="shared" si="7"/>
        <v>7000</v>
      </c>
      <c r="W13" s="22">
        <f t="shared" si="8"/>
        <v>0</v>
      </c>
      <c r="X13" s="23">
        <f t="shared" si="9"/>
        <v>0</v>
      </c>
      <c r="Y13" s="75">
        <f t="shared" si="10"/>
        <v>0</v>
      </c>
      <c r="Z13" s="173">
        <f t="shared" si="12"/>
        <v>0</v>
      </c>
      <c r="AA13" s="195"/>
      <c r="AB13" s="205" t="s">
        <v>94</v>
      </c>
      <c r="AC13" s="205" t="s">
        <v>95</v>
      </c>
      <c r="AD13" s="205" t="s">
        <v>74</v>
      </c>
      <c r="AE13" s="205" t="s">
        <v>74</v>
      </c>
      <c r="AF13" s="205"/>
      <c r="AG13" s="205" t="s">
        <v>75</v>
      </c>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row>
    <row r="14" spans="1:232" s="69" customFormat="1" ht="13.25" customHeight="1">
      <c r="A14" s="79" t="s">
        <v>91</v>
      </c>
      <c r="B14" s="80">
        <v>3</v>
      </c>
      <c r="C14" s="79" t="s">
        <v>92</v>
      </c>
      <c r="D14" s="81" t="s">
        <v>72</v>
      </c>
      <c r="E14" s="81" t="s">
        <v>97</v>
      </c>
      <c r="F14" s="81"/>
      <c r="G14" s="103">
        <v>43403</v>
      </c>
      <c r="H14" s="103">
        <v>43403</v>
      </c>
      <c r="I14" s="103"/>
      <c r="J14" s="86">
        <f t="shared" si="0"/>
        <v>446000</v>
      </c>
      <c r="K14" s="87">
        <f t="shared" si="1"/>
        <v>44000</v>
      </c>
      <c r="L14" s="104">
        <f t="shared" si="2"/>
        <v>490000</v>
      </c>
      <c r="M14" s="88">
        <f t="shared" si="11"/>
        <v>344.1</v>
      </c>
      <c r="N14" s="86">
        <v>429000</v>
      </c>
      <c r="O14" s="87">
        <v>42000</v>
      </c>
      <c r="P14" s="159">
        <f t="shared" si="3"/>
        <v>471000</v>
      </c>
      <c r="Q14" s="22">
        <v>429000</v>
      </c>
      <c r="R14" s="23">
        <v>42000</v>
      </c>
      <c r="S14" s="74">
        <f t="shared" si="4"/>
        <v>471000</v>
      </c>
      <c r="T14" s="22">
        <f t="shared" si="5"/>
        <v>17000</v>
      </c>
      <c r="U14" s="23">
        <f t="shared" si="6"/>
        <v>2000</v>
      </c>
      <c r="V14" s="74">
        <f t="shared" si="7"/>
        <v>19000</v>
      </c>
      <c r="W14" s="22">
        <f t="shared" si="8"/>
        <v>0</v>
      </c>
      <c r="X14" s="23">
        <f t="shared" si="9"/>
        <v>0</v>
      </c>
      <c r="Y14" s="75">
        <f t="shared" si="10"/>
        <v>0</v>
      </c>
      <c r="Z14" s="173">
        <f t="shared" si="12"/>
        <v>0</v>
      </c>
      <c r="AA14" s="195"/>
      <c r="AB14" s="205" t="s">
        <v>95</v>
      </c>
      <c r="AC14" s="205" t="s">
        <v>95</v>
      </c>
      <c r="AD14" s="205" t="s">
        <v>74</v>
      </c>
      <c r="AE14" s="205" t="s">
        <v>74</v>
      </c>
      <c r="AF14" s="205"/>
      <c r="AG14" s="205" t="s">
        <v>75</v>
      </c>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row>
    <row r="15" spans="1:232" s="69" customFormat="1" ht="13.25" customHeight="1">
      <c r="A15" s="79" t="s">
        <v>91</v>
      </c>
      <c r="B15" s="80">
        <v>4</v>
      </c>
      <c r="C15" s="79" t="s">
        <v>92</v>
      </c>
      <c r="D15" s="81" t="s">
        <v>72</v>
      </c>
      <c r="E15" s="81" t="s">
        <v>98</v>
      </c>
      <c r="F15" s="81"/>
      <c r="G15" s="103">
        <v>43403</v>
      </c>
      <c r="H15" s="103"/>
      <c r="I15" s="103"/>
      <c r="J15" s="86">
        <f t="shared" si="0"/>
        <v>535000</v>
      </c>
      <c r="K15" s="87">
        <f t="shared" si="1"/>
        <v>0</v>
      </c>
      <c r="L15" s="104">
        <f t="shared" si="2"/>
        <v>535000</v>
      </c>
      <c r="M15" s="88">
        <f t="shared" si="11"/>
        <v>375.7</v>
      </c>
      <c r="N15" s="86">
        <v>515000</v>
      </c>
      <c r="O15" s="87">
        <v>0</v>
      </c>
      <c r="P15" s="159">
        <f t="shared" si="3"/>
        <v>515000</v>
      </c>
      <c r="Q15" s="22">
        <v>515000</v>
      </c>
      <c r="R15" s="23">
        <v>0</v>
      </c>
      <c r="S15" s="74">
        <f t="shared" si="4"/>
        <v>515000</v>
      </c>
      <c r="T15" s="22">
        <f t="shared" si="5"/>
        <v>20000</v>
      </c>
      <c r="U15" s="23">
        <f t="shared" si="6"/>
        <v>0</v>
      </c>
      <c r="V15" s="74">
        <f t="shared" si="7"/>
        <v>20000</v>
      </c>
      <c r="W15" s="22">
        <f t="shared" si="8"/>
        <v>0</v>
      </c>
      <c r="X15" s="23">
        <f t="shared" si="9"/>
        <v>0</v>
      </c>
      <c r="Y15" s="75">
        <f t="shared" si="10"/>
        <v>0</v>
      </c>
      <c r="Z15" s="173">
        <f t="shared" si="12"/>
        <v>0</v>
      </c>
      <c r="AA15" s="195"/>
      <c r="AB15" s="205" t="s">
        <v>94</v>
      </c>
      <c r="AC15" s="205" t="s">
        <v>95</v>
      </c>
      <c r="AD15" s="205" t="s">
        <v>74</v>
      </c>
      <c r="AE15" s="205" t="s">
        <v>74</v>
      </c>
      <c r="AF15" s="205"/>
      <c r="AG15" s="205" t="s">
        <v>75</v>
      </c>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row>
    <row r="16" spans="1:232" s="69" customFormat="1" ht="13.25" customHeight="1">
      <c r="A16" s="79" t="s">
        <v>99</v>
      </c>
      <c r="B16" s="80">
        <v>1</v>
      </c>
      <c r="C16" s="79" t="s">
        <v>100</v>
      </c>
      <c r="D16" s="81" t="s">
        <v>72</v>
      </c>
      <c r="E16" s="81" t="s">
        <v>101</v>
      </c>
      <c r="F16" s="81"/>
      <c r="G16" s="103"/>
      <c r="H16" s="103"/>
      <c r="I16" s="103"/>
      <c r="J16" s="86">
        <f t="shared" si="0"/>
        <v>78000</v>
      </c>
      <c r="K16" s="87">
        <f t="shared" si="1"/>
        <v>0</v>
      </c>
      <c r="L16" s="104">
        <f t="shared" si="2"/>
        <v>78000</v>
      </c>
      <c r="M16" s="88">
        <f t="shared" si="11"/>
        <v>54.78</v>
      </c>
      <c r="N16" s="86">
        <v>75000</v>
      </c>
      <c r="O16" s="87">
        <v>0</v>
      </c>
      <c r="P16" s="159">
        <f t="shared" si="3"/>
        <v>75000</v>
      </c>
      <c r="Q16" s="22">
        <v>75000</v>
      </c>
      <c r="R16" s="23">
        <v>0</v>
      </c>
      <c r="S16" s="74">
        <f t="shared" si="4"/>
        <v>75000</v>
      </c>
      <c r="T16" s="22">
        <f t="shared" si="5"/>
        <v>3000</v>
      </c>
      <c r="U16" s="23">
        <f t="shared" si="6"/>
        <v>0</v>
      </c>
      <c r="V16" s="74">
        <f t="shared" si="7"/>
        <v>3000</v>
      </c>
      <c r="W16" s="22">
        <f t="shared" si="8"/>
        <v>0</v>
      </c>
      <c r="X16" s="23">
        <f t="shared" si="9"/>
        <v>0</v>
      </c>
      <c r="Y16" s="75">
        <f t="shared" si="10"/>
        <v>0</v>
      </c>
      <c r="Z16" s="173">
        <f t="shared" si="12"/>
        <v>0</v>
      </c>
      <c r="AA16" s="195"/>
      <c r="AB16" s="205"/>
      <c r="AC16" s="205"/>
      <c r="AD16" s="205" t="s">
        <v>74</v>
      </c>
      <c r="AE16" s="205" t="s">
        <v>74</v>
      </c>
      <c r="AF16" s="205"/>
      <c r="AG16" s="205" t="s">
        <v>85</v>
      </c>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row>
    <row r="17" spans="1:232" s="69" customFormat="1" ht="13.25" customHeight="1">
      <c r="A17" s="164" t="s">
        <v>99</v>
      </c>
      <c r="B17" s="165">
        <v>1</v>
      </c>
      <c r="C17" s="164" t="s">
        <v>100</v>
      </c>
      <c r="D17" s="166" t="s">
        <v>72</v>
      </c>
      <c r="E17" s="166" t="s">
        <v>102</v>
      </c>
      <c r="F17" s="166"/>
      <c r="G17" s="167">
        <v>43403</v>
      </c>
      <c r="H17" s="167">
        <v>43403</v>
      </c>
      <c r="I17" s="167"/>
      <c r="J17" s="168">
        <f t="shared" si="0"/>
        <v>13594000</v>
      </c>
      <c r="K17" s="179">
        <f t="shared" si="1"/>
        <v>1780000</v>
      </c>
      <c r="L17" s="179">
        <f t="shared" si="2"/>
        <v>15374000</v>
      </c>
      <c r="M17" s="180">
        <f t="shared" si="11"/>
        <v>10796.39</v>
      </c>
      <c r="N17" s="168">
        <v>13084000</v>
      </c>
      <c r="O17" s="179">
        <v>1709000</v>
      </c>
      <c r="P17" s="181">
        <f t="shared" ref="P17:P27" si="13">SUM(N17:O17)</f>
        <v>14793000</v>
      </c>
      <c r="Q17" s="182">
        <v>13084000</v>
      </c>
      <c r="R17" s="183">
        <v>1709000</v>
      </c>
      <c r="S17" s="184">
        <f t="shared" ref="S17:S27" si="14">SUM(Q17:R17)</f>
        <v>14793000</v>
      </c>
      <c r="T17" s="182">
        <f t="shared" si="5"/>
        <v>510000</v>
      </c>
      <c r="U17" s="183">
        <f t="shared" si="6"/>
        <v>71000</v>
      </c>
      <c r="V17" s="184">
        <f t="shared" ref="V17:V27" si="15">SUM(T17:U17)</f>
        <v>581000</v>
      </c>
      <c r="W17" s="182">
        <f t="shared" ref="W17:W27" si="16">N17-Q17</f>
        <v>0</v>
      </c>
      <c r="X17" s="183">
        <f t="shared" si="9"/>
        <v>0</v>
      </c>
      <c r="Y17" s="185">
        <f t="shared" ref="Y17:Y27" si="17">SUM(W17:X17)</f>
        <v>0</v>
      </c>
      <c r="Z17" s="183">
        <f t="shared" si="12"/>
        <v>0</v>
      </c>
      <c r="AA17" s="196" t="s">
        <v>231</v>
      </c>
      <c r="AB17" s="205" t="s">
        <v>90</v>
      </c>
      <c r="AC17" s="205" t="s">
        <v>90</v>
      </c>
      <c r="AD17" s="205" t="s">
        <v>74</v>
      </c>
      <c r="AE17" s="205" t="s">
        <v>74</v>
      </c>
      <c r="AF17" s="205"/>
      <c r="AG17" s="205" t="s">
        <v>75</v>
      </c>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row>
    <row r="18" spans="1:232" s="69" customFormat="1" ht="13.25" customHeight="1">
      <c r="A18" s="226" t="s">
        <v>103</v>
      </c>
      <c r="B18" s="227" t="s">
        <v>104</v>
      </c>
      <c r="C18" s="226" t="s">
        <v>105</v>
      </c>
      <c r="D18" s="226" t="s">
        <v>106</v>
      </c>
      <c r="E18" s="226" t="s">
        <v>107</v>
      </c>
      <c r="F18" s="226"/>
      <c r="G18" s="228">
        <v>43403</v>
      </c>
      <c r="H18" s="228"/>
      <c r="I18" s="228" t="s">
        <v>108</v>
      </c>
      <c r="J18" s="229">
        <v>0</v>
      </c>
      <c r="K18" s="104">
        <f t="shared" si="1"/>
        <v>0</v>
      </c>
      <c r="L18" s="104">
        <f t="shared" si="2"/>
        <v>0</v>
      </c>
      <c r="M18" s="88">
        <f t="shared" si="11"/>
        <v>0</v>
      </c>
      <c r="N18" s="229">
        <v>0</v>
      </c>
      <c r="O18" s="104">
        <v>0</v>
      </c>
      <c r="P18" s="159">
        <f t="shared" si="13"/>
        <v>0</v>
      </c>
      <c r="Q18" s="230">
        <v>12616000</v>
      </c>
      <c r="R18" s="173">
        <v>0</v>
      </c>
      <c r="S18" s="74">
        <f t="shared" si="14"/>
        <v>12616000</v>
      </c>
      <c r="T18" s="230">
        <f t="shared" si="5"/>
        <v>0</v>
      </c>
      <c r="U18" s="173">
        <f t="shared" si="6"/>
        <v>0</v>
      </c>
      <c r="V18" s="74">
        <f t="shared" si="15"/>
        <v>0</v>
      </c>
      <c r="W18" s="230">
        <v>0</v>
      </c>
      <c r="X18" s="173">
        <f t="shared" si="9"/>
        <v>0</v>
      </c>
      <c r="Y18" s="75">
        <f t="shared" si="17"/>
        <v>0</v>
      </c>
      <c r="Z18" s="173">
        <f t="shared" si="12"/>
        <v>0</v>
      </c>
      <c r="AA18" s="195"/>
      <c r="AB18" s="205" t="s">
        <v>94</v>
      </c>
      <c r="AC18" s="205" t="s">
        <v>94</v>
      </c>
      <c r="AD18" s="205" t="s">
        <v>74</v>
      </c>
      <c r="AE18" s="205" t="s">
        <v>74</v>
      </c>
      <c r="AF18" s="205"/>
      <c r="AG18" s="205"/>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row>
    <row r="19" spans="1:232" s="69" customFormat="1" ht="13.25" customHeight="1">
      <c r="A19" s="79" t="s">
        <v>109</v>
      </c>
      <c r="B19" s="80">
        <v>3</v>
      </c>
      <c r="C19" s="79" t="s">
        <v>110</v>
      </c>
      <c r="D19" s="81" t="s">
        <v>72</v>
      </c>
      <c r="E19" s="81" t="s">
        <v>111</v>
      </c>
      <c r="F19" s="81"/>
      <c r="G19" s="103">
        <v>43403</v>
      </c>
      <c r="H19" s="103"/>
      <c r="I19" s="103"/>
      <c r="J19" s="86">
        <f t="shared" si="0"/>
        <v>1091000</v>
      </c>
      <c r="K19" s="87">
        <f t="shared" si="1"/>
        <v>61000</v>
      </c>
      <c r="L19" s="104">
        <f t="shared" si="2"/>
        <v>1152000</v>
      </c>
      <c r="M19" s="88">
        <f t="shared" si="11"/>
        <v>808.99</v>
      </c>
      <c r="N19" s="86">
        <v>1050000</v>
      </c>
      <c r="O19" s="87">
        <v>59000</v>
      </c>
      <c r="P19" s="159">
        <f t="shared" si="13"/>
        <v>1109000</v>
      </c>
      <c r="Q19" s="22">
        <v>1050000</v>
      </c>
      <c r="R19" s="23">
        <v>59000</v>
      </c>
      <c r="S19" s="74">
        <f t="shared" si="14"/>
        <v>1109000</v>
      </c>
      <c r="T19" s="22">
        <f t="shared" si="5"/>
        <v>41000</v>
      </c>
      <c r="U19" s="23">
        <f t="shared" si="6"/>
        <v>2000</v>
      </c>
      <c r="V19" s="74">
        <f t="shared" si="15"/>
        <v>43000</v>
      </c>
      <c r="W19" s="22">
        <f t="shared" si="16"/>
        <v>0</v>
      </c>
      <c r="X19" s="23">
        <f t="shared" si="9"/>
        <v>0</v>
      </c>
      <c r="Y19" s="75">
        <f t="shared" si="17"/>
        <v>0</v>
      </c>
      <c r="Z19" s="173">
        <f t="shared" si="12"/>
        <v>0</v>
      </c>
      <c r="AA19" s="195"/>
      <c r="AB19" s="205" t="s">
        <v>94</v>
      </c>
      <c r="AC19" s="205" t="s">
        <v>90</v>
      </c>
      <c r="AD19" s="205" t="s">
        <v>74</v>
      </c>
      <c r="AE19" s="205" t="s">
        <v>74</v>
      </c>
      <c r="AF19" s="205"/>
      <c r="AG19" s="205" t="s">
        <v>112</v>
      </c>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row>
    <row r="20" spans="1:232" s="69" customFormat="1" ht="13.25" customHeight="1">
      <c r="A20" s="79" t="s">
        <v>109</v>
      </c>
      <c r="B20" s="80">
        <v>3</v>
      </c>
      <c r="C20" s="79" t="s">
        <v>110</v>
      </c>
      <c r="D20" s="81" t="s">
        <v>72</v>
      </c>
      <c r="E20" s="81" t="s">
        <v>113</v>
      </c>
      <c r="F20" s="81"/>
      <c r="G20" s="103">
        <v>43403</v>
      </c>
      <c r="H20" s="103">
        <v>43403</v>
      </c>
      <c r="I20" s="103"/>
      <c r="J20" s="86">
        <f t="shared" si="0"/>
        <v>1436000</v>
      </c>
      <c r="K20" s="87">
        <f t="shared" si="1"/>
        <v>115000</v>
      </c>
      <c r="L20" s="104">
        <f t="shared" si="2"/>
        <v>1551000</v>
      </c>
      <c r="M20" s="88">
        <f t="shared" si="11"/>
        <v>1089.19</v>
      </c>
      <c r="N20" s="86">
        <v>1382000</v>
      </c>
      <c r="O20" s="87">
        <v>110000</v>
      </c>
      <c r="P20" s="159">
        <f t="shared" si="13"/>
        <v>1492000</v>
      </c>
      <c r="Q20" s="22">
        <v>1382000</v>
      </c>
      <c r="R20" s="23">
        <v>110000</v>
      </c>
      <c r="S20" s="74">
        <f t="shared" si="14"/>
        <v>1492000</v>
      </c>
      <c r="T20" s="22">
        <f t="shared" si="5"/>
        <v>54000</v>
      </c>
      <c r="U20" s="23">
        <f t="shared" si="6"/>
        <v>5000</v>
      </c>
      <c r="V20" s="74">
        <f t="shared" si="15"/>
        <v>59000</v>
      </c>
      <c r="W20" s="22">
        <f t="shared" si="16"/>
        <v>0</v>
      </c>
      <c r="X20" s="23">
        <f t="shared" si="9"/>
        <v>0</v>
      </c>
      <c r="Y20" s="75">
        <f t="shared" si="17"/>
        <v>0</v>
      </c>
      <c r="Z20" s="173">
        <f t="shared" si="12"/>
        <v>0</v>
      </c>
      <c r="AA20" s="195"/>
      <c r="AB20" s="205" t="s">
        <v>94</v>
      </c>
      <c r="AC20" s="205" t="s">
        <v>90</v>
      </c>
      <c r="AD20" s="205" t="s">
        <v>74</v>
      </c>
      <c r="AE20" s="205" t="s">
        <v>74</v>
      </c>
      <c r="AF20" s="205"/>
      <c r="AG20" s="205" t="s">
        <v>112</v>
      </c>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row>
    <row r="21" spans="1:232" s="69" customFormat="1" ht="13.25" customHeight="1">
      <c r="A21" s="79" t="s">
        <v>109</v>
      </c>
      <c r="B21" s="80">
        <v>3</v>
      </c>
      <c r="C21" s="79" t="s">
        <v>110</v>
      </c>
      <c r="D21" s="81" t="s">
        <v>72</v>
      </c>
      <c r="E21" s="81" t="s">
        <v>114</v>
      </c>
      <c r="F21" s="81"/>
      <c r="G21" s="103">
        <v>43403</v>
      </c>
      <c r="H21" s="103">
        <v>43403</v>
      </c>
      <c r="I21" s="103"/>
      <c r="J21" s="86">
        <f t="shared" si="0"/>
        <v>425000</v>
      </c>
      <c r="K21" s="87">
        <f t="shared" si="1"/>
        <v>0</v>
      </c>
      <c r="L21" s="104">
        <f t="shared" si="2"/>
        <v>425000</v>
      </c>
      <c r="M21" s="88">
        <f t="shared" si="11"/>
        <v>298.45999999999998</v>
      </c>
      <c r="N21" s="86">
        <v>409000</v>
      </c>
      <c r="O21" s="87">
        <v>0</v>
      </c>
      <c r="P21" s="159">
        <f t="shared" si="13"/>
        <v>409000</v>
      </c>
      <c r="Q21" s="22">
        <v>409000</v>
      </c>
      <c r="R21" s="23">
        <v>0</v>
      </c>
      <c r="S21" s="74">
        <f t="shared" si="14"/>
        <v>409000</v>
      </c>
      <c r="T21" s="22">
        <f t="shared" si="5"/>
        <v>16000</v>
      </c>
      <c r="U21" s="23">
        <f t="shared" si="6"/>
        <v>0</v>
      </c>
      <c r="V21" s="74">
        <f t="shared" si="15"/>
        <v>16000</v>
      </c>
      <c r="W21" s="22">
        <f t="shared" si="16"/>
        <v>0</v>
      </c>
      <c r="X21" s="23">
        <f t="shared" si="9"/>
        <v>0</v>
      </c>
      <c r="Y21" s="75">
        <f t="shared" si="17"/>
        <v>0</v>
      </c>
      <c r="Z21" s="173">
        <f t="shared" si="12"/>
        <v>0</v>
      </c>
      <c r="AA21" s="195"/>
      <c r="AB21" s="205"/>
      <c r="AC21" s="205"/>
      <c r="AD21" s="205" t="s">
        <v>74</v>
      </c>
      <c r="AE21" s="205" t="s">
        <v>74</v>
      </c>
      <c r="AF21" s="205"/>
      <c r="AG21" s="205" t="s">
        <v>74</v>
      </c>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row>
    <row r="22" spans="1:232" s="69" customFormat="1" ht="13.25" customHeight="1">
      <c r="A22" s="81" t="s">
        <v>115</v>
      </c>
      <c r="B22" s="135" t="s">
        <v>116</v>
      </c>
      <c r="C22" s="79" t="s">
        <v>117</v>
      </c>
      <c r="D22" s="81" t="s">
        <v>72</v>
      </c>
      <c r="E22" s="81" t="s">
        <v>118</v>
      </c>
      <c r="F22" s="81"/>
      <c r="G22" s="103"/>
      <c r="H22" s="103"/>
      <c r="I22" s="224" t="s">
        <v>119</v>
      </c>
      <c r="J22" s="86">
        <v>0</v>
      </c>
      <c r="K22" s="87">
        <v>0</v>
      </c>
      <c r="L22" s="104">
        <f t="shared" ref="L22:L27" si="18">SUM(J22:K22)</f>
        <v>0</v>
      </c>
      <c r="M22" s="88">
        <f t="shared" si="11"/>
        <v>0</v>
      </c>
      <c r="N22" s="86">
        <v>0</v>
      </c>
      <c r="O22" s="87">
        <v>40000</v>
      </c>
      <c r="P22" s="159">
        <f t="shared" si="13"/>
        <v>40000</v>
      </c>
      <c r="Q22" s="22">
        <v>5075000</v>
      </c>
      <c r="R22" s="23">
        <v>40000</v>
      </c>
      <c r="S22" s="74">
        <f t="shared" si="14"/>
        <v>5115000</v>
      </c>
      <c r="T22" s="22">
        <f t="shared" si="5"/>
        <v>0</v>
      </c>
      <c r="U22" s="23">
        <f t="shared" si="6"/>
        <v>-40000</v>
      </c>
      <c r="V22" s="74">
        <f t="shared" si="15"/>
        <v>-40000</v>
      </c>
      <c r="W22" s="22">
        <f t="shared" si="16"/>
        <v>-5075000</v>
      </c>
      <c r="X22" s="23">
        <f t="shared" si="9"/>
        <v>0</v>
      </c>
      <c r="Y22" s="75">
        <f t="shared" si="17"/>
        <v>-5075000</v>
      </c>
      <c r="Z22" s="173">
        <f t="shared" si="12"/>
        <v>-3563918.75</v>
      </c>
      <c r="AA22" s="195"/>
      <c r="AB22" s="205"/>
      <c r="AC22" s="205"/>
      <c r="AD22" s="205"/>
      <c r="AE22" s="205"/>
      <c r="AF22" s="205"/>
      <c r="AG22" s="205"/>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row>
    <row r="23" spans="1:232" s="69" customFormat="1" ht="13.25" customHeight="1">
      <c r="A23" s="79" t="s">
        <v>120</v>
      </c>
      <c r="B23" s="80">
        <v>80</v>
      </c>
      <c r="C23" s="79" t="s">
        <v>117</v>
      </c>
      <c r="D23" s="81" t="s">
        <v>72</v>
      </c>
      <c r="E23" s="81" t="s">
        <v>121</v>
      </c>
      <c r="F23" s="81"/>
      <c r="G23" s="103">
        <v>43403</v>
      </c>
      <c r="H23" s="103"/>
      <c r="I23" s="103"/>
      <c r="J23" s="86">
        <f t="shared" si="0"/>
        <v>48000</v>
      </c>
      <c r="K23" s="87">
        <f t="shared" si="1"/>
        <v>0</v>
      </c>
      <c r="L23" s="104">
        <f t="shared" si="18"/>
        <v>48000</v>
      </c>
      <c r="M23" s="88">
        <f t="shared" si="11"/>
        <v>33.71</v>
      </c>
      <c r="N23" s="86">
        <v>46000</v>
      </c>
      <c r="O23" s="87">
        <v>0</v>
      </c>
      <c r="P23" s="159">
        <f t="shared" si="13"/>
        <v>46000</v>
      </c>
      <c r="Q23" s="22">
        <v>46000</v>
      </c>
      <c r="R23" s="23">
        <v>0</v>
      </c>
      <c r="S23" s="74">
        <f t="shared" si="14"/>
        <v>46000</v>
      </c>
      <c r="T23" s="22">
        <f t="shared" si="5"/>
        <v>2000</v>
      </c>
      <c r="U23" s="23">
        <f t="shared" si="6"/>
        <v>0</v>
      </c>
      <c r="V23" s="74">
        <f t="shared" si="15"/>
        <v>2000</v>
      </c>
      <c r="W23" s="22">
        <f t="shared" si="16"/>
        <v>0</v>
      </c>
      <c r="X23" s="23">
        <f t="shared" si="9"/>
        <v>0</v>
      </c>
      <c r="Y23" s="75">
        <f t="shared" si="17"/>
        <v>0</v>
      </c>
      <c r="Z23" s="173">
        <f t="shared" si="12"/>
        <v>0</v>
      </c>
      <c r="AA23" s="195"/>
      <c r="AB23" s="205" t="s">
        <v>74</v>
      </c>
      <c r="AC23" s="205" t="s">
        <v>74</v>
      </c>
      <c r="AD23" s="205" t="s">
        <v>74</v>
      </c>
      <c r="AE23" s="205" t="s">
        <v>74</v>
      </c>
      <c r="AF23" s="205"/>
      <c r="AG23" s="205" t="s">
        <v>74</v>
      </c>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c r="FM23" s="68"/>
      <c r="FN23" s="68"/>
      <c r="FO23" s="68"/>
      <c r="FP23" s="68"/>
      <c r="FQ23" s="68"/>
      <c r="FR23" s="68"/>
      <c r="FS23" s="68"/>
      <c r="FT23" s="68"/>
      <c r="FU23" s="68"/>
      <c r="FV23" s="68"/>
      <c r="FW23" s="68"/>
      <c r="FX23" s="68"/>
      <c r="FY23" s="68"/>
      <c r="FZ23" s="68"/>
      <c r="GA23" s="68"/>
      <c r="GB23" s="68"/>
      <c r="GC23" s="68"/>
      <c r="GD23" s="68"/>
      <c r="GE23" s="68"/>
      <c r="GF23" s="68"/>
      <c r="GG23" s="68"/>
      <c r="GH23" s="68"/>
      <c r="GI23" s="68"/>
      <c r="GJ23" s="68"/>
      <c r="GK23" s="68"/>
      <c r="GL23" s="68"/>
      <c r="GM23" s="68"/>
      <c r="GN23" s="68"/>
      <c r="GO23" s="68"/>
      <c r="GP23" s="68"/>
      <c r="GQ23" s="68"/>
      <c r="GR23" s="68"/>
      <c r="GS23" s="68"/>
      <c r="GT23" s="68"/>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row>
    <row r="24" spans="1:232" s="69" customFormat="1" ht="35" customHeight="1">
      <c r="A24" s="79" t="s">
        <v>122</v>
      </c>
      <c r="B24" s="80" t="s">
        <v>123</v>
      </c>
      <c r="C24" s="79" t="s">
        <v>124</v>
      </c>
      <c r="D24" s="81" t="s">
        <v>72</v>
      </c>
      <c r="E24" s="81" t="s">
        <v>125</v>
      </c>
      <c r="F24" s="81"/>
      <c r="G24" s="103" t="s">
        <v>126</v>
      </c>
      <c r="H24" s="103"/>
      <c r="I24" s="223" t="s">
        <v>127</v>
      </c>
      <c r="J24" s="86">
        <v>0</v>
      </c>
      <c r="K24" s="87">
        <f t="shared" si="1"/>
        <v>0</v>
      </c>
      <c r="L24" s="104">
        <f t="shared" si="18"/>
        <v>0</v>
      </c>
      <c r="M24" s="88">
        <f t="shared" si="11"/>
        <v>0</v>
      </c>
      <c r="N24" s="86">
        <v>1855000</v>
      </c>
      <c r="O24" s="87">
        <v>0</v>
      </c>
      <c r="P24" s="159">
        <f t="shared" si="13"/>
        <v>1855000</v>
      </c>
      <c r="Q24" s="22">
        <v>1855000</v>
      </c>
      <c r="R24" s="23">
        <v>0</v>
      </c>
      <c r="S24" s="74">
        <f t="shared" si="14"/>
        <v>1855000</v>
      </c>
      <c r="T24" s="22">
        <f t="shared" si="5"/>
        <v>-1855000</v>
      </c>
      <c r="U24" s="23">
        <f t="shared" si="6"/>
        <v>0</v>
      </c>
      <c r="V24" s="74">
        <f t="shared" si="15"/>
        <v>-1855000</v>
      </c>
      <c r="W24" s="22">
        <f t="shared" si="16"/>
        <v>0</v>
      </c>
      <c r="X24" s="23">
        <f t="shared" si="9"/>
        <v>0</v>
      </c>
      <c r="Y24" s="75">
        <f t="shared" si="17"/>
        <v>0</v>
      </c>
      <c r="Z24" s="173">
        <f t="shared" si="12"/>
        <v>0</v>
      </c>
      <c r="AA24" s="195"/>
      <c r="AB24" s="205"/>
      <c r="AC24" s="205"/>
      <c r="AD24" s="205" t="s">
        <v>95</v>
      </c>
      <c r="AE24" s="205"/>
      <c r="AF24" s="205"/>
      <c r="AG24" s="205" t="s">
        <v>74</v>
      </c>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c r="EK24" s="68"/>
      <c r="EL24" s="68"/>
      <c r="EM24" s="68"/>
      <c r="EN24" s="68"/>
      <c r="EO24" s="68"/>
      <c r="EP24" s="68"/>
      <c r="EQ24" s="68"/>
      <c r="ER24" s="68"/>
      <c r="ES24" s="68"/>
      <c r="ET24" s="68"/>
      <c r="EU24" s="68"/>
      <c r="EV24" s="68"/>
      <c r="EW24" s="68"/>
      <c r="EX24" s="68"/>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c r="GA24" s="68"/>
      <c r="GB24" s="68"/>
      <c r="GC24" s="68"/>
      <c r="GD24" s="68"/>
      <c r="GE24" s="68"/>
      <c r="GF24" s="68"/>
      <c r="GG24" s="68"/>
      <c r="GH24" s="68"/>
      <c r="GI24" s="68"/>
      <c r="GJ24" s="68"/>
      <c r="GK24" s="68"/>
      <c r="GL24" s="68"/>
      <c r="GM24" s="68"/>
      <c r="GN24" s="68"/>
      <c r="GO24" s="68"/>
      <c r="GP24" s="68"/>
      <c r="GQ24" s="68"/>
      <c r="GR24" s="68"/>
      <c r="GS24" s="68"/>
      <c r="GT24" s="68"/>
      <c r="GU24" s="68"/>
      <c r="GV24" s="68"/>
      <c r="GW24" s="68"/>
      <c r="GX24" s="68"/>
      <c r="GY24" s="68"/>
      <c r="GZ24" s="68"/>
      <c r="HA24" s="68"/>
      <c r="HB24" s="68"/>
      <c r="HC24" s="68"/>
      <c r="HD24" s="68"/>
      <c r="HE24" s="68"/>
      <c r="HF24" s="68"/>
      <c r="HG24" s="68"/>
      <c r="HH24" s="68"/>
      <c r="HI24" s="68"/>
      <c r="HJ24" s="68"/>
      <c r="HK24" s="68"/>
      <c r="HL24" s="68"/>
      <c r="HM24" s="68"/>
      <c r="HN24" s="68"/>
      <c r="HO24" s="68"/>
      <c r="HP24" s="68"/>
      <c r="HQ24" s="68"/>
      <c r="HR24" s="68"/>
      <c r="HS24" s="68"/>
      <c r="HT24" s="68"/>
      <c r="HU24" s="68"/>
      <c r="HV24" s="68"/>
      <c r="HW24" s="68"/>
      <c r="HX24" s="68"/>
    </row>
    <row r="25" spans="1:232" s="69" customFormat="1" ht="13.25" customHeight="1">
      <c r="A25" s="79" t="s">
        <v>128</v>
      </c>
      <c r="B25" s="80">
        <v>2</v>
      </c>
      <c r="C25" s="79" t="s">
        <v>129</v>
      </c>
      <c r="D25" s="81" t="s">
        <v>72</v>
      </c>
      <c r="E25" s="81" t="s">
        <v>130</v>
      </c>
      <c r="F25" s="81"/>
      <c r="G25" s="103">
        <v>43403</v>
      </c>
      <c r="H25" s="103"/>
      <c r="I25" s="103"/>
      <c r="J25" s="86">
        <f t="shared" si="0"/>
        <v>993000</v>
      </c>
      <c r="K25" s="87">
        <f t="shared" si="1"/>
        <v>0</v>
      </c>
      <c r="L25" s="104">
        <f t="shared" si="18"/>
        <v>993000</v>
      </c>
      <c r="M25" s="88">
        <f t="shared" si="11"/>
        <v>697.33</v>
      </c>
      <c r="N25" s="86">
        <v>956000</v>
      </c>
      <c r="O25" s="87">
        <v>0</v>
      </c>
      <c r="P25" s="159">
        <f t="shared" si="13"/>
        <v>956000</v>
      </c>
      <c r="Q25" s="22">
        <v>956000</v>
      </c>
      <c r="R25" s="23">
        <v>0</v>
      </c>
      <c r="S25" s="74">
        <f t="shared" si="14"/>
        <v>956000</v>
      </c>
      <c r="T25" s="22">
        <f t="shared" si="5"/>
        <v>37000</v>
      </c>
      <c r="U25" s="23">
        <f t="shared" si="6"/>
        <v>0</v>
      </c>
      <c r="V25" s="74">
        <f t="shared" si="15"/>
        <v>37000</v>
      </c>
      <c r="W25" s="22">
        <f t="shared" si="16"/>
        <v>0</v>
      </c>
      <c r="X25" s="23">
        <f t="shared" si="9"/>
        <v>0</v>
      </c>
      <c r="Y25" s="75">
        <f t="shared" si="17"/>
        <v>0</v>
      </c>
      <c r="Z25" s="173">
        <f t="shared" si="12"/>
        <v>0</v>
      </c>
      <c r="AA25" s="195"/>
      <c r="AB25" s="205" t="s">
        <v>74</v>
      </c>
      <c r="AC25" s="205" t="s">
        <v>74</v>
      </c>
      <c r="AD25" s="205" t="s">
        <v>74</v>
      </c>
      <c r="AE25" s="205" t="s">
        <v>74</v>
      </c>
      <c r="AF25" s="205"/>
      <c r="AG25" s="205" t="s">
        <v>74</v>
      </c>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c r="GD25" s="68"/>
      <c r="GE25" s="68"/>
      <c r="GF25" s="68"/>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row>
    <row r="26" spans="1:232" s="69" customFormat="1" ht="13.25" customHeight="1">
      <c r="A26" s="79" t="s">
        <v>131</v>
      </c>
      <c r="B26" s="80">
        <v>1</v>
      </c>
      <c r="C26" s="79" t="s">
        <v>132</v>
      </c>
      <c r="D26" s="81" t="s">
        <v>133</v>
      </c>
      <c r="E26" s="81" t="s">
        <v>134</v>
      </c>
      <c r="F26" s="81"/>
      <c r="G26" s="103">
        <v>43403</v>
      </c>
      <c r="H26" s="103"/>
      <c r="I26" s="224" t="s">
        <v>135</v>
      </c>
      <c r="J26" s="86">
        <v>401000</v>
      </c>
      <c r="K26" s="87">
        <f t="shared" si="1"/>
        <v>72000</v>
      </c>
      <c r="L26" s="104">
        <f t="shared" si="18"/>
        <v>473000</v>
      </c>
      <c r="M26" s="88">
        <f t="shared" si="11"/>
        <v>332.16</v>
      </c>
      <c r="N26" s="86">
        <v>240000</v>
      </c>
      <c r="O26" s="87">
        <v>69000</v>
      </c>
      <c r="P26" s="159">
        <f t="shared" si="13"/>
        <v>309000</v>
      </c>
      <c r="Q26" s="22">
        <v>240000</v>
      </c>
      <c r="R26" s="23">
        <v>69000</v>
      </c>
      <c r="S26" s="74">
        <f t="shared" si="14"/>
        <v>309000</v>
      </c>
      <c r="T26" s="22">
        <f t="shared" si="5"/>
        <v>161000</v>
      </c>
      <c r="U26" s="23">
        <f t="shared" si="6"/>
        <v>3000</v>
      </c>
      <c r="V26" s="74">
        <f t="shared" si="15"/>
        <v>164000</v>
      </c>
      <c r="W26" s="22">
        <f t="shared" si="16"/>
        <v>0</v>
      </c>
      <c r="X26" s="23">
        <f t="shared" si="9"/>
        <v>0</v>
      </c>
      <c r="Y26" s="75">
        <f t="shared" si="17"/>
        <v>0</v>
      </c>
      <c r="Z26" s="173">
        <f t="shared" si="12"/>
        <v>0</v>
      </c>
      <c r="AA26" s="195"/>
      <c r="AB26" s="205"/>
      <c r="AC26" s="205"/>
      <c r="AD26" s="205" t="s">
        <v>95</v>
      </c>
      <c r="AE26" s="205"/>
      <c r="AF26" s="205"/>
      <c r="AG26" s="205"/>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c r="EM26" s="68"/>
      <c r="EN26" s="68"/>
      <c r="EO26" s="68"/>
      <c r="EP26" s="68"/>
      <c r="EQ26" s="68"/>
      <c r="ER26" s="68"/>
      <c r="ES26" s="68"/>
      <c r="ET26" s="68"/>
      <c r="EU26" s="68"/>
      <c r="EV26" s="68"/>
      <c r="EW26" s="68"/>
      <c r="EX26" s="68"/>
      <c r="EY26" s="68"/>
      <c r="EZ26" s="68"/>
      <c r="FA26" s="68"/>
      <c r="FB26" s="68"/>
      <c r="FC26" s="68"/>
      <c r="FD26" s="68"/>
      <c r="FE26" s="68"/>
      <c r="FF26" s="68"/>
      <c r="FG26" s="68"/>
      <c r="FH26" s="68"/>
      <c r="FI26" s="68"/>
      <c r="FJ26" s="68"/>
      <c r="FK26" s="68"/>
      <c r="FL26" s="68"/>
      <c r="FM26" s="68"/>
      <c r="FN26" s="68"/>
      <c r="FO26" s="68"/>
      <c r="FP26" s="68"/>
      <c r="FQ26" s="68"/>
      <c r="FR26" s="68"/>
      <c r="FS26" s="68"/>
      <c r="FT26" s="68"/>
      <c r="FU26" s="68"/>
      <c r="FV26" s="68"/>
      <c r="FW26" s="68"/>
      <c r="FX26" s="68"/>
      <c r="FY26" s="68"/>
      <c r="FZ26" s="68"/>
      <c r="GA26" s="68"/>
      <c r="GB26" s="68"/>
      <c r="GC26" s="68"/>
      <c r="GD26" s="68"/>
      <c r="GE26" s="68"/>
      <c r="GF26" s="68"/>
      <c r="GG26" s="68"/>
      <c r="GH26" s="68"/>
      <c r="GI26" s="68"/>
      <c r="GJ26" s="68"/>
      <c r="GK26" s="68"/>
      <c r="GL26" s="68"/>
      <c r="GM26" s="68"/>
      <c r="GN26" s="68"/>
      <c r="GO26" s="68"/>
      <c r="GP26" s="68"/>
      <c r="GQ26" s="68"/>
      <c r="GR26" s="68"/>
      <c r="GS26" s="68"/>
      <c r="GT26" s="68"/>
      <c r="GU26" s="68"/>
      <c r="GV26" s="68"/>
      <c r="GW26" s="68"/>
      <c r="GX26" s="68"/>
      <c r="GY26" s="68"/>
      <c r="GZ26" s="68"/>
      <c r="HA26" s="68"/>
      <c r="HB26" s="68"/>
      <c r="HC26" s="68"/>
      <c r="HD26" s="68"/>
      <c r="HE26" s="68"/>
      <c r="HF26" s="68"/>
      <c r="HG26" s="68"/>
      <c r="HH26" s="68"/>
      <c r="HI26" s="68"/>
      <c r="HJ26" s="68"/>
      <c r="HK26" s="68"/>
      <c r="HL26" s="68"/>
      <c r="HM26" s="68"/>
      <c r="HN26" s="68"/>
      <c r="HO26" s="68"/>
      <c r="HP26" s="68"/>
      <c r="HQ26" s="68"/>
      <c r="HR26" s="68"/>
      <c r="HS26" s="68"/>
      <c r="HT26" s="68"/>
      <c r="HU26" s="68"/>
      <c r="HV26" s="68"/>
      <c r="HW26" s="68"/>
      <c r="HX26" s="68"/>
    </row>
    <row r="27" spans="1:232" s="69" customFormat="1" ht="13.25" customHeight="1">
      <c r="A27" s="79" t="s">
        <v>136</v>
      </c>
      <c r="B27" s="80">
        <v>16</v>
      </c>
      <c r="C27" s="79" t="s">
        <v>137</v>
      </c>
      <c r="D27" s="81" t="s">
        <v>133</v>
      </c>
      <c r="E27" s="81" t="s">
        <v>138</v>
      </c>
      <c r="F27" s="81"/>
      <c r="G27" s="103"/>
      <c r="H27" s="103"/>
      <c r="I27" s="103" t="s">
        <v>139</v>
      </c>
      <c r="J27" s="86">
        <f t="shared" si="0"/>
        <v>75000</v>
      </c>
      <c r="K27" s="87">
        <f t="shared" si="1"/>
        <v>0</v>
      </c>
      <c r="L27" s="104">
        <f t="shared" si="18"/>
        <v>75000</v>
      </c>
      <c r="M27" s="88">
        <f t="shared" si="11"/>
        <v>52.67</v>
      </c>
      <c r="N27" s="86">
        <v>72000</v>
      </c>
      <c r="O27" s="87">
        <v>0</v>
      </c>
      <c r="P27" s="159">
        <f t="shared" si="13"/>
        <v>72000</v>
      </c>
      <c r="Q27" s="22">
        <v>72000</v>
      </c>
      <c r="R27" s="23">
        <v>0</v>
      </c>
      <c r="S27" s="74">
        <f t="shared" si="14"/>
        <v>72000</v>
      </c>
      <c r="T27" s="22">
        <f t="shared" si="5"/>
        <v>3000</v>
      </c>
      <c r="U27" s="23">
        <f t="shared" si="6"/>
        <v>0</v>
      </c>
      <c r="V27" s="74">
        <f t="shared" si="15"/>
        <v>3000</v>
      </c>
      <c r="W27" s="22">
        <f t="shared" si="16"/>
        <v>0</v>
      </c>
      <c r="X27" s="23">
        <f t="shared" si="9"/>
        <v>0</v>
      </c>
      <c r="Y27" s="75">
        <f t="shared" si="17"/>
        <v>0</v>
      </c>
      <c r="Z27" s="173">
        <f t="shared" si="12"/>
        <v>0</v>
      </c>
      <c r="AA27" s="195"/>
      <c r="AB27" s="205" t="s">
        <v>74</v>
      </c>
      <c r="AC27" s="205" t="s">
        <v>74</v>
      </c>
      <c r="AD27" s="205" t="s">
        <v>74</v>
      </c>
      <c r="AE27" s="205" t="s">
        <v>112</v>
      </c>
      <c r="AF27" s="205"/>
      <c r="AG27" s="205" t="s">
        <v>74</v>
      </c>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row>
    <row r="28" spans="1:232" s="69" customFormat="1" ht="13.25" customHeight="1">
      <c r="A28" s="79" t="s">
        <v>136</v>
      </c>
      <c r="B28" s="80">
        <v>14</v>
      </c>
      <c r="C28" s="79" t="s">
        <v>137</v>
      </c>
      <c r="D28" s="81" t="s">
        <v>133</v>
      </c>
      <c r="E28" s="81" t="s">
        <v>140</v>
      </c>
      <c r="F28" s="81" t="s">
        <v>141</v>
      </c>
      <c r="G28" s="103" t="s">
        <v>126</v>
      </c>
      <c r="H28" s="103" t="s">
        <v>142</v>
      </c>
      <c r="I28" s="103" t="s">
        <v>139</v>
      </c>
      <c r="J28" s="86">
        <f t="shared" si="0"/>
        <v>83000</v>
      </c>
      <c r="K28" s="87">
        <f t="shared" si="1"/>
        <v>208000</v>
      </c>
      <c r="L28" s="104">
        <f t="shared" ref="L28:L37" si="19">SUM(J28:K28)</f>
        <v>291000</v>
      </c>
      <c r="M28" s="88">
        <f t="shared" si="11"/>
        <v>204.35</v>
      </c>
      <c r="N28" s="86">
        <v>80000</v>
      </c>
      <c r="O28" s="87">
        <v>200000</v>
      </c>
      <c r="P28" s="159">
        <f t="shared" ref="P28:P37" si="20">SUM(N28:O28)</f>
        <v>280000</v>
      </c>
      <c r="Q28" s="22">
        <v>0</v>
      </c>
      <c r="R28" s="23">
        <v>0</v>
      </c>
      <c r="S28" s="74">
        <f t="shared" ref="S28:S37" si="21">SUM(Q28:R28)</f>
        <v>0</v>
      </c>
      <c r="T28" s="22">
        <f t="shared" si="5"/>
        <v>3000</v>
      </c>
      <c r="U28" s="23">
        <f t="shared" si="6"/>
        <v>8000</v>
      </c>
      <c r="V28" s="74">
        <f t="shared" ref="V28:V37" si="22">SUM(T28:U28)</f>
        <v>11000</v>
      </c>
      <c r="W28" s="22">
        <f t="shared" ref="W28:W37" si="23">N28-Q28</f>
        <v>80000</v>
      </c>
      <c r="X28" s="23">
        <f t="shared" ref="X28:X37" si="24">O28-R28</f>
        <v>200000</v>
      </c>
      <c r="Y28" s="75">
        <f t="shared" ref="Y28:Y37" si="25">SUM(W28:X28)</f>
        <v>280000</v>
      </c>
      <c r="Z28" s="173">
        <f t="shared" si="12"/>
        <v>196630</v>
      </c>
      <c r="AA28" s="195"/>
      <c r="AB28" s="205"/>
      <c r="AC28" s="205"/>
      <c r="AD28" s="205" t="s">
        <v>95</v>
      </c>
      <c r="AE28" s="205"/>
      <c r="AF28" s="205"/>
      <c r="AG28" s="205" t="s">
        <v>74</v>
      </c>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c r="GD28" s="68"/>
      <c r="GE28" s="68"/>
      <c r="GF28" s="68"/>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row>
    <row r="29" spans="1:232" s="69" customFormat="1" ht="13.25" customHeight="1">
      <c r="A29" s="79" t="s">
        <v>143</v>
      </c>
      <c r="B29" s="80"/>
      <c r="C29" s="79"/>
      <c r="D29" s="81" t="s">
        <v>9</v>
      </c>
      <c r="E29" s="81" t="s">
        <v>9</v>
      </c>
      <c r="F29" s="81"/>
      <c r="G29" s="103" t="s">
        <v>9</v>
      </c>
      <c r="H29" s="103" t="s">
        <v>9</v>
      </c>
      <c r="I29" s="103"/>
      <c r="J29" s="86">
        <f t="shared" si="0"/>
        <v>0</v>
      </c>
      <c r="K29" s="87">
        <f t="shared" si="1"/>
        <v>0</v>
      </c>
      <c r="L29" s="104">
        <f t="shared" si="19"/>
        <v>0</v>
      </c>
      <c r="M29" s="88">
        <f t="shared" si="11"/>
        <v>0</v>
      </c>
      <c r="N29" s="86">
        <v>0</v>
      </c>
      <c r="O29" s="87">
        <v>0</v>
      </c>
      <c r="P29" s="159">
        <f t="shared" si="20"/>
        <v>0</v>
      </c>
      <c r="Q29" s="22">
        <v>0</v>
      </c>
      <c r="R29" s="23">
        <v>0</v>
      </c>
      <c r="S29" s="74">
        <f t="shared" si="21"/>
        <v>0</v>
      </c>
      <c r="T29" s="22">
        <f t="shared" si="5"/>
        <v>0</v>
      </c>
      <c r="U29" s="23">
        <f t="shared" si="6"/>
        <v>0</v>
      </c>
      <c r="V29" s="74">
        <f t="shared" si="22"/>
        <v>0</v>
      </c>
      <c r="W29" s="22">
        <f t="shared" si="23"/>
        <v>0</v>
      </c>
      <c r="X29" s="23">
        <f t="shared" si="24"/>
        <v>0</v>
      </c>
      <c r="Y29" s="75">
        <f t="shared" si="25"/>
        <v>0</v>
      </c>
      <c r="Z29" s="173">
        <f t="shared" si="12"/>
        <v>0</v>
      </c>
      <c r="AA29" s="195"/>
      <c r="AB29" s="205"/>
      <c r="AC29" s="205"/>
      <c r="AD29" s="205"/>
      <c r="AE29" s="205"/>
      <c r="AF29" s="205"/>
      <c r="AG29" s="205"/>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c r="GA29" s="68"/>
      <c r="GB29" s="68"/>
      <c r="GC29" s="68"/>
      <c r="GD29" s="68"/>
      <c r="GE29" s="68"/>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row>
    <row r="30" spans="1:232" s="69" customFormat="1" ht="13.25" customHeight="1">
      <c r="A30" s="79" t="s">
        <v>143</v>
      </c>
      <c r="B30" s="80"/>
      <c r="C30" s="79"/>
      <c r="D30" s="81" t="s">
        <v>9</v>
      </c>
      <c r="E30" s="81" t="s">
        <v>9</v>
      </c>
      <c r="F30" s="81"/>
      <c r="G30" s="103" t="s">
        <v>9</v>
      </c>
      <c r="H30" s="103" t="s">
        <v>9</v>
      </c>
      <c r="I30" s="103"/>
      <c r="J30" s="86">
        <f t="shared" si="0"/>
        <v>0</v>
      </c>
      <c r="K30" s="87">
        <f t="shared" si="1"/>
        <v>0</v>
      </c>
      <c r="L30" s="104">
        <f t="shared" si="19"/>
        <v>0</v>
      </c>
      <c r="M30" s="88">
        <f t="shared" si="11"/>
        <v>0</v>
      </c>
      <c r="N30" s="86">
        <v>0</v>
      </c>
      <c r="O30" s="87">
        <v>0</v>
      </c>
      <c r="P30" s="159">
        <f t="shared" si="20"/>
        <v>0</v>
      </c>
      <c r="Q30" s="22">
        <v>0</v>
      </c>
      <c r="R30" s="23">
        <v>0</v>
      </c>
      <c r="S30" s="74">
        <f t="shared" si="21"/>
        <v>0</v>
      </c>
      <c r="T30" s="22">
        <f t="shared" si="5"/>
        <v>0</v>
      </c>
      <c r="U30" s="23">
        <f t="shared" si="6"/>
        <v>0</v>
      </c>
      <c r="V30" s="74">
        <f t="shared" si="22"/>
        <v>0</v>
      </c>
      <c r="W30" s="22">
        <f t="shared" si="23"/>
        <v>0</v>
      </c>
      <c r="X30" s="23">
        <f t="shared" si="24"/>
        <v>0</v>
      </c>
      <c r="Y30" s="75">
        <f t="shared" si="25"/>
        <v>0</v>
      </c>
      <c r="Z30" s="173">
        <f t="shared" si="12"/>
        <v>0</v>
      </c>
      <c r="AA30" s="195"/>
      <c r="AB30" s="205"/>
      <c r="AC30" s="205"/>
      <c r="AD30" s="205"/>
      <c r="AE30" s="205"/>
      <c r="AF30" s="205"/>
      <c r="AG30" s="205"/>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row>
    <row r="31" spans="1:232" s="69" customFormat="1" ht="13.25" customHeight="1">
      <c r="A31" s="79" t="s">
        <v>143</v>
      </c>
      <c r="B31" s="80"/>
      <c r="C31" s="79"/>
      <c r="D31" s="81" t="s">
        <v>9</v>
      </c>
      <c r="E31" s="81" t="s">
        <v>9</v>
      </c>
      <c r="F31" s="81"/>
      <c r="G31" s="103" t="s">
        <v>9</v>
      </c>
      <c r="H31" s="103" t="s">
        <v>9</v>
      </c>
      <c r="I31" s="103"/>
      <c r="J31" s="86">
        <f t="shared" si="0"/>
        <v>0</v>
      </c>
      <c r="K31" s="87">
        <f t="shared" si="1"/>
        <v>0</v>
      </c>
      <c r="L31" s="104">
        <f t="shared" si="19"/>
        <v>0</v>
      </c>
      <c r="M31" s="88">
        <f t="shared" si="11"/>
        <v>0</v>
      </c>
      <c r="N31" s="86">
        <v>0</v>
      </c>
      <c r="O31" s="87">
        <v>0</v>
      </c>
      <c r="P31" s="159">
        <f t="shared" si="20"/>
        <v>0</v>
      </c>
      <c r="Q31" s="22">
        <v>0</v>
      </c>
      <c r="R31" s="23">
        <v>0</v>
      </c>
      <c r="S31" s="74">
        <f t="shared" si="21"/>
        <v>0</v>
      </c>
      <c r="T31" s="22">
        <f t="shared" si="5"/>
        <v>0</v>
      </c>
      <c r="U31" s="23">
        <f t="shared" si="6"/>
        <v>0</v>
      </c>
      <c r="V31" s="74">
        <f t="shared" si="22"/>
        <v>0</v>
      </c>
      <c r="W31" s="22">
        <f t="shared" si="23"/>
        <v>0</v>
      </c>
      <c r="X31" s="23">
        <f t="shared" si="24"/>
        <v>0</v>
      </c>
      <c r="Y31" s="75">
        <f t="shared" si="25"/>
        <v>0</v>
      </c>
      <c r="Z31" s="173">
        <f t="shared" si="12"/>
        <v>0</v>
      </c>
      <c r="AA31" s="195"/>
      <c r="AB31" s="205"/>
      <c r="AC31" s="205"/>
      <c r="AD31" s="205"/>
      <c r="AE31" s="205"/>
      <c r="AF31" s="205"/>
      <c r="AG31" s="205"/>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row>
    <row r="32" spans="1:232" s="69" customFormat="1" ht="13.25" customHeight="1">
      <c r="A32" s="79" t="s">
        <v>143</v>
      </c>
      <c r="B32" s="80"/>
      <c r="C32" s="79"/>
      <c r="D32" s="81" t="s">
        <v>9</v>
      </c>
      <c r="E32" s="81" t="s">
        <v>9</v>
      </c>
      <c r="F32" s="81"/>
      <c r="G32" s="103" t="s">
        <v>9</v>
      </c>
      <c r="H32" s="103" t="s">
        <v>9</v>
      </c>
      <c r="I32" s="103"/>
      <c r="J32" s="86">
        <f t="shared" si="0"/>
        <v>0</v>
      </c>
      <c r="K32" s="87">
        <f t="shared" si="1"/>
        <v>0</v>
      </c>
      <c r="L32" s="104">
        <f t="shared" si="19"/>
        <v>0</v>
      </c>
      <c r="M32" s="88">
        <f t="shared" si="11"/>
        <v>0</v>
      </c>
      <c r="N32" s="86">
        <v>0</v>
      </c>
      <c r="O32" s="87">
        <v>0</v>
      </c>
      <c r="P32" s="159">
        <f t="shared" si="20"/>
        <v>0</v>
      </c>
      <c r="Q32" s="22">
        <v>0</v>
      </c>
      <c r="R32" s="23">
        <v>0</v>
      </c>
      <c r="S32" s="74">
        <f t="shared" si="21"/>
        <v>0</v>
      </c>
      <c r="T32" s="22">
        <f t="shared" si="5"/>
        <v>0</v>
      </c>
      <c r="U32" s="23">
        <f t="shared" si="6"/>
        <v>0</v>
      </c>
      <c r="V32" s="74">
        <f t="shared" si="22"/>
        <v>0</v>
      </c>
      <c r="W32" s="22">
        <f t="shared" si="23"/>
        <v>0</v>
      </c>
      <c r="X32" s="23">
        <f t="shared" si="24"/>
        <v>0</v>
      </c>
      <c r="Y32" s="75">
        <f t="shared" si="25"/>
        <v>0</v>
      </c>
      <c r="Z32" s="173">
        <f t="shared" si="12"/>
        <v>0</v>
      </c>
      <c r="AA32" s="195"/>
      <c r="AB32" s="205"/>
      <c r="AC32" s="205"/>
      <c r="AD32" s="205"/>
      <c r="AE32" s="205"/>
      <c r="AF32" s="205"/>
      <c r="AG32" s="205"/>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row>
    <row r="33" spans="1:232" s="69" customFormat="1" ht="13.25" customHeight="1">
      <c r="A33" s="79" t="s">
        <v>143</v>
      </c>
      <c r="B33" s="80"/>
      <c r="C33" s="79"/>
      <c r="D33" s="81" t="s">
        <v>9</v>
      </c>
      <c r="E33" s="81" t="s">
        <v>9</v>
      </c>
      <c r="F33" s="81"/>
      <c r="G33" s="103" t="s">
        <v>9</v>
      </c>
      <c r="H33" s="103" t="s">
        <v>9</v>
      </c>
      <c r="I33" s="103"/>
      <c r="J33" s="86">
        <f t="shared" si="0"/>
        <v>0</v>
      </c>
      <c r="K33" s="87">
        <f t="shared" si="1"/>
        <v>0</v>
      </c>
      <c r="L33" s="104">
        <f t="shared" si="19"/>
        <v>0</v>
      </c>
      <c r="M33" s="88">
        <f t="shared" si="11"/>
        <v>0</v>
      </c>
      <c r="N33" s="86">
        <v>0</v>
      </c>
      <c r="O33" s="87">
        <v>0</v>
      </c>
      <c r="P33" s="159">
        <f t="shared" si="20"/>
        <v>0</v>
      </c>
      <c r="Q33" s="22">
        <v>0</v>
      </c>
      <c r="R33" s="23">
        <v>0</v>
      </c>
      <c r="S33" s="74">
        <f t="shared" si="21"/>
        <v>0</v>
      </c>
      <c r="T33" s="22">
        <f t="shared" si="5"/>
        <v>0</v>
      </c>
      <c r="U33" s="23">
        <f t="shared" si="6"/>
        <v>0</v>
      </c>
      <c r="V33" s="74">
        <f t="shared" si="22"/>
        <v>0</v>
      </c>
      <c r="W33" s="22">
        <f t="shared" si="23"/>
        <v>0</v>
      </c>
      <c r="X33" s="23">
        <f t="shared" si="24"/>
        <v>0</v>
      </c>
      <c r="Y33" s="75">
        <f t="shared" si="25"/>
        <v>0</v>
      </c>
      <c r="Z33" s="173">
        <f t="shared" si="12"/>
        <v>0</v>
      </c>
      <c r="AA33" s="195"/>
      <c r="AB33" s="205"/>
      <c r="AC33" s="205"/>
      <c r="AD33" s="205"/>
      <c r="AE33" s="205"/>
      <c r="AF33" s="205"/>
      <c r="AG33" s="205"/>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c r="GD33" s="68"/>
      <c r="GE33" s="68"/>
      <c r="GF33" s="68"/>
      <c r="GG33" s="68"/>
      <c r="GH33" s="68"/>
      <c r="GI33" s="68"/>
      <c r="GJ33" s="68"/>
      <c r="GK33" s="68"/>
      <c r="GL33" s="68"/>
      <c r="GM33" s="68"/>
      <c r="GN33" s="68"/>
      <c r="GO33" s="68"/>
      <c r="GP33" s="68"/>
      <c r="GQ33" s="68"/>
      <c r="GR33" s="68"/>
      <c r="GS33" s="68"/>
      <c r="GT33" s="68"/>
      <c r="GU33" s="68"/>
      <c r="GV33" s="68"/>
      <c r="GW33" s="68"/>
      <c r="GX33" s="68"/>
      <c r="GY33" s="68"/>
      <c r="GZ33" s="68"/>
      <c r="HA33" s="68"/>
      <c r="HB33" s="68"/>
      <c r="HC33" s="68"/>
      <c r="HD33" s="68"/>
      <c r="HE33" s="68"/>
      <c r="HF33" s="68"/>
      <c r="HG33" s="68"/>
      <c r="HH33" s="68"/>
      <c r="HI33" s="68"/>
      <c r="HJ33" s="68"/>
      <c r="HK33" s="68"/>
      <c r="HL33" s="68"/>
      <c r="HM33" s="68"/>
      <c r="HN33" s="68"/>
      <c r="HO33" s="68"/>
      <c r="HP33" s="68"/>
      <c r="HQ33" s="68"/>
      <c r="HR33" s="68"/>
      <c r="HS33" s="68"/>
      <c r="HT33" s="68"/>
      <c r="HU33" s="68"/>
      <c r="HV33" s="68"/>
      <c r="HW33" s="68"/>
      <c r="HX33" s="68"/>
    </row>
    <row r="34" spans="1:232" s="69" customFormat="1" ht="13.25" customHeight="1">
      <c r="A34" s="79" t="s">
        <v>143</v>
      </c>
      <c r="B34" s="80"/>
      <c r="C34" s="79"/>
      <c r="D34" s="81" t="s">
        <v>9</v>
      </c>
      <c r="E34" s="81" t="s">
        <v>9</v>
      </c>
      <c r="F34" s="81"/>
      <c r="G34" s="103" t="s">
        <v>9</v>
      </c>
      <c r="H34" s="103" t="s">
        <v>9</v>
      </c>
      <c r="I34" s="103"/>
      <c r="J34" s="86">
        <f t="shared" si="0"/>
        <v>0</v>
      </c>
      <c r="K34" s="87">
        <f t="shared" si="1"/>
        <v>0</v>
      </c>
      <c r="L34" s="104">
        <f t="shared" si="19"/>
        <v>0</v>
      </c>
      <c r="M34" s="88">
        <f t="shared" si="11"/>
        <v>0</v>
      </c>
      <c r="N34" s="86">
        <v>0</v>
      </c>
      <c r="O34" s="87">
        <v>0</v>
      </c>
      <c r="P34" s="159">
        <f t="shared" si="20"/>
        <v>0</v>
      </c>
      <c r="Q34" s="22">
        <v>0</v>
      </c>
      <c r="R34" s="23">
        <v>0</v>
      </c>
      <c r="S34" s="74">
        <f t="shared" si="21"/>
        <v>0</v>
      </c>
      <c r="T34" s="22">
        <f t="shared" si="5"/>
        <v>0</v>
      </c>
      <c r="U34" s="23">
        <f t="shared" si="6"/>
        <v>0</v>
      </c>
      <c r="V34" s="74">
        <f t="shared" si="22"/>
        <v>0</v>
      </c>
      <c r="W34" s="22">
        <f t="shared" si="23"/>
        <v>0</v>
      </c>
      <c r="X34" s="23">
        <f t="shared" si="24"/>
        <v>0</v>
      </c>
      <c r="Y34" s="75">
        <f t="shared" si="25"/>
        <v>0</v>
      </c>
      <c r="Z34" s="173">
        <f t="shared" si="12"/>
        <v>0</v>
      </c>
      <c r="AA34" s="195"/>
      <c r="AB34" s="205"/>
      <c r="AC34" s="205"/>
      <c r="AD34" s="205"/>
      <c r="AE34" s="205"/>
      <c r="AF34" s="205"/>
      <c r="AG34" s="205"/>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row>
    <row r="35" spans="1:232" s="69" customFormat="1" ht="13.25" customHeight="1">
      <c r="A35" s="79" t="s">
        <v>143</v>
      </c>
      <c r="B35" s="80"/>
      <c r="C35" s="79"/>
      <c r="D35" s="81" t="s">
        <v>9</v>
      </c>
      <c r="E35" s="81" t="s">
        <v>9</v>
      </c>
      <c r="F35" s="81"/>
      <c r="G35" s="103" t="s">
        <v>9</v>
      </c>
      <c r="H35" s="103" t="s">
        <v>9</v>
      </c>
      <c r="I35" s="103"/>
      <c r="J35" s="86">
        <f t="shared" si="0"/>
        <v>0</v>
      </c>
      <c r="K35" s="87">
        <f t="shared" si="1"/>
        <v>0</v>
      </c>
      <c r="L35" s="104">
        <f t="shared" si="19"/>
        <v>0</v>
      </c>
      <c r="M35" s="88">
        <f t="shared" si="11"/>
        <v>0</v>
      </c>
      <c r="N35" s="86">
        <v>0</v>
      </c>
      <c r="O35" s="87">
        <v>0</v>
      </c>
      <c r="P35" s="159">
        <f t="shared" si="20"/>
        <v>0</v>
      </c>
      <c r="Q35" s="22">
        <v>0</v>
      </c>
      <c r="R35" s="23">
        <v>0</v>
      </c>
      <c r="S35" s="74">
        <f t="shared" si="21"/>
        <v>0</v>
      </c>
      <c r="T35" s="22">
        <f t="shared" si="5"/>
        <v>0</v>
      </c>
      <c r="U35" s="23">
        <f t="shared" si="6"/>
        <v>0</v>
      </c>
      <c r="V35" s="74">
        <f t="shared" si="22"/>
        <v>0</v>
      </c>
      <c r="W35" s="22">
        <f t="shared" si="23"/>
        <v>0</v>
      </c>
      <c r="X35" s="23">
        <f t="shared" si="24"/>
        <v>0</v>
      </c>
      <c r="Y35" s="75">
        <f t="shared" si="25"/>
        <v>0</v>
      </c>
      <c r="Z35" s="173">
        <f t="shared" si="12"/>
        <v>0</v>
      </c>
      <c r="AA35" s="195"/>
      <c r="AB35" s="205"/>
      <c r="AC35" s="205"/>
      <c r="AD35" s="205"/>
      <c r="AE35" s="205"/>
      <c r="AF35" s="205"/>
      <c r="AG35" s="205"/>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c r="GD35" s="68"/>
      <c r="GE35" s="68"/>
      <c r="GF35" s="68"/>
      <c r="GG35" s="68"/>
      <c r="GH35" s="68"/>
      <c r="GI35" s="68"/>
      <c r="GJ35" s="68"/>
      <c r="GK35" s="68"/>
      <c r="GL35" s="68"/>
      <c r="GM35" s="68"/>
      <c r="GN35" s="68"/>
      <c r="GO35" s="68"/>
      <c r="GP35" s="68"/>
      <c r="GQ35" s="68"/>
      <c r="GR35" s="68"/>
      <c r="GS35" s="68"/>
      <c r="GT35" s="68"/>
      <c r="GU35" s="68"/>
      <c r="GV35" s="68"/>
      <c r="GW35" s="68"/>
      <c r="GX35" s="68"/>
      <c r="GY35" s="68"/>
      <c r="GZ35" s="68"/>
      <c r="HA35" s="68"/>
      <c r="HB35" s="68"/>
      <c r="HC35" s="68"/>
      <c r="HD35" s="68"/>
      <c r="HE35" s="68"/>
      <c r="HF35" s="68"/>
      <c r="HG35" s="68"/>
      <c r="HH35" s="68"/>
      <c r="HI35" s="68"/>
      <c r="HJ35" s="68"/>
      <c r="HK35" s="68"/>
      <c r="HL35" s="68"/>
      <c r="HM35" s="68"/>
      <c r="HN35" s="68"/>
      <c r="HO35" s="68"/>
      <c r="HP35" s="68"/>
      <c r="HQ35" s="68"/>
      <c r="HR35" s="68"/>
      <c r="HS35" s="68"/>
      <c r="HT35" s="68"/>
      <c r="HU35" s="68"/>
      <c r="HV35" s="68"/>
      <c r="HW35" s="68"/>
      <c r="HX35" s="68"/>
    </row>
    <row r="36" spans="1:232" s="69" customFormat="1" ht="13.25" customHeight="1">
      <c r="A36" s="79" t="s">
        <v>143</v>
      </c>
      <c r="B36" s="80"/>
      <c r="C36" s="79"/>
      <c r="D36" s="81" t="s">
        <v>9</v>
      </c>
      <c r="E36" s="81" t="s">
        <v>9</v>
      </c>
      <c r="F36" s="81"/>
      <c r="G36" s="103" t="s">
        <v>9</v>
      </c>
      <c r="H36" s="103" t="s">
        <v>9</v>
      </c>
      <c r="I36" s="103"/>
      <c r="J36" s="86">
        <f t="shared" si="0"/>
        <v>0</v>
      </c>
      <c r="K36" s="87">
        <f t="shared" si="1"/>
        <v>0</v>
      </c>
      <c r="L36" s="104">
        <f t="shared" si="19"/>
        <v>0</v>
      </c>
      <c r="M36" s="88">
        <f t="shared" si="11"/>
        <v>0</v>
      </c>
      <c r="N36" s="86">
        <v>0</v>
      </c>
      <c r="O36" s="87">
        <v>0</v>
      </c>
      <c r="P36" s="159">
        <f t="shared" si="20"/>
        <v>0</v>
      </c>
      <c r="Q36" s="22">
        <v>0</v>
      </c>
      <c r="R36" s="23">
        <v>0</v>
      </c>
      <c r="S36" s="74">
        <f t="shared" si="21"/>
        <v>0</v>
      </c>
      <c r="T36" s="22">
        <f t="shared" si="5"/>
        <v>0</v>
      </c>
      <c r="U36" s="23">
        <f t="shared" si="6"/>
        <v>0</v>
      </c>
      <c r="V36" s="74">
        <f t="shared" si="22"/>
        <v>0</v>
      </c>
      <c r="W36" s="22">
        <f t="shared" si="23"/>
        <v>0</v>
      </c>
      <c r="X36" s="23">
        <f t="shared" si="24"/>
        <v>0</v>
      </c>
      <c r="Y36" s="75">
        <f t="shared" si="25"/>
        <v>0</v>
      </c>
      <c r="Z36" s="173">
        <f t="shared" si="12"/>
        <v>0</v>
      </c>
      <c r="AA36" s="195"/>
      <c r="AB36" s="205"/>
      <c r="AC36" s="205"/>
      <c r="AD36" s="205"/>
      <c r="AE36" s="205"/>
      <c r="AF36" s="205"/>
      <c r="AG36" s="205"/>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c r="FH36" s="68"/>
      <c r="FI36" s="68"/>
      <c r="FJ36" s="68"/>
      <c r="FK36" s="68"/>
      <c r="FL36" s="68"/>
      <c r="FM36" s="68"/>
      <c r="FN36" s="68"/>
      <c r="FO36" s="68"/>
      <c r="FP36" s="68"/>
      <c r="FQ36" s="68"/>
      <c r="FR36" s="68"/>
      <c r="FS36" s="68"/>
      <c r="FT36" s="68"/>
      <c r="FU36" s="68"/>
      <c r="FV36" s="68"/>
      <c r="FW36" s="68"/>
      <c r="FX36" s="68"/>
      <c r="FY36" s="68"/>
      <c r="FZ36" s="68"/>
      <c r="GA36" s="68"/>
      <c r="GB36" s="68"/>
      <c r="GC36" s="68"/>
      <c r="GD36" s="68"/>
      <c r="GE36" s="68"/>
      <c r="GF36" s="68"/>
      <c r="GG36" s="68"/>
      <c r="GH36" s="68"/>
      <c r="GI36" s="68"/>
      <c r="GJ36" s="68"/>
      <c r="GK36" s="68"/>
      <c r="GL36" s="68"/>
      <c r="GM36" s="68"/>
      <c r="GN36" s="68"/>
      <c r="GO36" s="68"/>
      <c r="GP36" s="68"/>
      <c r="GQ36" s="68"/>
      <c r="GR36" s="68"/>
      <c r="GS36" s="68"/>
      <c r="GT36" s="68"/>
      <c r="GU36" s="68"/>
      <c r="GV36" s="68"/>
      <c r="GW36" s="68"/>
      <c r="GX36" s="68"/>
      <c r="GY36" s="68"/>
      <c r="GZ36" s="68"/>
      <c r="HA36" s="68"/>
      <c r="HB36" s="68"/>
      <c r="HC36" s="68"/>
      <c r="HD36" s="68"/>
      <c r="HE36" s="68"/>
      <c r="HF36" s="68"/>
      <c r="HG36" s="68"/>
      <c r="HH36" s="68"/>
      <c r="HI36" s="68"/>
      <c r="HJ36" s="68"/>
      <c r="HK36" s="68"/>
      <c r="HL36" s="68"/>
      <c r="HM36" s="68"/>
      <c r="HN36" s="68"/>
      <c r="HO36" s="68"/>
      <c r="HP36" s="68"/>
      <c r="HQ36" s="68"/>
      <c r="HR36" s="68"/>
      <c r="HS36" s="68"/>
      <c r="HT36" s="68"/>
      <c r="HU36" s="68"/>
      <c r="HV36" s="68"/>
      <c r="HW36" s="68"/>
      <c r="HX36" s="68"/>
    </row>
    <row r="37" spans="1:232" s="69" customFormat="1" ht="13.25" customHeight="1">
      <c r="A37" s="79" t="s">
        <v>143</v>
      </c>
      <c r="B37" s="80"/>
      <c r="C37" s="79"/>
      <c r="D37" s="81" t="s">
        <v>9</v>
      </c>
      <c r="E37" s="81" t="s">
        <v>9</v>
      </c>
      <c r="F37" s="81"/>
      <c r="G37" s="103" t="s">
        <v>9</v>
      </c>
      <c r="H37" s="103" t="s">
        <v>9</v>
      </c>
      <c r="I37" s="103"/>
      <c r="J37" s="86">
        <f t="shared" si="0"/>
        <v>0</v>
      </c>
      <c r="K37" s="87">
        <f t="shared" si="1"/>
        <v>0</v>
      </c>
      <c r="L37" s="104">
        <f t="shared" si="19"/>
        <v>0</v>
      </c>
      <c r="M37" s="88">
        <f t="shared" si="11"/>
        <v>0</v>
      </c>
      <c r="N37" s="86">
        <v>0</v>
      </c>
      <c r="O37" s="87">
        <v>0</v>
      </c>
      <c r="P37" s="159">
        <f t="shared" si="20"/>
        <v>0</v>
      </c>
      <c r="Q37" s="22">
        <v>0</v>
      </c>
      <c r="R37" s="23">
        <v>0</v>
      </c>
      <c r="S37" s="74">
        <f t="shared" si="21"/>
        <v>0</v>
      </c>
      <c r="T37" s="22">
        <f t="shared" si="5"/>
        <v>0</v>
      </c>
      <c r="U37" s="23">
        <f t="shared" si="6"/>
        <v>0</v>
      </c>
      <c r="V37" s="74">
        <f t="shared" si="22"/>
        <v>0</v>
      </c>
      <c r="W37" s="22">
        <f t="shared" si="23"/>
        <v>0</v>
      </c>
      <c r="X37" s="23">
        <f t="shared" si="24"/>
        <v>0</v>
      </c>
      <c r="Y37" s="75">
        <f t="shared" si="25"/>
        <v>0</v>
      </c>
      <c r="Z37" s="173">
        <f t="shared" si="12"/>
        <v>0</v>
      </c>
      <c r="AA37" s="195"/>
      <c r="AB37" s="205"/>
      <c r="AC37" s="205"/>
      <c r="AD37" s="205"/>
      <c r="AE37" s="205"/>
      <c r="AF37" s="205"/>
      <c r="AG37" s="205"/>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c r="FH37" s="68"/>
      <c r="FI37" s="68"/>
      <c r="FJ37" s="68"/>
      <c r="FK37" s="68"/>
      <c r="FL37" s="68"/>
      <c r="FM37" s="68"/>
      <c r="FN37" s="68"/>
      <c r="FO37" s="68"/>
      <c r="FP37" s="68"/>
      <c r="FQ37" s="68"/>
      <c r="FR37" s="68"/>
      <c r="FS37" s="68"/>
      <c r="FT37" s="68"/>
      <c r="FU37" s="68"/>
      <c r="FV37" s="68"/>
      <c r="FW37" s="68"/>
      <c r="FX37" s="68"/>
      <c r="FY37" s="68"/>
      <c r="FZ37" s="68"/>
      <c r="GA37" s="68"/>
      <c r="GB37" s="68"/>
      <c r="GC37" s="68"/>
      <c r="GD37" s="68"/>
      <c r="GE37" s="68"/>
      <c r="GF37" s="68"/>
      <c r="GG37" s="68"/>
      <c r="GH37" s="68"/>
      <c r="GI37" s="68"/>
      <c r="GJ37" s="68"/>
      <c r="GK37" s="68"/>
      <c r="GL37" s="68"/>
      <c r="GM37" s="68"/>
      <c r="GN37" s="68"/>
      <c r="GO37" s="68"/>
      <c r="GP37" s="68"/>
      <c r="GQ37" s="68"/>
      <c r="GR37" s="68"/>
      <c r="GS37" s="68"/>
      <c r="GT37" s="68"/>
      <c r="GU37" s="68"/>
      <c r="GV37" s="68"/>
      <c r="GW37" s="68"/>
      <c r="GX37" s="68"/>
      <c r="GY37" s="68"/>
      <c r="GZ37" s="68"/>
      <c r="HA37" s="68"/>
      <c r="HB37" s="68"/>
      <c r="HC37" s="68"/>
      <c r="HD37" s="68"/>
      <c r="HE37" s="68"/>
      <c r="HF37" s="68"/>
      <c r="HG37" s="68"/>
      <c r="HH37" s="68"/>
      <c r="HI37" s="68"/>
      <c r="HJ37" s="68"/>
      <c r="HK37" s="68"/>
      <c r="HL37" s="68"/>
      <c r="HM37" s="68"/>
      <c r="HN37" s="68"/>
      <c r="HO37" s="68"/>
      <c r="HP37" s="68"/>
      <c r="HQ37" s="68"/>
      <c r="HR37" s="68"/>
      <c r="HS37" s="68"/>
      <c r="HT37" s="68"/>
      <c r="HU37" s="68"/>
      <c r="HV37" s="68"/>
      <c r="HW37" s="68"/>
      <c r="HX37" s="68"/>
    </row>
    <row r="38" spans="1:232" s="69" customFormat="1" ht="13.25" customHeight="1">
      <c r="A38" s="79"/>
      <c r="B38" s="80"/>
      <c r="C38" s="79"/>
      <c r="D38" s="81"/>
      <c r="E38" s="81"/>
      <c r="F38" s="81"/>
      <c r="G38" s="103"/>
      <c r="H38" s="103"/>
      <c r="I38" s="103"/>
      <c r="J38" s="86"/>
      <c r="K38" s="89"/>
      <c r="L38" s="90"/>
      <c r="M38" s="90"/>
      <c r="N38" s="86"/>
      <c r="O38" s="89"/>
      <c r="P38" s="160"/>
      <c r="Q38" s="22"/>
      <c r="R38" s="76"/>
      <c r="S38" s="77"/>
      <c r="T38" s="22"/>
      <c r="U38" s="76"/>
      <c r="V38" s="77"/>
      <c r="W38" s="22"/>
      <c r="X38" s="76"/>
      <c r="Y38" s="78"/>
      <c r="Z38" s="77"/>
      <c r="AA38" s="195"/>
      <c r="AB38" s="205"/>
      <c r="AC38" s="205"/>
      <c r="AD38" s="205"/>
      <c r="AE38" s="205"/>
      <c r="AF38" s="205"/>
      <c r="AG38" s="205"/>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c r="FH38" s="68"/>
      <c r="FI38" s="68"/>
      <c r="FJ38" s="68"/>
      <c r="FK38" s="68"/>
      <c r="FL38" s="68"/>
      <c r="FM38" s="68"/>
      <c r="FN38" s="68"/>
      <c r="FO38" s="68"/>
      <c r="FP38" s="68"/>
      <c r="FQ38" s="68"/>
      <c r="FR38" s="68"/>
      <c r="FS38" s="68"/>
      <c r="FT38" s="68"/>
      <c r="FU38" s="68"/>
      <c r="FV38" s="68"/>
      <c r="FW38" s="68"/>
      <c r="FX38" s="68"/>
      <c r="FY38" s="68"/>
      <c r="FZ38" s="68"/>
      <c r="GA38" s="68"/>
      <c r="GB38" s="68"/>
      <c r="GC38" s="68"/>
      <c r="GD38" s="68"/>
      <c r="GE38" s="68"/>
      <c r="GF38" s="68"/>
      <c r="GG38" s="68"/>
      <c r="GH38" s="68"/>
      <c r="GI38" s="68"/>
      <c r="GJ38" s="68"/>
      <c r="GK38" s="68"/>
      <c r="GL38" s="68"/>
      <c r="GM38" s="68"/>
      <c r="GN38" s="68"/>
      <c r="GO38" s="68"/>
      <c r="GP38" s="68"/>
      <c r="GQ38" s="68"/>
      <c r="GR38" s="68"/>
      <c r="GS38" s="68"/>
      <c r="GT38" s="68"/>
      <c r="GU38" s="68"/>
      <c r="GV38" s="68"/>
      <c r="GW38" s="68"/>
      <c r="GX38" s="68"/>
      <c r="GY38" s="68"/>
      <c r="GZ38" s="68"/>
      <c r="HA38" s="68"/>
      <c r="HB38" s="68"/>
      <c r="HC38" s="68"/>
      <c r="HD38" s="68"/>
      <c r="HE38" s="68"/>
      <c r="HF38" s="68"/>
      <c r="HG38" s="68"/>
      <c r="HH38" s="68"/>
      <c r="HI38" s="68"/>
      <c r="HJ38" s="68"/>
      <c r="HK38" s="68"/>
      <c r="HL38" s="68"/>
      <c r="HM38" s="68"/>
      <c r="HN38" s="68"/>
      <c r="HO38" s="68"/>
      <c r="HP38" s="68"/>
      <c r="HQ38" s="68"/>
      <c r="HR38" s="68"/>
      <c r="HS38" s="68"/>
      <c r="HT38" s="68"/>
      <c r="HU38" s="68"/>
      <c r="HV38" s="68"/>
      <c r="HW38" s="68"/>
      <c r="HX38" s="68"/>
    </row>
    <row r="39" spans="1:232" ht="13.25" customHeight="1" thickBot="1">
      <c r="A39" s="25" t="s">
        <v>144</v>
      </c>
      <c r="B39" s="26"/>
      <c r="C39" s="27"/>
      <c r="D39" s="28"/>
      <c r="E39" s="28"/>
      <c r="F39" s="28"/>
      <c r="G39" s="63"/>
      <c r="H39" s="63"/>
      <c r="I39" s="63"/>
      <c r="J39" s="60">
        <f t="shared" ref="J39:Z39" si="26">SUM(J6:J38)</f>
        <v>45190000</v>
      </c>
      <c r="K39" s="60">
        <f t="shared" si="26"/>
        <v>3193000</v>
      </c>
      <c r="L39" s="60">
        <f t="shared" si="26"/>
        <v>48383000</v>
      </c>
      <c r="M39" s="60">
        <f t="shared" si="26"/>
        <v>33976.939999999995</v>
      </c>
      <c r="N39" s="60">
        <f t="shared" si="26"/>
        <v>45204000</v>
      </c>
      <c r="O39" s="60">
        <f t="shared" si="26"/>
        <v>3105000</v>
      </c>
      <c r="P39" s="161">
        <f t="shared" si="26"/>
        <v>48309000</v>
      </c>
      <c r="Q39" s="60">
        <f t="shared" si="26"/>
        <v>62815000</v>
      </c>
      <c r="R39" s="60">
        <f t="shared" si="26"/>
        <v>2905000</v>
      </c>
      <c r="S39" s="60">
        <f t="shared" si="26"/>
        <v>65720000</v>
      </c>
      <c r="T39" s="60">
        <f t="shared" si="26"/>
        <v>-14000</v>
      </c>
      <c r="U39" s="60">
        <f t="shared" si="26"/>
        <v>88000</v>
      </c>
      <c r="V39" s="60">
        <f t="shared" si="26"/>
        <v>74000</v>
      </c>
      <c r="W39" s="60">
        <f t="shared" si="26"/>
        <v>-4995000</v>
      </c>
      <c r="X39" s="60">
        <f t="shared" si="26"/>
        <v>200000</v>
      </c>
      <c r="Y39" s="60">
        <f t="shared" si="26"/>
        <v>-4795000</v>
      </c>
      <c r="Z39" s="30">
        <f t="shared" si="26"/>
        <v>-3367288.75</v>
      </c>
      <c r="AA39" s="197"/>
      <c r="AB39" s="205"/>
      <c r="AC39" s="205"/>
      <c r="AD39" s="205"/>
      <c r="AE39" s="205"/>
      <c r="AF39" s="205"/>
      <c r="AG39" s="205"/>
    </row>
    <row r="40" spans="1:232" ht="13.25" customHeight="1" thickTop="1">
      <c r="A40" s="62"/>
      <c r="B40" s="20"/>
      <c r="C40" s="19"/>
      <c r="D40" s="21"/>
      <c r="E40" s="21"/>
      <c r="F40" s="21"/>
      <c r="G40" s="1"/>
      <c r="H40" s="1"/>
      <c r="I40" s="1"/>
      <c r="J40" s="70"/>
      <c r="K40" s="71"/>
      <c r="L40" s="71"/>
      <c r="M40" s="71"/>
      <c r="N40" s="70"/>
      <c r="O40" s="71"/>
      <c r="P40" s="71"/>
      <c r="Q40" s="70"/>
      <c r="R40" s="71"/>
      <c r="S40" s="71"/>
      <c r="T40" s="70"/>
      <c r="U40" s="71"/>
      <c r="V40" s="71"/>
      <c r="W40" s="70"/>
      <c r="X40" s="71"/>
      <c r="Y40" s="72"/>
      <c r="Z40" s="71"/>
      <c r="AA40" s="197"/>
      <c r="AB40" s="205"/>
      <c r="AC40" s="205"/>
      <c r="AD40" s="205"/>
      <c r="AE40" s="205"/>
      <c r="AF40" s="205"/>
      <c r="AG40" s="205"/>
    </row>
    <row r="41" spans="1:232" ht="13.25" customHeight="1">
      <c r="A41" s="82" t="s">
        <v>145</v>
      </c>
      <c r="B41" s="83"/>
      <c r="C41" s="84"/>
      <c r="D41" s="85"/>
      <c r="E41" s="85"/>
      <c r="F41" s="85"/>
      <c r="G41" s="105"/>
      <c r="H41" s="105"/>
      <c r="I41" s="105"/>
      <c r="J41" s="86"/>
      <c r="K41" s="87"/>
      <c r="L41" s="106"/>
      <c r="M41" s="91"/>
      <c r="N41" s="86"/>
      <c r="O41" s="87"/>
      <c r="P41" s="32"/>
      <c r="Q41" s="22"/>
      <c r="R41" s="23"/>
      <c r="S41" s="32"/>
      <c r="T41" s="22"/>
      <c r="U41" s="23"/>
      <c r="V41" s="32"/>
      <c r="W41" s="22"/>
      <c r="X41" s="23"/>
      <c r="Y41" s="50"/>
      <c r="Z41" s="174"/>
      <c r="AA41" s="198"/>
      <c r="AB41" s="205"/>
      <c r="AC41" s="205"/>
      <c r="AD41" s="205"/>
      <c r="AE41" s="205"/>
      <c r="AF41" s="205"/>
      <c r="AG41" s="205"/>
    </row>
    <row r="42" spans="1:232" s="69" customFormat="1" ht="40">
      <c r="A42" s="79" t="s">
        <v>146</v>
      </c>
      <c r="B42" s="80">
        <v>2</v>
      </c>
      <c r="C42" s="79" t="s">
        <v>147</v>
      </c>
      <c r="D42" s="81" t="s">
        <v>72</v>
      </c>
      <c r="E42" s="225" t="s">
        <v>148</v>
      </c>
      <c r="F42" s="79"/>
      <c r="G42" s="103">
        <v>43403</v>
      </c>
      <c r="H42" s="103">
        <v>43403</v>
      </c>
      <c r="I42" s="224" t="s">
        <v>149</v>
      </c>
      <c r="J42" s="86">
        <v>2595000</v>
      </c>
      <c r="K42" s="87">
        <v>317000</v>
      </c>
      <c r="L42" s="104">
        <f>SUM(J42:K42)</f>
        <v>2912000</v>
      </c>
      <c r="M42" s="88">
        <f>ROUND(L42*premieOW/1000,2)</f>
        <v>2044.95</v>
      </c>
      <c r="N42" s="86">
        <v>2469000</v>
      </c>
      <c r="O42" s="87">
        <v>247000</v>
      </c>
      <c r="P42" s="159">
        <f>SUM(N42:O42)</f>
        <v>2716000</v>
      </c>
      <c r="Q42" s="86">
        <v>2469000</v>
      </c>
      <c r="R42" s="87">
        <v>247000</v>
      </c>
      <c r="S42" s="74">
        <f>SUM(Q42:R42)</f>
        <v>2716000</v>
      </c>
      <c r="T42" s="22">
        <f t="shared" ref="T42:T68" si="27">J42-N42</f>
        <v>126000</v>
      </c>
      <c r="U42" s="23">
        <f t="shared" ref="U42:U68" si="28">K42-O42</f>
        <v>70000</v>
      </c>
      <c r="V42" s="74">
        <f>SUM(T42:U42)</f>
        <v>196000</v>
      </c>
      <c r="W42" s="22">
        <f>N42-Q42</f>
        <v>0</v>
      </c>
      <c r="X42" s="23">
        <f>O42-R42</f>
        <v>0</v>
      </c>
      <c r="Y42" s="75">
        <f>SUM(W42:X42)</f>
        <v>0</v>
      </c>
      <c r="Z42" s="173">
        <f>ROUND(Y42*premieGM,2)</f>
        <v>0</v>
      </c>
      <c r="AA42" s="195"/>
      <c r="AB42" s="203" t="s">
        <v>150</v>
      </c>
      <c r="AC42" s="203" t="s">
        <v>150</v>
      </c>
      <c r="AD42" s="205" t="s">
        <v>95</v>
      </c>
      <c r="AE42" s="205" t="s">
        <v>151</v>
      </c>
      <c r="AF42" s="205"/>
      <c r="AG42" s="205" t="s">
        <v>112</v>
      </c>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c r="FM42" s="68"/>
      <c r="FN42" s="68"/>
      <c r="FO42" s="68"/>
      <c r="FP42" s="68"/>
      <c r="FQ42" s="68"/>
      <c r="FR42" s="68"/>
      <c r="FS42" s="68"/>
      <c r="FT42" s="68"/>
      <c r="FU42" s="68"/>
      <c r="FV42" s="68"/>
      <c r="FW42" s="68"/>
      <c r="FX42" s="68"/>
      <c r="FY42" s="68"/>
      <c r="FZ42" s="68"/>
      <c r="GA42" s="68"/>
      <c r="GB42" s="68"/>
      <c r="GC42" s="68"/>
      <c r="GD42" s="68"/>
      <c r="GE42" s="68"/>
      <c r="GF42" s="68"/>
      <c r="GG42" s="68"/>
      <c r="GH42" s="68"/>
      <c r="GI42" s="68"/>
      <c r="GJ42" s="68"/>
      <c r="GK42" s="68"/>
      <c r="GL42" s="68"/>
      <c r="GM42" s="68"/>
      <c r="GN42" s="68"/>
      <c r="GO42" s="68"/>
      <c r="GP42" s="68"/>
      <c r="GQ42" s="68"/>
      <c r="GR42" s="68"/>
      <c r="GS42" s="68"/>
      <c r="GT42" s="68"/>
      <c r="GU42" s="68"/>
      <c r="GV42" s="68"/>
      <c r="GW42" s="68"/>
      <c r="GX42" s="68"/>
      <c r="GY42" s="68"/>
      <c r="GZ42" s="68"/>
      <c r="HA42" s="68"/>
      <c r="HB42" s="68"/>
      <c r="HC42" s="68"/>
      <c r="HD42" s="68"/>
      <c r="HE42" s="68"/>
      <c r="HF42" s="68"/>
      <c r="HG42" s="68"/>
      <c r="HH42" s="68"/>
      <c r="HI42" s="68"/>
      <c r="HJ42" s="68"/>
      <c r="HK42" s="68"/>
      <c r="HL42" s="68"/>
      <c r="HM42" s="68"/>
      <c r="HN42" s="68"/>
      <c r="HO42" s="68"/>
      <c r="HP42" s="68"/>
      <c r="HQ42" s="68"/>
      <c r="HR42" s="68"/>
      <c r="HS42" s="68"/>
      <c r="HT42" s="68"/>
      <c r="HU42" s="68"/>
      <c r="HV42" s="68"/>
      <c r="HW42" s="68"/>
      <c r="HX42" s="68"/>
    </row>
    <row r="43" spans="1:232" s="69" customFormat="1" ht="13.25" customHeight="1">
      <c r="A43" s="79" t="s">
        <v>152</v>
      </c>
      <c r="B43" s="80">
        <v>19</v>
      </c>
      <c r="C43" s="79" t="s">
        <v>153</v>
      </c>
      <c r="D43" s="81" t="s">
        <v>72</v>
      </c>
      <c r="E43" s="81" t="s">
        <v>154</v>
      </c>
      <c r="F43" s="79"/>
      <c r="G43" s="103">
        <v>43403</v>
      </c>
      <c r="H43" s="103">
        <v>43403</v>
      </c>
      <c r="I43" s="103" t="s">
        <v>155</v>
      </c>
      <c r="J43" s="86">
        <f t="shared" ref="J43:J68" si="29">ROUND(N43*ign/igo,afrind)</f>
        <v>1767000</v>
      </c>
      <c r="K43" s="87">
        <f t="shared" ref="K43:K68" si="30">ROUND(O43*iin/iio,afrind)</f>
        <v>207000</v>
      </c>
      <c r="L43" s="104">
        <f>SUM(J43:K43)</f>
        <v>1974000</v>
      </c>
      <c r="M43" s="88">
        <f t="shared" ref="M43:M68" si="31">ROUND(L43*premieOW/1000,2)</f>
        <v>1386.24</v>
      </c>
      <c r="N43" s="86">
        <v>1701000</v>
      </c>
      <c r="O43" s="87">
        <v>199000</v>
      </c>
      <c r="P43" s="159">
        <f>SUM(N43:O43)</f>
        <v>1900000</v>
      </c>
      <c r="Q43" s="86">
        <v>1701000</v>
      </c>
      <c r="R43" s="87">
        <v>199000</v>
      </c>
      <c r="S43" s="74">
        <f>SUM(Q43:R43)</f>
        <v>1900000</v>
      </c>
      <c r="T43" s="22">
        <f t="shared" si="27"/>
        <v>66000</v>
      </c>
      <c r="U43" s="23">
        <f t="shared" si="28"/>
        <v>8000</v>
      </c>
      <c r="V43" s="74">
        <f>SUM(T43:U43)</f>
        <v>74000</v>
      </c>
      <c r="W43" s="22">
        <f>N43-Q43</f>
        <v>0</v>
      </c>
      <c r="X43" s="23">
        <f>O43-R43</f>
        <v>0</v>
      </c>
      <c r="Y43" s="75">
        <f>SUM(W43:X43)</f>
        <v>0</v>
      </c>
      <c r="Z43" s="173">
        <f t="shared" ref="Z43:Z68" si="32">ROUND(Y43*premieGM,2)</f>
        <v>0</v>
      </c>
      <c r="AA43" s="195"/>
      <c r="AB43" s="203" t="s">
        <v>156</v>
      </c>
      <c r="AC43" s="203" t="s">
        <v>157</v>
      </c>
      <c r="AD43" s="205" t="s">
        <v>95</v>
      </c>
      <c r="AE43" s="205" t="s">
        <v>74</v>
      </c>
      <c r="AF43" s="205"/>
      <c r="AG43" s="205" t="s">
        <v>112</v>
      </c>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c r="EO43" s="68"/>
      <c r="EP43" s="68"/>
      <c r="EQ43" s="68"/>
      <c r="ER43" s="68"/>
      <c r="ES43" s="68"/>
      <c r="ET43" s="68"/>
      <c r="EU43" s="68"/>
      <c r="EV43" s="68"/>
      <c r="EW43" s="68"/>
      <c r="EX43" s="68"/>
      <c r="EY43" s="68"/>
      <c r="EZ43" s="68"/>
      <c r="FA43" s="68"/>
      <c r="FB43" s="68"/>
      <c r="FC43" s="68"/>
      <c r="FD43" s="68"/>
      <c r="FE43" s="68"/>
      <c r="FF43" s="68"/>
      <c r="FG43" s="68"/>
      <c r="FH43" s="68"/>
      <c r="FI43" s="68"/>
      <c r="FJ43" s="68"/>
      <c r="FK43" s="68"/>
      <c r="FL43" s="68"/>
      <c r="FM43" s="68"/>
      <c r="FN43" s="68"/>
      <c r="FO43" s="68"/>
      <c r="FP43" s="68"/>
      <c r="FQ43" s="68"/>
      <c r="FR43" s="68"/>
      <c r="FS43" s="68"/>
      <c r="FT43" s="68"/>
      <c r="FU43" s="68"/>
      <c r="FV43" s="68"/>
      <c r="FW43" s="68"/>
      <c r="FX43" s="68"/>
      <c r="FY43" s="68"/>
      <c r="FZ43" s="68"/>
      <c r="GA43" s="68"/>
      <c r="GB43" s="68"/>
      <c r="GC43" s="68"/>
      <c r="GD43" s="68"/>
      <c r="GE43" s="68"/>
      <c r="GF43" s="68"/>
      <c r="GG43" s="68"/>
      <c r="GH43" s="68"/>
      <c r="GI43" s="68"/>
      <c r="GJ43" s="68"/>
      <c r="GK43" s="68"/>
      <c r="GL43" s="68"/>
      <c r="GM43" s="68"/>
      <c r="GN43" s="68"/>
      <c r="GO43" s="68"/>
      <c r="GP43" s="68"/>
      <c r="GQ43" s="68"/>
      <c r="GR43" s="68"/>
      <c r="GS43" s="68"/>
      <c r="GT43" s="68"/>
      <c r="GU43" s="68"/>
      <c r="GV43" s="68"/>
      <c r="GW43" s="68"/>
      <c r="GX43" s="68"/>
      <c r="GY43" s="68"/>
      <c r="GZ43" s="68"/>
      <c r="HA43" s="68"/>
      <c r="HB43" s="68"/>
      <c r="HC43" s="68"/>
      <c r="HD43" s="68"/>
      <c r="HE43" s="68"/>
      <c r="HF43" s="68"/>
      <c r="HG43" s="68"/>
      <c r="HH43" s="68"/>
      <c r="HI43" s="68"/>
      <c r="HJ43" s="68"/>
      <c r="HK43" s="68"/>
      <c r="HL43" s="68"/>
      <c r="HM43" s="68"/>
      <c r="HN43" s="68"/>
      <c r="HO43" s="68"/>
      <c r="HP43" s="68"/>
      <c r="HQ43" s="68"/>
      <c r="HR43" s="68"/>
      <c r="HS43" s="68"/>
      <c r="HT43" s="68"/>
      <c r="HU43" s="68"/>
      <c r="HV43" s="68"/>
      <c r="HW43" s="68"/>
      <c r="HX43" s="68"/>
    </row>
    <row r="44" spans="1:232" s="69" customFormat="1" ht="13.25" customHeight="1">
      <c r="A44" s="79" t="s">
        <v>158</v>
      </c>
      <c r="B44" s="80">
        <v>1</v>
      </c>
      <c r="C44" s="79" t="s">
        <v>159</v>
      </c>
      <c r="D44" s="81" t="s">
        <v>72</v>
      </c>
      <c r="E44" s="81" t="s">
        <v>160</v>
      </c>
      <c r="F44" s="79"/>
      <c r="G44" s="103">
        <v>43403</v>
      </c>
      <c r="H44" s="103">
        <v>43403</v>
      </c>
      <c r="I44" s="103" t="s">
        <v>161</v>
      </c>
      <c r="J44" s="86">
        <v>0</v>
      </c>
      <c r="K44" s="87">
        <f t="shared" si="30"/>
        <v>0</v>
      </c>
      <c r="L44" s="104">
        <f t="shared" ref="L44:L55" si="33">SUM(J44:K44)</f>
        <v>0</v>
      </c>
      <c r="M44" s="88">
        <f t="shared" si="31"/>
        <v>0</v>
      </c>
      <c r="N44" s="86">
        <v>3911000</v>
      </c>
      <c r="O44" s="87">
        <v>0</v>
      </c>
      <c r="P44" s="159">
        <f t="shared" ref="P44:P55" si="34">SUM(N44:O44)</f>
        <v>3911000</v>
      </c>
      <c r="Q44" s="86">
        <v>3911000</v>
      </c>
      <c r="R44" s="87">
        <v>471000</v>
      </c>
      <c r="S44" s="74">
        <f t="shared" ref="S44:S55" si="35">SUM(Q44:R44)</f>
        <v>4382000</v>
      </c>
      <c r="T44" s="22">
        <f t="shared" si="27"/>
        <v>-3911000</v>
      </c>
      <c r="U44" s="23">
        <f t="shared" si="28"/>
        <v>0</v>
      </c>
      <c r="V44" s="74">
        <f t="shared" ref="V44:V55" si="36">SUM(T44:U44)</f>
        <v>-3911000</v>
      </c>
      <c r="W44" s="22">
        <f t="shared" ref="W44:W55" si="37">N44-Q44</f>
        <v>0</v>
      </c>
      <c r="X44" s="23">
        <f t="shared" ref="X44:X55" si="38">O44-R44</f>
        <v>-471000</v>
      </c>
      <c r="Y44" s="75">
        <f t="shared" ref="Y44:Y55" si="39">SUM(W44:X44)</f>
        <v>-471000</v>
      </c>
      <c r="Z44" s="173">
        <f t="shared" si="32"/>
        <v>-330759.75</v>
      </c>
      <c r="AA44" s="195"/>
      <c r="AB44" s="203" t="s">
        <v>150</v>
      </c>
      <c r="AC44" s="203" t="s">
        <v>150</v>
      </c>
      <c r="AD44" s="205" t="s">
        <v>95</v>
      </c>
      <c r="AE44" s="205"/>
      <c r="AF44" s="205"/>
      <c r="AG44" s="205"/>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c r="EO44" s="68"/>
      <c r="EP44" s="68"/>
      <c r="EQ44" s="68"/>
      <c r="ER44" s="68"/>
      <c r="ES44" s="68"/>
      <c r="ET44" s="68"/>
      <c r="EU44" s="68"/>
      <c r="EV44" s="68"/>
      <c r="EW44" s="68"/>
      <c r="EX44" s="68"/>
      <c r="EY44" s="68"/>
      <c r="EZ44" s="68"/>
      <c r="FA44" s="68"/>
      <c r="FB44" s="68"/>
      <c r="FC44" s="68"/>
      <c r="FD44" s="68"/>
      <c r="FE44" s="68"/>
      <c r="FF44" s="68"/>
      <c r="FG44" s="68"/>
      <c r="FH44" s="68"/>
      <c r="FI44" s="68"/>
      <c r="FJ44" s="68"/>
      <c r="FK44" s="68"/>
      <c r="FL44" s="68"/>
      <c r="FM44" s="68"/>
      <c r="FN44" s="68"/>
      <c r="FO44" s="68"/>
      <c r="FP44" s="68"/>
      <c r="FQ44" s="68"/>
      <c r="FR44" s="68"/>
      <c r="FS44" s="68"/>
      <c r="FT44" s="68"/>
      <c r="FU44" s="68"/>
      <c r="FV44" s="68"/>
      <c r="FW44" s="68"/>
      <c r="FX44" s="68"/>
      <c r="FY44" s="68"/>
      <c r="FZ44" s="68"/>
      <c r="GA44" s="68"/>
      <c r="GB44" s="68"/>
      <c r="GC44" s="68"/>
      <c r="GD44" s="68"/>
      <c r="GE44" s="68"/>
      <c r="GF44" s="68"/>
      <c r="GG44" s="68"/>
      <c r="GH44" s="68"/>
      <c r="GI44" s="68"/>
      <c r="GJ44" s="68"/>
      <c r="GK44" s="68"/>
      <c r="GL44" s="68"/>
      <c r="GM44" s="68"/>
      <c r="GN44" s="68"/>
      <c r="GO44" s="68"/>
      <c r="GP44" s="68"/>
      <c r="GQ44" s="68"/>
      <c r="GR44" s="68"/>
      <c r="GS44" s="68"/>
      <c r="GT44" s="68"/>
      <c r="GU44" s="68"/>
      <c r="GV44" s="68"/>
      <c r="GW44" s="68"/>
      <c r="GX44" s="68"/>
      <c r="GY44" s="68"/>
      <c r="GZ44" s="68"/>
      <c r="HA44" s="68"/>
      <c r="HB44" s="68"/>
      <c r="HC44" s="68"/>
      <c r="HD44" s="68"/>
      <c r="HE44" s="68"/>
      <c r="HF44" s="68"/>
      <c r="HG44" s="68"/>
      <c r="HH44" s="68"/>
      <c r="HI44" s="68"/>
      <c r="HJ44" s="68"/>
      <c r="HK44" s="68"/>
      <c r="HL44" s="68"/>
      <c r="HM44" s="68"/>
      <c r="HN44" s="68"/>
      <c r="HO44" s="68"/>
      <c r="HP44" s="68"/>
      <c r="HQ44" s="68"/>
      <c r="HR44" s="68"/>
      <c r="HS44" s="68"/>
      <c r="HT44" s="68"/>
      <c r="HU44" s="68"/>
      <c r="HV44" s="68"/>
      <c r="HW44" s="68"/>
      <c r="HX44" s="68"/>
    </row>
    <row r="45" spans="1:232" s="69" customFormat="1" ht="13.25" customHeight="1">
      <c r="A45" s="79" t="s">
        <v>158</v>
      </c>
      <c r="B45" s="80">
        <v>1</v>
      </c>
      <c r="C45" s="79" t="s">
        <v>159</v>
      </c>
      <c r="D45" s="81" t="s">
        <v>72</v>
      </c>
      <c r="E45" s="81" t="s">
        <v>162</v>
      </c>
      <c r="F45" s="79"/>
      <c r="G45" s="103">
        <v>43403</v>
      </c>
      <c r="H45" s="103">
        <v>43403</v>
      </c>
      <c r="I45" s="103" t="s">
        <v>163</v>
      </c>
      <c r="J45" s="86">
        <f t="shared" si="29"/>
        <v>0</v>
      </c>
      <c r="K45" s="87">
        <f t="shared" si="30"/>
        <v>0</v>
      </c>
      <c r="L45" s="104">
        <f t="shared" si="33"/>
        <v>0</v>
      </c>
      <c r="M45" s="88">
        <f t="shared" si="31"/>
        <v>0</v>
      </c>
      <c r="N45" s="86">
        <v>0</v>
      </c>
      <c r="O45" s="87">
        <v>0</v>
      </c>
      <c r="P45" s="159">
        <f t="shared" si="34"/>
        <v>0</v>
      </c>
      <c r="Q45" s="86">
        <v>194000</v>
      </c>
      <c r="R45" s="87">
        <v>16000</v>
      </c>
      <c r="S45" s="74">
        <f t="shared" si="35"/>
        <v>210000</v>
      </c>
      <c r="T45" s="22">
        <f t="shared" si="27"/>
        <v>0</v>
      </c>
      <c r="U45" s="23">
        <f t="shared" si="28"/>
        <v>0</v>
      </c>
      <c r="V45" s="74">
        <f t="shared" si="36"/>
        <v>0</v>
      </c>
      <c r="W45" s="22">
        <f t="shared" si="37"/>
        <v>-194000</v>
      </c>
      <c r="X45" s="23">
        <f t="shared" si="38"/>
        <v>-16000</v>
      </c>
      <c r="Y45" s="75">
        <f t="shared" si="39"/>
        <v>-210000</v>
      </c>
      <c r="Z45" s="173">
        <f t="shared" si="32"/>
        <v>-147472.5</v>
      </c>
      <c r="AA45" s="195"/>
      <c r="AB45" s="203" t="s">
        <v>150</v>
      </c>
      <c r="AC45" s="203" t="s">
        <v>150</v>
      </c>
      <c r="AD45" s="205" t="s">
        <v>95</v>
      </c>
      <c r="AE45" s="205"/>
      <c r="AF45" s="205"/>
      <c r="AG45" s="205"/>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row>
    <row r="46" spans="1:232" s="69" customFormat="1" ht="13.25" customHeight="1">
      <c r="A46" s="164" t="s">
        <v>81</v>
      </c>
      <c r="B46" s="165">
        <v>8</v>
      </c>
      <c r="C46" s="164" t="s">
        <v>82</v>
      </c>
      <c r="D46" s="166" t="s">
        <v>72</v>
      </c>
      <c r="E46" s="166" t="s">
        <v>164</v>
      </c>
      <c r="F46" s="164"/>
      <c r="G46" s="167">
        <v>43403</v>
      </c>
      <c r="H46" s="167">
        <v>43403</v>
      </c>
      <c r="I46" s="167" t="s">
        <v>165</v>
      </c>
      <c r="J46" s="168">
        <f t="shared" si="29"/>
        <v>17356000</v>
      </c>
      <c r="K46" s="179">
        <f t="shared" si="30"/>
        <v>1545000</v>
      </c>
      <c r="L46" s="179">
        <f t="shared" si="33"/>
        <v>18901000</v>
      </c>
      <c r="M46" s="180">
        <f t="shared" si="31"/>
        <v>13273.23</v>
      </c>
      <c r="N46" s="168">
        <v>16705000</v>
      </c>
      <c r="O46" s="179">
        <v>1483000</v>
      </c>
      <c r="P46" s="181">
        <f t="shared" si="34"/>
        <v>18188000</v>
      </c>
      <c r="Q46" s="168">
        <v>16705000</v>
      </c>
      <c r="R46" s="179">
        <v>1483000</v>
      </c>
      <c r="S46" s="184">
        <f t="shared" si="35"/>
        <v>18188000</v>
      </c>
      <c r="T46" s="182">
        <f t="shared" si="27"/>
        <v>651000</v>
      </c>
      <c r="U46" s="183">
        <f t="shared" si="28"/>
        <v>62000</v>
      </c>
      <c r="V46" s="184">
        <f t="shared" si="36"/>
        <v>713000</v>
      </c>
      <c r="W46" s="182">
        <f t="shared" si="37"/>
        <v>0</v>
      </c>
      <c r="X46" s="183">
        <f t="shared" si="38"/>
        <v>0</v>
      </c>
      <c r="Y46" s="185">
        <f t="shared" si="39"/>
        <v>0</v>
      </c>
      <c r="Z46" s="183">
        <f t="shared" si="32"/>
        <v>0</v>
      </c>
      <c r="AA46" s="196" t="s">
        <v>231</v>
      </c>
      <c r="AB46" s="203" t="s">
        <v>156</v>
      </c>
      <c r="AC46" s="203" t="s">
        <v>156</v>
      </c>
      <c r="AD46" s="205" t="s">
        <v>95</v>
      </c>
      <c r="AE46" s="205" t="s">
        <v>74</v>
      </c>
      <c r="AF46" s="205"/>
      <c r="AG46" s="205" t="s">
        <v>112</v>
      </c>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row>
    <row r="47" spans="1:232" s="69" customFormat="1" ht="13.25" customHeight="1">
      <c r="A47" s="79" t="s">
        <v>166</v>
      </c>
      <c r="B47" s="80">
        <v>1</v>
      </c>
      <c r="C47" s="79" t="s">
        <v>167</v>
      </c>
      <c r="D47" s="81" t="s">
        <v>72</v>
      </c>
      <c r="E47" s="81" t="s">
        <v>168</v>
      </c>
      <c r="F47" s="79"/>
      <c r="G47" s="103">
        <v>43403</v>
      </c>
      <c r="H47" s="103">
        <v>43403</v>
      </c>
      <c r="I47" s="103" t="s">
        <v>169</v>
      </c>
      <c r="J47" s="86">
        <f t="shared" si="29"/>
        <v>3751000</v>
      </c>
      <c r="K47" s="87">
        <f t="shared" si="30"/>
        <v>298000</v>
      </c>
      <c r="L47" s="104">
        <f t="shared" si="33"/>
        <v>4049000</v>
      </c>
      <c r="M47" s="88">
        <f t="shared" si="31"/>
        <v>2843.41</v>
      </c>
      <c r="N47" s="86">
        <v>3610000</v>
      </c>
      <c r="O47" s="87">
        <v>286000</v>
      </c>
      <c r="P47" s="159">
        <f t="shared" si="34"/>
        <v>3896000</v>
      </c>
      <c r="Q47" s="86">
        <v>3610000</v>
      </c>
      <c r="R47" s="87">
        <v>286000</v>
      </c>
      <c r="S47" s="74">
        <f t="shared" si="35"/>
        <v>3896000</v>
      </c>
      <c r="T47" s="22">
        <f t="shared" si="27"/>
        <v>141000</v>
      </c>
      <c r="U47" s="23">
        <f t="shared" si="28"/>
        <v>12000</v>
      </c>
      <c r="V47" s="74">
        <f t="shared" si="36"/>
        <v>153000</v>
      </c>
      <c r="W47" s="22">
        <f t="shared" si="37"/>
        <v>0</v>
      </c>
      <c r="X47" s="23">
        <f t="shared" si="38"/>
        <v>0</v>
      </c>
      <c r="Y47" s="75">
        <f t="shared" si="39"/>
        <v>0</v>
      </c>
      <c r="Z47" s="173">
        <f t="shared" si="32"/>
        <v>0</v>
      </c>
      <c r="AA47" s="195"/>
      <c r="AB47" s="203"/>
      <c r="AC47" s="203"/>
      <c r="AD47" s="205" t="s">
        <v>95</v>
      </c>
      <c r="AE47" s="205" t="s">
        <v>74</v>
      </c>
      <c r="AF47" s="205"/>
      <c r="AG47" s="205" t="s">
        <v>74</v>
      </c>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row>
    <row r="48" spans="1:232" s="222" customFormat="1" ht="13.25" customHeight="1">
      <c r="A48" s="206" t="s">
        <v>170</v>
      </c>
      <c r="B48" s="207">
        <v>38</v>
      </c>
      <c r="C48" s="206" t="s">
        <v>171</v>
      </c>
      <c r="D48" s="208" t="s">
        <v>72</v>
      </c>
      <c r="E48" s="208" t="s">
        <v>172</v>
      </c>
      <c r="F48" s="206"/>
      <c r="G48" s="209">
        <v>43403</v>
      </c>
      <c r="H48" s="209">
        <v>43403</v>
      </c>
      <c r="I48" s="209" t="s">
        <v>173</v>
      </c>
      <c r="J48" s="210">
        <v>5020000</v>
      </c>
      <c r="K48" s="211">
        <f t="shared" si="30"/>
        <v>284000</v>
      </c>
      <c r="L48" s="211">
        <f t="shared" si="33"/>
        <v>5304000</v>
      </c>
      <c r="M48" s="212">
        <f t="shared" si="31"/>
        <v>3724.73</v>
      </c>
      <c r="N48" s="210">
        <v>2443000</v>
      </c>
      <c r="O48" s="211">
        <v>273000</v>
      </c>
      <c r="P48" s="213">
        <f t="shared" si="34"/>
        <v>2716000</v>
      </c>
      <c r="Q48" s="210">
        <v>2443000</v>
      </c>
      <c r="R48" s="211">
        <v>273000</v>
      </c>
      <c r="S48" s="214">
        <f t="shared" si="35"/>
        <v>2716000</v>
      </c>
      <c r="T48" s="215">
        <f t="shared" si="27"/>
        <v>2577000</v>
      </c>
      <c r="U48" s="216">
        <f t="shared" si="28"/>
        <v>11000</v>
      </c>
      <c r="V48" s="214">
        <f t="shared" si="36"/>
        <v>2588000</v>
      </c>
      <c r="W48" s="215">
        <f t="shared" si="37"/>
        <v>0</v>
      </c>
      <c r="X48" s="216">
        <f t="shared" si="38"/>
        <v>0</v>
      </c>
      <c r="Y48" s="217">
        <f t="shared" si="39"/>
        <v>0</v>
      </c>
      <c r="Z48" s="216">
        <f t="shared" si="32"/>
        <v>0</v>
      </c>
      <c r="AA48" s="218"/>
      <c r="AB48" s="219" t="s">
        <v>174</v>
      </c>
      <c r="AC48" s="219" t="s">
        <v>112</v>
      </c>
      <c r="AD48" s="220" t="s">
        <v>95</v>
      </c>
      <c r="AE48" s="220" t="s">
        <v>74</v>
      </c>
      <c r="AF48" s="220"/>
      <c r="AG48" s="220"/>
      <c r="AH48" s="221"/>
      <c r="AI48" s="221"/>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1"/>
      <c r="BR48" s="221"/>
      <c r="BS48" s="221"/>
      <c r="BT48" s="221"/>
      <c r="BU48" s="221"/>
      <c r="BV48" s="221"/>
      <c r="BW48" s="221"/>
      <c r="BX48" s="221"/>
      <c r="BY48" s="221"/>
      <c r="BZ48" s="221"/>
      <c r="CA48" s="221"/>
      <c r="CB48" s="221"/>
      <c r="CC48" s="221"/>
      <c r="CD48" s="221"/>
      <c r="CE48" s="221"/>
      <c r="CF48" s="221"/>
      <c r="CG48" s="221"/>
      <c r="CH48" s="221"/>
      <c r="CI48" s="221"/>
      <c r="CJ48" s="221"/>
      <c r="CK48" s="221"/>
      <c r="CL48" s="221"/>
      <c r="CM48" s="221"/>
      <c r="CN48" s="221"/>
      <c r="CO48" s="221"/>
      <c r="CP48" s="221"/>
      <c r="CQ48" s="221"/>
      <c r="CR48" s="221"/>
      <c r="CS48" s="221"/>
      <c r="CT48" s="221"/>
      <c r="CU48" s="221"/>
      <c r="CV48" s="221"/>
      <c r="CW48" s="221"/>
      <c r="CX48" s="221"/>
      <c r="CY48" s="221"/>
      <c r="CZ48" s="221"/>
      <c r="DA48" s="221"/>
      <c r="DB48" s="221"/>
      <c r="DC48" s="221"/>
      <c r="DD48" s="221"/>
      <c r="DE48" s="221"/>
      <c r="DF48" s="221"/>
      <c r="DG48" s="221"/>
      <c r="DH48" s="221"/>
      <c r="DI48" s="221"/>
      <c r="DJ48" s="221"/>
      <c r="DK48" s="221"/>
      <c r="DL48" s="221"/>
      <c r="DM48" s="221"/>
      <c r="DN48" s="221"/>
      <c r="DO48" s="221"/>
      <c r="DP48" s="221"/>
      <c r="DQ48" s="221"/>
      <c r="DR48" s="221"/>
      <c r="DS48" s="221"/>
      <c r="DT48" s="221"/>
      <c r="DU48" s="221"/>
      <c r="DV48" s="221"/>
      <c r="DW48" s="221"/>
      <c r="DX48" s="221"/>
      <c r="DY48" s="221"/>
      <c r="DZ48" s="221"/>
      <c r="EA48" s="221"/>
      <c r="EB48" s="221"/>
      <c r="EC48" s="221"/>
      <c r="ED48" s="221"/>
      <c r="EE48" s="221"/>
      <c r="EF48" s="221"/>
      <c r="EG48" s="221"/>
      <c r="EH48" s="221"/>
      <c r="EI48" s="221"/>
      <c r="EJ48" s="221"/>
      <c r="EK48" s="221"/>
      <c r="EL48" s="221"/>
      <c r="EM48" s="221"/>
      <c r="EN48" s="221"/>
      <c r="EO48" s="221"/>
      <c r="EP48" s="221"/>
      <c r="EQ48" s="221"/>
      <c r="ER48" s="221"/>
      <c r="ES48" s="221"/>
      <c r="ET48" s="221"/>
      <c r="EU48" s="221"/>
      <c r="EV48" s="221"/>
      <c r="EW48" s="221"/>
      <c r="EX48" s="221"/>
      <c r="EY48" s="221"/>
      <c r="EZ48" s="221"/>
      <c r="FA48" s="221"/>
      <c r="FB48" s="221"/>
      <c r="FC48" s="221"/>
      <c r="FD48" s="221"/>
      <c r="FE48" s="221"/>
      <c r="FF48" s="221"/>
      <c r="FG48" s="221"/>
      <c r="FH48" s="221"/>
      <c r="FI48" s="221"/>
      <c r="FJ48" s="221"/>
      <c r="FK48" s="221"/>
      <c r="FL48" s="221"/>
      <c r="FM48" s="221"/>
      <c r="FN48" s="221"/>
      <c r="FO48" s="221"/>
      <c r="FP48" s="221"/>
      <c r="FQ48" s="221"/>
      <c r="FR48" s="221"/>
      <c r="FS48" s="221"/>
      <c r="FT48" s="221"/>
      <c r="FU48" s="221"/>
      <c r="FV48" s="221"/>
      <c r="FW48" s="221"/>
      <c r="FX48" s="221"/>
      <c r="FY48" s="221"/>
      <c r="FZ48" s="221"/>
      <c r="GA48" s="221"/>
      <c r="GB48" s="221"/>
      <c r="GC48" s="221"/>
      <c r="GD48" s="221"/>
      <c r="GE48" s="221"/>
      <c r="GF48" s="221"/>
      <c r="GG48" s="221"/>
      <c r="GH48" s="221"/>
      <c r="GI48" s="221"/>
      <c r="GJ48" s="221"/>
      <c r="GK48" s="221"/>
      <c r="GL48" s="221"/>
      <c r="GM48" s="221"/>
      <c r="GN48" s="221"/>
      <c r="GO48" s="221"/>
      <c r="GP48" s="221"/>
      <c r="GQ48" s="221"/>
      <c r="GR48" s="221"/>
      <c r="GS48" s="221"/>
      <c r="GT48" s="221"/>
      <c r="GU48" s="221"/>
      <c r="GV48" s="221"/>
      <c r="GW48" s="221"/>
      <c r="GX48" s="221"/>
      <c r="GY48" s="221"/>
      <c r="GZ48" s="221"/>
      <c r="HA48" s="221"/>
      <c r="HB48" s="221"/>
      <c r="HC48" s="221"/>
      <c r="HD48" s="221"/>
      <c r="HE48" s="221"/>
      <c r="HF48" s="221"/>
      <c r="HG48" s="221"/>
      <c r="HH48" s="221"/>
      <c r="HI48" s="221"/>
      <c r="HJ48" s="221"/>
      <c r="HK48" s="221"/>
      <c r="HL48" s="221"/>
      <c r="HM48" s="221"/>
      <c r="HN48" s="221"/>
      <c r="HO48" s="221"/>
      <c r="HP48" s="221"/>
      <c r="HQ48" s="221"/>
      <c r="HR48" s="221"/>
      <c r="HS48" s="221"/>
      <c r="HT48" s="221"/>
      <c r="HU48" s="221"/>
      <c r="HV48" s="221"/>
      <c r="HW48" s="221"/>
      <c r="HX48" s="221"/>
    </row>
    <row r="49" spans="1:232" s="69" customFormat="1" ht="40">
      <c r="A49" s="79" t="s">
        <v>175</v>
      </c>
      <c r="B49" s="80">
        <v>15</v>
      </c>
      <c r="C49" s="79" t="s">
        <v>176</v>
      </c>
      <c r="D49" s="81" t="s">
        <v>72</v>
      </c>
      <c r="E49" s="225" t="s">
        <v>177</v>
      </c>
      <c r="F49" s="79"/>
      <c r="G49" s="103">
        <v>43403</v>
      </c>
      <c r="H49" s="103">
        <v>43403</v>
      </c>
      <c r="I49" s="224" t="s">
        <v>149</v>
      </c>
      <c r="J49" s="86">
        <v>5721750</v>
      </c>
      <c r="K49" s="87">
        <v>355000</v>
      </c>
      <c r="L49" s="104">
        <f t="shared" si="33"/>
        <v>6076750</v>
      </c>
      <c r="M49" s="88">
        <f t="shared" si="31"/>
        <v>4267.3999999999996</v>
      </c>
      <c r="N49" s="86">
        <v>5460000</v>
      </c>
      <c r="O49" s="87">
        <v>283000</v>
      </c>
      <c r="P49" s="159">
        <f t="shared" si="34"/>
        <v>5743000</v>
      </c>
      <c r="Q49" s="86">
        <v>5460000</v>
      </c>
      <c r="R49" s="87">
        <v>283000</v>
      </c>
      <c r="S49" s="74">
        <f t="shared" si="35"/>
        <v>5743000</v>
      </c>
      <c r="T49" s="22">
        <f t="shared" si="27"/>
        <v>261750</v>
      </c>
      <c r="U49" s="23">
        <f t="shared" si="28"/>
        <v>72000</v>
      </c>
      <c r="V49" s="74">
        <f t="shared" si="36"/>
        <v>333750</v>
      </c>
      <c r="W49" s="22">
        <f t="shared" si="37"/>
        <v>0</v>
      </c>
      <c r="X49" s="23">
        <f t="shared" si="38"/>
        <v>0</v>
      </c>
      <c r="Y49" s="75">
        <f t="shared" si="39"/>
        <v>0</v>
      </c>
      <c r="Z49" s="173">
        <f t="shared" si="32"/>
        <v>0</v>
      </c>
      <c r="AA49" s="195"/>
      <c r="AB49" s="203" t="s">
        <v>150</v>
      </c>
      <c r="AC49" s="203" t="s">
        <v>150</v>
      </c>
      <c r="AD49" s="205" t="s">
        <v>95</v>
      </c>
      <c r="AE49" s="205" t="s">
        <v>74</v>
      </c>
      <c r="AF49" s="205"/>
      <c r="AG49" s="205" t="s">
        <v>112</v>
      </c>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c r="HV49" s="68"/>
      <c r="HW49" s="68"/>
      <c r="HX49" s="68"/>
    </row>
    <row r="50" spans="1:232" s="69" customFormat="1" ht="13.25" customHeight="1">
      <c r="A50" s="79" t="s">
        <v>178</v>
      </c>
      <c r="B50" s="80">
        <v>85</v>
      </c>
      <c r="C50" s="79" t="s">
        <v>179</v>
      </c>
      <c r="D50" s="81" t="s">
        <v>72</v>
      </c>
      <c r="E50" s="81" t="s">
        <v>180</v>
      </c>
      <c r="F50" s="79"/>
      <c r="G50" s="103">
        <v>43403</v>
      </c>
      <c r="H50" s="103">
        <v>43403</v>
      </c>
      <c r="I50" s="103" t="s">
        <v>155</v>
      </c>
      <c r="J50" s="86">
        <f t="shared" si="29"/>
        <v>2082000</v>
      </c>
      <c r="K50" s="87">
        <f t="shared" si="30"/>
        <v>414000</v>
      </c>
      <c r="L50" s="104">
        <f t="shared" si="33"/>
        <v>2496000</v>
      </c>
      <c r="M50" s="88">
        <f t="shared" si="31"/>
        <v>1752.82</v>
      </c>
      <c r="N50" s="86">
        <v>2004000</v>
      </c>
      <c r="O50" s="87">
        <v>397000</v>
      </c>
      <c r="P50" s="159">
        <f t="shared" si="34"/>
        <v>2401000</v>
      </c>
      <c r="Q50" s="86">
        <v>2004000</v>
      </c>
      <c r="R50" s="87">
        <v>397000</v>
      </c>
      <c r="S50" s="74">
        <f t="shared" si="35"/>
        <v>2401000</v>
      </c>
      <c r="T50" s="22">
        <f t="shared" si="27"/>
        <v>78000</v>
      </c>
      <c r="U50" s="23">
        <f t="shared" si="28"/>
        <v>17000</v>
      </c>
      <c r="V50" s="74">
        <f t="shared" si="36"/>
        <v>95000</v>
      </c>
      <c r="W50" s="22">
        <f t="shared" si="37"/>
        <v>0</v>
      </c>
      <c r="X50" s="23">
        <f t="shared" si="38"/>
        <v>0</v>
      </c>
      <c r="Y50" s="75">
        <f t="shared" si="39"/>
        <v>0</v>
      </c>
      <c r="Z50" s="173">
        <f t="shared" si="32"/>
        <v>0</v>
      </c>
      <c r="AA50" s="195"/>
      <c r="AB50" s="203" t="s">
        <v>156</v>
      </c>
      <c r="AC50" s="203" t="s">
        <v>181</v>
      </c>
      <c r="AD50" s="205" t="s">
        <v>95</v>
      </c>
      <c r="AE50" s="205" t="s">
        <v>74</v>
      </c>
      <c r="AF50" s="205"/>
      <c r="AG50" s="205" t="s">
        <v>112</v>
      </c>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c r="HV50" s="68"/>
      <c r="HW50" s="68"/>
      <c r="HX50" s="68"/>
    </row>
    <row r="51" spans="1:232" s="69" customFormat="1" ht="13.25" customHeight="1">
      <c r="A51" s="206" t="s">
        <v>182</v>
      </c>
      <c r="B51" s="80">
        <v>300</v>
      </c>
      <c r="C51" s="79" t="s">
        <v>179</v>
      </c>
      <c r="D51" s="81" t="s">
        <v>72</v>
      </c>
      <c r="E51" s="81" t="s">
        <v>183</v>
      </c>
      <c r="F51" s="79"/>
      <c r="G51" s="103">
        <v>43403</v>
      </c>
      <c r="H51" s="103">
        <v>43403</v>
      </c>
      <c r="I51" s="103" t="s">
        <v>184</v>
      </c>
      <c r="J51" s="86">
        <f t="shared" si="29"/>
        <v>633000</v>
      </c>
      <c r="K51" s="87">
        <v>91000</v>
      </c>
      <c r="L51" s="104">
        <f t="shared" si="33"/>
        <v>724000</v>
      </c>
      <c r="M51" s="88">
        <f t="shared" si="31"/>
        <v>508.43</v>
      </c>
      <c r="N51" s="86">
        <v>609000</v>
      </c>
      <c r="O51" s="87">
        <v>0</v>
      </c>
      <c r="P51" s="159">
        <f t="shared" si="34"/>
        <v>609000</v>
      </c>
      <c r="Q51" s="86">
        <v>609000</v>
      </c>
      <c r="R51" s="87">
        <v>0</v>
      </c>
      <c r="S51" s="74">
        <f t="shared" si="35"/>
        <v>609000</v>
      </c>
      <c r="T51" s="22">
        <f t="shared" si="27"/>
        <v>24000</v>
      </c>
      <c r="U51" s="23">
        <f t="shared" si="28"/>
        <v>91000</v>
      </c>
      <c r="V51" s="74">
        <f t="shared" si="36"/>
        <v>115000</v>
      </c>
      <c r="W51" s="22">
        <f t="shared" si="37"/>
        <v>0</v>
      </c>
      <c r="X51" s="23">
        <f t="shared" si="38"/>
        <v>0</v>
      </c>
      <c r="Y51" s="75">
        <f t="shared" si="39"/>
        <v>0</v>
      </c>
      <c r="Z51" s="173">
        <f t="shared" si="32"/>
        <v>0</v>
      </c>
      <c r="AA51" s="195"/>
      <c r="AB51" s="203" t="s">
        <v>181</v>
      </c>
      <c r="AC51" s="203" t="s">
        <v>150</v>
      </c>
      <c r="AD51" s="205" t="s">
        <v>95</v>
      </c>
      <c r="AE51" s="205" t="s">
        <v>74</v>
      </c>
      <c r="AF51" s="205"/>
      <c r="AG51" s="205" t="s">
        <v>74</v>
      </c>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c r="HV51" s="68"/>
      <c r="HW51" s="68"/>
      <c r="HX51" s="68"/>
    </row>
    <row r="52" spans="1:232" s="69" customFormat="1" ht="13.25" customHeight="1">
      <c r="A52" s="164" t="s">
        <v>185</v>
      </c>
      <c r="B52" s="165">
        <v>1</v>
      </c>
      <c r="C52" s="164" t="s">
        <v>186</v>
      </c>
      <c r="D52" s="166" t="s">
        <v>72</v>
      </c>
      <c r="E52" s="166" t="s">
        <v>164</v>
      </c>
      <c r="F52" s="166"/>
      <c r="G52" s="167">
        <v>43403</v>
      </c>
      <c r="H52" s="167">
        <v>43403</v>
      </c>
      <c r="I52" s="167" t="s">
        <v>165</v>
      </c>
      <c r="J52" s="168">
        <f t="shared" si="29"/>
        <v>16477000</v>
      </c>
      <c r="K52" s="179">
        <f t="shared" si="30"/>
        <v>619000</v>
      </c>
      <c r="L52" s="179">
        <f t="shared" si="33"/>
        <v>17096000</v>
      </c>
      <c r="M52" s="180">
        <f t="shared" si="31"/>
        <v>12005.67</v>
      </c>
      <c r="N52" s="168">
        <v>15859000</v>
      </c>
      <c r="O52" s="179">
        <v>594000</v>
      </c>
      <c r="P52" s="181">
        <f t="shared" si="34"/>
        <v>16453000</v>
      </c>
      <c r="Q52" s="168">
        <v>15859000</v>
      </c>
      <c r="R52" s="179">
        <v>594000</v>
      </c>
      <c r="S52" s="184">
        <f t="shared" si="35"/>
        <v>16453000</v>
      </c>
      <c r="T52" s="182">
        <f t="shared" si="27"/>
        <v>618000</v>
      </c>
      <c r="U52" s="183">
        <f t="shared" si="28"/>
        <v>25000</v>
      </c>
      <c r="V52" s="184">
        <f t="shared" si="36"/>
        <v>643000</v>
      </c>
      <c r="W52" s="182">
        <f t="shared" si="37"/>
        <v>0</v>
      </c>
      <c r="X52" s="183">
        <f t="shared" si="38"/>
        <v>0</v>
      </c>
      <c r="Y52" s="185">
        <f t="shared" si="39"/>
        <v>0</v>
      </c>
      <c r="Z52" s="183">
        <f t="shared" si="32"/>
        <v>0</v>
      </c>
      <c r="AA52" s="196" t="s">
        <v>231</v>
      </c>
      <c r="AB52" s="203" t="s">
        <v>156</v>
      </c>
      <c r="AC52" s="203" t="s">
        <v>156</v>
      </c>
      <c r="AD52" s="205" t="s">
        <v>95</v>
      </c>
      <c r="AE52" s="205" t="s">
        <v>74</v>
      </c>
      <c r="AF52" s="205"/>
      <c r="AG52" s="205" t="s">
        <v>112</v>
      </c>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c r="HV52" s="68"/>
      <c r="HW52" s="68"/>
      <c r="HX52" s="68"/>
    </row>
    <row r="53" spans="1:232" s="69" customFormat="1" ht="13.25" customHeight="1">
      <c r="A53" s="79" t="s">
        <v>187</v>
      </c>
      <c r="B53" s="80">
        <v>14</v>
      </c>
      <c r="C53" s="79" t="s">
        <v>188</v>
      </c>
      <c r="D53" s="81" t="s">
        <v>72</v>
      </c>
      <c r="E53" s="81" t="s">
        <v>189</v>
      </c>
      <c r="F53" s="79"/>
      <c r="G53" s="103">
        <v>43403</v>
      </c>
      <c r="H53" s="103">
        <v>43403</v>
      </c>
      <c r="I53" s="103" t="s">
        <v>169</v>
      </c>
      <c r="J53" s="86">
        <f t="shared" si="29"/>
        <v>2835000</v>
      </c>
      <c r="K53" s="87">
        <f t="shared" si="30"/>
        <v>225000</v>
      </c>
      <c r="L53" s="104">
        <f t="shared" si="33"/>
        <v>3060000</v>
      </c>
      <c r="M53" s="88">
        <f t="shared" si="31"/>
        <v>2148.89</v>
      </c>
      <c r="N53" s="86">
        <v>2729000</v>
      </c>
      <c r="O53" s="87">
        <v>216000</v>
      </c>
      <c r="P53" s="159">
        <f t="shared" si="34"/>
        <v>2945000</v>
      </c>
      <c r="Q53" s="86">
        <v>2729000</v>
      </c>
      <c r="R53" s="87">
        <v>216000</v>
      </c>
      <c r="S53" s="74">
        <f t="shared" si="35"/>
        <v>2945000</v>
      </c>
      <c r="T53" s="22">
        <f t="shared" si="27"/>
        <v>106000</v>
      </c>
      <c r="U53" s="23">
        <f t="shared" si="28"/>
        <v>9000</v>
      </c>
      <c r="V53" s="74">
        <f t="shared" si="36"/>
        <v>115000</v>
      </c>
      <c r="W53" s="22">
        <f t="shared" si="37"/>
        <v>0</v>
      </c>
      <c r="X53" s="23">
        <f t="shared" si="38"/>
        <v>0</v>
      </c>
      <c r="Y53" s="75">
        <f t="shared" si="39"/>
        <v>0</v>
      </c>
      <c r="Z53" s="173">
        <f t="shared" si="32"/>
        <v>0</v>
      </c>
      <c r="AA53" s="195"/>
      <c r="AB53" s="203" t="s">
        <v>156</v>
      </c>
      <c r="AC53" s="203" t="s">
        <v>156</v>
      </c>
      <c r="AD53" s="205" t="s">
        <v>95</v>
      </c>
      <c r="AE53" s="205" t="s">
        <v>74</v>
      </c>
      <c r="AF53" s="205"/>
      <c r="AG53" s="205" t="s">
        <v>112</v>
      </c>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c r="HV53" s="68"/>
      <c r="HW53" s="68"/>
      <c r="HX53" s="68"/>
    </row>
    <row r="54" spans="1:232" s="69" customFormat="1" ht="13.25" customHeight="1">
      <c r="A54" s="79" t="s">
        <v>190</v>
      </c>
      <c r="B54" s="80">
        <v>7</v>
      </c>
      <c r="C54" s="79" t="s">
        <v>191</v>
      </c>
      <c r="D54" s="81" t="s">
        <v>72</v>
      </c>
      <c r="E54" s="81" t="s">
        <v>192</v>
      </c>
      <c r="F54" s="79"/>
      <c r="G54" s="103">
        <v>43403</v>
      </c>
      <c r="H54" s="103">
        <v>43403</v>
      </c>
      <c r="I54" s="103" t="s">
        <v>155</v>
      </c>
      <c r="J54" s="86">
        <f t="shared" si="29"/>
        <v>2271000</v>
      </c>
      <c r="K54" s="87">
        <f t="shared" si="30"/>
        <v>419000</v>
      </c>
      <c r="L54" s="104">
        <f t="shared" si="33"/>
        <v>2690000</v>
      </c>
      <c r="M54" s="88">
        <f t="shared" si="31"/>
        <v>1889.05</v>
      </c>
      <c r="N54" s="86">
        <v>2186000</v>
      </c>
      <c r="O54" s="87">
        <v>402000</v>
      </c>
      <c r="P54" s="159">
        <f t="shared" si="34"/>
        <v>2588000</v>
      </c>
      <c r="Q54" s="86">
        <v>2186000</v>
      </c>
      <c r="R54" s="87">
        <v>402000</v>
      </c>
      <c r="S54" s="74">
        <f t="shared" si="35"/>
        <v>2588000</v>
      </c>
      <c r="T54" s="22">
        <f t="shared" si="27"/>
        <v>85000</v>
      </c>
      <c r="U54" s="23">
        <f t="shared" si="28"/>
        <v>17000</v>
      </c>
      <c r="V54" s="74">
        <f t="shared" si="36"/>
        <v>102000</v>
      </c>
      <c r="W54" s="22">
        <f t="shared" si="37"/>
        <v>0</v>
      </c>
      <c r="X54" s="23">
        <f t="shared" si="38"/>
        <v>0</v>
      </c>
      <c r="Y54" s="75">
        <f t="shared" si="39"/>
        <v>0</v>
      </c>
      <c r="Z54" s="173">
        <f t="shared" si="32"/>
        <v>0</v>
      </c>
      <c r="AA54" s="195"/>
      <c r="AB54" s="203" t="s">
        <v>156</v>
      </c>
      <c r="AC54" s="203" t="s">
        <v>95</v>
      </c>
      <c r="AD54" s="205" t="s">
        <v>95</v>
      </c>
      <c r="AE54" s="205" t="s">
        <v>74</v>
      </c>
      <c r="AF54" s="205"/>
      <c r="AG54" s="205" t="s">
        <v>112</v>
      </c>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c r="HV54" s="68"/>
      <c r="HW54" s="68"/>
      <c r="HX54" s="68"/>
    </row>
    <row r="55" spans="1:232" s="69" customFormat="1" ht="13.25" customHeight="1">
      <c r="A55" s="79" t="s">
        <v>190</v>
      </c>
      <c r="B55" s="80">
        <v>7</v>
      </c>
      <c r="C55" s="79" t="s">
        <v>191</v>
      </c>
      <c r="D55" s="81" t="s">
        <v>72</v>
      </c>
      <c r="E55" s="81" t="s">
        <v>193</v>
      </c>
      <c r="F55" s="79"/>
      <c r="G55" s="103">
        <v>43403</v>
      </c>
      <c r="H55" s="103">
        <v>43403</v>
      </c>
      <c r="I55" s="103" t="s">
        <v>155</v>
      </c>
      <c r="J55" s="86">
        <f t="shared" si="29"/>
        <v>509000</v>
      </c>
      <c r="K55" s="87">
        <f t="shared" si="30"/>
        <v>0</v>
      </c>
      <c r="L55" s="104">
        <f t="shared" si="33"/>
        <v>509000</v>
      </c>
      <c r="M55" s="88">
        <f t="shared" si="31"/>
        <v>357.45</v>
      </c>
      <c r="N55" s="86">
        <v>490000</v>
      </c>
      <c r="O55" s="87">
        <v>0</v>
      </c>
      <c r="P55" s="159">
        <f t="shared" si="34"/>
        <v>490000</v>
      </c>
      <c r="Q55" s="86">
        <v>490000</v>
      </c>
      <c r="R55" s="87">
        <v>0</v>
      </c>
      <c r="S55" s="74">
        <f t="shared" si="35"/>
        <v>490000</v>
      </c>
      <c r="T55" s="22">
        <f t="shared" si="27"/>
        <v>19000</v>
      </c>
      <c r="U55" s="23">
        <f t="shared" si="28"/>
        <v>0</v>
      </c>
      <c r="V55" s="74">
        <f t="shared" si="36"/>
        <v>19000</v>
      </c>
      <c r="W55" s="22">
        <f t="shared" si="37"/>
        <v>0</v>
      </c>
      <c r="X55" s="23">
        <f t="shared" si="38"/>
        <v>0</v>
      </c>
      <c r="Y55" s="75">
        <f t="shared" si="39"/>
        <v>0</v>
      </c>
      <c r="Z55" s="173">
        <f t="shared" si="32"/>
        <v>0</v>
      </c>
      <c r="AA55" s="195"/>
      <c r="AB55" s="203" t="s">
        <v>156</v>
      </c>
      <c r="AC55" s="203" t="s">
        <v>95</v>
      </c>
      <c r="AD55" s="205" t="s">
        <v>95</v>
      </c>
      <c r="AE55" s="205" t="s">
        <v>74</v>
      </c>
      <c r="AF55" s="205"/>
      <c r="AG55" s="205"/>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c r="HV55" s="68"/>
      <c r="HW55" s="68"/>
      <c r="HX55" s="68"/>
    </row>
    <row r="56" spans="1:232" s="69" customFormat="1" ht="13.25" customHeight="1">
      <c r="A56" s="79" t="s">
        <v>194</v>
      </c>
      <c r="B56" s="80">
        <v>4</v>
      </c>
      <c r="C56" s="79" t="s">
        <v>195</v>
      </c>
      <c r="D56" s="81" t="s">
        <v>133</v>
      </c>
      <c r="E56" s="81" t="s">
        <v>196</v>
      </c>
      <c r="F56" s="79"/>
      <c r="G56" s="103">
        <v>43403</v>
      </c>
      <c r="H56" s="103">
        <v>43403</v>
      </c>
      <c r="I56" s="224" t="s">
        <v>197</v>
      </c>
      <c r="J56" s="86">
        <f t="shared" si="29"/>
        <v>1351000</v>
      </c>
      <c r="K56" s="87">
        <v>181000</v>
      </c>
      <c r="L56" s="104">
        <f t="shared" ref="L56:L68" si="40">SUM(J56:K56)</f>
        <v>1532000</v>
      </c>
      <c r="M56" s="88">
        <f t="shared" si="31"/>
        <v>1075.8499999999999</v>
      </c>
      <c r="N56" s="86">
        <v>1300000</v>
      </c>
      <c r="O56" s="87">
        <v>116000</v>
      </c>
      <c r="P56" s="159">
        <f t="shared" ref="P56:P68" si="41">SUM(N56:O56)</f>
        <v>1416000</v>
      </c>
      <c r="Q56" s="86">
        <v>1300000</v>
      </c>
      <c r="R56" s="87">
        <v>116000</v>
      </c>
      <c r="S56" s="74">
        <f t="shared" ref="S56:S68" si="42">SUM(Q56:R56)</f>
        <v>1416000</v>
      </c>
      <c r="T56" s="22">
        <f t="shared" si="27"/>
        <v>51000</v>
      </c>
      <c r="U56" s="23">
        <f t="shared" si="28"/>
        <v>65000</v>
      </c>
      <c r="V56" s="74">
        <f t="shared" ref="V56:V68" si="43">SUM(T56:U56)</f>
        <v>116000</v>
      </c>
      <c r="W56" s="22">
        <f t="shared" ref="W56:W68" si="44">N56-Q56</f>
        <v>0</v>
      </c>
      <c r="X56" s="23">
        <f t="shared" ref="X56:X68" si="45">O56-R56</f>
        <v>0</v>
      </c>
      <c r="Y56" s="75">
        <f t="shared" ref="Y56:Y68" si="46">SUM(W56:X56)</f>
        <v>0</v>
      </c>
      <c r="Z56" s="173">
        <f t="shared" si="32"/>
        <v>0</v>
      </c>
      <c r="AA56" s="195"/>
      <c r="AB56" s="203" t="s">
        <v>150</v>
      </c>
      <c r="AC56" s="203" t="s">
        <v>150</v>
      </c>
      <c r="AD56" s="205" t="s">
        <v>95</v>
      </c>
      <c r="AE56" s="205" t="s">
        <v>74</v>
      </c>
      <c r="AF56" s="205"/>
      <c r="AG56" s="205" t="s">
        <v>198</v>
      </c>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c r="HV56" s="68"/>
      <c r="HW56" s="68"/>
      <c r="HX56" s="68"/>
    </row>
    <row r="57" spans="1:232" s="69" customFormat="1" ht="40">
      <c r="A57" s="79" t="s">
        <v>194</v>
      </c>
      <c r="B57" s="80">
        <v>4</v>
      </c>
      <c r="C57" s="79" t="s">
        <v>195</v>
      </c>
      <c r="D57" s="81" t="s">
        <v>133</v>
      </c>
      <c r="E57" s="225" t="s">
        <v>199</v>
      </c>
      <c r="F57" s="79"/>
      <c r="G57" s="103">
        <v>43403</v>
      </c>
      <c r="H57" s="103">
        <v>43403</v>
      </c>
      <c r="I57" s="224" t="s">
        <v>149</v>
      </c>
      <c r="J57" s="86">
        <v>2862500</v>
      </c>
      <c r="K57" s="87">
        <v>311000</v>
      </c>
      <c r="L57" s="104">
        <f t="shared" si="40"/>
        <v>3173500</v>
      </c>
      <c r="M57" s="88">
        <f t="shared" si="31"/>
        <v>2228.59</v>
      </c>
      <c r="N57" s="86">
        <v>2718000</v>
      </c>
      <c r="O57" s="87">
        <v>241000</v>
      </c>
      <c r="P57" s="159">
        <f t="shared" si="41"/>
        <v>2959000</v>
      </c>
      <c r="Q57" s="86">
        <v>2718000</v>
      </c>
      <c r="R57" s="87">
        <v>241000</v>
      </c>
      <c r="S57" s="74">
        <f t="shared" si="42"/>
        <v>2959000</v>
      </c>
      <c r="T57" s="22">
        <f t="shared" si="27"/>
        <v>144500</v>
      </c>
      <c r="U57" s="23">
        <f t="shared" si="28"/>
        <v>70000</v>
      </c>
      <c r="V57" s="74">
        <f t="shared" si="43"/>
        <v>214500</v>
      </c>
      <c r="W57" s="22">
        <f t="shared" si="44"/>
        <v>0</v>
      </c>
      <c r="X57" s="23">
        <f t="shared" si="45"/>
        <v>0</v>
      </c>
      <c r="Y57" s="75">
        <f t="shared" si="46"/>
        <v>0</v>
      </c>
      <c r="Z57" s="173">
        <f t="shared" si="32"/>
        <v>0</v>
      </c>
      <c r="AA57" s="195"/>
      <c r="AB57" s="203" t="s">
        <v>150</v>
      </c>
      <c r="AC57" s="203" t="s">
        <v>150</v>
      </c>
      <c r="AD57" s="205" t="s">
        <v>95</v>
      </c>
      <c r="AE57" s="205" t="s">
        <v>74</v>
      </c>
      <c r="AF57" s="205"/>
      <c r="AG57" s="205" t="s">
        <v>198</v>
      </c>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row>
    <row r="58" spans="1:232" s="69" customFormat="1" ht="30">
      <c r="A58" s="79" t="s">
        <v>200</v>
      </c>
      <c r="B58" s="80">
        <v>37</v>
      </c>
      <c r="C58" s="79" t="s">
        <v>201</v>
      </c>
      <c r="D58" s="81" t="s">
        <v>202</v>
      </c>
      <c r="E58" s="225" t="s">
        <v>203</v>
      </c>
      <c r="F58" s="81"/>
      <c r="G58" s="103">
        <v>43403</v>
      </c>
      <c r="H58" s="103">
        <v>43403</v>
      </c>
      <c r="I58" s="224" t="s">
        <v>149</v>
      </c>
      <c r="J58" s="86">
        <v>4280000</v>
      </c>
      <c r="K58" s="87">
        <v>361000</v>
      </c>
      <c r="L58" s="104">
        <f t="shared" si="40"/>
        <v>4641000</v>
      </c>
      <c r="M58" s="88">
        <f t="shared" si="31"/>
        <v>3259.14</v>
      </c>
      <c r="N58" s="86">
        <v>4101000</v>
      </c>
      <c r="O58" s="87">
        <v>231000</v>
      </c>
      <c r="P58" s="159">
        <f t="shared" si="41"/>
        <v>4332000</v>
      </c>
      <c r="Q58" s="86">
        <v>4101000</v>
      </c>
      <c r="R58" s="87">
        <v>231000</v>
      </c>
      <c r="S58" s="74">
        <f t="shared" si="42"/>
        <v>4332000</v>
      </c>
      <c r="T58" s="22">
        <f t="shared" si="27"/>
        <v>179000</v>
      </c>
      <c r="U58" s="23">
        <f t="shared" si="28"/>
        <v>130000</v>
      </c>
      <c r="V58" s="74">
        <f t="shared" si="43"/>
        <v>309000</v>
      </c>
      <c r="W58" s="22">
        <f t="shared" si="44"/>
        <v>0</v>
      </c>
      <c r="X58" s="23">
        <f t="shared" si="45"/>
        <v>0</v>
      </c>
      <c r="Y58" s="75">
        <f t="shared" si="46"/>
        <v>0</v>
      </c>
      <c r="Z58" s="173">
        <f t="shared" si="32"/>
        <v>0</v>
      </c>
      <c r="AA58" s="195"/>
      <c r="AB58" s="203" t="s">
        <v>150</v>
      </c>
      <c r="AC58" s="203" t="s">
        <v>150</v>
      </c>
      <c r="AD58" s="205" t="s">
        <v>95</v>
      </c>
      <c r="AE58" s="205" t="s">
        <v>74</v>
      </c>
      <c r="AF58" s="205"/>
      <c r="AG58" s="205" t="s">
        <v>112</v>
      </c>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c r="HV58" s="68"/>
      <c r="HW58" s="68"/>
      <c r="HX58" s="68"/>
    </row>
    <row r="59" spans="1:232" ht="20">
      <c r="A59" s="169" t="s">
        <v>204</v>
      </c>
      <c r="B59" s="170">
        <v>1</v>
      </c>
      <c r="C59" s="169" t="s">
        <v>205</v>
      </c>
      <c r="D59" s="171" t="s">
        <v>72</v>
      </c>
      <c r="E59" s="171" t="s">
        <v>206</v>
      </c>
      <c r="F59" s="171"/>
      <c r="G59" s="172"/>
      <c r="H59" s="172"/>
      <c r="I59" s="172" t="s">
        <v>207</v>
      </c>
      <c r="J59" s="168">
        <f t="shared" si="29"/>
        <v>6753000</v>
      </c>
      <c r="K59" s="179">
        <f t="shared" si="30"/>
        <v>907000</v>
      </c>
      <c r="L59" s="186">
        <f t="shared" si="40"/>
        <v>7660000</v>
      </c>
      <c r="M59" s="187">
        <f t="shared" si="31"/>
        <v>5379.24</v>
      </c>
      <c r="N59" s="168">
        <v>6500000</v>
      </c>
      <c r="O59" s="179">
        <v>871000</v>
      </c>
      <c r="P59" s="188">
        <f t="shared" si="41"/>
        <v>7371000</v>
      </c>
      <c r="Q59" s="182">
        <v>0</v>
      </c>
      <c r="R59" s="183">
        <v>0</v>
      </c>
      <c r="S59" s="189">
        <f t="shared" si="42"/>
        <v>0</v>
      </c>
      <c r="T59" s="182">
        <f t="shared" si="27"/>
        <v>253000</v>
      </c>
      <c r="U59" s="183">
        <f t="shared" si="28"/>
        <v>36000</v>
      </c>
      <c r="V59" s="189">
        <f t="shared" si="43"/>
        <v>289000</v>
      </c>
      <c r="W59" s="182">
        <f t="shared" si="44"/>
        <v>6500000</v>
      </c>
      <c r="X59" s="183">
        <f t="shared" si="45"/>
        <v>871000</v>
      </c>
      <c r="Y59" s="190">
        <f t="shared" si="46"/>
        <v>7371000</v>
      </c>
      <c r="Z59" s="191">
        <f t="shared" si="32"/>
        <v>5176284.75</v>
      </c>
      <c r="AA59" s="199" t="s">
        <v>174</v>
      </c>
      <c r="AB59" s="205" t="s">
        <v>174</v>
      </c>
      <c r="AC59" s="205" t="s">
        <v>208</v>
      </c>
      <c r="AD59" s="205" t="s">
        <v>209</v>
      </c>
      <c r="AE59" s="205" t="s">
        <v>74</v>
      </c>
      <c r="AF59" s="205"/>
      <c r="AG59" s="205" t="s">
        <v>112</v>
      </c>
    </row>
    <row r="60" spans="1:232" hidden="1">
      <c r="A60" s="84" t="s">
        <v>143</v>
      </c>
      <c r="B60" s="83"/>
      <c r="C60" s="84"/>
      <c r="D60" s="85"/>
      <c r="E60" s="85"/>
      <c r="F60" s="85"/>
      <c r="G60" s="105"/>
      <c r="H60" s="105"/>
      <c r="I60" s="105"/>
      <c r="J60" s="86">
        <f t="shared" si="29"/>
        <v>0</v>
      </c>
      <c r="K60" s="87">
        <f t="shared" si="30"/>
        <v>0</v>
      </c>
      <c r="L60" s="106">
        <f t="shared" si="40"/>
        <v>0</v>
      </c>
      <c r="M60" s="91">
        <f t="shared" si="31"/>
        <v>0</v>
      </c>
      <c r="N60" s="86">
        <v>0</v>
      </c>
      <c r="O60" s="87">
        <v>0</v>
      </c>
      <c r="P60" s="162">
        <f t="shared" si="41"/>
        <v>0</v>
      </c>
      <c r="Q60" s="22">
        <v>0</v>
      </c>
      <c r="R60" s="23">
        <v>0</v>
      </c>
      <c r="S60" s="32">
        <f t="shared" si="42"/>
        <v>0</v>
      </c>
      <c r="T60" s="22">
        <f t="shared" si="27"/>
        <v>0</v>
      </c>
      <c r="U60" s="23">
        <f t="shared" si="28"/>
        <v>0</v>
      </c>
      <c r="V60" s="32">
        <f t="shared" si="43"/>
        <v>0</v>
      </c>
      <c r="W60" s="22">
        <f t="shared" si="44"/>
        <v>0</v>
      </c>
      <c r="X60" s="23">
        <f t="shared" si="45"/>
        <v>0</v>
      </c>
      <c r="Y60" s="50">
        <f t="shared" si="46"/>
        <v>0</v>
      </c>
      <c r="Z60" s="174">
        <f t="shared" si="32"/>
        <v>0</v>
      </c>
      <c r="AA60" s="198"/>
      <c r="AB60" s="201"/>
      <c r="AC60" s="201"/>
      <c r="AD60" s="201"/>
      <c r="AE60" s="201"/>
      <c r="AF60" s="201"/>
      <c r="AG60" s="201"/>
    </row>
    <row r="61" spans="1:232" hidden="1">
      <c r="A61" s="84" t="s">
        <v>143</v>
      </c>
      <c r="B61" s="83"/>
      <c r="C61" s="84"/>
      <c r="D61" s="85"/>
      <c r="E61" s="85"/>
      <c r="F61" s="85"/>
      <c r="G61" s="105"/>
      <c r="H61" s="105"/>
      <c r="I61" s="105"/>
      <c r="J61" s="86">
        <f t="shared" si="29"/>
        <v>0</v>
      </c>
      <c r="K61" s="87">
        <f t="shared" si="30"/>
        <v>0</v>
      </c>
      <c r="L61" s="106">
        <f t="shared" si="40"/>
        <v>0</v>
      </c>
      <c r="M61" s="91">
        <f t="shared" si="31"/>
        <v>0</v>
      </c>
      <c r="N61" s="86">
        <v>0</v>
      </c>
      <c r="O61" s="87">
        <v>0</v>
      </c>
      <c r="P61" s="162">
        <f t="shared" si="41"/>
        <v>0</v>
      </c>
      <c r="Q61" s="22">
        <v>0</v>
      </c>
      <c r="R61" s="23">
        <v>0</v>
      </c>
      <c r="S61" s="32">
        <f t="shared" si="42"/>
        <v>0</v>
      </c>
      <c r="T61" s="22">
        <f t="shared" si="27"/>
        <v>0</v>
      </c>
      <c r="U61" s="23">
        <f t="shared" si="28"/>
        <v>0</v>
      </c>
      <c r="V61" s="32">
        <f t="shared" si="43"/>
        <v>0</v>
      </c>
      <c r="W61" s="22">
        <f t="shared" si="44"/>
        <v>0</v>
      </c>
      <c r="X61" s="23">
        <f t="shared" si="45"/>
        <v>0</v>
      </c>
      <c r="Y61" s="50">
        <f t="shared" si="46"/>
        <v>0</v>
      </c>
      <c r="Z61" s="174">
        <f t="shared" si="32"/>
        <v>0</v>
      </c>
      <c r="AA61" s="198"/>
      <c r="AB61" s="201"/>
      <c r="AC61" s="201"/>
      <c r="AD61" s="201"/>
      <c r="AE61" s="201"/>
      <c r="AF61" s="201"/>
      <c r="AG61" s="201"/>
    </row>
    <row r="62" spans="1:232" hidden="1">
      <c r="A62" s="84" t="s">
        <v>143</v>
      </c>
      <c r="B62" s="83"/>
      <c r="C62" s="84"/>
      <c r="D62" s="85"/>
      <c r="E62" s="85"/>
      <c r="F62" s="85"/>
      <c r="G62" s="105"/>
      <c r="H62" s="105"/>
      <c r="I62" s="105"/>
      <c r="J62" s="86">
        <f t="shared" si="29"/>
        <v>0</v>
      </c>
      <c r="K62" s="87">
        <f t="shared" si="30"/>
        <v>0</v>
      </c>
      <c r="L62" s="106">
        <f t="shared" si="40"/>
        <v>0</v>
      </c>
      <c r="M62" s="91">
        <f t="shared" si="31"/>
        <v>0</v>
      </c>
      <c r="N62" s="86">
        <v>0</v>
      </c>
      <c r="O62" s="87">
        <v>0</v>
      </c>
      <c r="P62" s="162">
        <f t="shared" si="41"/>
        <v>0</v>
      </c>
      <c r="Q62" s="22">
        <v>0</v>
      </c>
      <c r="R62" s="23">
        <v>0</v>
      </c>
      <c r="S62" s="32">
        <f t="shared" si="42"/>
        <v>0</v>
      </c>
      <c r="T62" s="22">
        <f t="shared" si="27"/>
        <v>0</v>
      </c>
      <c r="U62" s="23">
        <f t="shared" si="28"/>
        <v>0</v>
      </c>
      <c r="V62" s="32">
        <f t="shared" si="43"/>
        <v>0</v>
      </c>
      <c r="W62" s="22">
        <f t="shared" si="44"/>
        <v>0</v>
      </c>
      <c r="X62" s="23">
        <f t="shared" si="45"/>
        <v>0</v>
      </c>
      <c r="Y62" s="50">
        <f t="shared" si="46"/>
        <v>0</v>
      </c>
      <c r="Z62" s="174">
        <f t="shared" si="32"/>
        <v>0</v>
      </c>
      <c r="AA62" s="198"/>
      <c r="AB62" s="201"/>
      <c r="AC62" s="201"/>
      <c r="AD62" s="201"/>
      <c r="AE62" s="201"/>
      <c r="AF62" s="201"/>
      <c r="AG62" s="201"/>
    </row>
    <row r="63" spans="1:232" hidden="1">
      <c r="A63" s="84" t="s">
        <v>143</v>
      </c>
      <c r="B63" s="83"/>
      <c r="C63" s="84"/>
      <c r="D63" s="85"/>
      <c r="E63" s="85"/>
      <c r="F63" s="85"/>
      <c r="G63" s="105"/>
      <c r="H63" s="105"/>
      <c r="I63" s="105"/>
      <c r="J63" s="86">
        <f t="shared" si="29"/>
        <v>0</v>
      </c>
      <c r="K63" s="87">
        <f t="shared" si="30"/>
        <v>0</v>
      </c>
      <c r="L63" s="106">
        <f t="shared" si="40"/>
        <v>0</v>
      </c>
      <c r="M63" s="91">
        <f t="shared" si="31"/>
        <v>0</v>
      </c>
      <c r="N63" s="86">
        <v>0</v>
      </c>
      <c r="O63" s="87">
        <v>0</v>
      </c>
      <c r="P63" s="162">
        <f t="shared" si="41"/>
        <v>0</v>
      </c>
      <c r="Q63" s="22">
        <v>0</v>
      </c>
      <c r="R63" s="23">
        <v>0</v>
      </c>
      <c r="S63" s="32">
        <f t="shared" si="42"/>
        <v>0</v>
      </c>
      <c r="T63" s="22">
        <f t="shared" si="27"/>
        <v>0</v>
      </c>
      <c r="U63" s="23">
        <f t="shared" si="28"/>
        <v>0</v>
      </c>
      <c r="V63" s="32">
        <f t="shared" si="43"/>
        <v>0</v>
      </c>
      <c r="W63" s="22">
        <f t="shared" si="44"/>
        <v>0</v>
      </c>
      <c r="X63" s="23">
        <f t="shared" si="45"/>
        <v>0</v>
      </c>
      <c r="Y63" s="50">
        <f t="shared" si="46"/>
        <v>0</v>
      </c>
      <c r="Z63" s="174">
        <f t="shared" si="32"/>
        <v>0</v>
      </c>
      <c r="AA63" s="198"/>
      <c r="AB63" s="201"/>
      <c r="AC63" s="201"/>
      <c r="AD63" s="201"/>
      <c r="AE63" s="201"/>
      <c r="AF63" s="201"/>
      <c r="AG63" s="201"/>
    </row>
    <row r="64" spans="1:232" hidden="1">
      <c r="A64" s="84" t="s">
        <v>143</v>
      </c>
      <c r="B64" s="83"/>
      <c r="C64" s="84"/>
      <c r="D64" s="85"/>
      <c r="E64" s="85"/>
      <c r="F64" s="85"/>
      <c r="G64" s="105"/>
      <c r="H64" s="105"/>
      <c r="I64" s="105"/>
      <c r="J64" s="86">
        <f t="shared" si="29"/>
        <v>0</v>
      </c>
      <c r="K64" s="87">
        <f t="shared" si="30"/>
        <v>0</v>
      </c>
      <c r="L64" s="106">
        <f t="shared" si="40"/>
        <v>0</v>
      </c>
      <c r="M64" s="91">
        <f t="shared" si="31"/>
        <v>0</v>
      </c>
      <c r="N64" s="86">
        <v>0</v>
      </c>
      <c r="O64" s="87">
        <v>0</v>
      </c>
      <c r="P64" s="162">
        <f t="shared" si="41"/>
        <v>0</v>
      </c>
      <c r="Q64" s="22">
        <v>0</v>
      </c>
      <c r="R64" s="23">
        <v>0</v>
      </c>
      <c r="S64" s="32">
        <f t="shared" si="42"/>
        <v>0</v>
      </c>
      <c r="T64" s="22">
        <f t="shared" si="27"/>
        <v>0</v>
      </c>
      <c r="U64" s="23">
        <f t="shared" si="28"/>
        <v>0</v>
      </c>
      <c r="V64" s="32">
        <f t="shared" si="43"/>
        <v>0</v>
      </c>
      <c r="W64" s="22">
        <f t="shared" si="44"/>
        <v>0</v>
      </c>
      <c r="X64" s="23">
        <f t="shared" si="45"/>
        <v>0</v>
      </c>
      <c r="Y64" s="50">
        <f t="shared" si="46"/>
        <v>0</v>
      </c>
      <c r="Z64" s="174">
        <f t="shared" si="32"/>
        <v>0</v>
      </c>
      <c r="AA64" s="198"/>
      <c r="AB64" s="201"/>
      <c r="AC64" s="201"/>
      <c r="AD64" s="201"/>
      <c r="AE64" s="201"/>
      <c r="AF64" s="201"/>
      <c r="AG64" s="201"/>
    </row>
    <row r="65" spans="1:33" hidden="1">
      <c r="A65" s="84" t="s">
        <v>143</v>
      </c>
      <c r="B65" s="83"/>
      <c r="C65" s="84"/>
      <c r="D65" s="85"/>
      <c r="E65" s="85"/>
      <c r="F65" s="85"/>
      <c r="G65" s="105"/>
      <c r="H65" s="105"/>
      <c r="I65" s="105"/>
      <c r="J65" s="86">
        <f t="shared" si="29"/>
        <v>0</v>
      </c>
      <c r="K65" s="87">
        <f t="shared" si="30"/>
        <v>0</v>
      </c>
      <c r="L65" s="106">
        <f t="shared" ref="L65:L66" si="47">SUM(J65:K65)</f>
        <v>0</v>
      </c>
      <c r="M65" s="91">
        <f t="shared" ref="M65:M66" si="48">ROUND(L65*premieOW/1000,2)</f>
        <v>0</v>
      </c>
      <c r="N65" s="86">
        <v>0</v>
      </c>
      <c r="O65" s="87">
        <v>0</v>
      </c>
      <c r="P65" s="162">
        <f t="shared" ref="P65:P66" si="49">SUM(N65:O65)</f>
        <v>0</v>
      </c>
      <c r="Q65" s="22">
        <v>0</v>
      </c>
      <c r="R65" s="23">
        <v>0</v>
      </c>
      <c r="S65" s="32">
        <f t="shared" ref="S65:S66" si="50">SUM(Q65:R65)</f>
        <v>0</v>
      </c>
      <c r="T65" s="22">
        <f t="shared" si="27"/>
        <v>0</v>
      </c>
      <c r="U65" s="23">
        <f t="shared" si="28"/>
        <v>0</v>
      </c>
      <c r="V65" s="32">
        <f t="shared" ref="V65:V66" si="51">SUM(T65:U65)</f>
        <v>0</v>
      </c>
      <c r="W65" s="22">
        <f t="shared" ref="W65:W66" si="52">N65-Q65</f>
        <v>0</v>
      </c>
      <c r="X65" s="23">
        <f t="shared" ref="X65:X66" si="53">O65-R65</f>
        <v>0</v>
      </c>
      <c r="Y65" s="50">
        <f t="shared" ref="Y65:Y66" si="54">SUM(W65:X65)</f>
        <v>0</v>
      </c>
      <c r="Z65" s="174">
        <f t="shared" ref="Z65:Z66" si="55">ROUND(Y65*premieGM,2)</f>
        <v>0</v>
      </c>
      <c r="AA65" s="198"/>
      <c r="AB65" s="201"/>
      <c r="AC65" s="201"/>
      <c r="AD65" s="201"/>
      <c r="AE65" s="201"/>
      <c r="AF65" s="201"/>
      <c r="AG65" s="201"/>
    </row>
    <row r="66" spans="1:33" hidden="1">
      <c r="A66" s="84" t="s">
        <v>143</v>
      </c>
      <c r="B66" s="83"/>
      <c r="C66" s="84"/>
      <c r="D66" s="85"/>
      <c r="E66" s="85"/>
      <c r="F66" s="85"/>
      <c r="G66" s="105"/>
      <c r="H66" s="105"/>
      <c r="I66" s="105"/>
      <c r="J66" s="86">
        <f t="shared" si="29"/>
        <v>0</v>
      </c>
      <c r="K66" s="87">
        <f t="shared" si="30"/>
        <v>0</v>
      </c>
      <c r="L66" s="106">
        <f t="shared" si="47"/>
        <v>0</v>
      </c>
      <c r="M66" s="91">
        <f t="shared" si="48"/>
        <v>0</v>
      </c>
      <c r="N66" s="86">
        <v>0</v>
      </c>
      <c r="O66" s="87">
        <v>0</v>
      </c>
      <c r="P66" s="162">
        <f t="shared" si="49"/>
        <v>0</v>
      </c>
      <c r="Q66" s="22">
        <v>0</v>
      </c>
      <c r="R66" s="23">
        <v>0</v>
      </c>
      <c r="S66" s="32">
        <f t="shared" si="50"/>
        <v>0</v>
      </c>
      <c r="T66" s="22">
        <f t="shared" si="27"/>
        <v>0</v>
      </c>
      <c r="U66" s="23">
        <f t="shared" si="28"/>
        <v>0</v>
      </c>
      <c r="V66" s="32">
        <f t="shared" si="51"/>
        <v>0</v>
      </c>
      <c r="W66" s="22">
        <f t="shared" si="52"/>
        <v>0</v>
      </c>
      <c r="X66" s="23">
        <f t="shared" si="53"/>
        <v>0</v>
      </c>
      <c r="Y66" s="50">
        <f t="shared" si="54"/>
        <v>0</v>
      </c>
      <c r="Z66" s="174">
        <f t="shared" si="55"/>
        <v>0</v>
      </c>
      <c r="AA66" s="198"/>
      <c r="AB66" s="201"/>
      <c r="AC66" s="201"/>
      <c r="AD66" s="201"/>
      <c r="AE66" s="201"/>
      <c r="AF66" s="201"/>
      <c r="AG66" s="201"/>
    </row>
    <row r="67" spans="1:33" hidden="1">
      <c r="A67" s="84" t="s">
        <v>143</v>
      </c>
      <c r="B67" s="83"/>
      <c r="C67" s="84"/>
      <c r="D67" s="85"/>
      <c r="E67" s="85"/>
      <c r="F67" s="85"/>
      <c r="G67" s="105"/>
      <c r="H67" s="105"/>
      <c r="I67" s="105"/>
      <c r="J67" s="86">
        <f t="shared" si="29"/>
        <v>0</v>
      </c>
      <c r="K67" s="87">
        <f t="shared" si="30"/>
        <v>0</v>
      </c>
      <c r="L67" s="106">
        <f t="shared" si="40"/>
        <v>0</v>
      </c>
      <c r="M67" s="91">
        <f t="shared" si="31"/>
        <v>0</v>
      </c>
      <c r="N67" s="86">
        <v>0</v>
      </c>
      <c r="O67" s="87">
        <v>0</v>
      </c>
      <c r="P67" s="162">
        <f t="shared" si="41"/>
        <v>0</v>
      </c>
      <c r="Q67" s="22">
        <v>0</v>
      </c>
      <c r="R67" s="23">
        <v>0</v>
      </c>
      <c r="S67" s="32">
        <f t="shared" si="42"/>
        <v>0</v>
      </c>
      <c r="T67" s="22">
        <f t="shared" si="27"/>
        <v>0</v>
      </c>
      <c r="U67" s="23">
        <f t="shared" si="28"/>
        <v>0</v>
      </c>
      <c r="V67" s="32">
        <f t="shared" si="43"/>
        <v>0</v>
      </c>
      <c r="W67" s="22">
        <f t="shared" si="44"/>
        <v>0</v>
      </c>
      <c r="X67" s="23">
        <f t="shared" si="45"/>
        <v>0</v>
      </c>
      <c r="Y67" s="50">
        <f t="shared" si="46"/>
        <v>0</v>
      </c>
      <c r="Z67" s="174">
        <f t="shared" si="32"/>
        <v>0</v>
      </c>
      <c r="AA67" s="198"/>
      <c r="AB67" s="201"/>
      <c r="AC67" s="201"/>
      <c r="AD67" s="201"/>
      <c r="AE67" s="201"/>
      <c r="AF67" s="201"/>
      <c r="AG67" s="201"/>
    </row>
    <row r="68" spans="1:33" hidden="1">
      <c r="A68" s="84" t="s">
        <v>143</v>
      </c>
      <c r="B68" s="83"/>
      <c r="C68" s="84"/>
      <c r="D68" s="85"/>
      <c r="E68" s="85"/>
      <c r="F68" s="85"/>
      <c r="G68" s="105"/>
      <c r="H68" s="105"/>
      <c r="I68" s="105"/>
      <c r="J68" s="86">
        <f t="shared" si="29"/>
        <v>0</v>
      </c>
      <c r="K68" s="87">
        <f t="shared" si="30"/>
        <v>0</v>
      </c>
      <c r="L68" s="106">
        <f t="shared" si="40"/>
        <v>0</v>
      </c>
      <c r="M68" s="91">
        <f t="shared" si="31"/>
        <v>0</v>
      </c>
      <c r="N68" s="86">
        <v>0</v>
      </c>
      <c r="O68" s="87">
        <v>0</v>
      </c>
      <c r="P68" s="162">
        <f t="shared" si="41"/>
        <v>0</v>
      </c>
      <c r="Q68" s="22">
        <v>0</v>
      </c>
      <c r="R68" s="23">
        <v>0</v>
      </c>
      <c r="S68" s="32">
        <f t="shared" si="42"/>
        <v>0</v>
      </c>
      <c r="T68" s="22">
        <f t="shared" si="27"/>
        <v>0</v>
      </c>
      <c r="U68" s="23">
        <f t="shared" si="28"/>
        <v>0</v>
      </c>
      <c r="V68" s="32">
        <f t="shared" si="43"/>
        <v>0</v>
      </c>
      <c r="W68" s="22">
        <f t="shared" si="44"/>
        <v>0</v>
      </c>
      <c r="X68" s="23">
        <f t="shared" si="45"/>
        <v>0</v>
      </c>
      <c r="Y68" s="50">
        <f t="shared" si="46"/>
        <v>0</v>
      </c>
      <c r="Z68" s="174">
        <f t="shared" si="32"/>
        <v>0</v>
      </c>
      <c r="AA68" s="198"/>
      <c r="AB68" s="201"/>
      <c r="AC68" s="201"/>
      <c r="AD68" s="201"/>
      <c r="AE68" s="201"/>
      <c r="AF68" s="201"/>
      <c r="AG68" s="201"/>
    </row>
    <row r="69" spans="1:33">
      <c r="A69" s="84"/>
      <c r="B69" s="83"/>
      <c r="C69" s="84"/>
      <c r="D69" s="85"/>
      <c r="E69" s="85"/>
      <c r="F69" s="85"/>
      <c r="G69" s="105"/>
      <c r="H69" s="105"/>
      <c r="I69" s="105"/>
      <c r="J69" s="86"/>
      <c r="K69" s="89"/>
      <c r="L69" s="156"/>
      <c r="M69" s="156"/>
      <c r="N69" s="86"/>
      <c r="O69" s="89"/>
      <c r="P69" s="163"/>
      <c r="Q69" s="22"/>
      <c r="R69" s="76"/>
      <c r="S69" s="157"/>
      <c r="T69" s="22"/>
      <c r="U69" s="76"/>
      <c r="V69" s="157"/>
      <c r="W69" s="22"/>
      <c r="X69" s="76"/>
      <c r="Y69" s="158"/>
      <c r="Z69" s="157"/>
      <c r="AA69" s="198"/>
      <c r="AB69" s="201"/>
      <c r="AC69" s="201"/>
      <c r="AD69" s="201"/>
      <c r="AE69" s="201"/>
      <c r="AF69" s="201"/>
      <c r="AG69" s="201"/>
    </row>
    <row r="70" spans="1:33" ht="13.5" thickBot="1">
      <c r="A70" s="25" t="s">
        <v>210</v>
      </c>
      <c r="B70" s="26"/>
      <c r="C70" s="27"/>
      <c r="D70" s="28"/>
      <c r="E70" s="28"/>
      <c r="F70" s="28"/>
      <c r="G70" s="63"/>
      <c r="H70" s="63"/>
      <c r="I70" s="63"/>
      <c r="J70" s="60">
        <f t="shared" ref="J70:Z70" si="56">SUM(J42:J68)</f>
        <v>76264250</v>
      </c>
      <c r="K70" s="60">
        <f t="shared" si="56"/>
        <v>6534000</v>
      </c>
      <c r="L70" s="60">
        <f t="shared" si="56"/>
        <v>82798250</v>
      </c>
      <c r="M70" s="60">
        <f t="shared" si="56"/>
        <v>58145.089999999989</v>
      </c>
      <c r="N70" s="60">
        <f t="shared" si="56"/>
        <v>74795000</v>
      </c>
      <c r="O70" s="60">
        <f t="shared" si="56"/>
        <v>5839000</v>
      </c>
      <c r="P70" s="161">
        <f t="shared" si="56"/>
        <v>80634000</v>
      </c>
      <c r="Q70" s="60">
        <f t="shared" si="56"/>
        <v>68489000</v>
      </c>
      <c r="R70" s="60">
        <f t="shared" si="56"/>
        <v>5455000</v>
      </c>
      <c r="S70" s="60">
        <f t="shared" si="56"/>
        <v>73944000</v>
      </c>
      <c r="T70" s="60">
        <f t="shared" si="56"/>
        <v>1469250</v>
      </c>
      <c r="U70" s="60">
        <f t="shared" si="56"/>
        <v>695000</v>
      </c>
      <c r="V70" s="60">
        <f t="shared" si="56"/>
        <v>2164250</v>
      </c>
      <c r="W70" s="60">
        <f t="shared" si="56"/>
        <v>6306000</v>
      </c>
      <c r="X70" s="60">
        <f t="shared" si="56"/>
        <v>384000</v>
      </c>
      <c r="Y70" s="60">
        <f t="shared" si="56"/>
        <v>6690000</v>
      </c>
      <c r="Z70" s="61">
        <f t="shared" si="56"/>
        <v>4698052.5</v>
      </c>
      <c r="AA70" s="71"/>
    </row>
    <row r="71" spans="1:33" ht="13.5" thickTop="1">
      <c r="A71" s="62"/>
      <c r="B71" s="20"/>
      <c r="C71" s="19"/>
      <c r="D71" s="21"/>
      <c r="E71" s="21"/>
      <c r="F71" s="21"/>
      <c r="G71" s="1"/>
      <c r="H71" s="1"/>
      <c r="I71" s="1"/>
      <c r="J71" s="70"/>
      <c r="K71" s="71"/>
      <c r="L71" s="71"/>
      <c r="M71" s="71"/>
      <c r="N71" s="70"/>
      <c r="O71" s="71"/>
      <c r="P71" s="71"/>
      <c r="Q71" s="70"/>
      <c r="R71" s="71"/>
      <c r="S71" s="71"/>
      <c r="T71" s="70"/>
      <c r="U71" s="71"/>
      <c r="V71" s="71"/>
      <c r="W71" s="70"/>
      <c r="X71" s="71"/>
      <c r="Y71" s="72"/>
      <c r="Z71" s="73"/>
      <c r="AA71" s="71"/>
    </row>
    <row r="72" spans="1:33" ht="13.5" thickBot="1">
      <c r="A72" s="25" t="s">
        <v>211</v>
      </c>
      <c r="B72" s="26"/>
      <c r="C72" s="27"/>
      <c r="D72" s="28"/>
      <c r="E72" s="28"/>
      <c r="F72" s="67"/>
      <c r="G72" s="29"/>
      <c r="H72" s="29"/>
      <c r="I72" s="29"/>
      <c r="J72" s="30">
        <f t="shared" ref="J72:Z72" si="57">J39+J70</f>
        <v>121454250</v>
      </c>
      <c r="K72" s="30">
        <f t="shared" si="57"/>
        <v>9727000</v>
      </c>
      <c r="L72" s="30">
        <f t="shared" si="57"/>
        <v>131181250</v>
      </c>
      <c r="M72" s="30">
        <f t="shared" si="57"/>
        <v>92122.029999999984</v>
      </c>
      <c r="N72" s="30">
        <f t="shared" si="57"/>
        <v>119999000</v>
      </c>
      <c r="O72" s="30">
        <f t="shared" si="57"/>
        <v>8944000</v>
      </c>
      <c r="P72" s="30">
        <f t="shared" si="57"/>
        <v>128943000</v>
      </c>
      <c r="Q72" s="30">
        <f t="shared" si="57"/>
        <v>131304000</v>
      </c>
      <c r="R72" s="30">
        <f t="shared" si="57"/>
        <v>8360000</v>
      </c>
      <c r="S72" s="30">
        <f t="shared" si="57"/>
        <v>139664000</v>
      </c>
      <c r="T72" s="30">
        <f t="shared" si="57"/>
        <v>1455250</v>
      </c>
      <c r="U72" s="30">
        <f t="shared" si="57"/>
        <v>783000</v>
      </c>
      <c r="V72" s="30">
        <f t="shared" si="57"/>
        <v>2238250</v>
      </c>
      <c r="W72" s="30">
        <f t="shared" si="57"/>
        <v>1311000</v>
      </c>
      <c r="X72" s="30">
        <f t="shared" si="57"/>
        <v>584000</v>
      </c>
      <c r="Y72" s="30">
        <f t="shared" si="57"/>
        <v>1895000</v>
      </c>
      <c r="Z72" s="30">
        <f t="shared" si="57"/>
        <v>1330763.75</v>
      </c>
      <c r="AA72" s="71"/>
    </row>
    <row r="73" spans="1:33" ht="13.5" hidden="1" thickTop="1">
      <c r="M73" s="154" t="s">
        <v>212</v>
      </c>
    </row>
    <row r="74" spans="1:33" ht="13.5" hidden="1" thickTop="1"/>
    <row r="75" spans="1:33" ht="13.5" hidden="1" thickTop="1">
      <c r="A75" s="94" t="s">
        <v>213</v>
      </c>
    </row>
    <row r="76" spans="1:33" ht="13.5" hidden="1" thickTop="1"/>
    <row r="77" spans="1:33" ht="13.5" hidden="1" thickTop="1">
      <c r="A77" s="94" t="s">
        <v>214</v>
      </c>
    </row>
    <row r="78" spans="1:33" ht="13.5" hidden="1" thickTop="1">
      <c r="A78" s="92" t="s">
        <v>215</v>
      </c>
    </row>
    <row r="79" spans="1:33" ht="13.5" hidden="1" thickTop="1">
      <c r="A79" s="92" t="s">
        <v>216</v>
      </c>
    </row>
    <row r="80" spans="1:33" ht="13.5" hidden="1" thickTop="1">
      <c r="A80" s="93" t="s">
        <v>217</v>
      </c>
    </row>
    <row r="81" spans="1:1" ht="13.5" hidden="1" thickTop="1">
      <c r="A81" s="93" t="s">
        <v>218</v>
      </c>
    </row>
    <row r="82" spans="1:1" ht="13.5" hidden="1" thickTop="1"/>
    <row r="83" spans="1:1" ht="13.5" hidden="1" thickTop="1">
      <c r="A83" s="94" t="s">
        <v>219</v>
      </c>
    </row>
    <row r="84" spans="1:1" ht="13.5" hidden="1" thickTop="1">
      <c r="A84" s="92" t="s">
        <v>220</v>
      </c>
    </row>
    <row r="85" spans="1:1" ht="13.5" hidden="1" thickTop="1"/>
    <row r="86" spans="1:1" ht="13.5" hidden="1" thickTop="1">
      <c r="A86" s="94" t="s">
        <v>221</v>
      </c>
    </row>
    <row r="87" spans="1:1" ht="13.5" hidden="1" thickTop="1"/>
    <row r="88" spans="1:1" ht="13.5" hidden="1" thickTop="1">
      <c r="A88" s="92" t="s">
        <v>222</v>
      </c>
    </row>
    <row r="89" spans="1:1" ht="13.5" hidden="1" thickTop="1">
      <c r="A89" s="95" t="s">
        <v>223</v>
      </c>
    </row>
    <row r="90" spans="1:1" ht="13.5" hidden="1" thickTop="1">
      <c r="A90" s="95" t="s">
        <v>224</v>
      </c>
    </row>
    <row r="91" spans="1:1" ht="13.5" hidden="1" thickTop="1"/>
    <row r="92" spans="1:1" ht="13.5" hidden="1" thickTop="1">
      <c r="A92" s="94" t="s">
        <v>225</v>
      </c>
    </row>
    <row r="93" spans="1:1" ht="13.5" hidden="1" thickTop="1">
      <c r="A93" s="92" t="s">
        <v>226</v>
      </c>
    </row>
    <row r="94" spans="1:1" ht="13.5" hidden="1" thickTop="1">
      <c r="A94" s="92" t="s">
        <v>227</v>
      </c>
    </row>
    <row r="95" spans="1:1" ht="13.5" hidden="1" thickTop="1">
      <c r="A95" s="92" t="s">
        <v>228</v>
      </c>
    </row>
    <row r="96" spans="1:1" ht="13.5" hidden="1" thickTop="1"/>
    <row r="97" spans="1:1" ht="13.5" hidden="1" thickTop="1">
      <c r="A97" s="95" t="s">
        <v>229</v>
      </c>
    </row>
    <row r="98" spans="1:1" ht="13.5" thickTop="1"/>
    <row r="100" spans="1:1" ht="30" customHeight="1">
      <c r="A100" s="200" t="s">
        <v>230</v>
      </c>
    </row>
    <row r="102" spans="1:1" ht="23" customHeight="1"/>
    <row r="103" spans="1:1">
      <c r="A103" s="178" t="s">
        <v>231</v>
      </c>
    </row>
    <row r="104" spans="1:1">
      <c r="A104" s="178" t="s">
        <v>209</v>
      </c>
    </row>
    <row r="105" spans="1:1">
      <c r="A105" s="178"/>
    </row>
  </sheetData>
  <mergeCells count="6">
    <mergeCell ref="AB4:AG4"/>
    <mergeCell ref="W4:Z4"/>
    <mergeCell ref="J4:M4"/>
    <mergeCell ref="N4:P4"/>
    <mergeCell ref="Q4:S4"/>
    <mergeCell ref="T4:V4"/>
  </mergeCells>
  <phoneticPr fontId="0" type="noConversion"/>
  <dataValidations count="1">
    <dataValidation type="list" allowBlank="1" showInputMessage="1" showErrorMessage="1" sqref="A102 AA6:AA9 AA11:AA69 AA10" xr:uid="{2BA24154-6C27-41AB-9544-2BDB7AC947C6}">
      <formula1>$A$103:$A$104</formula1>
    </dataValidation>
  </dataValidations>
  <printOptions horizontalCentered="1" gridLines="1"/>
  <pageMargins left="0.19685039370078741" right="0.19685039370078741" top="0.98425196850393704" bottom="0.98425196850393704" header="0.51181102362204722" footer="0.51181102362204722"/>
  <pageSetup paperSize="8" scale="69" fitToWidth="0" fitToHeight="0" orientation="landscape" r:id="rId1"/>
  <headerFooter alignWithMargins="0">
    <oddFooter>&amp;L&amp;F&amp;C&amp;D &amp;T&amp;RPage &amp;P</oddFooter>
  </headerFooter>
  <rowBreaks count="2" manualBreakCount="2">
    <brk id="40" max="12" man="1"/>
    <brk id="7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11</vt:i4>
      </vt:variant>
    </vt:vector>
  </HeadingPairs>
  <TitlesOfParts>
    <vt:vector size="14" baseType="lpstr">
      <vt:lpstr>General Info</vt:lpstr>
      <vt:lpstr>Polisblad</vt:lpstr>
      <vt:lpstr>Bestand dd 1 januari 2025</vt:lpstr>
      <vt:lpstr>'Bestand dd 1 januari 2025'!Afdrukbereik</vt:lpstr>
      <vt:lpstr>'Bestand dd 1 januari 2025'!Afdruktitels</vt:lpstr>
      <vt:lpstr>afrind</vt:lpstr>
      <vt:lpstr>cad</vt:lpstr>
      <vt:lpstr>ign</vt:lpstr>
      <vt:lpstr>igo</vt:lpstr>
      <vt:lpstr>iin</vt:lpstr>
      <vt:lpstr>iio</vt:lpstr>
      <vt:lpstr>index</vt:lpstr>
      <vt:lpstr>premieGM</vt:lpstr>
      <vt:lpstr>premieOW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2025-08-25T08:35:54Z</dcterms:created>
  <dcterms:modified xsi:type="dcterms:W3CDTF">2025-08-25T08:35:58Z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3f10a-881e-4653-a55e-02ca2cc829dc_Enabled">
    <vt:lpwstr>true</vt:lpwstr>
  </property>
  <property fmtid="{D5CDD505-2E9C-101B-9397-08002B2CF9AE}" pid="3" name="MSIP_Label_9043f10a-881e-4653-a55e-02ca2cc829dc_SetDate">
    <vt:lpwstr>2025-08-25T08:35:55Z</vt:lpwstr>
  </property>
  <property fmtid="{D5CDD505-2E9C-101B-9397-08002B2CF9AE}" pid="4" name="MSIP_Label_9043f10a-881e-4653-a55e-02ca2cc829dc_Method">
    <vt:lpwstr>Standard</vt:lpwstr>
  </property>
  <property fmtid="{D5CDD505-2E9C-101B-9397-08002B2CF9AE}" pid="5" name="MSIP_Label_9043f10a-881e-4653-a55e-02ca2cc829dc_Name">
    <vt:lpwstr>ADC_class_200</vt:lpwstr>
  </property>
  <property fmtid="{D5CDD505-2E9C-101B-9397-08002B2CF9AE}" pid="6" name="MSIP_Label_9043f10a-881e-4653-a55e-02ca2cc829dc_SiteId">
    <vt:lpwstr>94cfddbc-0627-494a-ad7a-29aea3aea832</vt:lpwstr>
  </property>
  <property fmtid="{D5CDD505-2E9C-101B-9397-08002B2CF9AE}" pid="7" name="MSIP_Label_9043f10a-881e-4653-a55e-02ca2cc829dc_ActionId">
    <vt:lpwstr>c3e95689-1a0c-427f-b2f3-f7cb70425404</vt:lpwstr>
  </property>
  <property fmtid="{D5CDD505-2E9C-101B-9397-08002B2CF9AE}" pid="8" name="MSIP_Label_9043f10a-881e-4653-a55e-02ca2cc829dc_ContentBits">
    <vt:lpwstr>0</vt:lpwstr>
  </property>
</Properties>
</file>