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dubuas.sharepoint.com/sites/EAKerst-enRelatiegeschenken/Shared Documents/EA Relatiegeschenken 2025/3. Nota van inlichtingen/Nota van inlichtingen 2/"/>
    </mc:Choice>
  </mc:AlternateContent>
  <xr:revisionPtr revIDLastSave="261" documentId="8_{5981B2AB-1293-446C-820F-010E93D6F6B3}" xr6:coauthVersionLast="47" xr6:coauthVersionMax="47" xr10:uidLastSave="{13B6F82F-D926-4916-A1BF-4002A23D0C6B}"/>
  <bookViews>
    <workbookView xWindow="105" yWindow="0" windowWidth="26775" windowHeight="20985" activeTab="1" xr2:uid="{523F31E3-B16D-4C42-9152-A6F1D821320B}"/>
  </bookViews>
  <sheets>
    <sheet name="Toelichting" sheetId="2" r:id="rId1"/>
    <sheet name="Vergelijkingsprij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28" i="1"/>
  <c r="K19" i="1"/>
  <c r="J19" i="1"/>
  <c r="G15" i="1"/>
  <c r="G49" i="1"/>
  <c r="G48" i="1"/>
  <c r="G47" i="1"/>
  <c r="G46" i="1"/>
  <c r="G45" i="1"/>
  <c r="G43" i="1"/>
  <c r="G42" i="1"/>
  <c r="G41" i="1"/>
  <c r="G40" i="1"/>
  <c r="G39" i="1"/>
  <c r="G38" i="1"/>
  <c r="G37" i="1"/>
  <c r="G36" i="1"/>
  <c r="G35" i="1"/>
  <c r="G34" i="1"/>
  <c r="G32" i="1"/>
  <c r="G31" i="1"/>
  <c r="G29" i="1"/>
  <c r="G27" i="1"/>
  <c r="G26" i="1"/>
  <c r="G25" i="1"/>
  <c r="G24" i="1"/>
  <c r="G23" i="1"/>
  <c r="G21" i="1"/>
  <c r="G20" i="1"/>
  <c r="G17" i="1"/>
  <c r="G16" i="1"/>
  <c r="G14" i="1"/>
  <c r="G13" i="1"/>
  <c r="G12" i="1"/>
  <c r="G11" i="1"/>
  <c r="G10" i="1"/>
  <c r="K11" i="1"/>
  <c r="K10" i="1"/>
  <c r="J10" i="1"/>
  <c r="E37" i="1"/>
  <c r="E41" i="1"/>
  <c r="E38" i="1"/>
  <c r="E19" i="1"/>
  <c r="E53" i="1" l="1"/>
  <c r="J20" i="1"/>
  <c r="K20" i="1"/>
  <c r="J21" i="1"/>
  <c r="K21" i="1"/>
  <c r="J22" i="1"/>
  <c r="K22" i="1"/>
  <c r="J23" i="1"/>
  <c r="K23" i="1"/>
  <c r="J25" i="1"/>
  <c r="K25" i="1"/>
  <c r="J26" i="1"/>
  <c r="K26" i="1"/>
  <c r="J27" i="1"/>
  <c r="K27" i="1"/>
  <c r="J28" i="1"/>
  <c r="K28" i="1"/>
  <c r="J29" i="1"/>
  <c r="K29" i="1"/>
  <c r="J30" i="1"/>
  <c r="K30" i="1"/>
  <c r="J33" i="1"/>
  <c r="K33" i="1"/>
  <c r="J35" i="1"/>
  <c r="K35" i="1"/>
  <c r="J36" i="1"/>
  <c r="K36" i="1"/>
  <c r="J37" i="1"/>
  <c r="K37" i="1"/>
  <c r="J38" i="1"/>
  <c r="K38" i="1"/>
  <c r="J39" i="1"/>
  <c r="K39" i="1"/>
  <c r="J40" i="1"/>
  <c r="K40" i="1"/>
  <c r="J41" i="1"/>
  <c r="K41" i="1"/>
  <c r="J42" i="1"/>
  <c r="K42" i="1"/>
  <c r="J43" i="1"/>
  <c r="K43" i="1"/>
  <c r="J46" i="1"/>
  <c r="K46" i="1"/>
  <c r="J47" i="1"/>
  <c r="K47" i="1"/>
  <c r="J48" i="1"/>
  <c r="K48" i="1"/>
  <c r="J49" i="1"/>
  <c r="K49" i="1"/>
  <c r="J14" i="1"/>
  <c r="K14" i="1"/>
  <c r="J15" i="1"/>
  <c r="K15" i="1"/>
  <c r="J16" i="1"/>
  <c r="K16" i="1"/>
  <c r="J17" i="1"/>
  <c r="K17" i="1"/>
  <c r="K12" i="1"/>
  <c r="J11" i="1"/>
  <c r="J12" i="1"/>
  <c r="K13" i="1" l="1"/>
  <c r="K58" i="1" s="1"/>
  <c r="J1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futureMetadata>
  <valueMetadata count="4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valueMetadata>
</metadata>
</file>

<file path=xl/sharedStrings.xml><?xml version="1.0" encoding="utf-8"?>
<sst xmlns="http://schemas.openxmlformats.org/spreadsheetml/2006/main" count="144" uniqueCount="139">
  <si>
    <t xml:space="preserve">Standaardformulier 1: Prijzenblad </t>
  </si>
  <si>
    <t>Tabblad 1 van 2</t>
  </si>
  <si>
    <t xml:space="preserve">Europees openbare aanbesteding Relatiegeschenken en promotionele artikelen </t>
  </si>
  <si>
    <t>Breda University of Applied Sciences</t>
  </si>
  <si>
    <t>Referentie: 2025/EARelatiegesch/JT</t>
  </si>
  <si>
    <t>Spelregels:</t>
  </si>
  <si>
    <t>Manier van lezen en vragen:</t>
  </si>
  <si>
    <t>* In tabblad "Vergelijkingsprijs" staat een opsomming van de afzonderlijke eenheden vermeld. De vergelijkingsprijs op dit blad zal in de beoordeling worden meegenomen.</t>
  </si>
  <si>
    <t>* Vragen over dit document kunt u stellen via Standaardformulier 2, de antwoorden treft u aan in de Nota van Inlichtingen.</t>
  </si>
  <si>
    <t xml:space="preserve">* Benoemde spelregels op dit tabblad gelden voor alle in te leveren Standaardformulieren. </t>
  </si>
  <si>
    <t>Wijze van invullen en indienen:</t>
  </si>
  <si>
    <t>* Inschrijver dient alle groen gemarkeerde velden in te vullen. Het wijzigen, in welke vorm dan ook, van de andere velden leidt tot uitsluiting. U kunt dan niet meer in aanmerking komen voor gunning.</t>
  </si>
  <si>
    <t>* Indien u geen kosten doorberekent en/of een laag tarief wil hanteren dient u hier tenminste € 0,01 of 0,01 uren in de betreffende cel aan te geven.</t>
  </si>
  <si>
    <t>* U dient dit gepubliceerde en door u ingevulde Excel bestand in een bewerkbaar Excel-format en PDF-format bij uw Inschrijving te voegen.</t>
  </si>
  <si>
    <t>* Inschrijver dient de tarieven (in Euro's) exclusief btw op te geven.</t>
  </si>
  <si>
    <t xml:space="preserve">* De relevante opmerkingen in de nota van inlichtingen (1ste en/of 2de) zijn ook van toepassing op dit Standaardformulier.  </t>
  </si>
  <si>
    <t>* Opgegeven tarieven zijn onafhankelijk van de aantallen. Inschrijver kan hieraan geen rechten ontlenen. Indien gewenst kan BUas voor dezelfde opgegeven stuksprijs andere aantallen bestellen en/of afnemen.</t>
  </si>
  <si>
    <t>* Opgegeven tarieven zijn onafhankelijk van elkaar en zijn indien gewenst door BUas afzonderlijk op te dragen.</t>
  </si>
  <si>
    <t>Beoordeling:</t>
  </si>
  <si>
    <t>* De ingediende gegevens worden beschouwd op het aspect manipulatief inschrijven. Manipulatief inschrijven leidt tot uitsluiting.</t>
  </si>
  <si>
    <t>* De prijs wordt beoordeeld aan de hand van de in het aanbestedingsdocument aangegeven beoordelingsmethodiek (zie hoofdstuk 6).</t>
  </si>
  <si>
    <t>Tabblad 2 van 2</t>
  </si>
  <si>
    <t>Uitleg kleurmarkering cellen:</t>
  </si>
  <si>
    <t>Verplicht in te vullen</t>
  </si>
  <si>
    <t>Is de totaal te beoordelen vergelijkingsprijs</t>
  </si>
  <si>
    <t>Resultaat van ingevulde gegevens</t>
  </si>
  <si>
    <t>Nr.</t>
  </si>
  <si>
    <t>Assortiment</t>
  </si>
  <si>
    <t xml:space="preserve">Specificaties </t>
  </si>
  <si>
    <t>Voorbeeld</t>
  </si>
  <si>
    <t>Huidige verpakkingseenheid</t>
  </si>
  <si>
    <t>Verpakkings- eenheid inschrijver</t>
  </si>
  <si>
    <t>Prijs per opgegeven verpakkings- eenheid (excl. BTW)</t>
  </si>
  <si>
    <t xml:space="preserve">Prijs per stuk </t>
  </si>
  <si>
    <t>Kleding</t>
  </si>
  <si>
    <t xml:space="preserve"> </t>
  </si>
  <si>
    <t xml:space="preserve">Sweaters (Unisex, Fair Wear Gecertificeerd) </t>
  </si>
  <si>
    <t>Kantelpunt in staffelprijzen</t>
  </si>
  <si>
    <t>2. BUas navy hooded sweater, gestickt, maat S t/m XL, 100% gerecycled, waarvan: 65% biologisch katoen, 35% gerecycled polyester.</t>
  </si>
  <si>
    <t>3. BUas oranje hooded sweater, opdruk in 1 kleur: wit, maat S t/m XL, 100% gerecycled, waarvan: 85% biologisch katoen, 15% gerecycled polyester.</t>
  </si>
  <si>
    <t xml:space="preserve">T-shirts (Unisex, 100% biologisch katoen, Fair Wear Gecertificeerd) </t>
  </si>
  <si>
    <t xml:space="preserve">1. T-shirt navy, bedruk, maat S t/m XXL  
</t>
  </si>
  <si>
    <t xml:space="preserve">2. T-shirt oranje, bedrukt wit, maat S t/m XXL  </t>
  </si>
  <si>
    <t>Sokken</t>
  </si>
  <si>
    <t>Sokken BUas, maat 36-40 en 41-46</t>
  </si>
  <si>
    <t>Babykleding (Unisex, Fair Wear Gecertificeerd)</t>
  </si>
  <si>
    <t>1. Romper navy 6-9 maanden (100% biologisch gerecycled katoen)</t>
  </si>
  <si>
    <t>2. Hooded sweater baby 12-18 maanden, waarvan: 85% biologisch katoen, 15% gerecycled polyester.</t>
  </si>
  <si>
    <t>Geschenken</t>
  </si>
  <si>
    <t>geschenken</t>
  </si>
  <si>
    <t>Graduation Star - Mousserende Wijn</t>
  </si>
  <si>
    <t>Mousserende wijn, alchohol houdend
Luxe designfles met het uiterlijk van een afgestudeerde met toga hoed
Voorzien van een label aan de fles met tekst Congratualation, BUas logo en #GRADUATED</t>
  </si>
  <si>
    <t>BUas parker gift set</t>
  </si>
  <si>
    <t>Parker balpen met opdruk BUas logo op de clip
Luxe hardcover notitieboekje (A5) met BUas logo op de kaft
Verpakt in Parker Gift set met BUas logo
Formaat verpakking: 22,4 x 24,9 x 3,2 cm</t>
  </si>
  <si>
    <t>Sleutelhanger met klompjes</t>
  </si>
  <si>
    <t xml:space="preserve">Sleutelhanger 2 klompjes
Materiaal: hout
Opdruk: BUas logo (2 kleuren) (BUas oranje + BUas donkerblauw) </t>
  </si>
  <si>
    <t>zakje 10 stuks</t>
  </si>
  <si>
    <t>Bijenhotel met donatiekaart</t>
  </si>
  <si>
    <t>Door dit cadeau te geven, doneer je10 euro aan Het Bijenfonds, een Nederlands initiatief dat honingbijen helpt bij hun reis naar een betere wereld.
Donatie aan het Bijenfonds ter waarde van 10 euro
Bijenhotel met gravure van het BUas logo
Formaat: 10 x 11 x 4 cm
Materiaal: FSC gecertificeerd hout
Bijenhotel wordt in verschillende kleuren geleverd
Details
Buzz zoomt rond op onze prachtige groene campus in Breda en ver daarbuiten. Groei en ontwikkeling stimuleren. Laten we de krachten bundelen voor deze gedeelde missie.</t>
  </si>
  <si>
    <t>Laptop rugzak BUas</t>
  </si>
  <si>
    <t xml:space="preserve">Smalle 15 inch laptoprugzak
Materiaal: 300D RPET en 210D RPET voering
Zacht gevoerde rug- en schouderbanden
Ritssluiting zit aan 3 zijden van de rugzak
Trolleyhouder op achterkant
</t>
  </si>
  <si>
    <t>Rebottled glazen set BUas 2 stuks</t>
  </si>
  <si>
    <t>Set van 2 glazen
Waterglas gemaakt van oude wijnflessen - circulair
Opdruk BUas logo op het glas
Verpakt in herbruikbare geschenkverpakking
Gemaakt door mensen met afstand tot de arbeidsmarkt.
Circulair product: productieproces zie afbeeldingen</t>
  </si>
  <si>
    <t>1 set</t>
  </si>
  <si>
    <t>Postman Bag Gerecycled BUas van oude beursmaterialen</t>
  </si>
  <si>
    <t>Geef oude beursmaterialen van BUas een tweede leven met deze post manbag!
Schoudertas gemaakt van oude BUas beursmaterialen 
Gemaakt in een sociale onderneming, waar mensen met een afstand tot de arbeidsmarkt werken en leren
Formaat: 38 x 27 x 10 cm
Groot hoofdvak met extra binnenvak
Verstelbare schouderriem
Geen tas is hetzelfde. Na je online aankoop kun je binnen een week jouw tas ophalen en uitkiezen aan de Servicedesk van BUas.</t>
  </si>
  <si>
    <t>To Go Beker Gerecycled BUas</t>
  </si>
  <si>
    <t>Dubbelwandig en geïsoleerde beker om dranken warm te houden
Materiaal beker: 100% gerecycled PP-kunststof
Draaideksel
Inhoud: 350 ml
Opdruk: Let Grab a Cup of coffee or tea met BUas logo</t>
  </si>
  <si>
    <t>Joint the pipe waterfles</t>
  </si>
  <si>
    <t>Merk: Join the Pipe
Herbruikbare waterfles
Buy One Give One principe
BPA free
Geproduceerd in Nederland
Opdruk: BUas logo</t>
  </si>
  <si>
    <t>BUas circulair waterglas</t>
  </si>
  <si>
    <t>Waterglas gemaakt van oude wijnflessen - circulair
Opdruk BUas logo op het glas
Verpakt in herbruikbare geschenkverpakking
Gemaakt door mensen met afstand tot de arbeidsmarkt.
Circulair product: productieproces zie afbeeldingen. 
Draag bij aan circulariteit met deze upcycled glazen, gemaakt van oude wijnflessen van Rebottled. Ieder glas is gemaakt van de onderkant van een gebruikte wijnfles, gesneden en gepolijst in een uniek waterglas. Het BUas logo is bedrukt op het glas. Het glazen, 4 stuks, zijn verpakt in een herbruikbare verpakking met recyceld karton.</t>
  </si>
  <si>
    <t>Circulaire Waterglazen BUas set 4 stuks</t>
  </si>
  <si>
    <t>Set van 4 waterglazen, gemaakt van oude wijnflessen - circulair
Opdruk BUas logo op het glas
Verpakt in herbruikbare geschenkverpakking
Gemaakt door mensen met afstand tot de arbeidsmarkt.
Circulair product: productieproces zie afbeeldingen.
Draag bij aan circulariteit met deze upcycled glazen, gemaakt van oude wijnflessen van Rebottled. Ieder glas is gemaakt van de onderkant van een gebruikte wijnfles, gesneden en gepolijst in een uniek waterglas. Het BUas logo is bedrukt op het glas. Het glazen, 4 stuks, zijn verpakt in een herbruikbare verpakking met recyceld karton.</t>
  </si>
  <si>
    <t>1 doos met 4 stuks</t>
  </si>
  <si>
    <t>Tony Chocolonely Karamel Zeezout BUas</t>
  </si>
  <si>
    <t xml:space="preserve">180 grams
Smaak: Karamel zeezout
Wikkel met tekst Thank You en BUas logo
 </t>
  </si>
  <si>
    <t>Stadsplattegrond Breda Ingelijst</t>
  </si>
  <si>
    <t>Unieke poster van Breda - Stad
Ingelijst (zwart hout)
Formaat: 21 x 30 cm</t>
  </si>
  <si>
    <t>Serveerplank bamboe buas</t>
  </si>
  <si>
    <t xml:space="preserve">Luxe serveerplank
Verpakt in een luxe kraft verpakking
Gravure van het BUas logo op de plank
</t>
  </si>
  <si>
    <t>Paraplu</t>
  </si>
  <si>
    <t>Formaat: 130 cm (dia)
Opdruk: Breda University of Applied Sciences
EVA foam handvat
Inclusief hoes met draagband</t>
  </si>
  <si>
    <t>Skyline breda voor aan de muur</t>
  </si>
  <si>
    <t>Wanddecoratie: skyline van Breda
Formaat: 60 cm breed
Lasergesneden
Materiaal: MDF zwart hout</t>
  </si>
  <si>
    <t>Luxe Notitieboek A5 BUas</t>
  </si>
  <si>
    <t>Kunstleren A5 notitieboek
Elastische band, leeslint, pennenlus en accordeon-achterzak
96 vellen gelinieerd crèmepapier
Opdruk: Breda University of Applied Scienes</t>
  </si>
  <si>
    <t>Gerecycled Notitieboek A5 BUas</t>
  </si>
  <si>
    <t>A5 notitieboek van gerecycled karton
80 pagina's gelinieerd papier
Gekleurd sluitelastiek en leeslint
Opdruk Breda University of Applied Sciences op buitenzijde</t>
  </si>
  <si>
    <t>Sleutelhanger buzz</t>
  </si>
  <si>
    <t>Sleutelhanger van BUzz
Materiaal: Hout
Hoogte: 7 cm
Opdruk achterzijde: www.BUas.nl</t>
  </si>
  <si>
    <t>Doos Balpennen</t>
  </si>
  <si>
    <t>Houder gemaakt van bio-kunststof (PLA op basis van suikerriet)
Geproduceerd met groene stroom
Opdruk: BUas logo op de houder
Prijs en verpakkingseenheid: 50 stuks</t>
  </si>
  <si>
    <t>Katoenen draagtas BUas</t>
  </si>
  <si>
    <t>In twee kleuren (BUas oranje en naturel), Formaat tas: 38 x 42 cm, Opdruk: BUas logo in 1 kleur</t>
  </si>
  <si>
    <t>Schoudertas fairtrade</t>
  </si>
  <si>
    <t>Max Havelaar Fairtrade schoudertas
Materiaal: 100 % katoen
Formaat tas: 38 x 42 cm
Opdruk: Breda University of Applied Sciences
Prijs en verpakkingseenheid: 10 stuks
Details
Max Havelaar Fairtrade katoenen draagtas met opdruk Breda University of Applied Sciences. Formaat tas: 38 x 42 cm.</t>
  </si>
  <si>
    <t>Lanyard</t>
  </si>
  <si>
    <t>Veiligheidsclip, Karabijnhaak, Opdruk: 1 kleur</t>
  </si>
  <si>
    <t>Afstudeer hoed</t>
  </si>
  <si>
    <t>Afstudeerhoed met oranje tassel, One size fits all, Opdruk BUas logo in 2 kleuren (BUas oranje en wit) op  voorzijde</t>
  </si>
  <si>
    <t>Zonnebril</t>
  </si>
  <si>
    <t>Retro eenkleurige zonnebril, Conform EN ISO 12312-1, Opdruk: BUas logo in 1 kleur op zijkant, Materiaal: PP kunststof</t>
  </si>
  <si>
    <t>Papieren draagtas a5</t>
  </si>
  <si>
    <t>Papieren draagtas met gedraaide handgreep
Formaat: 18 x 8 x 25 cm
Geen opdruk
Alleen leverbaar bij bestellingen met afleveradres BUas campus</t>
  </si>
  <si>
    <t>Papieren Draagtas Oranje A4 per stuk</t>
  </si>
  <si>
    <t>Papieren draagtas met gedraaide handgreep
Formaat: 26 x 11 x 34,5 cm
Geen opdruk
Alleen leverbaar bij bestellingen met afleveradres BUas campus
Details
Oranje papieren draagtas met gedraaide handgreep gemaakt van 100 grams papier.</t>
  </si>
  <si>
    <t>BUas gift card</t>
  </si>
  <si>
    <t>(Digitale) giftcard
Inwisselbaar bij meer dan 20 verschillende cadeaukaart (o.a. Bol.com, Hema, boekenbon)
Digitaal te personaleren in je eigen account   5 - 10 - 15 en 20 euro</t>
  </si>
  <si>
    <t>Stroopwafel blik, inclusief 8 stroofwafels</t>
  </si>
  <si>
    <t xml:space="preserve">Stroopwafel blik met fotos Buas en Breda, Formaat blik: 8 cm diameter, Inhoud: zakje stroopwafels (8 stuks), </t>
  </si>
  <si>
    <t>(Thermo)waterfles voor koud en warm</t>
  </si>
  <si>
    <t>Inhoud 500 ml, inclusief opdruk BUas logo in 2 kleuren (BUas oranje + BUas donkerblauw). Vaatwasmachine bestendig</t>
  </si>
  <si>
    <t>BUas cap</t>
  </si>
  <si>
    <t>Cap gerecyceld katoen
Verstelbare band aan de achterzijde
Bedrukt met BUas logo</t>
  </si>
  <si>
    <t>Koffiemok</t>
  </si>
  <si>
    <t>250 ml oranje met wit BUas logo</t>
  </si>
  <si>
    <t>Overige kosten</t>
  </si>
  <si>
    <t>Fictieve afname per jaar</t>
  </si>
  <si>
    <t>Totaal per jaar</t>
  </si>
  <si>
    <t xml:space="preserve">TOTALE INSCHRIJFPRIJS       </t>
  </si>
  <si>
    <t>Inschrijver:</t>
  </si>
  <si>
    <t>Naam en functie rechtsgeldig  vertegenwoordiger:</t>
  </si>
  <si>
    <t>Handtekening:</t>
  </si>
  <si>
    <t>Datum:</t>
  </si>
  <si>
    <t>Kosten per spoedlevering</t>
  </si>
  <si>
    <t xml:space="preserve">1. Ronde hals sweater navy blauw, opdruk, maat S t/m XL, 100% gerecycled, waarvan: 85% biologisch katoen, 15% gerecycled polyester.
</t>
  </si>
  <si>
    <t>Prijs per stuk, excl. BTW</t>
  </si>
  <si>
    <t>Verwachte afname per jaar aantal per stuk (gebaseerd op afname 2024)</t>
  </si>
  <si>
    <t>Optioneel in te vullen</t>
  </si>
  <si>
    <t xml:space="preserve">&lt;Optioneel in te vullen toelichting staffelprijzen: Bij een afname van grotere aantallen van bepaalde producten, zijn er wellicht kortingen mogelijk. Geef hier aan bij welke producten en voor welk percentage of bedrag dit van toepassing is. Dit mag ook in een losse bijlage bij de inschrijving.&gt;
</t>
  </si>
  <si>
    <t xml:space="preserve">* Dit Standaardformulier bevat 2 tabbladen, u dient tabblad "2 Vergelijkingsprijs" bij uw inschrijving te voegen. </t>
  </si>
  <si>
    <t xml:space="preserve">* Begrippendefinities zijn voor zover noodzakelijk vermeld in het Aanbestedingsdocument. </t>
  </si>
  <si>
    <t>* Inschrijver is zelf verantwoordelijk voor het juist invullen van de tarieven om te komen tot een totaalbedrag.</t>
  </si>
  <si>
    <t>* Aanvullende voorwaarden zijn gesteld in het Aanbestedingsdocument en het Programma van eisen.</t>
  </si>
  <si>
    <t>* De ingevulde tarieven worden beoordeeld op volledigheid en op vormvereisten zoals vermeld in het Aanbestedingsdocument.</t>
  </si>
  <si>
    <t>Minimale prijs per (huidige) eenheid</t>
  </si>
  <si>
    <t xml:space="preserve">Fictieve prijs per jaar </t>
  </si>
  <si>
    <t>Versie 3.0, 08-10-2025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</si>
</sst>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 #,##0.00"/>
  </numFmts>
  <fonts count="24" x14ac:knownFonts="1">
    <font>
      <sz val="11"/>
      <color theme="1"/>
      <name val="Calibri"/>
      <family val="2"/>
      <scheme val="minor"/>
    </font>
    <font>
      <sz val="9"/>
      <name val="Open Sans"/>
      <family val="2"/>
    </font>
    <font>
      <b/>
      <sz val="9"/>
      <name val="Open Sans"/>
      <family val="2"/>
    </font>
    <font>
      <sz val="11"/>
      <color rgb="FFFF0000"/>
      <name val="Calibri"/>
      <family val="2"/>
      <scheme val="minor"/>
    </font>
    <font>
      <sz val="9"/>
      <color rgb="FFFF0000"/>
      <name val="Open Sans"/>
      <family val="2"/>
    </font>
    <font>
      <sz val="11"/>
      <color rgb="FFFF0000"/>
      <name val="Open Sans"/>
      <family val="2"/>
    </font>
    <font>
      <sz val="9"/>
      <color theme="1"/>
      <name val="Open Sans"/>
      <family val="2"/>
    </font>
    <font>
      <sz val="11"/>
      <name val="Open Sans"/>
      <family val="2"/>
    </font>
    <font>
      <sz val="9"/>
      <color rgb="FF000000"/>
      <name val="Open Sans"/>
      <family val="2"/>
    </font>
    <font>
      <sz val="19"/>
      <color rgb="FFED7D31"/>
      <name val="Open Sans"/>
      <family val="2"/>
    </font>
    <font>
      <sz val="11"/>
      <color theme="1"/>
      <name val="Open Sans"/>
      <family val="2"/>
    </font>
    <font>
      <sz val="10"/>
      <name val="Open Sans"/>
      <family val="2"/>
    </font>
    <font>
      <b/>
      <sz val="10"/>
      <color rgb="FF00B0F0"/>
      <name val="Open Sans"/>
      <family val="2"/>
    </font>
    <font>
      <b/>
      <sz val="9"/>
      <color rgb="FF000000"/>
      <name val="Open Sans"/>
      <family val="2"/>
    </font>
    <font>
      <i/>
      <sz val="9"/>
      <color theme="1"/>
      <name val="Open Sans"/>
      <family val="2"/>
    </font>
    <font>
      <i/>
      <sz val="9"/>
      <name val="Open Sans"/>
      <family val="2"/>
    </font>
    <font>
      <b/>
      <sz val="9"/>
      <color theme="1"/>
      <name val="Open Sans"/>
      <family val="2"/>
    </font>
    <font>
      <b/>
      <sz val="11"/>
      <color theme="1"/>
      <name val="Open Sans"/>
      <family val="2"/>
    </font>
    <font>
      <b/>
      <sz val="9"/>
      <color theme="0"/>
      <name val="Open Sans"/>
      <family val="2"/>
    </font>
    <font>
      <b/>
      <sz val="9"/>
      <color rgb="FFFF0000"/>
      <name val="Open Sans"/>
      <family val="2"/>
    </font>
    <font>
      <strike/>
      <sz val="9"/>
      <color rgb="FFFF0000"/>
      <name val="Open Sans"/>
      <family val="2"/>
    </font>
    <font>
      <b/>
      <strike/>
      <sz val="9"/>
      <color rgb="FFFF0000"/>
      <name val="Open Sans"/>
      <family val="2"/>
    </font>
    <font>
      <strike/>
      <sz val="11"/>
      <color rgb="FFFF0000"/>
      <name val="Calibri"/>
      <family val="2"/>
      <scheme val="minor"/>
    </font>
    <font>
      <i/>
      <sz val="9"/>
      <color rgb="FFFF0000"/>
      <name val="Open Sans"/>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rgb="FF92D050"/>
        <bgColor indexed="64"/>
      </patternFill>
    </fill>
    <fill>
      <patternFill patternType="solid">
        <fgColor rgb="FF00B0F0"/>
        <bgColor indexed="64"/>
      </patternFill>
    </fill>
    <fill>
      <patternFill patternType="solid">
        <fgColor theme="2" tint="-0.249977111117893"/>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right style="thin">
        <color indexed="64"/>
      </right>
      <top/>
      <bottom/>
      <diagonal/>
    </border>
    <border>
      <left/>
      <right style="thin">
        <color rgb="FF000000"/>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152">
    <xf numFmtId="0" fontId="0" fillId="0" borderId="0" xfId="0"/>
    <xf numFmtId="0" fontId="0" fillId="3" borderId="0" xfId="0" applyFill="1" applyAlignment="1">
      <alignment vertical="center"/>
    </xf>
    <xf numFmtId="0" fontId="0" fillId="3" borderId="0" xfId="0" applyFill="1"/>
    <xf numFmtId="0" fontId="9" fillId="3" borderId="0" xfId="0" applyFont="1" applyFill="1" applyAlignment="1">
      <alignment horizontal="left" vertical="top"/>
    </xf>
    <xf numFmtId="0" fontId="10" fillId="3" borderId="0" xfId="0" applyFont="1" applyFill="1" applyAlignment="1">
      <alignment horizontal="left" vertical="top"/>
    </xf>
    <xf numFmtId="0" fontId="1" fillId="3" borderId="0" xfId="0" applyFont="1" applyFill="1" applyAlignment="1">
      <alignment horizontal="left" vertical="top"/>
    </xf>
    <xf numFmtId="0" fontId="11" fillId="3" borderId="0" xfId="0" applyFont="1" applyFill="1" applyAlignment="1">
      <alignment horizontal="left" vertical="top"/>
    </xf>
    <xf numFmtId="0" fontId="0" fillId="3" borderId="0" xfId="0" applyFill="1" applyAlignment="1">
      <alignment horizontal="left"/>
    </xf>
    <xf numFmtId="0" fontId="12" fillId="3" borderId="0" xfId="0" applyFont="1" applyFill="1" applyAlignment="1">
      <alignment horizontal="left" vertical="top"/>
    </xf>
    <xf numFmtId="0" fontId="6" fillId="3" borderId="0" xfId="0" applyFont="1" applyFill="1" applyAlignment="1">
      <alignment horizontal="left" vertical="top"/>
    </xf>
    <xf numFmtId="0" fontId="8" fillId="3" borderId="0" xfId="0" applyFont="1" applyFill="1" applyAlignment="1">
      <alignment horizontal="left" vertical="top"/>
    </xf>
    <xf numFmtId="0" fontId="13" fillId="3" borderId="0" xfId="0" applyFont="1" applyFill="1" applyAlignment="1">
      <alignment horizontal="left" vertical="top"/>
    </xf>
    <xf numFmtId="0" fontId="13" fillId="3" borderId="5" xfId="0" applyFont="1" applyFill="1" applyBorder="1" applyAlignment="1">
      <alignment horizontal="left" vertical="top"/>
    </xf>
    <xf numFmtId="0" fontId="8" fillId="3" borderId="6" xfId="0" applyFont="1" applyFill="1" applyBorder="1" applyAlignment="1">
      <alignment horizontal="left" vertical="top"/>
    </xf>
    <xf numFmtId="0" fontId="8" fillId="3" borderId="7" xfId="0" applyFont="1" applyFill="1" applyBorder="1" applyAlignment="1">
      <alignment horizontal="left" vertical="top"/>
    </xf>
    <xf numFmtId="0" fontId="1" fillId="3" borderId="8" xfId="0" applyFont="1" applyFill="1" applyBorder="1" applyAlignment="1">
      <alignment horizontal="left" vertical="top"/>
    </xf>
    <xf numFmtId="0" fontId="8" fillId="3" borderId="9" xfId="0" applyFont="1" applyFill="1" applyBorder="1" applyAlignment="1">
      <alignment horizontal="left" vertical="top"/>
    </xf>
    <xf numFmtId="0" fontId="8" fillId="3" borderId="8" xfId="0" applyFont="1" applyFill="1" applyBorder="1" applyAlignment="1">
      <alignment horizontal="left" vertical="top"/>
    </xf>
    <xf numFmtId="0" fontId="13" fillId="3" borderId="8" xfId="0" applyFont="1" applyFill="1" applyBorder="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4" fillId="3" borderId="9" xfId="0" applyFont="1" applyFill="1" applyBorder="1" applyAlignment="1">
      <alignment horizontal="left" vertical="top"/>
    </xf>
    <xf numFmtId="0" fontId="1" fillId="3" borderId="10" xfId="0" applyFont="1" applyFill="1" applyBorder="1" applyAlignment="1">
      <alignment horizontal="left" vertical="top"/>
    </xf>
    <xf numFmtId="0" fontId="8" fillId="3" borderId="11" xfId="0" applyFont="1" applyFill="1" applyBorder="1" applyAlignment="1">
      <alignment horizontal="left" vertical="top"/>
    </xf>
    <xf numFmtId="0" fontId="8" fillId="3" borderId="12" xfId="0" applyFont="1" applyFill="1" applyBorder="1" applyAlignment="1">
      <alignment horizontal="left" vertical="top"/>
    </xf>
    <xf numFmtId="164" fontId="6" fillId="7" borderId="1" xfId="0" applyNumberFormat="1" applyFont="1" applyFill="1" applyBorder="1" applyAlignment="1" applyProtection="1">
      <alignment horizontal="left" vertical="top"/>
      <protection locked="0"/>
    </xf>
    <xf numFmtId="0" fontId="15" fillId="0" borderId="1" xfId="0" applyFont="1" applyBorder="1" applyAlignment="1">
      <alignment horizontal="left" vertical="top"/>
    </xf>
    <xf numFmtId="0" fontId="1" fillId="0" borderId="0" xfId="0" applyFont="1" applyAlignment="1">
      <alignment horizontal="left" vertical="top"/>
    </xf>
    <xf numFmtId="0" fontId="7" fillId="3" borderId="0" xfId="0" applyFont="1" applyFill="1" applyAlignment="1">
      <alignment horizontal="left" vertical="top"/>
    </xf>
    <xf numFmtId="0" fontId="1" fillId="4" borderId="1" xfId="0" applyFont="1" applyFill="1" applyBorder="1" applyAlignment="1">
      <alignment horizontal="left" vertical="top"/>
    </xf>
    <xf numFmtId="0" fontId="14" fillId="3" borderId="0" xfId="0" applyFont="1" applyFill="1" applyAlignment="1">
      <alignment horizontal="left" vertical="top"/>
    </xf>
    <xf numFmtId="0" fontId="1" fillId="8" borderId="1" xfId="0" applyFont="1" applyFill="1" applyBorder="1" applyAlignment="1">
      <alignment horizontal="left" vertical="top"/>
    </xf>
    <xf numFmtId="0" fontId="18" fillId="6" borderId="1" xfId="0" applyFont="1" applyFill="1" applyBorder="1" applyAlignment="1">
      <alignment vertical="top" wrapText="1"/>
    </xf>
    <xf numFmtId="0" fontId="18" fillId="6" borderId="1"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0" fontId="2" fillId="2" borderId="18" xfId="0" applyFont="1" applyFill="1" applyBorder="1" applyAlignment="1">
      <alignment horizontal="left" vertical="top" wrapText="1"/>
    </xf>
    <xf numFmtId="0" fontId="2" fillId="3" borderId="18" xfId="0" applyFont="1" applyFill="1" applyBorder="1" applyAlignment="1">
      <alignment horizontal="left" vertical="top" wrapText="1"/>
    </xf>
    <xf numFmtId="0" fontId="6" fillId="3" borderId="13" xfId="0" applyFont="1" applyFill="1" applyBorder="1" applyAlignment="1">
      <alignment horizontal="left" vertical="top" wrapText="1"/>
    </xf>
    <xf numFmtId="0" fontId="0" fillId="0" borderId="1" xfId="0" applyBorder="1" applyAlignment="1">
      <alignment horizontal="left" vertical="top" wrapText="1"/>
    </xf>
    <xf numFmtId="0" fontId="1" fillId="5" borderId="1" xfId="0" applyFont="1" applyFill="1" applyBorder="1" applyAlignment="1">
      <alignment horizontal="left" vertical="top" wrapText="1"/>
    </xf>
    <xf numFmtId="0" fontId="1" fillId="3" borderId="1" xfId="0" applyFont="1" applyFill="1" applyBorder="1" applyAlignment="1">
      <alignment horizontal="left" vertical="top" wrapText="1"/>
    </xf>
    <xf numFmtId="165" fontId="1" fillId="8"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1" fillId="3" borderId="15" xfId="0" applyFont="1" applyFill="1" applyBorder="1" applyAlignment="1">
      <alignment horizontal="left" vertical="top" wrapText="1"/>
    </xf>
    <xf numFmtId="164" fontId="1" fillId="8" borderId="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1" fillId="3" borderId="13" xfId="0" applyFont="1" applyFill="1" applyBorder="1" applyAlignment="1">
      <alignment horizontal="left" vertical="top" wrapText="1"/>
    </xf>
    <xf numFmtId="0" fontId="0" fillId="0" borderId="0" xfId="0" applyAlignment="1">
      <alignment horizontal="left" vertical="top" wrapText="1"/>
    </xf>
    <xf numFmtId="0" fontId="1" fillId="3" borderId="19"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5" borderId="2" xfId="0" applyFont="1" applyFill="1" applyBorder="1" applyAlignment="1">
      <alignment horizontal="left" vertical="top" wrapText="1"/>
    </xf>
    <xf numFmtId="0" fontId="16" fillId="3" borderId="18" xfId="0" applyFont="1" applyFill="1" applyBorder="1" applyAlignment="1">
      <alignment horizontal="left" vertical="top" wrapText="1"/>
    </xf>
    <xf numFmtId="0" fontId="6" fillId="3" borderId="18" xfId="0" applyFont="1" applyFill="1" applyBorder="1" applyAlignment="1">
      <alignment horizontal="left" vertical="top" wrapText="1"/>
    </xf>
    <xf numFmtId="0" fontId="4" fillId="3" borderId="18"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0" borderId="18" xfId="0" applyFont="1" applyBorder="1" applyAlignment="1">
      <alignment horizontal="left" vertical="top" wrapText="1"/>
    </xf>
    <xf numFmtId="164" fontId="1" fillId="8" borderId="13" xfId="0" applyNumberFormat="1" applyFont="1" applyFill="1" applyBorder="1" applyAlignment="1">
      <alignment horizontal="left" vertical="top" wrapText="1"/>
    </xf>
    <xf numFmtId="0" fontId="16" fillId="3" borderId="17" xfId="0" applyFont="1" applyFill="1" applyBorder="1" applyAlignment="1">
      <alignment horizontal="left" vertical="top" wrapText="1"/>
    </xf>
    <xf numFmtId="0" fontId="6" fillId="3" borderId="17" xfId="0" applyFont="1" applyFill="1" applyBorder="1" applyAlignment="1">
      <alignment horizontal="left" vertical="top" wrapText="1"/>
    </xf>
    <xf numFmtId="0" fontId="4" fillId="3" borderId="17" xfId="0" applyFont="1" applyFill="1" applyBorder="1" applyAlignment="1">
      <alignment horizontal="left" vertical="top" wrapText="1"/>
    </xf>
    <xf numFmtId="0" fontId="8" fillId="3" borderId="17"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5" fillId="3" borderId="13" xfId="0" applyFont="1" applyFill="1" applyBorder="1" applyAlignment="1">
      <alignment horizontal="left" vertical="top" wrapText="1"/>
    </xf>
    <xf numFmtId="0" fontId="16"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6" fillId="3" borderId="15" xfId="0" applyFont="1" applyFill="1" applyBorder="1" applyAlignment="1">
      <alignment horizontal="left" vertical="top" wrapText="1"/>
    </xf>
    <xf numFmtId="0" fontId="16" fillId="3" borderId="16" xfId="0" applyFont="1" applyFill="1" applyBorder="1" applyAlignment="1">
      <alignment horizontal="left" vertical="top" wrapText="1"/>
    </xf>
    <xf numFmtId="0" fontId="6" fillId="3" borderId="15" xfId="0" applyFont="1" applyFill="1" applyBorder="1" applyAlignment="1">
      <alignment horizontal="left" vertical="top" wrapText="1"/>
    </xf>
    <xf numFmtId="0" fontId="4" fillId="3" borderId="15" xfId="0" applyFont="1" applyFill="1" applyBorder="1" applyAlignment="1">
      <alignment horizontal="left" vertical="top" wrapText="1"/>
    </xf>
    <xf numFmtId="0" fontId="1" fillId="5" borderId="15" xfId="0" applyFont="1" applyFill="1" applyBorder="1" applyAlignment="1">
      <alignment horizontal="left" vertical="top" wrapText="1"/>
    </xf>
    <xf numFmtId="0" fontId="8" fillId="3" borderId="15" xfId="0" applyFont="1" applyFill="1" applyBorder="1" applyAlignment="1">
      <alignment horizontal="left" vertical="top" wrapText="1"/>
    </xf>
    <xf numFmtId="0" fontId="2" fillId="3"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3" borderId="0" xfId="0" applyFont="1" applyFill="1" applyAlignment="1">
      <alignment horizontal="left" vertical="top" wrapText="1"/>
    </xf>
    <xf numFmtId="0" fontId="3" fillId="3" borderId="0" xfId="0" applyFont="1" applyFill="1" applyAlignment="1">
      <alignment horizontal="left" vertical="top" wrapText="1"/>
    </xf>
    <xf numFmtId="165" fontId="1" fillId="3" borderId="0" xfId="0" applyNumberFormat="1" applyFont="1" applyFill="1" applyAlignment="1">
      <alignment horizontal="left" vertical="top" wrapText="1"/>
    </xf>
    <xf numFmtId="164" fontId="1" fillId="3" borderId="0" xfId="0" applyNumberFormat="1" applyFont="1" applyFill="1" applyAlignment="1">
      <alignment horizontal="left" vertical="top" wrapText="1"/>
    </xf>
    <xf numFmtId="0" fontId="18" fillId="6" borderId="1" xfId="0" applyFont="1" applyFill="1" applyBorder="1" applyAlignment="1">
      <alignment horizontal="left" vertical="top"/>
    </xf>
    <xf numFmtId="0" fontId="6" fillId="3" borderId="0" xfId="0" applyFont="1" applyFill="1"/>
    <xf numFmtId="0" fontId="6" fillId="3" borderId="1" xfId="0" applyFont="1" applyFill="1" applyBorder="1" applyAlignment="1">
      <alignment horizontal="left" vertical="top"/>
    </xf>
    <xf numFmtId="165" fontId="6" fillId="8" borderId="1" xfId="0" applyNumberFormat="1"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164" fontId="6" fillId="3" borderId="4" xfId="0" applyNumberFormat="1" applyFont="1" applyFill="1" applyBorder="1" applyAlignment="1">
      <alignment horizontal="left" vertical="top"/>
    </xf>
    <xf numFmtId="165" fontId="6" fillId="3" borderId="34" xfId="0" applyNumberFormat="1" applyFont="1" applyFill="1" applyBorder="1" applyAlignment="1">
      <alignment horizontal="left" vertical="top"/>
    </xf>
    <xf numFmtId="164" fontId="2" fillId="4" borderId="1" xfId="0" applyNumberFormat="1" applyFont="1" applyFill="1" applyBorder="1" applyAlignment="1">
      <alignment horizontal="left" vertical="top" wrapText="1"/>
    </xf>
    <xf numFmtId="0" fontId="16" fillId="0" borderId="25" xfId="0" applyFont="1" applyBorder="1" applyAlignment="1">
      <alignment horizontal="left" vertical="top"/>
    </xf>
    <xf numFmtId="0" fontId="0" fillId="3" borderId="0" xfId="0" applyFill="1" applyAlignment="1">
      <alignment horizontal="left" vertical="top"/>
    </xf>
    <xf numFmtId="0" fontId="16" fillId="0" borderId="28" xfId="0" applyFont="1" applyBorder="1" applyAlignment="1">
      <alignment horizontal="left" vertical="top" wrapText="1"/>
    </xf>
    <xf numFmtId="0" fontId="16" fillId="0" borderId="28" xfId="0" applyFont="1" applyBorder="1" applyAlignment="1">
      <alignment horizontal="left" vertical="top"/>
    </xf>
    <xf numFmtId="0" fontId="16" fillId="0" borderId="31" xfId="0" applyFont="1" applyBorder="1" applyAlignment="1">
      <alignment horizontal="left" vertical="top"/>
    </xf>
    <xf numFmtId="164" fontId="17" fillId="3" borderId="0" xfId="0" applyNumberFormat="1" applyFont="1" applyFill="1" applyAlignment="1">
      <alignment horizontal="left" vertical="top"/>
    </xf>
    <xf numFmtId="0" fontId="1" fillId="7" borderId="1" xfId="0" applyFont="1" applyFill="1" applyBorder="1" applyAlignment="1" applyProtection="1">
      <alignment horizontal="left" vertical="top" wrapText="1"/>
      <protection locked="0"/>
    </xf>
    <xf numFmtId="165" fontId="1" fillId="7" borderId="1" xfId="0" applyNumberFormat="1"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9" fillId="6" borderId="1" xfId="0" applyFont="1" applyFill="1" applyBorder="1" applyAlignment="1">
      <alignment vertical="top" wrapText="1"/>
    </xf>
    <xf numFmtId="0" fontId="21" fillId="3" borderId="18" xfId="0" applyFont="1" applyFill="1" applyBorder="1" applyAlignment="1">
      <alignment horizontal="left" vertical="top" wrapText="1"/>
    </xf>
    <xf numFmtId="0" fontId="21" fillId="3"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7" borderId="1" xfId="0" applyFont="1" applyFill="1" applyBorder="1" applyAlignment="1" applyProtection="1">
      <alignment horizontal="left" vertical="top" wrapText="1"/>
      <protection locked="0"/>
    </xf>
    <xf numFmtId="165" fontId="20" fillId="7" borderId="1" xfId="0" applyNumberFormat="1" applyFont="1" applyFill="1" applyBorder="1" applyAlignment="1" applyProtection="1">
      <alignment horizontal="left" vertical="top" wrapText="1"/>
      <protection locked="0"/>
    </xf>
    <xf numFmtId="164" fontId="20" fillId="8" borderId="13" xfId="0" applyNumberFormat="1" applyFont="1" applyFill="1" applyBorder="1" applyAlignment="1">
      <alignment horizontal="left" vertical="top" wrapText="1"/>
    </xf>
    <xf numFmtId="0" fontId="20" fillId="3" borderId="0" xfId="0" applyFont="1" applyFill="1" applyAlignment="1">
      <alignment horizontal="left" vertical="top"/>
    </xf>
    <xf numFmtId="0" fontId="20" fillId="3" borderId="0" xfId="0" applyFont="1" applyFill="1" applyAlignment="1">
      <alignment horizontal="left" vertical="top" wrapText="1"/>
    </xf>
    <xf numFmtId="0" fontId="20" fillId="0" borderId="0" xfId="0" applyFont="1" applyAlignment="1">
      <alignment horizontal="left" vertical="top" wrapText="1"/>
    </xf>
    <xf numFmtId="165" fontId="20" fillId="0" borderId="1" xfId="0" applyNumberFormat="1" applyFont="1" applyBorder="1" applyAlignment="1" applyProtection="1">
      <alignment horizontal="left" vertical="top" wrapText="1"/>
      <protection locked="0"/>
    </xf>
    <xf numFmtId="0" fontId="21" fillId="3" borderId="17" xfId="0" applyFont="1" applyFill="1" applyBorder="1" applyAlignment="1">
      <alignment horizontal="left" vertical="top" wrapText="1"/>
    </xf>
    <xf numFmtId="0" fontId="22" fillId="0" borderId="1" xfId="0" applyFont="1" applyBorder="1" applyAlignment="1">
      <alignment horizontal="left" vertical="top" wrapText="1"/>
    </xf>
    <xf numFmtId="164" fontId="20" fillId="8" borderId="1" xfId="0" applyNumberFormat="1" applyFont="1" applyFill="1" applyBorder="1" applyAlignment="1">
      <alignment horizontal="left" vertical="top" wrapText="1"/>
    </xf>
    <xf numFmtId="165" fontId="4" fillId="3" borderId="1" xfId="0" applyNumberFormat="1" applyFont="1" applyFill="1" applyBorder="1" applyAlignment="1">
      <alignment horizontal="left" vertical="top" wrapText="1"/>
    </xf>
    <xf numFmtId="165" fontId="4" fillId="0" borderId="1" xfId="0" applyNumberFormat="1" applyFont="1" applyBorder="1" applyAlignment="1">
      <alignment horizontal="left" vertical="top" wrapText="1"/>
    </xf>
    <xf numFmtId="0" fontId="15" fillId="3" borderId="0" xfId="0" applyFont="1" applyFill="1" applyAlignment="1">
      <alignment horizontal="left" vertical="top"/>
    </xf>
    <xf numFmtId="0" fontId="23" fillId="3" borderId="0" xfId="0" applyFont="1" applyFill="1" applyAlignment="1">
      <alignment horizontal="left" vertical="top"/>
    </xf>
    <xf numFmtId="0" fontId="6" fillId="7" borderId="29" xfId="0" applyFont="1" applyFill="1" applyBorder="1" applyAlignment="1" applyProtection="1">
      <alignment horizontal="center" vertical="top"/>
      <protection locked="0"/>
    </xf>
    <xf numFmtId="0" fontId="6" fillId="7" borderId="30" xfId="0" applyFont="1" applyFill="1" applyBorder="1" applyAlignment="1" applyProtection="1">
      <alignment horizontal="center" vertical="top"/>
      <protection locked="0"/>
    </xf>
    <xf numFmtId="0" fontId="6" fillId="7" borderId="32" xfId="0" applyFont="1" applyFill="1" applyBorder="1" applyAlignment="1" applyProtection="1">
      <alignment horizontal="center" vertical="top"/>
      <protection locked="0"/>
    </xf>
    <xf numFmtId="0" fontId="6" fillId="7" borderId="33" xfId="0" applyFont="1" applyFill="1" applyBorder="1" applyAlignment="1" applyProtection="1">
      <alignment horizontal="center" vertical="top"/>
      <protection locked="0"/>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18" fillId="6"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7" borderId="26" xfId="0" applyFont="1" applyFill="1" applyBorder="1" applyAlignment="1" applyProtection="1">
      <alignment horizontal="center" vertical="top"/>
      <protection locked="0"/>
    </xf>
    <xf numFmtId="0" fontId="6" fillId="7" borderId="27" xfId="0" applyFont="1" applyFill="1" applyBorder="1" applyAlignment="1" applyProtection="1">
      <alignment horizontal="center" vertical="top"/>
      <protection locked="0"/>
    </xf>
    <xf numFmtId="0" fontId="1" fillId="7" borderId="3" xfId="0" applyFont="1" applyFill="1" applyBorder="1" applyAlignment="1">
      <alignment horizontal="left" vertical="top"/>
    </xf>
    <xf numFmtId="0" fontId="1" fillId="7" borderId="2" xfId="0" applyFont="1" applyFill="1" applyBorder="1" applyAlignment="1">
      <alignment horizontal="left" vertical="top"/>
    </xf>
    <xf numFmtId="0" fontId="18" fillId="6" borderId="1" xfId="0" applyFont="1" applyFill="1" applyBorder="1" applyAlignment="1">
      <alignment horizontal="left" vertical="top"/>
    </xf>
    <xf numFmtId="0" fontId="4" fillId="10" borderId="1" xfId="0" applyFont="1" applyFill="1" applyBorder="1" applyAlignment="1">
      <alignment horizontal="left" vertical="top" wrapText="1"/>
    </xf>
    <xf numFmtId="0" fontId="1" fillId="10" borderId="3" xfId="0" applyFont="1" applyFill="1" applyBorder="1" applyAlignment="1">
      <alignment horizontal="left" vertical="top"/>
    </xf>
    <xf numFmtId="0" fontId="1" fillId="10" borderId="2" xfId="0" applyFont="1" applyFill="1" applyBorder="1" applyAlignment="1">
      <alignment horizontal="left" vertical="top"/>
    </xf>
    <xf numFmtId="0" fontId="21" fillId="3" borderId="16" xfId="0" applyFont="1" applyFill="1" applyBorder="1" applyAlignment="1">
      <alignment horizontal="left" vertical="top" wrapText="1"/>
    </xf>
    <xf numFmtId="0" fontId="20" fillId="3" borderId="15" xfId="0" applyFont="1" applyFill="1" applyBorder="1" applyAlignment="1">
      <alignment horizontal="left" vertical="top" wrapText="1"/>
    </xf>
    <xf numFmtId="0" fontId="20" fillId="5" borderId="15" xfId="0" applyFont="1" applyFill="1" applyBorder="1" applyAlignment="1">
      <alignment horizontal="left" vertical="top" wrapText="1"/>
    </xf>
    <xf numFmtId="165" fontId="20" fillId="3" borderId="1" xfId="0" applyNumberFormat="1" applyFont="1" applyFill="1" applyBorder="1" applyAlignment="1">
      <alignment horizontal="left" vertical="top" wrapText="1"/>
    </xf>
    <xf numFmtId="0" fontId="21" fillId="3" borderId="1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0">
  <rv s="0">
    <v>0</v>
    <v>5</v>
    <v>Ronde hals sweater BUas Navy</v>
  </rv>
  <rv s="0">
    <v>1</v>
    <v>5</v>
    <v>Hooded Sweater Gerecycled BUas Navy</v>
  </rv>
  <rv s="0">
    <v>2</v>
    <v>5</v>
    <v>Hooded Sweater BUas Oranje</v>
  </rv>
  <rv s="0">
    <v>3</v>
    <v>5</v>
    <v>T-Shirt BUas Navy</v>
  </rv>
  <rv s="0">
    <v>4</v>
    <v>5</v>
    <v>T-Shirt BUas Oranje</v>
  </rv>
  <rv s="0">
    <v>5</v>
    <v>5</v>
    <v>Sokken BUas</v>
  </rv>
  <rv s="0">
    <v>6</v>
    <v>5</v>
    <v>Rompertje BUas Navy 6-9 maanden</v>
  </rv>
  <rv s="0">
    <v>7</v>
    <v>5</v>
    <v>Hooded Sweater Baby BUas Navy 12-18 maanden</v>
  </rv>
  <rv s="1">
    <v>8</v>
    <v>5</v>
  </rv>
  <rv s="1">
    <v>9</v>
    <v>5</v>
  </rv>
  <rv s="0">
    <v>10</v>
    <v>5</v>
    <v>Sleutelhanger klompjes Breda University 10 stuks</v>
  </rv>
  <rv s="1">
    <v>11</v>
    <v>5</v>
  </rv>
  <rv s="1">
    <v>12</v>
    <v>5</v>
  </rv>
  <rv s="1">
    <v>13</v>
    <v>5</v>
  </rv>
  <rv s="1">
    <v>14</v>
    <v>5</v>
  </rv>
  <rv s="1">
    <v>15</v>
    <v>5</v>
  </rv>
  <rv s="1">
    <v>16</v>
    <v>5</v>
  </rv>
  <rv s="1">
    <v>17</v>
    <v>5</v>
  </rv>
  <rv s="1">
    <v>18</v>
    <v>5</v>
  </rv>
  <rv s="1">
    <v>19</v>
    <v>5</v>
  </rv>
  <rv s="1">
    <v>20</v>
    <v>5</v>
  </rv>
  <rv s="1">
    <v>21</v>
    <v>5</v>
  </rv>
  <rv s="0">
    <v>22</v>
    <v>5</v>
    <v>Paraplu Breda University</v>
  </rv>
  <rv s="1">
    <v>23</v>
    <v>5</v>
  </rv>
  <rv s="1">
    <v>24</v>
    <v>5</v>
  </rv>
  <rv s="1">
    <v>25</v>
    <v>5</v>
  </rv>
  <rv s="1">
    <v>26</v>
    <v>5</v>
  </rv>
  <rv s="1">
    <v>27</v>
    <v>5</v>
  </rv>
  <rv s="0">
    <v>28</v>
    <v>5</v>
    <v>Katoenen Draagtas Breda University Oranje 10 stuks</v>
  </rv>
  <rv s="1">
    <v>29</v>
    <v>5</v>
  </rv>
  <rv s="1">
    <v>30</v>
    <v>5</v>
  </rv>
  <rv s="0">
    <v>31</v>
    <v>5</v>
    <v>Graduation Cap Breda University 7 stuks</v>
  </rv>
  <rv s="0">
    <v>32</v>
    <v>5</v>
    <v>Zonnebril Breda University 10 stuks</v>
  </rv>
  <rv s="1">
    <v>33</v>
    <v>5</v>
  </rv>
  <rv s="1">
    <v>34</v>
    <v>5</v>
  </rv>
  <rv s="1">
    <v>35</v>
    <v>5</v>
  </rv>
  <rv s="1">
    <v>36</v>
    <v>5</v>
  </rv>
  <rv s="1">
    <v>37</v>
    <v>5</v>
  </rv>
  <rv s="1">
    <v>38</v>
    <v>5</v>
  </rv>
  <rv s="1">
    <v>39</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0F543-46CA-4607-AE96-6E8165034B60}">
  <dimension ref="A1:X253"/>
  <sheetViews>
    <sheetView zoomScaleNormal="100" workbookViewId="0">
      <selection sqref="A1:XFD1048576"/>
    </sheetView>
  </sheetViews>
  <sheetFormatPr defaultRowHeight="15" x14ac:dyDescent="0.25"/>
  <cols>
    <col min="1" max="1" width="11.85546875" customWidth="1"/>
    <col min="17" max="17" width="32" customWidth="1"/>
    <col min="18" max="24" width="9.140625" style="2"/>
  </cols>
  <sheetData>
    <row r="1" spans="1:19" ht="27.75" x14ac:dyDescent="0.25">
      <c r="A1" s="3" t="s">
        <v>0</v>
      </c>
      <c r="B1" s="4"/>
      <c r="C1" s="4"/>
      <c r="D1" s="4"/>
      <c r="E1" s="4"/>
      <c r="F1" s="4"/>
      <c r="G1" s="4"/>
      <c r="H1" s="4"/>
      <c r="I1" s="5" t="s">
        <v>1</v>
      </c>
      <c r="J1" s="6"/>
      <c r="K1" s="4"/>
      <c r="L1" s="4"/>
      <c r="M1" s="4"/>
      <c r="N1" s="4"/>
      <c r="O1" s="4"/>
      <c r="P1" s="4"/>
      <c r="Q1" s="1"/>
      <c r="R1" s="7"/>
      <c r="S1" s="7"/>
    </row>
    <row r="2" spans="1:19" ht="16.5" x14ac:dyDescent="0.25">
      <c r="A2" s="4"/>
      <c r="B2" s="4"/>
      <c r="C2" s="4"/>
      <c r="D2" s="4"/>
      <c r="E2" s="4"/>
      <c r="F2" s="4"/>
      <c r="G2" s="4"/>
      <c r="H2" s="4"/>
      <c r="I2" s="4"/>
      <c r="J2" s="4"/>
      <c r="K2" s="4"/>
      <c r="L2" s="4"/>
      <c r="M2" s="4"/>
      <c r="N2" s="4"/>
      <c r="O2" s="4"/>
      <c r="P2" s="4"/>
      <c r="Q2" s="4"/>
      <c r="R2" s="7"/>
      <c r="S2" s="7"/>
    </row>
    <row r="3" spans="1:19" ht="16.5" x14ac:dyDescent="0.25">
      <c r="A3" s="8" t="s">
        <v>2</v>
      </c>
      <c r="B3" s="4"/>
      <c r="C3" s="4"/>
      <c r="D3" s="4"/>
      <c r="E3" s="4"/>
      <c r="F3" s="4"/>
      <c r="G3" s="4"/>
      <c r="H3" s="4"/>
      <c r="I3" s="4"/>
      <c r="J3" s="4"/>
      <c r="K3" s="4"/>
      <c r="L3" s="4"/>
      <c r="M3" s="4"/>
      <c r="N3" s="4"/>
      <c r="O3" s="4"/>
      <c r="P3" s="4"/>
      <c r="Q3" s="4"/>
      <c r="R3" s="7"/>
      <c r="S3" s="7"/>
    </row>
    <row r="4" spans="1:19" ht="16.5" x14ac:dyDescent="0.25">
      <c r="A4" s="9" t="s">
        <v>3</v>
      </c>
      <c r="B4" s="4"/>
      <c r="C4" s="4"/>
      <c r="D4" s="4"/>
      <c r="E4" s="4"/>
      <c r="F4" s="4"/>
      <c r="G4" s="4"/>
      <c r="H4" s="4"/>
      <c r="I4" s="4"/>
      <c r="J4" s="4"/>
      <c r="K4" s="4"/>
      <c r="L4" s="4"/>
      <c r="M4" s="4"/>
      <c r="N4" s="4"/>
      <c r="O4" s="4"/>
      <c r="P4" s="4"/>
      <c r="Q4" s="4"/>
      <c r="R4" s="7"/>
      <c r="S4" s="7"/>
    </row>
    <row r="5" spans="1:19" ht="16.5" x14ac:dyDescent="0.25">
      <c r="A5" s="9" t="s">
        <v>4</v>
      </c>
      <c r="B5" s="4"/>
      <c r="C5" s="4"/>
      <c r="D5" s="4"/>
      <c r="E5" s="4"/>
      <c r="F5" s="4"/>
      <c r="G5" s="4"/>
      <c r="H5" s="4"/>
      <c r="I5" s="4"/>
      <c r="J5" s="4"/>
      <c r="K5" s="4"/>
      <c r="L5" s="4"/>
      <c r="M5" s="4"/>
      <c r="N5" s="4"/>
      <c r="O5" s="4"/>
      <c r="P5" s="4"/>
      <c r="Q5" s="4"/>
      <c r="R5" s="7"/>
      <c r="S5" s="7"/>
    </row>
    <row r="6" spans="1:19" ht="16.5" x14ac:dyDescent="0.25">
      <c r="A6" s="4"/>
      <c r="B6" s="4"/>
      <c r="C6" s="4"/>
      <c r="D6" s="4"/>
      <c r="E6" s="4"/>
      <c r="F6" s="4"/>
      <c r="G6" s="4"/>
      <c r="H6" s="4"/>
      <c r="I6" s="4"/>
      <c r="J6" s="4"/>
      <c r="K6" s="4"/>
      <c r="L6" s="4"/>
      <c r="M6" s="4"/>
      <c r="N6" s="4"/>
      <c r="O6" s="4"/>
      <c r="P6" s="4"/>
      <c r="Q6" s="4"/>
      <c r="R6" s="7"/>
      <c r="S6" s="7"/>
    </row>
    <row r="7" spans="1:19" ht="15.75" thickBot="1" x14ac:dyDescent="0.3">
      <c r="A7" s="10"/>
      <c r="B7" s="10"/>
      <c r="C7" s="10"/>
      <c r="D7" s="10"/>
      <c r="E7" s="10"/>
      <c r="F7" s="10"/>
      <c r="G7" s="10"/>
      <c r="H7" s="10"/>
      <c r="I7" s="10"/>
      <c r="J7" s="10"/>
      <c r="K7" s="10"/>
      <c r="L7" s="10"/>
      <c r="M7" s="10"/>
      <c r="N7" s="10"/>
      <c r="O7" s="10"/>
      <c r="P7" s="10"/>
      <c r="Q7" s="10"/>
      <c r="R7" s="7"/>
      <c r="S7" s="7"/>
    </row>
    <row r="8" spans="1:19" x14ac:dyDescent="0.25">
      <c r="A8" s="11" t="s">
        <v>5</v>
      </c>
      <c r="B8" s="12" t="s">
        <v>6</v>
      </c>
      <c r="C8" s="13"/>
      <c r="D8" s="13"/>
      <c r="E8" s="13"/>
      <c r="F8" s="13"/>
      <c r="G8" s="13"/>
      <c r="H8" s="13"/>
      <c r="I8" s="13"/>
      <c r="J8" s="13"/>
      <c r="K8" s="13"/>
      <c r="L8" s="13"/>
      <c r="M8" s="13"/>
      <c r="N8" s="13"/>
      <c r="O8" s="13"/>
      <c r="P8" s="13"/>
      <c r="Q8" s="14"/>
      <c r="R8" s="7"/>
      <c r="S8" s="7"/>
    </row>
    <row r="9" spans="1:19" x14ac:dyDescent="0.25">
      <c r="A9" s="11"/>
      <c r="B9" s="15" t="s">
        <v>7</v>
      </c>
      <c r="C9" s="10"/>
      <c r="D9" s="10"/>
      <c r="E9" s="10"/>
      <c r="F9" s="10"/>
      <c r="G9" s="10"/>
      <c r="H9" s="10"/>
      <c r="I9" s="10"/>
      <c r="J9" s="10"/>
      <c r="K9" s="10"/>
      <c r="L9" s="10"/>
      <c r="M9" s="10"/>
      <c r="N9" s="10"/>
      <c r="O9" s="10"/>
      <c r="P9" s="10"/>
      <c r="Q9" s="16"/>
      <c r="R9" s="7"/>
      <c r="S9" s="7"/>
    </row>
    <row r="10" spans="1:19" x14ac:dyDescent="0.25">
      <c r="A10" s="10"/>
      <c r="B10" s="15" t="s">
        <v>132</v>
      </c>
      <c r="C10" s="10"/>
      <c r="D10" s="10"/>
      <c r="E10" s="10"/>
      <c r="F10" s="10"/>
      <c r="G10" s="10"/>
      <c r="H10" s="10"/>
      <c r="I10" s="10"/>
      <c r="J10" s="10"/>
      <c r="K10" s="10"/>
      <c r="L10" s="10"/>
      <c r="M10" s="10"/>
      <c r="N10" s="10"/>
      <c r="O10" s="10"/>
      <c r="P10" s="10"/>
      <c r="Q10" s="16"/>
      <c r="R10" s="7"/>
      <c r="S10" s="7"/>
    </row>
    <row r="11" spans="1:19" x14ac:dyDescent="0.25">
      <c r="A11" s="10"/>
      <c r="B11" s="15" t="s">
        <v>8</v>
      </c>
      <c r="C11" s="10"/>
      <c r="D11" s="10"/>
      <c r="E11" s="10"/>
      <c r="F11" s="10"/>
      <c r="G11" s="10"/>
      <c r="H11" s="10"/>
      <c r="I11" s="10"/>
      <c r="J11" s="10"/>
      <c r="K11" s="10"/>
      <c r="L11" s="10"/>
      <c r="M11" s="10"/>
      <c r="N11" s="10"/>
      <c r="O11" s="10"/>
      <c r="P11" s="10"/>
      <c r="Q11" s="16"/>
      <c r="R11" s="7"/>
      <c r="S11" s="7"/>
    </row>
    <row r="12" spans="1:19" x14ac:dyDescent="0.25">
      <c r="A12" s="10"/>
      <c r="B12" s="15" t="s">
        <v>9</v>
      </c>
      <c r="C12" s="10"/>
      <c r="D12" s="10"/>
      <c r="E12" s="10"/>
      <c r="F12" s="10"/>
      <c r="G12" s="10"/>
      <c r="H12" s="10"/>
      <c r="I12" s="10"/>
      <c r="J12" s="10"/>
      <c r="K12" s="10"/>
      <c r="L12" s="10"/>
      <c r="M12" s="10"/>
      <c r="N12" s="10"/>
      <c r="O12" s="10"/>
      <c r="P12" s="10"/>
      <c r="Q12" s="16"/>
      <c r="R12" s="7"/>
      <c r="S12" s="7"/>
    </row>
    <row r="13" spans="1:19" x14ac:dyDescent="0.25">
      <c r="A13" s="10"/>
      <c r="B13" s="17"/>
      <c r="C13" s="10"/>
      <c r="D13" s="10"/>
      <c r="E13" s="10"/>
      <c r="F13" s="10"/>
      <c r="G13" s="10"/>
      <c r="H13" s="10"/>
      <c r="I13" s="10"/>
      <c r="J13" s="10"/>
      <c r="K13" s="10"/>
      <c r="L13" s="10"/>
      <c r="M13" s="10"/>
      <c r="N13" s="10"/>
      <c r="O13" s="10"/>
      <c r="P13" s="10"/>
      <c r="Q13" s="16"/>
      <c r="R13" s="7"/>
      <c r="S13" s="7"/>
    </row>
    <row r="14" spans="1:19" x14ac:dyDescent="0.25">
      <c r="A14" s="10"/>
      <c r="B14" s="18" t="s">
        <v>10</v>
      </c>
      <c r="C14" s="10"/>
      <c r="D14" s="10"/>
      <c r="E14" s="10"/>
      <c r="F14" s="10"/>
      <c r="G14" s="10"/>
      <c r="H14" s="10"/>
      <c r="I14" s="10"/>
      <c r="J14" s="10"/>
      <c r="K14" s="10"/>
      <c r="L14" s="10"/>
      <c r="M14" s="10"/>
      <c r="N14" s="10"/>
      <c r="O14" s="10"/>
      <c r="P14" s="10"/>
      <c r="Q14" s="16"/>
      <c r="R14" s="7"/>
      <c r="S14" s="7"/>
    </row>
    <row r="15" spans="1:19" x14ac:dyDescent="0.25">
      <c r="A15" s="10"/>
      <c r="B15" s="15" t="s">
        <v>11</v>
      </c>
      <c r="C15" s="19"/>
      <c r="D15" s="20"/>
      <c r="E15" s="19"/>
      <c r="F15" s="19"/>
      <c r="G15" s="19"/>
      <c r="H15" s="19"/>
      <c r="I15" s="19"/>
      <c r="J15" s="19"/>
      <c r="K15" s="19"/>
      <c r="L15" s="19"/>
      <c r="M15" s="19"/>
      <c r="N15" s="19"/>
      <c r="O15" s="19"/>
      <c r="P15" s="19"/>
      <c r="Q15" s="21"/>
      <c r="R15" s="7"/>
      <c r="S15" s="7"/>
    </row>
    <row r="16" spans="1:19" x14ac:dyDescent="0.25">
      <c r="A16" s="10"/>
      <c r="B16" s="15" t="s">
        <v>133</v>
      </c>
      <c r="C16" s="19"/>
      <c r="D16" s="19"/>
      <c r="E16" s="19"/>
      <c r="F16" s="19"/>
      <c r="G16" s="19"/>
      <c r="H16" s="19"/>
      <c r="I16" s="19"/>
      <c r="J16" s="19"/>
      <c r="K16" s="19"/>
      <c r="L16" s="19"/>
      <c r="M16" s="19"/>
      <c r="N16" s="19"/>
      <c r="O16" s="19"/>
      <c r="P16" s="19"/>
      <c r="Q16" s="21"/>
      <c r="R16" s="7"/>
      <c r="S16" s="7"/>
    </row>
    <row r="17" spans="1:19" x14ac:dyDescent="0.25">
      <c r="A17" s="10"/>
      <c r="B17" s="15" t="s">
        <v>12</v>
      </c>
      <c r="C17" s="19"/>
      <c r="D17" s="19"/>
      <c r="E17" s="19"/>
      <c r="F17" s="19"/>
      <c r="G17" s="19"/>
      <c r="H17" s="19"/>
      <c r="I17" s="19"/>
      <c r="J17" s="19"/>
      <c r="K17" s="19"/>
      <c r="L17" s="19"/>
      <c r="M17" s="19"/>
      <c r="N17" s="19"/>
      <c r="O17" s="19"/>
      <c r="P17" s="19"/>
      <c r="Q17" s="21"/>
      <c r="R17" s="7"/>
      <c r="S17" s="7"/>
    </row>
    <row r="18" spans="1:19" x14ac:dyDescent="0.25">
      <c r="A18" s="10"/>
      <c r="B18" s="15" t="s">
        <v>13</v>
      </c>
      <c r="C18" s="19"/>
      <c r="D18" s="19"/>
      <c r="E18" s="19"/>
      <c r="F18" s="19"/>
      <c r="G18" s="19"/>
      <c r="H18" s="19"/>
      <c r="I18" s="19"/>
      <c r="J18" s="19"/>
      <c r="K18" s="19"/>
      <c r="L18" s="19"/>
      <c r="M18" s="19"/>
      <c r="N18" s="19"/>
      <c r="O18" s="19"/>
      <c r="P18" s="19"/>
      <c r="Q18" s="21"/>
      <c r="R18" s="7"/>
      <c r="S18" s="7"/>
    </row>
    <row r="19" spans="1:19" s="2" customFormat="1" x14ac:dyDescent="0.25">
      <c r="A19" s="10"/>
      <c r="B19" s="15" t="s">
        <v>131</v>
      </c>
      <c r="C19" s="19"/>
      <c r="D19" s="19"/>
      <c r="E19" s="19"/>
      <c r="F19" s="19"/>
      <c r="G19" s="19"/>
      <c r="H19" s="19"/>
      <c r="I19" s="19"/>
      <c r="J19" s="19"/>
      <c r="K19" s="19"/>
      <c r="L19" s="19"/>
      <c r="M19" s="19"/>
      <c r="N19" s="19"/>
      <c r="O19" s="19"/>
      <c r="P19" s="19"/>
      <c r="Q19" s="21"/>
      <c r="R19" s="7"/>
      <c r="S19" s="7"/>
    </row>
    <row r="20" spans="1:19" x14ac:dyDescent="0.25">
      <c r="A20" s="10"/>
      <c r="B20" s="15" t="s">
        <v>14</v>
      </c>
      <c r="C20" s="19"/>
      <c r="D20" s="19"/>
      <c r="E20" s="19"/>
      <c r="F20" s="19"/>
      <c r="G20" s="19"/>
      <c r="H20" s="19"/>
      <c r="I20" s="19"/>
      <c r="J20" s="19"/>
      <c r="K20" s="19"/>
      <c r="L20" s="19"/>
      <c r="M20" s="19"/>
      <c r="N20" s="19"/>
      <c r="O20" s="19"/>
      <c r="P20" s="19"/>
      <c r="Q20" s="21"/>
      <c r="R20" s="7"/>
      <c r="S20" s="7"/>
    </row>
    <row r="21" spans="1:19" x14ac:dyDescent="0.25">
      <c r="A21" s="10"/>
      <c r="B21" s="15" t="s">
        <v>134</v>
      </c>
      <c r="C21" s="19"/>
      <c r="D21" s="19"/>
      <c r="E21" s="19"/>
      <c r="F21" s="19"/>
      <c r="G21" s="19"/>
      <c r="H21" s="19"/>
      <c r="I21" s="19"/>
      <c r="J21" s="19"/>
      <c r="K21" s="19"/>
      <c r="L21" s="19"/>
      <c r="M21" s="19"/>
      <c r="N21" s="19"/>
      <c r="O21" s="19"/>
      <c r="P21" s="19"/>
      <c r="Q21" s="21"/>
      <c r="R21" s="7"/>
      <c r="S21" s="7"/>
    </row>
    <row r="22" spans="1:19" x14ac:dyDescent="0.25">
      <c r="A22" s="10"/>
      <c r="B22" s="15" t="s">
        <v>15</v>
      </c>
      <c r="C22" s="19"/>
      <c r="D22" s="19"/>
      <c r="E22" s="19"/>
      <c r="F22" s="19"/>
      <c r="G22" s="19"/>
      <c r="H22" s="19"/>
      <c r="I22" s="19"/>
      <c r="J22" s="19"/>
      <c r="K22" s="19"/>
      <c r="L22" s="19"/>
      <c r="M22" s="19"/>
      <c r="N22" s="19"/>
      <c r="O22" s="19"/>
      <c r="P22" s="19"/>
      <c r="Q22" s="21"/>
      <c r="R22" s="7"/>
      <c r="S22" s="7"/>
    </row>
    <row r="23" spans="1:19" x14ac:dyDescent="0.25">
      <c r="A23" s="10"/>
      <c r="B23" s="15" t="s">
        <v>16</v>
      </c>
      <c r="C23" s="19"/>
      <c r="D23" s="19"/>
      <c r="E23" s="19"/>
      <c r="F23" s="19"/>
      <c r="G23" s="19"/>
      <c r="H23" s="19"/>
      <c r="I23" s="19"/>
      <c r="J23" s="19"/>
      <c r="K23" s="19"/>
      <c r="L23" s="19"/>
      <c r="M23" s="19"/>
      <c r="N23" s="19"/>
      <c r="O23" s="19"/>
      <c r="P23" s="19"/>
      <c r="Q23" s="21"/>
      <c r="R23" s="7"/>
      <c r="S23" s="7"/>
    </row>
    <row r="24" spans="1:19" x14ac:dyDescent="0.25">
      <c r="A24" s="10"/>
      <c r="B24" s="15" t="s">
        <v>17</v>
      </c>
      <c r="C24" s="19"/>
      <c r="D24" s="19"/>
      <c r="E24" s="19"/>
      <c r="F24" s="19"/>
      <c r="G24" s="19"/>
      <c r="H24" s="19"/>
      <c r="I24" s="19"/>
      <c r="J24" s="19"/>
      <c r="K24" s="19"/>
      <c r="L24" s="19"/>
      <c r="M24" s="19"/>
      <c r="N24" s="19"/>
      <c r="O24" s="19"/>
      <c r="P24" s="19"/>
      <c r="Q24" s="21"/>
      <c r="R24" s="7"/>
      <c r="S24" s="7"/>
    </row>
    <row r="25" spans="1:19" x14ac:dyDescent="0.25">
      <c r="A25" s="10"/>
      <c r="B25" s="17"/>
      <c r="C25" s="10"/>
      <c r="D25" s="10"/>
      <c r="E25" s="10"/>
      <c r="F25" s="10"/>
      <c r="G25" s="10"/>
      <c r="H25" s="10"/>
      <c r="I25" s="10"/>
      <c r="J25" s="10"/>
      <c r="K25" s="10"/>
      <c r="L25" s="10"/>
      <c r="M25" s="10"/>
      <c r="N25" s="10"/>
      <c r="O25" s="10"/>
      <c r="P25" s="10"/>
      <c r="Q25" s="16"/>
      <c r="R25" s="7"/>
      <c r="S25" s="7"/>
    </row>
    <row r="26" spans="1:19" x14ac:dyDescent="0.25">
      <c r="A26" s="10"/>
      <c r="B26" s="18" t="s">
        <v>18</v>
      </c>
      <c r="C26" s="10"/>
      <c r="D26" s="10"/>
      <c r="E26" s="10"/>
      <c r="F26" s="10"/>
      <c r="G26" s="10"/>
      <c r="H26" s="10"/>
      <c r="I26" s="10"/>
      <c r="J26" s="10"/>
      <c r="K26" s="10"/>
      <c r="L26" s="10"/>
      <c r="M26" s="10"/>
      <c r="N26" s="10"/>
      <c r="O26" s="10"/>
      <c r="P26" s="10"/>
      <c r="Q26" s="16"/>
      <c r="R26" s="7"/>
      <c r="S26" s="7"/>
    </row>
    <row r="27" spans="1:19" s="2" customFormat="1" x14ac:dyDescent="0.25">
      <c r="A27" s="10"/>
      <c r="B27" s="15" t="s">
        <v>135</v>
      </c>
      <c r="C27" s="10"/>
      <c r="D27" s="10"/>
      <c r="E27" s="10"/>
      <c r="F27" s="10"/>
      <c r="G27" s="10"/>
      <c r="H27" s="10"/>
      <c r="I27" s="10"/>
      <c r="J27" s="10"/>
      <c r="K27" s="10"/>
      <c r="L27" s="10"/>
      <c r="M27" s="10"/>
      <c r="N27" s="10"/>
      <c r="O27" s="10"/>
      <c r="P27" s="10"/>
      <c r="Q27" s="16"/>
      <c r="R27" s="7"/>
      <c r="S27" s="7"/>
    </row>
    <row r="28" spans="1:19" s="2" customFormat="1" x14ac:dyDescent="0.25">
      <c r="A28" s="10"/>
      <c r="B28" s="15" t="s">
        <v>19</v>
      </c>
      <c r="C28" s="10"/>
      <c r="D28" s="10"/>
      <c r="E28" s="10"/>
      <c r="F28" s="10"/>
      <c r="G28" s="10"/>
      <c r="H28" s="10"/>
      <c r="I28" s="10"/>
      <c r="J28" s="10"/>
      <c r="K28" s="10"/>
      <c r="L28" s="10"/>
      <c r="M28" s="10"/>
      <c r="N28" s="10"/>
      <c r="O28" s="10"/>
      <c r="P28" s="10"/>
      <c r="Q28" s="16"/>
      <c r="R28" s="7"/>
      <c r="S28" s="7"/>
    </row>
    <row r="29" spans="1:19" s="2" customFormat="1" ht="15.75" thickBot="1" x14ac:dyDescent="0.3">
      <c r="A29" s="10"/>
      <c r="B29" s="22" t="s">
        <v>20</v>
      </c>
      <c r="C29" s="23"/>
      <c r="D29" s="23"/>
      <c r="E29" s="23"/>
      <c r="F29" s="23"/>
      <c r="G29" s="23"/>
      <c r="H29" s="23"/>
      <c r="I29" s="23"/>
      <c r="J29" s="23"/>
      <c r="K29" s="23"/>
      <c r="L29" s="23"/>
      <c r="M29" s="23"/>
      <c r="N29" s="23"/>
      <c r="O29" s="23"/>
      <c r="P29" s="23"/>
      <c r="Q29" s="24"/>
      <c r="R29" s="7"/>
      <c r="S29" s="7"/>
    </row>
    <row r="30" spans="1:19" s="2" customFormat="1" x14ac:dyDescent="0.25">
      <c r="A30" s="7"/>
      <c r="B30" s="7"/>
      <c r="C30" s="7"/>
      <c r="D30" s="7"/>
      <c r="E30" s="7"/>
      <c r="F30" s="7"/>
      <c r="G30" s="7"/>
      <c r="H30" s="7"/>
      <c r="I30" s="7"/>
      <c r="J30" s="7"/>
      <c r="K30" s="7"/>
      <c r="L30" s="7"/>
      <c r="M30" s="7"/>
      <c r="N30" s="7"/>
      <c r="O30" s="7"/>
      <c r="P30" s="7"/>
      <c r="Q30" s="7"/>
      <c r="R30" s="7"/>
      <c r="S30" s="7"/>
    </row>
    <row r="31" spans="1:19" s="2" customFormat="1" x14ac:dyDescent="0.25">
      <c r="A31" s="7"/>
      <c r="B31" s="7"/>
      <c r="C31" s="7"/>
      <c r="D31" s="7"/>
      <c r="E31" s="7"/>
      <c r="F31" s="7"/>
      <c r="G31" s="7"/>
      <c r="H31" s="7"/>
      <c r="I31" s="7"/>
      <c r="J31" s="7"/>
      <c r="K31" s="7"/>
      <c r="L31" s="7"/>
      <c r="M31" s="7"/>
      <c r="N31" s="7"/>
      <c r="O31" s="7"/>
      <c r="P31" s="7"/>
      <c r="Q31" s="7"/>
      <c r="R31" s="7"/>
      <c r="S31" s="7"/>
    </row>
    <row r="32" spans="1:19" s="2" customFormat="1" x14ac:dyDescent="0.25">
      <c r="A32" s="7"/>
      <c r="B32" s="7"/>
      <c r="C32" s="7"/>
      <c r="D32" s="7"/>
      <c r="E32" s="7"/>
      <c r="F32" s="7"/>
      <c r="G32" s="7"/>
      <c r="H32" s="7"/>
      <c r="I32" s="7"/>
      <c r="J32" s="7"/>
      <c r="K32" s="7"/>
      <c r="L32" s="7"/>
      <c r="M32" s="7"/>
      <c r="N32" s="7"/>
      <c r="O32" s="7"/>
      <c r="P32" s="7"/>
      <c r="Q32" s="7"/>
      <c r="R32" s="7"/>
      <c r="S32" s="7"/>
    </row>
    <row r="33" spans="1:19" s="2" customFormat="1" x14ac:dyDescent="0.25">
      <c r="A33" s="7"/>
      <c r="B33" s="7"/>
      <c r="C33" s="7"/>
      <c r="D33" s="7"/>
      <c r="E33" s="7"/>
      <c r="F33" s="7"/>
      <c r="G33" s="7"/>
      <c r="H33" s="7"/>
      <c r="I33" s="7"/>
      <c r="J33" s="7"/>
      <c r="K33" s="7"/>
      <c r="L33" s="7"/>
      <c r="M33" s="7"/>
      <c r="N33" s="7"/>
      <c r="O33" s="7"/>
      <c r="P33" s="7"/>
      <c r="Q33" s="7"/>
      <c r="R33" s="7"/>
      <c r="S33" s="7"/>
    </row>
    <row r="34" spans="1:19" s="2" customFormat="1" x14ac:dyDescent="0.25">
      <c r="A34" s="7"/>
      <c r="B34" s="7"/>
      <c r="C34" s="7"/>
      <c r="D34" s="7"/>
      <c r="E34" s="7"/>
      <c r="F34" s="7"/>
      <c r="G34" s="7"/>
      <c r="H34" s="7"/>
      <c r="I34" s="7"/>
      <c r="J34" s="7"/>
      <c r="K34" s="7"/>
      <c r="L34" s="7"/>
      <c r="M34" s="7"/>
      <c r="N34" s="7"/>
      <c r="O34" s="7"/>
      <c r="P34" s="7"/>
      <c r="Q34" s="7"/>
      <c r="R34" s="7"/>
      <c r="S34" s="7"/>
    </row>
    <row r="35" spans="1:19" s="2" customFormat="1" x14ac:dyDescent="0.25">
      <c r="A35" s="7"/>
      <c r="B35" s="7"/>
      <c r="C35" s="7"/>
      <c r="D35" s="7"/>
      <c r="E35" s="7"/>
      <c r="F35" s="7"/>
      <c r="G35" s="7"/>
      <c r="H35" s="7"/>
      <c r="I35" s="7"/>
      <c r="J35" s="7"/>
      <c r="K35" s="7"/>
      <c r="L35" s="7"/>
      <c r="M35" s="7"/>
      <c r="N35" s="7"/>
      <c r="O35" s="7"/>
      <c r="P35" s="7"/>
      <c r="Q35" s="7"/>
      <c r="R35" s="7"/>
      <c r="S35" s="7"/>
    </row>
    <row r="36" spans="1:19" s="2" customFormat="1" x14ac:dyDescent="0.25">
      <c r="A36" s="7"/>
      <c r="B36" s="7"/>
      <c r="C36" s="7"/>
      <c r="D36" s="7"/>
      <c r="E36" s="7"/>
      <c r="F36" s="7"/>
      <c r="G36" s="7"/>
      <c r="H36" s="7"/>
      <c r="I36" s="7"/>
      <c r="J36" s="7"/>
      <c r="K36" s="7"/>
      <c r="L36" s="7"/>
      <c r="M36" s="7"/>
      <c r="N36" s="7"/>
      <c r="O36" s="7"/>
      <c r="P36" s="7"/>
      <c r="Q36" s="7"/>
      <c r="R36" s="7"/>
      <c r="S36" s="7"/>
    </row>
    <row r="37" spans="1:19" s="2" customFormat="1" x14ac:dyDescent="0.25">
      <c r="A37" s="7"/>
      <c r="B37" s="7"/>
      <c r="C37" s="7"/>
      <c r="D37" s="7"/>
      <c r="E37" s="7"/>
      <c r="F37" s="7"/>
      <c r="G37" s="7"/>
      <c r="H37" s="7"/>
      <c r="I37" s="7"/>
      <c r="J37" s="7"/>
      <c r="K37" s="7"/>
      <c r="L37" s="7"/>
      <c r="M37" s="7"/>
      <c r="N37" s="7"/>
      <c r="O37" s="7"/>
      <c r="P37" s="7"/>
      <c r="Q37" s="7"/>
      <c r="R37" s="7"/>
      <c r="S37" s="7"/>
    </row>
    <row r="38" spans="1:19" s="2" customFormat="1" x14ac:dyDescent="0.25">
      <c r="A38" s="1"/>
      <c r="B38" s="1"/>
      <c r="C38" s="1"/>
      <c r="D38" s="1"/>
      <c r="E38" s="1"/>
      <c r="F38" s="1"/>
      <c r="G38" s="1"/>
      <c r="H38" s="1"/>
      <c r="I38" s="1"/>
      <c r="J38" s="1"/>
      <c r="K38" s="1"/>
      <c r="L38" s="1"/>
      <c r="M38" s="1"/>
      <c r="N38" s="1"/>
      <c r="O38" s="1"/>
      <c r="P38" s="1"/>
      <c r="Q38" s="1"/>
      <c r="R38" s="1"/>
      <c r="S38" s="1"/>
    </row>
    <row r="39" spans="1:19" s="2" customFormat="1" x14ac:dyDescent="0.25"/>
    <row r="40" spans="1:19" s="2" customFormat="1" x14ac:dyDescent="0.25"/>
    <row r="41" spans="1:19" s="2" customFormat="1" x14ac:dyDescent="0.25"/>
    <row r="42" spans="1:19" s="2" customFormat="1" x14ac:dyDescent="0.25"/>
    <row r="43" spans="1:19" s="2" customFormat="1" x14ac:dyDescent="0.25"/>
    <row r="44" spans="1:19" s="2" customFormat="1" x14ac:dyDescent="0.25"/>
    <row r="45" spans="1:19" s="2" customFormat="1" x14ac:dyDescent="0.25"/>
    <row r="46" spans="1:19" s="2" customFormat="1" x14ac:dyDescent="0.25"/>
    <row r="47" spans="1:19" s="2" customFormat="1" x14ac:dyDescent="0.25"/>
    <row r="48" spans="1:19"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sheetData>
  <sheetProtection algorithmName="SHA-512" hashValue="LfsuNUErNCWYjyOCcXmeT6FXO/Q799ECnVKI+BDtyqgkdmbsxeHD6fv4WXbL9uz3NpUMr3yVBzH3FA/iGyxZRQ==" saltValue="xyx7+4lJP/BzGLDhwxwJe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5BD8-8409-463D-BAC2-DE30BE7634E0}">
  <dimension ref="A1:AE69"/>
  <sheetViews>
    <sheetView tabSelected="1" topLeftCell="A42" zoomScale="106" zoomScaleNormal="106" workbookViewId="0">
      <selection activeCell="K16" sqref="K16"/>
    </sheetView>
  </sheetViews>
  <sheetFormatPr defaultColWidth="9.140625" defaultRowHeight="14.25" x14ac:dyDescent="0.25"/>
  <cols>
    <col min="1" max="1" width="5.7109375" style="34" customWidth="1"/>
    <col min="2" max="2" width="21.7109375" style="34" customWidth="1"/>
    <col min="3" max="3" width="55.28515625" style="34" customWidth="1"/>
    <col min="4" max="4" width="14.42578125" style="34" customWidth="1"/>
    <col min="5" max="5" width="19.5703125" style="34" customWidth="1"/>
    <col min="6" max="7" width="18.42578125" style="34" customWidth="1"/>
    <col min="8" max="8" width="14.42578125" style="34" customWidth="1"/>
    <col min="9" max="9" width="17.28515625" style="34" customWidth="1"/>
    <col min="10" max="10" width="11.7109375" style="34" customWidth="1"/>
    <col min="11" max="11" width="24.28515625" style="34" customWidth="1"/>
    <col min="12" max="12" width="9.140625" style="5"/>
    <col min="13" max="31" width="9.140625" style="34"/>
    <col min="32" max="16384" width="9.140625" style="35"/>
  </cols>
  <sheetData>
    <row r="1" spans="1:31" s="27" customFormat="1" ht="27.75" x14ac:dyDescent="0.25">
      <c r="A1" s="3" t="s">
        <v>0</v>
      </c>
      <c r="B1" s="4"/>
      <c r="C1" s="4"/>
      <c r="D1" s="4"/>
      <c r="E1" s="26" t="s">
        <v>22</v>
      </c>
      <c r="F1" s="26"/>
      <c r="G1" s="125"/>
      <c r="H1" s="4"/>
      <c r="I1" s="4"/>
      <c r="J1" s="5" t="s">
        <v>21</v>
      </c>
      <c r="K1" s="6"/>
      <c r="L1" s="5"/>
      <c r="M1" s="5"/>
      <c r="N1" s="5"/>
      <c r="O1" s="5"/>
      <c r="P1" s="5"/>
      <c r="Q1" s="5"/>
      <c r="R1" s="5"/>
      <c r="S1" s="5"/>
      <c r="T1" s="5"/>
      <c r="U1" s="5"/>
      <c r="V1" s="5"/>
      <c r="W1" s="5"/>
      <c r="X1" s="5"/>
      <c r="Y1" s="5"/>
      <c r="Z1" s="5"/>
      <c r="AA1" s="5"/>
      <c r="AB1" s="5"/>
      <c r="AC1" s="5"/>
      <c r="AD1" s="5"/>
      <c r="AE1" s="5"/>
    </row>
    <row r="2" spans="1:31" s="27" customFormat="1" ht="16.5" x14ac:dyDescent="0.25">
      <c r="A2" s="4"/>
      <c r="B2" s="4"/>
      <c r="C2" s="4"/>
      <c r="D2" s="4"/>
      <c r="E2" s="141" t="s">
        <v>23</v>
      </c>
      <c r="F2" s="142"/>
      <c r="G2" s="5"/>
      <c r="H2" s="4"/>
      <c r="I2" s="4"/>
      <c r="J2" s="28"/>
      <c r="K2" s="28"/>
      <c r="L2" s="5"/>
      <c r="M2" s="5"/>
      <c r="N2" s="5"/>
      <c r="O2" s="5"/>
      <c r="P2" s="5"/>
      <c r="Q2" s="5"/>
      <c r="R2" s="5"/>
      <c r="S2" s="5"/>
      <c r="T2" s="5"/>
      <c r="U2" s="5"/>
      <c r="V2" s="5"/>
      <c r="W2" s="5"/>
      <c r="X2" s="5"/>
      <c r="Y2" s="5"/>
      <c r="Z2" s="5"/>
      <c r="AA2" s="5"/>
      <c r="AB2" s="5"/>
      <c r="AC2" s="5"/>
      <c r="AD2" s="5"/>
      <c r="AE2" s="5"/>
    </row>
    <row r="3" spans="1:31" s="27" customFormat="1" ht="16.5" x14ac:dyDescent="0.25">
      <c r="A3" s="8" t="s">
        <v>2</v>
      </c>
      <c r="B3" s="4"/>
      <c r="C3" s="4"/>
      <c r="D3" s="4"/>
      <c r="E3" s="29" t="s">
        <v>24</v>
      </c>
      <c r="F3" s="29"/>
      <c r="G3" s="5"/>
      <c r="H3" s="4"/>
      <c r="I3" s="4"/>
      <c r="J3" s="5"/>
      <c r="K3" s="5"/>
      <c r="L3" s="30"/>
      <c r="M3" s="5"/>
      <c r="N3" s="5"/>
      <c r="O3" s="5"/>
      <c r="P3" s="5"/>
      <c r="Q3" s="5"/>
      <c r="R3" s="5"/>
      <c r="S3" s="5"/>
      <c r="T3" s="5"/>
      <c r="U3" s="5"/>
      <c r="V3" s="5"/>
      <c r="W3" s="5"/>
      <c r="X3" s="5"/>
      <c r="Y3" s="5"/>
      <c r="Z3" s="5"/>
      <c r="AA3" s="5"/>
      <c r="AB3" s="5"/>
      <c r="AC3" s="5"/>
      <c r="AD3" s="5"/>
      <c r="AE3" s="5"/>
    </row>
    <row r="4" spans="1:31" s="27" customFormat="1" ht="16.5" x14ac:dyDescent="0.25">
      <c r="A4" s="9" t="s">
        <v>3</v>
      </c>
      <c r="B4" s="4"/>
      <c r="C4" s="4"/>
      <c r="D4" s="4"/>
      <c r="E4" s="31" t="s">
        <v>25</v>
      </c>
      <c r="F4" s="31"/>
      <c r="G4" s="5"/>
      <c r="H4" s="4"/>
      <c r="I4" s="4"/>
      <c r="J4" s="5"/>
      <c r="K4" s="5"/>
      <c r="L4" s="9"/>
      <c r="M4" s="5"/>
      <c r="N4" s="5"/>
      <c r="O4" s="5"/>
      <c r="P4" s="5"/>
      <c r="Q4" s="5"/>
      <c r="R4" s="5"/>
      <c r="S4" s="5"/>
      <c r="T4" s="5"/>
      <c r="U4" s="5"/>
      <c r="V4" s="5"/>
      <c r="W4" s="5"/>
      <c r="X4" s="5"/>
      <c r="Y4" s="5"/>
      <c r="Z4" s="5"/>
      <c r="AA4" s="5"/>
      <c r="AB4" s="5"/>
      <c r="AC4" s="5"/>
      <c r="AD4" s="5"/>
      <c r="AE4" s="5"/>
    </row>
    <row r="5" spans="1:31" s="27" customFormat="1" ht="16.5" x14ac:dyDescent="0.25">
      <c r="A5" s="9" t="s">
        <v>4</v>
      </c>
      <c r="B5" s="4"/>
      <c r="C5" s="4"/>
      <c r="D5" s="4"/>
      <c r="E5" s="145" t="s">
        <v>129</v>
      </c>
      <c r="F5" s="146"/>
      <c r="G5" s="5"/>
      <c r="H5" s="5"/>
      <c r="I5" s="4"/>
      <c r="J5" s="5"/>
      <c r="K5" s="5"/>
      <c r="L5" s="5"/>
      <c r="M5" s="5"/>
      <c r="N5" s="5"/>
      <c r="O5" s="5"/>
      <c r="P5" s="5"/>
      <c r="Q5" s="5"/>
      <c r="R5" s="5"/>
      <c r="S5" s="5"/>
      <c r="T5" s="5"/>
      <c r="U5" s="5"/>
      <c r="V5" s="5"/>
      <c r="W5" s="5"/>
      <c r="X5" s="5"/>
      <c r="Y5" s="5"/>
      <c r="Z5" s="5"/>
      <c r="AA5" s="5"/>
      <c r="AB5" s="5"/>
      <c r="AC5" s="5"/>
      <c r="AD5" s="5"/>
      <c r="AE5" s="5"/>
    </row>
    <row r="6" spans="1:31" s="27" customFormat="1" x14ac:dyDescent="0.25">
      <c r="A6" s="126" t="s">
        <v>138</v>
      </c>
      <c r="B6" s="5"/>
      <c r="C6" s="5"/>
      <c r="D6" s="19"/>
      <c r="E6" s="5"/>
      <c r="F6" s="5"/>
      <c r="G6" s="5"/>
      <c r="H6" s="19"/>
      <c r="I6" s="19"/>
      <c r="J6" s="5"/>
      <c r="K6" s="5"/>
      <c r="L6" s="5"/>
      <c r="M6" s="5"/>
      <c r="N6" s="5"/>
      <c r="O6" s="5"/>
      <c r="P6" s="5"/>
      <c r="Q6" s="5"/>
      <c r="R6" s="5"/>
      <c r="S6" s="5"/>
      <c r="T6" s="5"/>
      <c r="U6" s="5"/>
      <c r="V6" s="5"/>
      <c r="W6" s="5"/>
      <c r="X6" s="5"/>
      <c r="Y6" s="5"/>
      <c r="Z6" s="5"/>
      <c r="AA6" s="5"/>
      <c r="AB6" s="5"/>
      <c r="AC6" s="5"/>
      <c r="AD6" s="5"/>
      <c r="AE6" s="5"/>
    </row>
    <row r="7" spans="1:31" s="27" customFormat="1" x14ac:dyDescent="0.25">
      <c r="A7" s="5"/>
      <c r="C7" s="5"/>
      <c r="D7" s="19"/>
      <c r="E7" s="5"/>
      <c r="F7" s="5"/>
      <c r="G7" s="5"/>
      <c r="H7" s="5"/>
      <c r="I7" s="5"/>
      <c r="J7" s="5"/>
      <c r="K7" s="5"/>
      <c r="L7" s="5"/>
      <c r="M7" s="5"/>
      <c r="N7" s="5"/>
      <c r="O7" s="5"/>
      <c r="P7" s="5"/>
      <c r="Q7" s="5"/>
      <c r="R7" s="5"/>
      <c r="S7" s="5"/>
      <c r="T7" s="5"/>
      <c r="U7" s="5"/>
      <c r="V7" s="5"/>
      <c r="W7" s="5"/>
      <c r="X7" s="5"/>
      <c r="Y7" s="5"/>
      <c r="Z7" s="5"/>
      <c r="AA7" s="5"/>
      <c r="AB7" s="5"/>
      <c r="AC7" s="5"/>
      <c r="AD7" s="5"/>
      <c r="AE7" s="5"/>
    </row>
    <row r="8" spans="1:31" ht="71.25" x14ac:dyDescent="0.25">
      <c r="A8" s="32" t="s">
        <v>26</v>
      </c>
      <c r="B8" s="32" t="s">
        <v>27</v>
      </c>
      <c r="C8" s="33" t="s">
        <v>28</v>
      </c>
      <c r="D8" s="33" t="s">
        <v>29</v>
      </c>
      <c r="E8" s="33" t="s">
        <v>128</v>
      </c>
      <c r="F8" s="32" t="s">
        <v>30</v>
      </c>
      <c r="G8" s="108" t="s">
        <v>136</v>
      </c>
      <c r="H8" s="32" t="s">
        <v>31</v>
      </c>
      <c r="I8" s="33" t="s">
        <v>32</v>
      </c>
      <c r="J8" s="33" t="s">
        <v>33</v>
      </c>
      <c r="K8" s="33" t="s">
        <v>137</v>
      </c>
    </row>
    <row r="9" spans="1:31" s="34" customFormat="1" x14ac:dyDescent="0.25">
      <c r="A9" s="134" t="s">
        <v>34</v>
      </c>
      <c r="B9" s="135"/>
      <c r="C9" s="135"/>
      <c r="D9" s="135"/>
      <c r="E9" s="135"/>
      <c r="F9" s="135"/>
      <c r="G9" s="135"/>
      <c r="H9" s="135"/>
      <c r="I9" s="135"/>
      <c r="J9" s="135"/>
      <c r="K9" s="136"/>
      <c r="L9" s="5"/>
    </row>
    <row r="10" spans="1:31" ht="68.25" customHeight="1" x14ac:dyDescent="0.25">
      <c r="A10" s="36">
        <v>1</v>
      </c>
      <c r="B10" s="37" t="s">
        <v>36</v>
      </c>
      <c r="C10" s="38" t="s">
        <v>126</v>
      </c>
      <c r="D10" s="39" t="e" vm="1">
        <v>#VALUE!</v>
      </c>
      <c r="E10" s="40">
        <v>26</v>
      </c>
      <c r="F10" s="41">
        <v>1</v>
      </c>
      <c r="G10" s="123">
        <f>25*0.54</f>
        <v>13.5</v>
      </c>
      <c r="H10" s="105">
        <v>1</v>
      </c>
      <c r="I10" s="106">
        <v>0</v>
      </c>
      <c r="J10" s="42">
        <f t="shared" ref="J10:J17" si="0">I10/H10</f>
        <v>0</v>
      </c>
      <c r="K10" s="42">
        <f t="shared" ref="K10:K17" si="1">(I10/H10)*E10</f>
        <v>0</v>
      </c>
    </row>
    <row r="11" spans="1:31" ht="68.25" customHeight="1" x14ac:dyDescent="0.25">
      <c r="A11" s="43"/>
      <c r="B11" s="44"/>
      <c r="C11" s="45" t="s">
        <v>38</v>
      </c>
      <c r="D11" s="39" t="e" vm="2">
        <v>#VALUE!</v>
      </c>
      <c r="E11" s="40">
        <v>200</v>
      </c>
      <c r="F11" s="41">
        <v>1</v>
      </c>
      <c r="G11" s="123">
        <f>32.65*0.54</f>
        <v>17.631</v>
      </c>
      <c r="H11" s="105">
        <v>1</v>
      </c>
      <c r="I11" s="106">
        <v>0</v>
      </c>
      <c r="J11" s="42">
        <f t="shared" si="0"/>
        <v>0</v>
      </c>
      <c r="K11" s="42">
        <f t="shared" si="1"/>
        <v>0</v>
      </c>
    </row>
    <row r="12" spans="1:31" ht="68.25" customHeight="1" x14ac:dyDescent="0.25">
      <c r="A12" s="43"/>
      <c r="B12" s="44"/>
      <c r="C12" s="45" t="s">
        <v>39</v>
      </c>
      <c r="D12" s="39" t="e" vm="3">
        <v>#VALUE!</v>
      </c>
      <c r="E12" s="40">
        <v>25</v>
      </c>
      <c r="F12" s="41">
        <v>1</v>
      </c>
      <c r="G12" s="123">
        <f>29.95*0.54</f>
        <v>16.173000000000002</v>
      </c>
      <c r="H12" s="105">
        <v>1</v>
      </c>
      <c r="I12" s="106">
        <v>0</v>
      </c>
      <c r="J12" s="42">
        <f t="shared" si="0"/>
        <v>0</v>
      </c>
      <c r="K12" s="42">
        <f t="shared" si="1"/>
        <v>0</v>
      </c>
    </row>
    <row r="13" spans="1:31" ht="68.25" customHeight="1" x14ac:dyDescent="0.25">
      <c r="A13" s="46">
        <v>2</v>
      </c>
      <c r="B13" s="47" t="s">
        <v>40</v>
      </c>
      <c r="C13" s="48" t="s">
        <v>41</v>
      </c>
      <c r="D13" s="39" t="e" vm="4">
        <v>#VALUE!</v>
      </c>
      <c r="E13" s="40">
        <v>100</v>
      </c>
      <c r="F13" s="41">
        <v>1</v>
      </c>
      <c r="G13" s="123">
        <f>12.95*0.54</f>
        <v>6.9930000000000003</v>
      </c>
      <c r="H13" s="105">
        <v>1</v>
      </c>
      <c r="I13" s="106">
        <v>0</v>
      </c>
      <c r="J13" s="49">
        <f t="shared" si="0"/>
        <v>0</v>
      </c>
      <c r="K13" s="49">
        <f t="shared" si="1"/>
        <v>0</v>
      </c>
    </row>
    <row r="14" spans="1:31" ht="68.25" customHeight="1" x14ac:dyDescent="0.25">
      <c r="A14" s="50"/>
      <c r="B14" s="51"/>
      <c r="C14" s="52" t="s">
        <v>42</v>
      </c>
      <c r="D14" s="39" t="e" vm="5">
        <v>#VALUE!</v>
      </c>
      <c r="E14" s="40">
        <v>72</v>
      </c>
      <c r="F14" s="41">
        <v>1</v>
      </c>
      <c r="G14" s="123">
        <f>12.95*0.54</f>
        <v>6.9930000000000003</v>
      </c>
      <c r="H14" s="105">
        <v>1</v>
      </c>
      <c r="I14" s="106">
        <v>0</v>
      </c>
      <c r="J14" s="49">
        <f t="shared" si="0"/>
        <v>0</v>
      </c>
      <c r="K14" s="49">
        <f t="shared" si="1"/>
        <v>0</v>
      </c>
    </row>
    <row r="15" spans="1:31" ht="68.25" customHeight="1" x14ac:dyDescent="0.25">
      <c r="A15" s="53">
        <v>3</v>
      </c>
      <c r="B15" s="54" t="s">
        <v>43</v>
      </c>
      <c r="C15" s="55" t="s">
        <v>44</v>
      </c>
      <c r="D15" s="56" t="e" vm="6">
        <v>#VALUE!</v>
      </c>
      <c r="E15" s="40">
        <v>36</v>
      </c>
      <c r="F15" s="41">
        <v>1</v>
      </c>
      <c r="G15" s="123">
        <f>9.95*0.54</f>
        <v>5.3730000000000002</v>
      </c>
      <c r="H15" s="105">
        <v>1</v>
      </c>
      <c r="I15" s="106">
        <v>0</v>
      </c>
      <c r="J15" s="49">
        <f t="shared" si="0"/>
        <v>0</v>
      </c>
      <c r="K15" s="49">
        <f t="shared" si="1"/>
        <v>0</v>
      </c>
    </row>
    <row r="16" spans="1:31" ht="68.25" customHeight="1" x14ac:dyDescent="0.25">
      <c r="A16" s="36">
        <v>4</v>
      </c>
      <c r="B16" s="37" t="s">
        <v>45</v>
      </c>
      <c r="C16" s="57" t="s">
        <v>46</v>
      </c>
      <c r="D16" s="39" t="e" vm="7">
        <v>#VALUE!</v>
      </c>
      <c r="E16" s="58">
        <v>12</v>
      </c>
      <c r="F16" s="41">
        <v>1</v>
      </c>
      <c r="G16" s="123">
        <f>12.95*0.54</f>
        <v>6.9930000000000003</v>
      </c>
      <c r="H16" s="105">
        <v>1</v>
      </c>
      <c r="I16" s="106">
        <v>0</v>
      </c>
      <c r="J16" s="49">
        <f t="shared" si="0"/>
        <v>0</v>
      </c>
      <c r="K16" s="49">
        <f t="shared" si="1"/>
        <v>0</v>
      </c>
    </row>
    <row r="17" spans="1:12" ht="68.25" customHeight="1" x14ac:dyDescent="0.25">
      <c r="A17" s="43"/>
      <c r="B17" s="44"/>
      <c r="C17" s="59" t="s">
        <v>47</v>
      </c>
      <c r="D17" s="39" t="e" vm="8">
        <v>#VALUE!</v>
      </c>
      <c r="E17" s="60">
        <v>3</v>
      </c>
      <c r="F17" s="41">
        <v>1</v>
      </c>
      <c r="G17" s="123">
        <f>24.95*0.54</f>
        <v>13.473000000000001</v>
      </c>
      <c r="H17" s="105">
        <v>1</v>
      </c>
      <c r="I17" s="106">
        <v>0</v>
      </c>
      <c r="J17" s="49">
        <f t="shared" si="0"/>
        <v>0</v>
      </c>
      <c r="K17" s="49">
        <f t="shared" si="1"/>
        <v>0</v>
      </c>
    </row>
    <row r="18" spans="1:12" s="34" customFormat="1" x14ac:dyDescent="0.25">
      <c r="A18" s="134" t="s">
        <v>48</v>
      </c>
      <c r="B18" s="135" t="s">
        <v>49</v>
      </c>
      <c r="C18" s="135"/>
      <c r="D18" s="135"/>
      <c r="E18" s="135"/>
      <c r="F18" s="135"/>
      <c r="G18" s="135"/>
      <c r="H18" s="135"/>
      <c r="I18" s="135"/>
      <c r="J18" s="135"/>
      <c r="K18" s="136"/>
      <c r="L18" s="5"/>
    </row>
    <row r="19" spans="1:12" ht="71.25" x14ac:dyDescent="0.25">
      <c r="A19" s="61">
        <v>1</v>
      </c>
      <c r="B19" s="61" t="s">
        <v>50</v>
      </c>
      <c r="C19" s="62" t="s">
        <v>51</v>
      </c>
      <c r="D19" s="63" t="e" vm="9">
        <v>#VALUE!</v>
      </c>
      <c r="E19" s="64">
        <f>492/6</f>
        <v>82</v>
      </c>
      <c r="F19" s="65">
        <v>6</v>
      </c>
      <c r="G19" s="123">
        <v>45</v>
      </c>
      <c r="H19" s="105">
        <v>6</v>
      </c>
      <c r="I19" s="106">
        <v>0</v>
      </c>
      <c r="J19" s="66">
        <f>I19/H19</f>
        <v>0</v>
      </c>
      <c r="K19" s="66">
        <f>(I19/H19)*E19</f>
        <v>0</v>
      </c>
    </row>
    <row r="20" spans="1:12" ht="57" x14ac:dyDescent="0.25">
      <c r="A20" s="67">
        <v>2</v>
      </c>
      <c r="B20" s="67" t="s">
        <v>52</v>
      </c>
      <c r="C20" s="68" t="s">
        <v>53</v>
      </c>
      <c r="D20" s="69" t="e" vm="10">
        <v>#VALUE!</v>
      </c>
      <c r="E20" s="64">
        <v>42</v>
      </c>
      <c r="F20" s="70">
        <v>1</v>
      </c>
      <c r="G20" s="123">
        <f>30.95*0.54</f>
        <v>16.713000000000001</v>
      </c>
      <c r="H20" s="105">
        <v>1</v>
      </c>
      <c r="I20" s="106">
        <v>0</v>
      </c>
      <c r="J20" s="66">
        <f t="shared" ref="J19:J43" si="2">I20/H20</f>
        <v>0</v>
      </c>
      <c r="K20" s="66">
        <f t="shared" ref="K19:K43" si="3">(I20/H20)*E20</f>
        <v>0</v>
      </c>
    </row>
    <row r="21" spans="1:12" ht="42.75" x14ac:dyDescent="0.25">
      <c r="A21" s="71">
        <v>3</v>
      </c>
      <c r="B21" s="72" t="s">
        <v>54</v>
      </c>
      <c r="C21" s="38" t="s">
        <v>55</v>
      </c>
      <c r="D21" s="73" t="e" vm="11">
        <v>#VALUE!</v>
      </c>
      <c r="E21" s="64">
        <v>14</v>
      </c>
      <c r="F21" s="55" t="s">
        <v>56</v>
      </c>
      <c r="G21" s="123">
        <f>29.95*0.54</f>
        <v>16.173000000000002</v>
      </c>
      <c r="H21" s="105">
        <v>10</v>
      </c>
      <c r="I21" s="106">
        <v>0</v>
      </c>
      <c r="J21" s="66">
        <f t="shared" si="2"/>
        <v>0</v>
      </c>
      <c r="K21" s="66">
        <f t="shared" si="3"/>
        <v>0</v>
      </c>
    </row>
    <row r="22" spans="1:12" ht="185.25" x14ac:dyDescent="0.25">
      <c r="A22" s="74">
        <v>4</v>
      </c>
      <c r="B22" s="74" t="s">
        <v>57</v>
      </c>
      <c r="C22" s="45" t="s">
        <v>58</v>
      </c>
      <c r="D22" s="75" t="e" vm="12">
        <v>#VALUE!</v>
      </c>
      <c r="E22" s="40">
        <v>19</v>
      </c>
      <c r="F22" s="76">
        <v>1</v>
      </c>
      <c r="G22" s="123">
        <v>13.5</v>
      </c>
      <c r="H22" s="105">
        <v>1</v>
      </c>
      <c r="I22" s="106">
        <v>0</v>
      </c>
      <c r="J22" s="66">
        <f t="shared" si="2"/>
        <v>0</v>
      </c>
      <c r="K22" s="66">
        <f t="shared" si="3"/>
        <v>0</v>
      </c>
    </row>
    <row r="23" spans="1:12" ht="85.5" x14ac:dyDescent="0.25">
      <c r="A23" s="77">
        <v>5</v>
      </c>
      <c r="B23" s="78" t="s">
        <v>59</v>
      </c>
      <c r="C23" s="79" t="s">
        <v>60</v>
      </c>
      <c r="D23" s="80" t="e" vm="13">
        <v>#VALUE!</v>
      </c>
      <c r="E23" s="81">
        <v>22</v>
      </c>
      <c r="F23" s="82">
        <v>1</v>
      </c>
      <c r="G23" s="123">
        <f>25*0.54</f>
        <v>13.5</v>
      </c>
      <c r="H23" s="105">
        <v>1</v>
      </c>
      <c r="I23" s="106">
        <v>0</v>
      </c>
      <c r="J23" s="66">
        <f t="shared" si="2"/>
        <v>0</v>
      </c>
      <c r="K23" s="66">
        <f t="shared" si="3"/>
        <v>0</v>
      </c>
    </row>
    <row r="24" spans="1:12" ht="85.5" x14ac:dyDescent="0.25">
      <c r="A24" s="109">
        <v>6</v>
      </c>
      <c r="B24" s="147" t="s">
        <v>61</v>
      </c>
      <c r="C24" s="148" t="s">
        <v>62</v>
      </c>
      <c r="D24" s="148" t="e" vm="14">
        <v>#VALUE!</v>
      </c>
      <c r="E24" s="149">
        <v>2</v>
      </c>
      <c r="F24" s="148" t="s">
        <v>63</v>
      </c>
      <c r="G24" s="150">
        <f>25*0.54</f>
        <v>13.5</v>
      </c>
      <c r="H24" s="113"/>
      <c r="I24" s="114"/>
      <c r="J24" s="115"/>
      <c r="K24" s="115"/>
    </row>
    <row r="25" spans="1:12" ht="156.75" x14ac:dyDescent="0.25">
      <c r="A25" s="67">
        <v>7</v>
      </c>
      <c r="B25" s="78" t="s">
        <v>64</v>
      </c>
      <c r="C25" s="79" t="s">
        <v>65</v>
      </c>
      <c r="D25" s="80" t="e" vm="15">
        <v>#VALUE!</v>
      </c>
      <c r="E25" s="81">
        <v>13</v>
      </c>
      <c r="F25" s="82">
        <v>1</v>
      </c>
      <c r="G25" s="123">
        <f>39.95*0.54</f>
        <v>21.573000000000004</v>
      </c>
      <c r="H25" s="105">
        <v>1</v>
      </c>
      <c r="I25" s="106">
        <v>0</v>
      </c>
      <c r="J25" s="66">
        <f t="shared" si="2"/>
        <v>0</v>
      </c>
      <c r="K25" s="66">
        <f t="shared" si="3"/>
        <v>0</v>
      </c>
    </row>
    <row r="26" spans="1:12" ht="71.25" x14ac:dyDescent="0.25">
      <c r="A26" s="71">
        <v>8</v>
      </c>
      <c r="B26" s="78" t="s">
        <v>66</v>
      </c>
      <c r="C26" s="79" t="s">
        <v>67</v>
      </c>
      <c r="D26" s="80" t="e" vm="16">
        <v>#VALUE!</v>
      </c>
      <c r="E26" s="81">
        <v>183</v>
      </c>
      <c r="F26" s="82">
        <v>1</v>
      </c>
      <c r="G26" s="123">
        <f>7.95*0.54</f>
        <v>4.2930000000000001</v>
      </c>
      <c r="H26" s="105">
        <v>1</v>
      </c>
      <c r="I26" s="106">
        <v>0</v>
      </c>
      <c r="J26" s="66">
        <f t="shared" si="2"/>
        <v>0</v>
      </c>
      <c r="K26" s="66">
        <f t="shared" si="3"/>
        <v>0</v>
      </c>
    </row>
    <row r="27" spans="1:12" ht="85.5" x14ac:dyDescent="0.25">
      <c r="A27" s="74">
        <v>9</v>
      </c>
      <c r="B27" s="78" t="s">
        <v>68</v>
      </c>
      <c r="C27" s="79" t="s">
        <v>69</v>
      </c>
      <c r="D27" s="80" t="e" vm="17">
        <v>#VALUE!</v>
      </c>
      <c r="E27" s="81">
        <v>14</v>
      </c>
      <c r="F27" s="82">
        <v>1</v>
      </c>
      <c r="G27" s="123">
        <f>8.5*0.54</f>
        <v>4.59</v>
      </c>
      <c r="H27" s="105">
        <v>1</v>
      </c>
      <c r="I27" s="106">
        <v>0</v>
      </c>
      <c r="J27" s="66">
        <f t="shared" si="2"/>
        <v>0</v>
      </c>
      <c r="K27" s="66">
        <f t="shared" si="3"/>
        <v>0</v>
      </c>
    </row>
    <row r="28" spans="1:12" ht="171" x14ac:dyDescent="0.25">
      <c r="A28" s="77">
        <v>10</v>
      </c>
      <c r="B28" s="78" t="s">
        <v>70</v>
      </c>
      <c r="C28" s="79" t="s">
        <v>71</v>
      </c>
      <c r="D28" s="80" t="e" vm="18">
        <v>#VALUE!</v>
      </c>
      <c r="E28" s="81">
        <v>10</v>
      </c>
      <c r="F28" s="82">
        <v>1</v>
      </c>
      <c r="G28" s="123">
        <f>9.95*0.54</f>
        <v>5.3730000000000002</v>
      </c>
      <c r="H28" s="105">
        <v>1</v>
      </c>
      <c r="I28" s="106">
        <v>0</v>
      </c>
      <c r="J28" s="66">
        <f t="shared" si="2"/>
        <v>0</v>
      </c>
      <c r="K28" s="66">
        <f t="shared" si="3"/>
        <v>0</v>
      </c>
    </row>
    <row r="29" spans="1:12" ht="171" x14ac:dyDescent="0.25">
      <c r="A29" s="61">
        <v>11</v>
      </c>
      <c r="B29" s="78" t="s">
        <v>72</v>
      </c>
      <c r="C29" s="79" t="s">
        <v>73</v>
      </c>
      <c r="D29" s="80" t="e" vm="19">
        <v>#VALUE!</v>
      </c>
      <c r="E29" s="81">
        <v>20</v>
      </c>
      <c r="F29" s="82" t="s">
        <v>74</v>
      </c>
      <c r="G29" s="123">
        <f>34.95*0.54</f>
        <v>18.873000000000001</v>
      </c>
      <c r="H29" s="105">
        <v>1</v>
      </c>
      <c r="I29" s="106">
        <v>0</v>
      </c>
      <c r="J29" s="66">
        <f t="shared" si="2"/>
        <v>0</v>
      </c>
      <c r="K29" s="66">
        <f t="shared" si="3"/>
        <v>0</v>
      </c>
    </row>
    <row r="30" spans="1:12" ht="60" customHeight="1" x14ac:dyDescent="0.25">
      <c r="A30" s="67">
        <v>12</v>
      </c>
      <c r="B30" s="78" t="s">
        <v>75</v>
      </c>
      <c r="C30" s="79" t="s">
        <v>76</v>
      </c>
      <c r="D30" s="80" t="e" vm="20">
        <v>#VALUE!</v>
      </c>
      <c r="E30" s="81">
        <v>1025</v>
      </c>
      <c r="F30" s="82">
        <v>1</v>
      </c>
      <c r="G30" s="123">
        <v>4.99</v>
      </c>
      <c r="H30" s="105">
        <v>1</v>
      </c>
      <c r="I30" s="106">
        <v>0</v>
      </c>
      <c r="J30" s="66">
        <f t="shared" si="2"/>
        <v>0</v>
      </c>
      <c r="K30" s="66">
        <f t="shared" si="3"/>
        <v>0</v>
      </c>
    </row>
    <row r="31" spans="1:12" ht="60" customHeight="1" x14ac:dyDescent="0.25">
      <c r="A31" s="151">
        <v>13</v>
      </c>
      <c r="B31" s="147" t="s">
        <v>77</v>
      </c>
      <c r="C31" s="148" t="s">
        <v>78</v>
      </c>
      <c r="D31" s="148" t="e" vm="21">
        <v>#VALUE!</v>
      </c>
      <c r="E31" s="149">
        <v>3</v>
      </c>
      <c r="F31" s="148">
        <v>1</v>
      </c>
      <c r="G31" s="150">
        <f>39.95*0.54</f>
        <v>21.573000000000004</v>
      </c>
      <c r="H31" s="113"/>
      <c r="I31" s="114"/>
      <c r="J31" s="115"/>
      <c r="K31" s="115"/>
    </row>
    <row r="32" spans="1:12" ht="60" customHeight="1" x14ac:dyDescent="0.25">
      <c r="A32" s="110">
        <v>14</v>
      </c>
      <c r="B32" s="147" t="s">
        <v>79</v>
      </c>
      <c r="C32" s="148" t="s">
        <v>80</v>
      </c>
      <c r="D32" s="148" t="e" vm="22">
        <v>#VALUE!</v>
      </c>
      <c r="E32" s="149">
        <v>1</v>
      </c>
      <c r="F32" s="148">
        <v>1</v>
      </c>
      <c r="G32" s="150">
        <f>29.95*0.54</f>
        <v>16.173000000000002</v>
      </c>
      <c r="H32" s="113"/>
      <c r="I32" s="114"/>
      <c r="J32" s="115"/>
      <c r="K32" s="115"/>
    </row>
    <row r="33" spans="1:31" ht="60" customHeight="1" x14ac:dyDescent="0.25">
      <c r="A33" s="77">
        <v>15</v>
      </c>
      <c r="B33" s="83" t="s">
        <v>81</v>
      </c>
      <c r="C33" s="41" t="s">
        <v>82</v>
      </c>
      <c r="D33" s="84" t="e" vm="23">
        <v>#VALUE!</v>
      </c>
      <c r="E33" s="40">
        <v>21</v>
      </c>
      <c r="F33" s="41">
        <v>1</v>
      </c>
      <c r="G33" s="123">
        <f>9.99*0.54</f>
        <v>5.3946000000000005</v>
      </c>
      <c r="H33" s="105">
        <v>1</v>
      </c>
      <c r="I33" s="106">
        <v>0</v>
      </c>
      <c r="J33" s="66">
        <f t="shared" si="2"/>
        <v>0</v>
      </c>
      <c r="K33" s="66">
        <f t="shared" si="3"/>
        <v>0</v>
      </c>
    </row>
    <row r="34" spans="1:31" ht="60" customHeight="1" x14ac:dyDescent="0.25">
      <c r="A34" s="109">
        <v>16</v>
      </c>
      <c r="B34" s="147" t="s">
        <v>83</v>
      </c>
      <c r="C34" s="148" t="s">
        <v>84</v>
      </c>
      <c r="D34" s="148" t="e" vm="24">
        <v>#VALUE!</v>
      </c>
      <c r="E34" s="149">
        <v>5</v>
      </c>
      <c r="F34" s="148">
        <v>1</v>
      </c>
      <c r="G34" s="150">
        <f>29.95*0.54</f>
        <v>16.173000000000002</v>
      </c>
      <c r="H34" s="113"/>
      <c r="I34" s="114"/>
      <c r="J34" s="115"/>
      <c r="K34" s="115"/>
    </row>
    <row r="35" spans="1:31" ht="60" customHeight="1" x14ac:dyDescent="0.25">
      <c r="A35" s="67">
        <v>17</v>
      </c>
      <c r="B35" s="78" t="s">
        <v>85</v>
      </c>
      <c r="C35" s="79" t="s">
        <v>86</v>
      </c>
      <c r="D35" s="80" t="e" vm="25">
        <v>#VALUE!</v>
      </c>
      <c r="E35" s="81">
        <v>102</v>
      </c>
      <c r="F35" s="82">
        <v>1</v>
      </c>
      <c r="G35" s="123">
        <f>9.95*0.54</f>
        <v>5.3730000000000002</v>
      </c>
      <c r="H35" s="105">
        <v>1</v>
      </c>
      <c r="I35" s="106">
        <v>0</v>
      </c>
      <c r="J35" s="66">
        <f t="shared" si="2"/>
        <v>0</v>
      </c>
      <c r="K35" s="66">
        <f t="shared" si="3"/>
        <v>0</v>
      </c>
    </row>
    <row r="36" spans="1:31" ht="60" customHeight="1" x14ac:dyDescent="0.25">
      <c r="A36" s="71">
        <v>18</v>
      </c>
      <c r="B36" s="78" t="s">
        <v>87</v>
      </c>
      <c r="C36" s="79" t="s">
        <v>88</v>
      </c>
      <c r="D36" s="80" t="e" vm="26">
        <v>#VALUE!</v>
      </c>
      <c r="E36" s="81">
        <v>618</v>
      </c>
      <c r="F36" s="82">
        <v>1</v>
      </c>
      <c r="G36" s="123">
        <f>6.85*0.54</f>
        <v>3.6989999999999998</v>
      </c>
      <c r="H36" s="105">
        <v>1</v>
      </c>
      <c r="I36" s="106">
        <v>0</v>
      </c>
      <c r="J36" s="66">
        <f t="shared" si="2"/>
        <v>0</v>
      </c>
      <c r="K36" s="66">
        <f t="shared" si="3"/>
        <v>0</v>
      </c>
    </row>
    <row r="37" spans="1:31" ht="60" customHeight="1" x14ac:dyDescent="0.25">
      <c r="A37" s="74">
        <v>19</v>
      </c>
      <c r="B37" s="78" t="s">
        <v>89</v>
      </c>
      <c r="C37" s="79" t="s">
        <v>90</v>
      </c>
      <c r="D37" s="80" t="e" vm="27">
        <v>#VALUE!</v>
      </c>
      <c r="E37" s="81">
        <f>350/50</f>
        <v>7</v>
      </c>
      <c r="F37" s="48">
        <v>10</v>
      </c>
      <c r="G37" s="123">
        <f>39.5*0.54</f>
        <v>21.330000000000002</v>
      </c>
      <c r="H37" s="107">
        <v>10</v>
      </c>
      <c r="I37" s="106">
        <v>0</v>
      </c>
      <c r="J37" s="66">
        <f t="shared" si="2"/>
        <v>0</v>
      </c>
      <c r="K37" s="66">
        <f t="shared" si="3"/>
        <v>0</v>
      </c>
      <c r="L37" s="5" t="s">
        <v>35</v>
      </c>
    </row>
    <row r="38" spans="1:31" ht="60" customHeight="1" x14ac:dyDescent="0.25">
      <c r="A38" s="77">
        <v>20</v>
      </c>
      <c r="B38" s="47" t="s">
        <v>91</v>
      </c>
      <c r="C38" s="48" t="s">
        <v>92</v>
      </c>
      <c r="D38" s="80" t="e" vm="28">
        <v>#VALUE!</v>
      </c>
      <c r="E38" s="81">
        <f>2500/50</f>
        <v>50</v>
      </c>
      <c r="F38" s="82">
        <v>50</v>
      </c>
      <c r="G38" s="123">
        <f>28.5*0.54</f>
        <v>15.39</v>
      </c>
      <c r="H38" s="105">
        <v>50</v>
      </c>
      <c r="I38" s="106">
        <v>0</v>
      </c>
      <c r="J38" s="66">
        <f t="shared" si="2"/>
        <v>0</v>
      </c>
      <c r="K38" s="66">
        <f t="shared" si="3"/>
        <v>0</v>
      </c>
    </row>
    <row r="39" spans="1:31" ht="60" customHeight="1" x14ac:dyDescent="0.25">
      <c r="A39" s="61">
        <v>21</v>
      </c>
      <c r="B39" s="83" t="s">
        <v>93</v>
      </c>
      <c r="C39" s="41" t="s">
        <v>94</v>
      </c>
      <c r="D39" s="85" t="e" vm="29">
        <v>#VALUE!</v>
      </c>
      <c r="E39" s="40">
        <v>70</v>
      </c>
      <c r="F39" s="41">
        <v>10</v>
      </c>
      <c r="G39" s="123">
        <f>14.4*0.54</f>
        <v>7.7760000000000007</v>
      </c>
      <c r="H39" s="105">
        <v>10</v>
      </c>
      <c r="I39" s="106">
        <v>0</v>
      </c>
      <c r="J39" s="66">
        <f t="shared" si="2"/>
        <v>0</v>
      </c>
      <c r="K39" s="66">
        <f t="shared" si="3"/>
        <v>0</v>
      </c>
    </row>
    <row r="40" spans="1:31" ht="60" customHeight="1" x14ac:dyDescent="0.25">
      <c r="A40" s="67">
        <v>22</v>
      </c>
      <c r="B40" s="83" t="s">
        <v>95</v>
      </c>
      <c r="C40" s="41" t="s">
        <v>96</v>
      </c>
      <c r="D40" s="85" t="e" vm="30">
        <v>#VALUE!</v>
      </c>
      <c r="E40" s="40">
        <v>17</v>
      </c>
      <c r="F40" s="41">
        <v>10</v>
      </c>
      <c r="G40" s="123">
        <f>19.9*0.54</f>
        <v>10.746</v>
      </c>
      <c r="H40" s="105">
        <v>10</v>
      </c>
      <c r="I40" s="106">
        <v>0</v>
      </c>
      <c r="J40" s="66">
        <f t="shared" si="2"/>
        <v>0</v>
      </c>
      <c r="K40" s="66">
        <f t="shared" si="3"/>
        <v>0</v>
      </c>
      <c r="L40" s="19"/>
    </row>
    <row r="41" spans="1:31" ht="60" customHeight="1" x14ac:dyDescent="0.25">
      <c r="A41" s="71">
        <v>23</v>
      </c>
      <c r="B41" s="83" t="s">
        <v>97</v>
      </c>
      <c r="C41" s="41" t="s">
        <v>98</v>
      </c>
      <c r="D41" s="75" t="e" vm="31">
        <v>#VALUE!</v>
      </c>
      <c r="E41" s="40">
        <f>1280/10</f>
        <v>128</v>
      </c>
      <c r="F41" s="41">
        <v>10</v>
      </c>
      <c r="G41" s="123">
        <f>12.5*0.54</f>
        <v>6.75</v>
      </c>
      <c r="H41" s="105">
        <v>10</v>
      </c>
      <c r="I41" s="106">
        <v>0</v>
      </c>
      <c r="J41" s="66">
        <f t="shared" si="2"/>
        <v>0</v>
      </c>
      <c r="K41" s="66">
        <f t="shared" si="3"/>
        <v>0</v>
      </c>
    </row>
    <row r="42" spans="1:31" ht="60" customHeight="1" x14ac:dyDescent="0.25">
      <c r="A42" s="74">
        <v>24</v>
      </c>
      <c r="B42" s="83" t="s">
        <v>99</v>
      </c>
      <c r="C42" s="41" t="s">
        <v>100</v>
      </c>
      <c r="D42" s="84" t="e" vm="32">
        <v>#VALUE!</v>
      </c>
      <c r="E42" s="40">
        <v>113</v>
      </c>
      <c r="F42" s="41">
        <v>10</v>
      </c>
      <c r="G42" s="123">
        <f>43*0.54</f>
        <v>23.220000000000002</v>
      </c>
      <c r="H42" s="105">
        <v>10</v>
      </c>
      <c r="I42" s="106">
        <v>0</v>
      </c>
      <c r="J42" s="66">
        <f t="shared" si="2"/>
        <v>0</v>
      </c>
      <c r="K42" s="66">
        <f t="shared" si="3"/>
        <v>0</v>
      </c>
    </row>
    <row r="43" spans="1:31" ht="60" customHeight="1" x14ac:dyDescent="0.25">
      <c r="A43" s="77">
        <v>25</v>
      </c>
      <c r="B43" s="83" t="s">
        <v>101</v>
      </c>
      <c r="C43" s="41" t="s">
        <v>102</v>
      </c>
      <c r="D43" s="84" t="e" vm="33">
        <v>#VALUE!</v>
      </c>
      <c r="E43" s="40">
        <v>51</v>
      </c>
      <c r="F43" s="41">
        <v>10</v>
      </c>
      <c r="G43" s="123">
        <f>11.9*0.54</f>
        <v>6.426000000000001</v>
      </c>
      <c r="H43" s="105">
        <v>10</v>
      </c>
      <c r="I43" s="106">
        <v>0</v>
      </c>
      <c r="J43" s="66">
        <f t="shared" si="2"/>
        <v>0</v>
      </c>
      <c r="K43" s="66">
        <f t="shared" si="3"/>
        <v>0</v>
      </c>
    </row>
    <row r="44" spans="1:31" s="118" customFormat="1" ht="60" customHeight="1" x14ac:dyDescent="0.25">
      <c r="A44" s="109">
        <v>26</v>
      </c>
      <c r="B44" s="110" t="s">
        <v>103</v>
      </c>
      <c r="C44" s="111" t="s">
        <v>104</v>
      </c>
      <c r="D44" s="111" t="e" vm="34">
        <v>#VALUE!</v>
      </c>
      <c r="E44" s="112">
        <v>1</v>
      </c>
      <c r="F44" s="111"/>
      <c r="G44" s="119"/>
      <c r="H44" s="113"/>
      <c r="I44" s="114"/>
      <c r="J44" s="115"/>
      <c r="K44" s="115"/>
      <c r="L44" s="116"/>
      <c r="M44" s="117"/>
      <c r="N44" s="117"/>
      <c r="O44" s="117"/>
      <c r="P44" s="117"/>
      <c r="Q44" s="117"/>
      <c r="R44" s="117"/>
      <c r="S44" s="117"/>
      <c r="T44" s="117"/>
      <c r="U44" s="117"/>
      <c r="V44" s="117"/>
      <c r="W44" s="117"/>
      <c r="X44" s="117"/>
      <c r="Y44" s="117"/>
      <c r="Z44" s="117"/>
      <c r="AA44" s="117"/>
      <c r="AB44" s="117"/>
      <c r="AC44" s="117"/>
      <c r="AD44" s="117"/>
      <c r="AE44" s="117"/>
    </row>
    <row r="45" spans="1:31" ht="60" customHeight="1" x14ac:dyDescent="0.25">
      <c r="A45" s="120">
        <v>27</v>
      </c>
      <c r="B45" s="110" t="s">
        <v>105</v>
      </c>
      <c r="C45" s="111" t="s">
        <v>106</v>
      </c>
      <c r="D45" s="111" t="e" vm="35">
        <v>#VALUE!</v>
      </c>
      <c r="E45" s="112">
        <v>2</v>
      </c>
      <c r="F45" s="111">
        <v>100</v>
      </c>
      <c r="G45" s="150">
        <f>15*0.54</f>
        <v>8.1000000000000014</v>
      </c>
      <c r="H45" s="113"/>
      <c r="I45" s="114"/>
      <c r="J45" s="115"/>
      <c r="K45" s="115"/>
      <c r="L45" s="5" t="s">
        <v>35</v>
      </c>
    </row>
    <row r="46" spans="1:31" ht="60" customHeight="1" x14ac:dyDescent="0.25">
      <c r="A46" s="71">
        <v>28</v>
      </c>
      <c r="B46" s="83" t="s">
        <v>107</v>
      </c>
      <c r="C46" s="41" t="s">
        <v>108</v>
      </c>
      <c r="D46" s="41" t="e" vm="36">
        <v>#VALUE!</v>
      </c>
      <c r="E46" s="40">
        <v>271</v>
      </c>
      <c r="F46" s="41">
        <v>1</v>
      </c>
      <c r="G46" s="123">
        <f>1.8*0.54</f>
        <v>0.97200000000000009</v>
      </c>
      <c r="H46" s="105">
        <v>1</v>
      </c>
      <c r="I46" s="106">
        <v>0</v>
      </c>
      <c r="J46" s="66">
        <f>I46/H46</f>
        <v>0</v>
      </c>
      <c r="K46" s="66">
        <f>(I46/H46)*E46</f>
        <v>0</v>
      </c>
    </row>
    <row r="47" spans="1:31" ht="60" customHeight="1" x14ac:dyDescent="0.25">
      <c r="A47" s="74">
        <v>29</v>
      </c>
      <c r="B47" s="83" t="s">
        <v>109</v>
      </c>
      <c r="C47" s="41" t="s">
        <v>110</v>
      </c>
      <c r="D47" s="75" t="e" vm="37">
        <v>#VALUE!</v>
      </c>
      <c r="E47" s="40">
        <v>445</v>
      </c>
      <c r="F47" s="41">
        <v>1</v>
      </c>
      <c r="G47" s="123">
        <f>7.95*0.54</f>
        <v>4.2930000000000001</v>
      </c>
      <c r="H47" s="105">
        <v>1</v>
      </c>
      <c r="I47" s="106">
        <v>0</v>
      </c>
      <c r="J47" s="66">
        <f>I47/H47</f>
        <v>0</v>
      </c>
      <c r="K47" s="66">
        <f>(I47/H47)*E47</f>
        <v>0</v>
      </c>
    </row>
    <row r="48" spans="1:31" ht="57" customHeight="1" x14ac:dyDescent="0.25">
      <c r="A48" s="77">
        <v>30</v>
      </c>
      <c r="B48" s="44" t="s">
        <v>111</v>
      </c>
      <c r="C48" s="41" t="s">
        <v>112</v>
      </c>
      <c r="D48" s="84" t="e" vm="38">
        <v>#VALUE!</v>
      </c>
      <c r="E48" s="40">
        <v>362</v>
      </c>
      <c r="F48" s="41">
        <v>1</v>
      </c>
      <c r="G48" s="124">
        <f>11.95*0.54</f>
        <v>6.4530000000000003</v>
      </c>
      <c r="H48" s="105">
        <v>1</v>
      </c>
      <c r="I48" s="106">
        <v>0</v>
      </c>
      <c r="J48" s="49">
        <f>I48/H48</f>
        <v>0</v>
      </c>
      <c r="K48" s="49">
        <f>(I48/H48)*E48</f>
        <v>0</v>
      </c>
    </row>
    <row r="49" spans="1:12" ht="57" customHeight="1" x14ac:dyDescent="0.25">
      <c r="A49" s="61">
        <v>31</v>
      </c>
      <c r="B49" s="44" t="s">
        <v>113</v>
      </c>
      <c r="C49" s="41" t="s">
        <v>114</v>
      </c>
      <c r="D49" s="84" t="e" vm="39">
        <v>#VALUE!</v>
      </c>
      <c r="E49" s="40">
        <v>5</v>
      </c>
      <c r="F49" s="41">
        <v>1</v>
      </c>
      <c r="G49" s="123">
        <f>12.95*0.54</f>
        <v>6.9930000000000003</v>
      </c>
      <c r="H49" s="105">
        <v>1</v>
      </c>
      <c r="I49" s="106">
        <v>0</v>
      </c>
      <c r="J49" s="49">
        <f>I49/H49</f>
        <v>0</v>
      </c>
      <c r="K49" s="49">
        <f>(I49/H49)*E49</f>
        <v>0</v>
      </c>
    </row>
    <row r="50" spans="1:12" ht="57" customHeight="1" x14ac:dyDescent="0.25">
      <c r="A50" s="120">
        <v>32</v>
      </c>
      <c r="B50" s="110" t="s">
        <v>115</v>
      </c>
      <c r="C50" s="111" t="s">
        <v>116</v>
      </c>
      <c r="D50" s="121" t="e" vm="40">
        <v>#VALUE!</v>
      </c>
      <c r="E50" s="112">
        <v>100</v>
      </c>
      <c r="F50" s="111"/>
      <c r="G50" s="111"/>
      <c r="H50" s="113"/>
      <c r="I50" s="114"/>
      <c r="J50" s="122"/>
      <c r="K50" s="122"/>
    </row>
    <row r="51" spans="1:12" s="34" customFormat="1" ht="15" x14ac:dyDescent="0.25">
      <c r="A51" s="86"/>
      <c r="B51" s="86"/>
      <c r="D51" s="87"/>
      <c r="I51" s="88"/>
      <c r="J51" s="89"/>
      <c r="K51" s="89"/>
      <c r="L51" s="5"/>
    </row>
    <row r="52" spans="1:12" s="91" customFormat="1" ht="28.5" x14ac:dyDescent="0.3">
      <c r="A52" s="137" t="s">
        <v>117</v>
      </c>
      <c r="B52" s="137"/>
      <c r="C52" s="33" t="s">
        <v>118</v>
      </c>
      <c r="D52" s="33" t="s">
        <v>127</v>
      </c>
      <c r="E52" s="90" t="s">
        <v>119</v>
      </c>
      <c r="F52" s="9"/>
      <c r="G52" s="9"/>
      <c r="H52" s="9"/>
      <c r="I52" s="9"/>
    </row>
    <row r="53" spans="1:12" s="91" customFormat="1" x14ac:dyDescent="0.3">
      <c r="A53" s="138" t="s">
        <v>125</v>
      </c>
      <c r="B53" s="138"/>
      <c r="C53" s="92">
        <v>6</v>
      </c>
      <c r="D53" s="25">
        <v>0</v>
      </c>
      <c r="E53" s="93">
        <f>C53*D53</f>
        <v>0</v>
      </c>
      <c r="F53" s="9"/>
      <c r="G53" s="9"/>
      <c r="H53" s="9"/>
      <c r="I53" s="9"/>
    </row>
    <row r="54" spans="1:12" s="34" customFormat="1" ht="15" x14ac:dyDescent="0.25">
      <c r="A54" s="86"/>
      <c r="B54" s="86"/>
      <c r="D54" s="87"/>
      <c r="I54" s="88"/>
      <c r="J54" s="89"/>
      <c r="K54" s="89"/>
      <c r="L54" s="5"/>
    </row>
    <row r="55" spans="1:12" x14ac:dyDescent="0.25">
      <c r="A55" s="143" t="s">
        <v>37</v>
      </c>
      <c r="B55" s="143"/>
      <c r="C55" s="143"/>
    </row>
    <row r="56" spans="1:12" ht="101.25" customHeight="1" x14ac:dyDescent="0.25">
      <c r="A56" s="144" t="s">
        <v>130</v>
      </c>
      <c r="B56" s="144"/>
      <c r="C56" s="144"/>
    </row>
    <row r="57" spans="1:12" s="91" customFormat="1" x14ac:dyDescent="0.3">
      <c r="A57" s="94"/>
      <c r="B57" s="95"/>
      <c r="C57" s="96"/>
      <c r="D57" s="97"/>
      <c r="E57" s="9"/>
      <c r="F57" s="9"/>
      <c r="G57" s="9"/>
      <c r="H57" s="9"/>
      <c r="I57" s="9"/>
    </row>
    <row r="58" spans="1:12" x14ac:dyDescent="0.25">
      <c r="A58" s="131" t="s">
        <v>120</v>
      </c>
      <c r="B58" s="132"/>
      <c r="C58" s="132"/>
      <c r="D58" s="132"/>
      <c r="E58" s="132"/>
      <c r="F58" s="132"/>
      <c r="G58" s="132"/>
      <c r="H58" s="132"/>
      <c r="I58" s="132"/>
      <c r="J58" s="133"/>
      <c r="K58" s="98">
        <f>SUM(K10:K49)+E53</f>
        <v>0</v>
      </c>
    </row>
    <row r="59" spans="1:12" ht="15" thickBot="1" x14ac:dyDescent="0.3"/>
    <row r="60" spans="1:12" ht="15" x14ac:dyDescent="0.25">
      <c r="B60" s="99" t="s">
        <v>121</v>
      </c>
      <c r="C60" s="139"/>
      <c r="D60" s="140"/>
      <c r="E60" s="100"/>
    </row>
    <row r="61" spans="1:12" ht="42.75" x14ac:dyDescent="0.25">
      <c r="B61" s="101" t="s">
        <v>122</v>
      </c>
      <c r="C61" s="127"/>
      <c r="D61" s="128"/>
      <c r="E61" s="9"/>
    </row>
    <row r="62" spans="1:12" x14ac:dyDescent="0.25">
      <c r="B62" s="102" t="s">
        <v>123</v>
      </c>
      <c r="C62" s="127"/>
      <c r="D62" s="128"/>
      <c r="E62" s="9"/>
    </row>
    <row r="63" spans="1:12" ht="15" thickBot="1" x14ac:dyDescent="0.3">
      <c r="B63" s="103" t="s">
        <v>124</v>
      </c>
      <c r="C63" s="129"/>
      <c r="D63" s="130"/>
      <c r="E63" s="9"/>
    </row>
    <row r="64" spans="1:12" x14ac:dyDescent="0.25">
      <c r="B64" s="9"/>
      <c r="C64" s="9"/>
      <c r="D64" s="9"/>
      <c r="E64" s="9"/>
    </row>
    <row r="65" spans="2:5" ht="16.5" x14ac:dyDescent="0.25">
      <c r="B65" s="4"/>
      <c r="C65" s="104"/>
      <c r="D65" s="4"/>
      <c r="E65" s="4"/>
    </row>
    <row r="69" spans="2:5" x14ac:dyDescent="0.25">
      <c r="B69" s="20"/>
    </row>
  </sheetData>
  <sheetProtection algorithmName="SHA-512" hashValue="dRzWaxzKInaW/p/pFdlVu/UY6MuPuuR15QBIUDVT/34sut3oW81FZyIu9lMlrDrgGjeoBvIZA99Pgot6Du2Ymw==" saltValue="6B9eQrz7EKjBtpnWttg2Lw==" spinCount="100000" sheet="1" objects="1" scenarios="1"/>
  <mergeCells count="13">
    <mergeCell ref="E2:F2"/>
    <mergeCell ref="A55:C55"/>
    <mergeCell ref="A56:C56"/>
    <mergeCell ref="E5:F5"/>
    <mergeCell ref="C61:D61"/>
    <mergeCell ref="C62:D62"/>
    <mergeCell ref="C63:D63"/>
    <mergeCell ref="A58:J58"/>
    <mergeCell ref="A9:K9"/>
    <mergeCell ref="A18:K18"/>
    <mergeCell ref="A52:B52"/>
    <mergeCell ref="A53:B53"/>
    <mergeCell ref="C60:D60"/>
  </mergeCells>
  <pageMargins left="0.7" right="0.7" top="0.75" bottom="0.75" header="0.3" footer="0.3"/>
  <pageSetup paperSize="9" orientation="portrait" r:id="rId1"/>
  <ignoredErrors>
    <ignoredError sqref="G15 G3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4671e9-d84e-4208-adab-9c27586a405e">
      <Terms xmlns="http://schemas.microsoft.com/office/infopath/2007/PartnerControls"/>
    </lcf76f155ced4ddcb4097134ff3c332f>
    <TaxCatchAll xmlns="7a199c71-258b-4a4c-b750-16c4cedcfc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2C7C156F27CF45B48777E036029DC1" ma:contentTypeVersion="14" ma:contentTypeDescription="Create a new document." ma:contentTypeScope="" ma:versionID="dbb4820a2813e65376c1165f43076696">
  <xsd:schema xmlns:xsd="http://www.w3.org/2001/XMLSchema" xmlns:xs="http://www.w3.org/2001/XMLSchema" xmlns:p="http://schemas.microsoft.com/office/2006/metadata/properties" xmlns:ns2="494671e9-d84e-4208-adab-9c27586a405e" xmlns:ns3="7a199c71-258b-4a4c-b750-16c4cedcfc89" targetNamespace="http://schemas.microsoft.com/office/2006/metadata/properties" ma:root="true" ma:fieldsID="ac8fdb3238f871a9c1e304ad35726ab9" ns2:_="" ns3:_="">
    <xsd:import namespace="494671e9-d84e-4208-adab-9c27586a405e"/>
    <xsd:import namespace="7a199c71-258b-4a4c-b750-16c4cedcfc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671e9-d84e-4208-adab-9c27586a4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65a90ea-d0e7-4aae-8ef9-9f5dd1eb65e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199c71-258b-4a4c-b750-16c4cedcfc8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dbe0339-8d13-48af-ab87-52359fd63d27}" ma:internalName="TaxCatchAll" ma:showField="CatchAllData" ma:web="7a199c71-258b-4a4c-b750-16c4cedcfc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97FD-671B-466E-BA90-3E6EB3C3F5ED}">
  <ds:schemaRefs>
    <ds:schemaRef ds:uri="http://schemas.microsoft.com/sharepoint/v3/contenttype/forms"/>
  </ds:schemaRefs>
</ds:datastoreItem>
</file>

<file path=customXml/itemProps2.xml><?xml version="1.0" encoding="utf-8"?>
<ds:datastoreItem xmlns:ds="http://schemas.openxmlformats.org/officeDocument/2006/customXml" ds:itemID="{C8B1D392-D626-41E9-899A-F8AEF61D80A9}">
  <ds:schemaRefs>
    <ds:schemaRef ds:uri="http://purl.org/dc/elements/1.1/"/>
    <ds:schemaRef ds:uri="http://purl.org/dc/dcmitype/"/>
    <ds:schemaRef ds:uri="http://purl.org/dc/terms/"/>
    <ds:schemaRef ds:uri="494671e9-d84e-4208-adab-9c27586a405e"/>
    <ds:schemaRef ds:uri="http://schemas.microsoft.com/office/2006/documentManagement/types"/>
    <ds:schemaRef ds:uri="7a199c71-258b-4a4c-b750-16c4cedcfc89"/>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9016B07-606F-49E3-8EEA-B2783AB52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671e9-d84e-4208-adab-9c27586a405e"/>
    <ds:schemaRef ds:uri="7a199c71-258b-4a4c-b750-16c4cedcfc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Toelichting</vt:lpstr>
      <vt:lpstr>Vergelijkingsprijs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Eck, Marjan van</dc:creator>
  <cp:keywords/>
  <dc:description/>
  <cp:lastModifiedBy>Toussaint, Janneke</cp:lastModifiedBy>
  <cp:revision/>
  <dcterms:created xsi:type="dcterms:W3CDTF">2021-09-30T08:04:45Z</dcterms:created>
  <dcterms:modified xsi:type="dcterms:W3CDTF">2025-10-08T08:09:31Z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0x0101004B2C7C156F27CF45B48777E036029DC1</vt:lpwstr>
  </property>
  <property fmtid="{D5CDD505-2E9C-101B-9397-08002B2CF9AE}" pid="3" name="MediaServiceImageTags">
    <vt:lpwstr/>
  </property>
</Properties>
</file>