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76_TP_Nieuwbouw FC Eindhoven-AV\07. Nvi\"/>
    </mc:Choice>
  </mc:AlternateContent>
  <xr:revisionPtr revIDLastSave="0" documentId="13_ncr:1_{C103B7AB-A584-4386-BA97-B2B13C7CBE70}" xr6:coauthVersionLast="47" xr6:coauthVersionMax="47" xr10:uidLastSave="{00000000-0000-0000-0000-000000000000}"/>
  <bookViews>
    <workbookView xWindow="8110" yWindow="-21280" windowWidth="19430" windowHeight="20720" tabRatio="836" xr2:uid="{00000000-000D-0000-FFFF-FFFF00000000}"/>
  </bookViews>
  <sheets>
    <sheet name="gunningscriterium SEB" sheetId="21" r:id="rId1"/>
    <sheet name="invulblad opdrachtnemer" sheetId="24" r:id="rId2"/>
    <sheet name="logboek opdrachtnemer" sheetId="31" state="hidden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opdrachtgever'!$G$10:$G$122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opdrachtnemer'!$A$1:$U$33</definedName>
    <definedName name="_xlnm.Print_Area" localSheetId="2">'logboek opdrachtnemer'!$A$1:$BH$75</definedName>
    <definedName name="_xlnm.Print_Area" localSheetId="3">'subsidie opdrachtgever'!$A$1:$N$102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SEB'!$C$5:$C$86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6" i="21" l="1"/>
  <c r="G19" i="21"/>
  <c r="I35" i="36"/>
  <c r="I36" i="36"/>
  <c r="I37" i="36"/>
  <c r="I38" i="36"/>
  <c r="I39" i="36"/>
  <c r="I40" i="36"/>
  <c r="I41" i="36"/>
  <c r="I42" i="36"/>
  <c r="I43" i="36"/>
  <c r="I44" i="36"/>
  <c r="I45" i="36"/>
  <c r="I46" i="36"/>
  <c r="I47" i="36"/>
  <c r="I48" i="36"/>
  <c r="I49" i="36"/>
  <c r="I50" i="36"/>
  <c r="I51" i="36"/>
  <c r="I52" i="36"/>
  <c r="I53" i="36"/>
  <c r="I34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C108" i="36"/>
  <c r="F108" i="36"/>
  <c r="C109" i="36"/>
  <c r="G109" i="36" s="1"/>
  <c r="I109" i="36" s="1"/>
  <c r="F109" i="36"/>
  <c r="C110" i="36"/>
  <c r="F110" i="36"/>
  <c r="G110" i="36"/>
  <c r="I110" i="36" s="1"/>
  <c r="C111" i="36"/>
  <c r="G111" i="36" s="1"/>
  <c r="I111" i="36" s="1"/>
  <c r="F111" i="36"/>
  <c r="C112" i="36"/>
  <c r="G112" i="36" s="1"/>
  <c r="F112" i="36"/>
  <c r="C113" i="36"/>
  <c r="F113" i="36"/>
  <c r="C114" i="36"/>
  <c r="G114" i="36" s="1"/>
  <c r="I114" i="36" s="1"/>
  <c r="F114" i="36"/>
  <c r="C115" i="36"/>
  <c r="F115" i="36"/>
  <c r="G115" i="36"/>
  <c r="I115" i="36" s="1"/>
  <c r="H115" i="36"/>
  <c r="C116" i="36"/>
  <c r="G116" i="36" s="1"/>
  <c r="I116" i="36" s="1"/>
  <c r="F116" i="36"/>
  <c r="C117" i="36"/>
  <c r="F117" i="36"/>
  <c r="G117" i="36"/>
  <c r="H117" i="36" s="1"/>
  <c r="C118" i="36"/>
  <c r="F118" i="36"/>
  <c r="G118" i="36"/>
  <c r="H118" i="36" s="1"/>
  <c r="C119" i="36"/>
  <c r="G119" i="36" s="1"/>
  <c r="I119" i="36" s="1"/>
  <c r="F119" i="36"/>
  <c r="C120" i="36"/>
  <c r="G120" i="36" s="1"/>
  <c r="I120" i="36" s="1"/>
  <c r="F120" i="36"/>
  <c r="C121" i="36"/>
  <c r="G121" i="36" s="1"/>
  <c r="F121" i="36"/>
  <c r="C122" i="36"/>
  <c r="F122" i="36"/>
  <c r="F104" i="36"/>
  <c r="F105" i="36"/>
  <c r="F106" i="36"/>
  <c r="F107" i="36"/>
  <c r="C104" i="36"/>
  <c r="G104" i="36" s="1"/>
  <c r="I104" i="36" s="1"/>
  <c r="C105" i="36"/>
  <c r="G105" i="36" s="1"/>
  <c r="I105" i="36" s="1"/>
  <c r="C106" i="36"/>
  <c r="C107" i="36"/>
  <c r="F103" i="36"/>
  <c r="C103" i="36"/>
  <c r="C85" i="36"/>
  <c r="G85" i="36" s="1"/>
  <c r="H85" i="36" s="1"/>
  <c r="F85" i="36"/>
  <c r="C86" i="36"/>
  <c r="G86" i="36" s="1"/>
  <c r="F86" i="36"/>
  <c r="C87" i="36"/>
  <c r="F87" i="36"/>
  <c r="G87" i="36"/>
  <c r="I87" i="36" s="1"/>
  <c r="C88" i="36"/>
  <c r="G88" i="36" s="1"/>
  <c r="I88" i="36" s="1"/>
  <c r="F88" i="36"/>
  <c r="C89" i="36"/>
  <c r="F89" i="36"/>
  <c r="G89" i="36"/>
  <c r="H89" i="36" s="1"/>
  <c r="C90" i="36"/>
  <c r="G90" i="36" s="1"/>
  <c r="H90" i="36" s="1"/>
  <c r="F90" i="36"/>
  <c r="C91" i="36"/>
  <c r="G91" i="36" s="1"/>
  <c r="F91" i="36"/>
  <c r="C92" i="36"/>
  <c r="G92" i="36" s="1"/>
  <c r="I92" i="36" s="1"/>
  <c r="F92" i="36"/>
  <c r="C93" i="36"/>
  <c r="G93" i="36" s="1"/>
  <c r="I93" i="36" s="1"/>
  <c r="F93" i="36"/>
  <c r="C94" i="36"/>
  <c r="G94" i="36" s="1"/>
  <c r="F94" i="36"/>
  <c r="C95" i="36"/>
  <c r="G95" i="36" s="1"/>
  <c r="F95" i="36"/>
  <c r="C96" i="36"/>
  <c r="G96" i="36" s="1"/>
  <c r="F96" i="36"/>
  <c r="C97" i="36"/>
  <c r="G97" i="36" s="1"/>
  <c r="F97" i="36"/>
  <c r="C98" i="36"/>
  <c r="G98" i="36" s="1"/>
  <c r="I98" i="36" s="1"/>
  <c r="F98" i="36"/>
  <c r="C99" i="36"/>
  <c r="F99" i="36"/>
  <c r="G99" i="36"/>
  <c r="I99" i="36" s="1"/>
  <c r="F81" i="36"/>
  <c r="F82" i="36"/>
  <c r="F83" i="36"/>
  <c r="F84" i="36"/>
  <c r="F80" i="36"/>
  <c r="C81" i="36"/>
  <c r="G81" i="36" s="1"/>
  <c r="I81" i="36" s="1"/>
  <c r="C82" i="36"/>
  <c r="C83" i="36"/>
  <c r="C84" i="36"/>
  <c r="G84" i="36" s="1"/>
  <c r="I84" i="36" s="1"/>
  <c r="C80" i="36"/>
  <c r="G80" i="36" s="1"/>
  <c r="I80" i="36" s="1"/>
  <c r="A118" i="36"/>
  <c r="A113" i="36"/>
  <c r="A108" i="36"/>
  <c r="A103" i="36"/>
  <c r="A95" i="36"/>
  <c r="A90" i="36"/>
  <c r="A85" i="36"/>
  <c r="A80" i="36"/>
  <c r="A72" i="36"/>
  <c r="A67" i="36"/>
  <c r="A62" i="36"/>
  <c r="A57" i="36"/>
  <c r="G83" i="36"/>
  <c r="I83" i="36" s="1"/>
  <c r="M75" i="31"/>
  <c r="M74" i="31"/>
  <c r="M73" i="31"/>
  <c r="M72" i="31"/>
  <c r="M71" i="31"/>
  <c r="M70" i="31"/>
  <c r="M69" i="31"/>
  <c r="M68" i="31"/>
  <c r="M67" i="31"/>
  <c r="M66" i="31"/>
  <c r="M65" i="31"/>
  <c r="M64" i="31"/>
  <c r="M63" i="31"/>
  <c r="M62" i="31"/>
  <c r="M61" i="31"/>
  <c r="M60" i="31"/>
  <c r="M59" i="31"/>
  <c r="M58" i="31"/>
  <c r="M57" i="31"/>
  <c r="M56" i="31"/>
  <c r="M107" i="31"/>
  <c r="M106" i="31"/>
  <c r="M105" i="31"/>
  <c r="M104" i="31"/>
  <c r="M103" i="31"/>
  <c r="M122" i="31"/>
  <c r="M121" i="31"/>
  <c r="M120" i="31"/>
  <c r="M119" i="31"/>
  <c r="M118" i="31"/>
  <c r="M117" i="31"/>
  <c r="M116" i="31"/>
  <c r="M115" i="31"/>
  <c r="M114" i="31"/>
  <c r="M113" i="31"/>
  <c r="M112" i="31"/>
  <c r="M111" i="31"/>
  <c r="M110" i="31"/>
  <c r="M109" i="31"/>
  <c r="M108" i="31"/>
  <c r="M99" i="31"/>
  <c r="M98" i="31"/>
  <c r="M97" i="31"/>
  <c r="M96" i="31"/>
  <c r="M95" i="31"/>
  <c r="M94" i="31"/>
  <c r="M93" i="31"/>
  <c r="M92" i="31"/>
  <c r="M91" i="31"/>
  <c r="M90" i="31"/>
  <c r="M89" i="31"/>
  <c r="M88" i="31"/>
  <c r="M87" i="31"/>
  <c r="M86" i="31"/>
  <c r="M85" i="31"/>
  <c r="Q101" i="31"/>
  <c r="Q78" i="31"/>
  <c r="BD101" i="31"/>
  <c r="BD78" i="31"/>
  <c r="AR101" i="31"/>
  <c r="AR78" i="31"/>
  <c r="AF101" i="31"/>
  <c r="AF78" i="31"/>
  <c r="BD54" i="31"/>
  <c r="AR54" i="31"/>
  <c r="Q54" i="31"/>
  <c r="AF54" i="31"/>
  <c r="A118" i="31"/>
  <c r="A113" i="31"/>
  <c r="A108" i="31"/>
  <c r="A103" i="31"/>
  <c r="A95" i="31"/>
  <c r="A90" i="31"/>
  <c r="A85" i="31"/>
  <c r="A80" i="31"/>
  <c r="A71" i="31"/>
  <c r="A66" i="31"/>
  <c r="A61" i="31"/>
  <c r="A56" i="31"/>
  <c r="M10" i="31"/>
  <c r="M84" i="31"/>
  <c r="M83" i="31"/>
  <c r="M82" i="31"/>
  <c r="M81" i="31"/>
  <c r="M80" i="31"/>
  <c r="H87" i="36" l="1"/>
  <c r="I95" i="36"/>
  <c r="H95" i="36"/>
  <c r="I112" i="36"/>
  <c r="H112" i="36"/>
  <c r="H86" i="36"/>
  <c r="I86" i="36"/>
  <c r="H97" i="36"/>
  <c r="I97" i="36"/>
  <c r="H121" i="36"/>
  <c r="I121" i="36"/>
  <c r="H80" i="36"/>
  <c r="H113" i="36"/>
  <c r="H92" i="36"/>
  <c r="I118" i="36"/>
  <c r="H99" i="36"/>
  <c r="H98" i="36"/>
  <c r="G122" i="36"/>
  <c r="I122" i="36" s="1"/>
  <c r="G113" i="36"/>
  <c r="I113" i="36" s="1"/>
  <c r="I89" i="36"/>
  <c r="G108" i="36"/>
  <c r="I108" i="36" s="1"/>
  <c r="H110" i="36"/>
  <c r="H109" i="36"/>
  <c r="H120" i="36"/>
  <c r="I117" i="36"/>
  <c r="H114" i="36"/>
  <c r="H111" i="36"/>
  <c r="H119" i="36"/>
  <c r="H116" i="36"/>
  <c r="H96" i="36"/>
  <c r="I96" i="36"/>
  <c r="H91" i="36"/>
  <c r="I91" i="36"/>
  <c r="I94" i="36"/>
  <c r="H94" i="36"/>
  <c r="H88" i="36"/>
  <c r="I85" i="36"/>
  <c r="H93" i="36"/>
  <c r="I90" i="36"/>
  <c r="H81" i="36"/>
  <c r="H84" i="36"/>
  <c r="H105" i="36"/>
  <c r="G82" i="36"/>
  <c r="I82" i="36" s="1"/>
  <c r="G103" i="36"/>
  <c r="I103" i="36" s="1"/>
  <c r="G106" i="36"/>
  <c r="I106" i="36" s="1"/>
  <c r="H83" i="36"/>
  <c r="H104" i="36"/>
  <c r="G107" i="36"/>
  <c r="I107" i="36" s="1"/>
  <c r="H122" i="36" l="1"/>
  <c r="H108" i="36"/>
  <c r="H107" i="36"/>
  <c r="H106" i="36"/>
  <c r="H82" i="36"/>
  <c r="H103" i="36"/>
  <c r="C62" i="36" l="1"/>
  <c r="F62" i="36"/>
  <c r="C63" i="36"/>
  <c r="F63" i="36"/>
  <c r="C64" i="36"/>
  <c r="F64" i="36"/>
  <c r="C65" i="36"/>
  <c r="F65" i="36"/>
  <c r="C66" i="36"/>
  <c r="F66" i="36"/>
  <c r="C67" i="36"/>
  <c r="F67" i="36"/>
  <c r="C68" i="36"/>
  <c r="F68" i="36"/>
  <c r="C69" i="36"/>
  <c r="F69" i="36"/>
  <c r="C70" i="36"/>
  <c r="F70" i="36"/>
  <c r="C71" i="36"/>
  <c r="F71" i="36"/>
  <c r="C72" i="36"/>
  <c r="F72" i="36"/>
  <c r="C73" i="36"/>
  <c r="F73" i="36"/>
  <c r="C74" i="36"/>
  <c r="F74" i="36"/>
  <c r="C75" i="36"/>
  <c r="F75" i="36"/>
  <c r="C76" i="36"/>
  <c r="F76" i="36"/>
  <c r="I76" i="36"/>
  <c r="I75" i="36"/>
  <c r="I74" i="36"/>
  <c r="I73" i="36"/>
  <c r="I72" i="36"/>
  <c r="I71" i="36"/>
  <c r="I70" i="36"/>
  <c r="I69" i="36"/>
  <c r="I68" i="36"/>
  <c r="I67" i="36"/>
  <c r="I66" i="36"/>
  <c r="I65" i="36"/>
  <c r="I64" i="36"/>
  <c r="I63" i="36"/>
  <c r="I62" i="36"/>
  <c r="I61" i="36"/>
  <c r="I60" i="36"/>
  <c r="I59" i="36"/>
  <c r="I58" i="36"/>
  <c r="I57" i="36"/>
  <c r="F58" i="36"/>
  <c r="F59" i="36"/>
  <c r="F60" i="36"/>
  <c r="F61" i="36"/>
  <c r="F57" i="36"/>
  <c r="C58" i="36"/>
  <c r="C59" i="36"/>
  <c r="C60" i="36"/>
  <c r="C61" i="36"/>
  <c r="C57" i="36"/>
  <c r="G69" i="36" l="1"/>
  <c r="H69" i="36" s="1"/>
  <c r="G64" i="36"/>
  <c r="H64" i="36" s="1"/>
  <c r="G62" i="36"/>
  <c r="H62" i="36" s="1"/>
  <c r="G66" i="36"/>
  <c r="H66" i="36" s="1"/>
  <c r="G70" i="36"/>
  <c r="H70" i="36" s="1"/>
  <c r="G72" i="36"/>
  <c r="H72" i="36" s="1"/>
  <c r="G63" i="36"/>
  <c r="H63" i="36" s="1"/>
  <c r="G76" i="36"/>
  <c r="H76" i="36" s="1"/>
  <c r="G71" i="36"/>
  <c r="H71" i="36" s="1"/>
  <c r="G74" i="36"/>
  <c r="H74" i="36" s="1"/>
  <c r="G73" i="36"/>
  <c r="H73" i="36" s="1"/>
  <c r="G65" i="36"/>
  <c r="H65" i="36" s="1"/>
  <c r="G68" i="36"/>
  <c r="H68" i="36" s="1"/>
  <c r="G67" i="36"/>
  <c r="H67" i="36" s="1"/>
  <c r="G75" i="36"/>
  <c r="H75" i="36" s="1"/>
  <c r="M24" i="21" l="1"/>
  <c r="M25" i="21"/>
  <c r="M26" i="21"/>
  <c r="M27" i="21"/>
  <c r="M28" i="21"/>
  <c r="M29" i="21"/>
  <c r="M30" i="21"/>
  <c r="M31" i="21"/>
  <c r="M32" i="21"/>
  <c r="M33" i="21"/>
  <c r="G16" i="21"/>
  <c r="D12" i="42" l="1"/>
  <c r="D10" i="42"/>
  <c r="D8" i="42"/>
  <c r="C55" i="36"/>
  <c r="C32" i="36"/>
  <c r="C9" i="36"/>
  <c r="C31" i="31"/>
  <c r="C8" i="31"/>
  <c r="C17" i="24"/>
  <c r="C8" i="24"/>
  <c r="D6" i="31"/>
  <c r="D6" i="21"/>
  <c r="H5" i="36"/>
  <c r="R24" i="24"/>
  <c r="R23" i="24"/>
  <c r="R22" i="24"/>
  <c r="R21" i="24"/>
  <c r="R20" i="24"/>
  <c r="R12" i="24"/>
  <c r="R13" i="24"/>
  <c r="R14" i="24"/>
  <c r="R15" i="24"/>
  <c r="R11" i="24"/>
  <c r="M24" i="24"/>
  <c r="M23" i="24"/>
  <c r="M22" i="24"/>
  <c r="M21" i="24"/>
  <c r="M20" i="24"/>
  <c r="M12" i="24"/>
  <c r="M13" i="24"/>
  <c r="M14" i="24"/>
  <c r="M15" i="24"/>
  <c r="M11" i="24"/>
  <c r="H20" i="24"/>
  <c r="H24" i="24"/>
  <c r="H23" i="24"/>
  <c r="H22" i="24"/>
  <c r="H21" i="24"/>
  <c r="H12" i="24"/>
  <c r="H13" i="24"/>
  <c r="H14" i="24"/>
  <c r="H15" i="24"/>
  <c r="H11" i="24"/>
  <c r="M52" i="31"/>
  <c r="M51" i="31"/>
  <c r="M50" i="31"/>
  <c r="M49" i="31"/>
  <c r="M48" i="31"/>
  <c r="M47" i="31"/>
  <c r="M46" i="31"/>
  <c r="M45" i="31"/>
  <c r="M44" i="31"/>
  <c r="M43" i="31"/>
  <c r="M42" i="31"/>
  <c r="M41" i="31"/>
  <c r="M40" i="31"/>
  <c r="M39" i="31"/>
  <c r="M38" i="31"/>
  <c r="M37" i="31"/>
  <c r="M36" i="31"/>
  <c r="M35" i="31"/>
  <c r="M34" i="31"/>
  <c r="M33" i="31"/>
  <c r="M29" i="31"/>
  <c r="M28" i="31"/>
  <c r="M27" i="31"/>
  <c r="M26" i="31"/>
  <c r="M25" i="31"/>
  <c r="M24" i="31"/>
  <c r="M23" i="31"/>
  <c r="M22" i="31"/>
  <c r="M21" i="31"/>
  <c r="M20" i="31"/>
  <c r="M19" i="31"/>
  <c r="M18" i="31"/>
  <c r="M17" i="31"/>
  <c r="M16" i="31"/>
  <c r="M15" i="31"/>
  <c r="N18" i="42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6" i="36"/>
  <c r="C50" i="36" l="1"/>
  <c r="D50" i="36"/>
  <c r="E50" i="36"/>
  <c r="F50" i="36"/>
  <c r="C51" i="36"/>
  <c r="D51" i="36"/>
  <c r="E51" i="36"/>
  <c r="F51" i="36"/>
  <c r="C52" i="36"/>
  <c r="D52" i="36"/>
  <c r="E52" i="36"/>
  <c r="F52" i="36"/>
  <c r="C53" i="36"/>
  <c r="D53" i="36"/>
  <c r="E53" i="36"/>
  <c r="F53" i="36"/>
  <c r="D49" i="36"/>
  <c r="E49" i="36"/>
  <c r="F49" i="36"/>
  <c r="C49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D44" i="36"/>
  <c r="E44" i="36"/>
  <c r="F44" i="36"/>
  <c r="C44" i="36"/>
  <c r="D39" i="36"/>
  <c r="E39" i="36"/>
  <c r="F39" i="36"/>
  <c r="D40" i="36"/>
  <c r="E40" i="36"/>
  <c r="F40" i="36"/>
  <c r="D41" i="36"/>
  <c r="E41" i="36"/>
  <c r="F41" i="36"/>
  <c r="D42" i="36"/>
  <c r="E42" i="36"/>
  <c r="F42" i="36"/>
  <c r="D43" i="36"/>
  <c r="E43" i="36"/>
  <c r="F43" i="36"/>
  <c r="C40" i="36"/>
  <c r="C41" i="36"/>
  <c r="C42" i="36"/>
  <c r="C43" i="36"/>
  <c r="C39" i="36"/>
  <c r="F35" i="36"/>
  <c r="F36" i="36"/>
  <c r="F37" i="36"/>
  <c r="F38" i="36"/>
  <c r="F34" i="36"/>
  <c r="E35" i="36"/>
  <c r="E36" i="36"/>
  <c r="E37" i="36"/>
  <c r="E38" i="36"/>
  <c r="E34" i="36"/>
  <c r="D35" i="36"/>
  <c r="D36" i="36"/>
  <c r="D37" i="36"/>
  <c r="D38" i="36"/>
  <c r="D34" i="36"/>
  <c r="C35" i="36"/>
  <c r="C36" i="36"/>
  <c r="C37" i="36"/>
  <c r="C38" i="36"/>
  <c r="C34" i="36"/>
  <c r="G58" i="36" l="1"/>
  <c r="H58" i="36" s="1"/>
  <c r="G60" i="36"/>
  <c r="H60" i="36" s="1"/>
  <c r="G42" i="36"/>
  <c r="H42" i="36" s="1"/>
  <c r="G51" i="36"/>
  <c r="H51" i="36" s="1"/>
  <c r="G43" i="36"/>
  <c r="H43" i="36" s="1"/>
  <c r="G41" i="36"/>
  <c r="H41" i="36" s="1"/>
  <c r="G44" i="36"/>
  <c r="H44" i="36" s="1"/>
  <c r="G50" i="36"/>
  <c r="H50" i="36" s="1"/>
  <c r="G52" i="36"/>
  <c r="H52" i="36" s="1"/>
  <c r="G36" i="36"/>
  <c r="H36" i="36" s="1"/>
  <c r="G57" i="36"/>
  <c r="H57" i="36" s="1"/>
  <c r="G35" i="36"/>
  <c r="H35" i="36" s="1"/>
  <c r="G59" i="36"/>
  <c r="H59" i="36" s="1"/>
  <c r="G61" i="36"/>
  <c r="H61" i="36" s="1"/>
  <c r="G49" i="36"/>
  <c r="H49" i="36" s="1"/>
  <c r="G34" i="36"/>
  <c r="H34" i="36" s="1"/>
  <c r="G40" i="36"/>
  <c r="H40" i="36" s="1"/>
  <c r="G48" i="36"/>
  <c r="H48" i="36" s="1"/>
  <c r="G39" i="36"/>
  <c r="H39" i="36" s="1"/>
  <c r="G47" i="36"/>
  <c r="H47" i="36" s="1"/>
  <c r="G38" i="36"/>
  <c r="H38" i="36" s="1"/>
  <c r="G46" i="36"/>
  <c r="H46" i="36" s="1"/>
  <c r="G37" i="36"/>
  <c r="H37" i="36" s="1"/>
  <c r="G45" i="36"/>
  <c r="H45" i="36" s="1"/>
  <c r="G53" i="36"/>
  <c r="H53" i="36" s="1"/>
  <c r="D26" i="36" l="1"/>
  <c r="E26" i="36"/>
  <c r="F26" i="36"/>
  <c r="D27" i="36"/>
  <c r="E27" i="36"/>
  <c r="F27" i="36"/>
  <c r="D28" i="36"/>
  <c r="E28" i="36"/>
  <c r="F28" i="36"/>
  <c r="D29" i="36"/>
  <c r="E29" i="36"/>
  <c r="F29" i="36"/>
  <c r="D30" i="36"/>
  <c r="E30" i="36"/>
  <c r="F30" i="36"/>
  <c r="C27" i="36"/>
  <c r="C28" i="36"/>
  <c r="C29" i="36"/>
  <c r="C30" i="36"/>
  <c r="C26" i="36"/>
  <c r="A49" i="36"/>
  <c r="A44" i="36"/>
  <c r="A39" i="36"/>
  <c r="A34" i="36"/>
  <c r="A26" i="36"/>
  <c r="A21" i="36"/>
  <c r="A16" i="36"/>
  <c r="A11" i="36"/>
  <c r="G29" i="36" l="1"/>
  <c r="H29" i="36" s="1"/>
  <c r="G28" i="36"/>
  <c r="H28" i="36" s="1"/>
  <c r="G30" i="36"/>
  <c r="H30" i="36" s="1"/>
  <c r="G27" i="36"/>
  <c r="H27" i="36" s="1"/>
  <c r="G26" i="36"/>
  <c r="H26" i="36" s="1"/>
  <c r="D21" i="36"/>
  <c r="E21" i="36"/>
  <c r="F21" i="36"/>
  <c r="D22" i="36"/>
  <c r="E22" i="36"/>
  <c r="F22" i="36"/>
  <c r="D23" i="36"/>
  <c r="E23" i="36"/>
  <c r="F23" i="36"/>
  <c r="D24" i="36"/>
  <c r="E24" i="36"/>
  <c r="F24" i="36"/>
  <c r="D25" i="36"/>
  <c r="E25" i="36"/>
  <c r="F25" i="36"/>
  <c r="C22" i="36"/>
  <c r="C23" i="36"/>
  <c r="C24" i="36"/>
  <c r="C25" i="36"/>
  <c r="C21" i="36"/>
  <c r="D16" i="36"/>
  <c r="E16" i="36"/>
  <c r="F16" i="36"/>
  <c r="D17" i="36"/>
  <c r="E17" i="36"/>
  <c r="F17" i="36"/>
  <c r="D18" i="36"/>
  <c r="E18" i="36"/>
  <c r="F18" i="36"/>
  <c r="D19" i="36"/>
  <c r="E19" i="36"/>
  <c r="F19" i="36"/>
  <c r="D20" i="36"/>
  <c r="E20" i="36"/>
  <c r="F20" i="36"/>
  <c r="C17" i="36"/>
  <c r="C18" i="36"/>
  <c r="C19" i="36"/>
  <c r="C20" i="36"/>
  <c r="C16" i="36"/>
  <c r="F12" i="36"/>
  <c r="F13" i="36"/>
  <c r="F14" i="36"/>
  <c r="F15" i="36"/>
  <c r="F11" i="36"/>
  <c r="E12" i="36"/>
  <c r="E13" i="36"/>
  <c r="E14" i="36"/>
  <c r="E15" i="36"/>
  <c r="E11" i="36"/>
  <c r="D12" i="36"/>
  <c r="D13" i="36"/>
  <c r="D14" i="36"/>
  <c r="D15" i="36"/>
  <c r="D11" i="36"/>
  <c r="C12" i="36"/>
  <c r="C13" i="36"/>
  <c r="C14" i="36"/>
  <c r="C15" i="36"/>
  <c r="C11" i="36"/>
  <c r="C1" i="36"/>
  <c r="T17" i="24"/>
  <c r="O17" i="24"/>
  <c r="J17" i="24"/>
  <c r="T8" i="24"/>
  <c r="O8" i="24"/>
  <c r="J8" i="24"/>
  <c r="F10" i="31"/>
  <c r="G15" i="36" l="1"/>
  <c r="H15" i="36" s="1"/>
  <c r="G21" i="36"/>
  <c r="H21" i="36" s="1"/>
  <c r="G20" i="36"/>
  <c r="H20" i="36" s="1"/>
  <c r="G17" i="36"/>
  <c r="H17" i="36" s="1"/>
  <c r="G19" i="36"/>
  <c r="H19" i="36" s="1"/>
  <c r="G14" i="36"/>
  <c r="H14" i="36" s="1"/>
  <c r="G12" i="36"/>
  <c r="H12" i="36" s="1"/>
  <c r="G18" i="36"/>
  <c r="H18" i="36" s="1"/>
  <c r="G13" i="36"/>
  <c r="H13" i="36" s="1"/>
  <c r="G23" i="36"/>
  <c r="H23" i="36" s="1"/>
  <c r="G16" i="36"/>
  <c r="H16" i="36" s="1"/>
  <c r="G22" i="36"/>
  <c r="H22" i="36" s="1"/>
  <c r="G25" i="36"/>
  <c r="H25" i="36" s="1"/>
  <c r="G24" i="36"/>
  <c r="H24" i="36" s="1"/>
  <c r="G11" i="36"/>
  <c r="H11" i="36" s="1"/>
  <c r="I5" i="36" l="1"/>
  <c r="C15" i="31" l="1"/>
  <c r="A48" i="31"/>
  <c r="A43" i="31"/>
  <c r="A38" i="31"/>
  <c r="A33" i="31"/>
  <c r="A25" i="31"/>
  <c r="A20" i="31"/>
  <c r="A15" i="31"/>
  <c r="A10" i="31"/>
  <c r="F48" i="31"/>
  <c r="D48" i="31"/>
  <c r="E48" i="31"/>
  <c r="F49" i="31"/>
  <c r="D49" i="31"/>
  <c r="E49" i="31"/>
  <c r="F50" i="31"/>
  <c r="D50" i="31"/>
  <c r="E50" i="31"/>
  <c r="F51" i="31"/>
  <c r="D51" i="31"/>
  <c r="E51" i="31"/>
  <c r="F52" i="31"/>
  <c r="D52" i="31"/>
  <c r="E52" i="31"/>
  <c r="C49" i="31"/>
  <c r="C50" i="31"/>
  <c r="C51" i="31"/>
  <c r="C52" i="31"/>
  <c r="C48" i="31"/>
  <c r="F43" i="31"/>
  <c r="D43" i="31"/>
  <c r="E43" i="31"/>
  <c r="F44" i="31"/>
  <c r="D44" i="31"/>
  <c r="E44" i="31"/>
  <c r="F45" i="31"/>
  <c r="D45" i="31"/>
  <c r="E45" i="31"/>
  <c r="F46" i="31"/>
  <c r="D46" i="31"/>
  <c r="E46" i="31"/>
  <c r="F47" i="31"/>
  <c r="D47" i="31"/>
  <c r="E47" i="31"/>
  <c r="C44" i="31"/>
  <c r="C45" i="31"/>
  <c r="C46" i="31"/>
  <c r="C47" i="31"/>
  <c r="C43" i="31"/>
  <c r="F38" i="31"/>
  <c r="D38" i="31"/>
  <c r="E38" i="31"/>
  <c r="F39" i="31"/>
  <c r="D39" i="31"/>
  <c r="E39" i="31"/>
  <c r="F40" i="31"/>
  <c r="D40" i="31"/>
  <c r="E40" i="31"/>
  <c r="F41" i="31"/>
  <c r="D41" i="31"/>
  <c r="E41" i="31"/>
  <c r="F42" i="31"/>
  <c r="D42" i="31"/>
  <c r="E42" i="31"/>
  <c r="C39" i="31"/>
  <c r="C40" i="31"/>
  <c r="C41" i="31"/>
  <c r="C42" i="31"/>
  <c r="C38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D25" i="31"/>
  <c r="E25" i="31"/>
  <c r="D26" i="31"/>
  <c r="E26" i="31"/>
  <c r="D27" i="31"/>
  <c r="E27" i="31"/>
  <c r="D28" i="31"/>
  <c r="E28" i="31"/>
  <c r="D29" i="31"/>
  <c r="E29" i="31"/>
  <c r="D20" i="31"/>
  <c r="E20" i="31"/>
  <c r="D21" i="31"/>
  <c r="E21" i="31"/>
  <c r="D22" i="31"/>
  <c r="E22" i="31"/>
  <c r="D23" i="31"/>
  <c r="E23" i="31"/>
  <c r="D24" i="31"/>
  <c r="E24" i="31"/>
  <c r="D15" i="31"/>
  <c r="E15" i="31"/>
  <c r="D16" i="31"/>
  <c r="E16" i="31"/>
  <c r="D17" i="31"/>
  <c r="E17" i="31"/>
  <c r="D18" i="31"/>
  <c r="E18" i="31"/>
  <c r="D19" i="31"/>
  <c r="E19" i="31"/>
  <c r="F26" i="31"/>
  <c r="F27" i="31"/>
  <c r="F28" i="31"/>
  <c r="F29" i="31"/>
  <c r="F25" i="31"/>
  <c r="F21" i="31"/>
  <c r="F22" i="31"/>
  <c r="F23" i="31"/>
  <c r="F24" i="31"/>
  <c r="F20" i="31"/>
  <c r="BD31" i="31"/>
  <c r="AR31" i="31"/>
  <c r="AF31" i="31"/>
  <c r="Q31" i="31"/>
  <c r="Q8" i="31"/>
  <c r="F16" i="31"/>
  <c r="F17" i="31"/>
  <c r="F18" i="31"/>
  <c r="F19" i="31"/>
  <c r="F15" i="31"/>
  <c r="C26" i="31"/>
  <c r="C27" i="31"/>
  <c r="C28" i="31"/>
  <c r="C29" i="31"/>
  <c r="C25" i="31"/>
  <c r="C21" i="31"/>
  <c r="C22" i="31"/>
  <c r="C23" i="31"/>
  <c r="C24" i="31"/>
  <c r="C20" i="31"/>
  <c r="C16" i="31"/>
  <c r="C17" i="31"/>
  <c r="C18" i="31"/>
  <c r="C19" i="31"/>
  <c r="C1" i="24"/>
  <c r="M23" i="21"/>
  <c r="L33" i="21"/>
  <c r="L32" i="21"/>
  <c r="L31" i="21"/>
  <c r="L30" i="21"/>
  <c r="L29" i="21"/>
  <c r="L28" i="21"/>
  <c r="L27" i="21"/>
  <c r="L26" i="21"/>
  <c r="L25" i="21"/>
  <c r="L24" i="21"/>
  <c r="K24" i="21"/>
  <c r="J24" i="21" s="1"/>
  <c r="K25" i="21"/>
  <c r="J25" i="21" s="1"/>
  <c r="K26" i="21"/>
  <c r="J26" i="21" s="1"/>
  <c r="K27" i="21"/>
  <c r="J27" i="21" s="1"/>
  <c r="K28" i="21"/>
  <c r="J28" i="21" s="1"/>
  <c r="K29" i="21"/>
  <c r="J29" i="21" s="1"/>
  <c r="K30" i="21"/>
  <c r="J30" i="21" s="1"/>
  <c r="K31" i="21"/>
  <c r="J31" i="21" s="1"/>
  <c r="K32" i="21"/>
  <c r="J32" i="21" s="1"/>
  <c r="K33" i="21"/>
  <c r="J33" i="21" s="1"/>
  <c r="K23" i="21"/>
  <c r="I24" i="21"/>
  <c r="H24" i="21" s="1"/>
  <c r="I25" i="21"/>
  <c r="H25" i="21" s="1"/>
  <c r="I26" i="21"/>
  <c r="H26" i="21" s="1"/>
  <c r="I27" i="21"/>
  <c r="H27" i="21" s="1"/>
  <c r="I28" i="21"/>
  <c r="H28" i="21" s="1"/>
  <c r="I29" i="21"/>
  <c r="H29" i="21" s="1"/>
  <c r="I30" i="21"/>
  <c r="H30" i="21" s="1"/>
  <c r="I31" i="21"/>
  <c r="H31" i="21" s="1"/>
  <c r="I32" i="21"/>
  <c r="H32" i="21" s="1"/>
  <c r="I33" i="21"/>
  <c r="H33" i="21" s="1"/>
  <c r="I23" i="21"/>
  <c r="G24" i="21"/>
  <c r="F24" i="21" s="1"/>
  <c r="G25" i="21"/>
  <c r="F25" i="21" s="1"/>
  <c r="G26" i="21"/>
  <c r="F26" i="21" s="1"/>
  <c r="G27" i="21"/>
  <c r="F27" i="21" s="1"/>
  <c r="G28" i="21"/>
  <c r="F28" i="21" s="1"/>
  <c r="G29" i="21"/>
  <c r="F29" i="21" s="1"/>
  <c r="G30" i="21"/>
  <c r="F30" i="21" s="1"/>
  <c r="G31" i="21"/>
  <c r="F31" i="21" s="1"/>
  <c r="G32" i="21"/>
  <c r="F32" i="21" s="1"/>
  <c r="G33" i="21"/>
  <c r="F33" i="21" s="1"/>
  <c r="G23" i="21"/>
  <c r="K15" i="21"/>
  <c r="J15" i="21" s="1"/>
  <c r="K16" i="21"/>
  <c r="J16" i="21" s="1"/>
  <c r="K14" i="21"/>
  <c r="I15" i="21"/>
  <c r="H15" i="21" s="1"/>
  <c r="I16" i="21"/>
  <c r="H16" i="21" s="1"/>
  <c r="I14" i="21"/>
  <c r="G15" i="21"/>
  <c r="F15" i="21" s="1"/>
  <c r="F16" i="21"/>
  <c r="G14" i="21"/>
  <c r="M16" i="21"/>
  <c r="L16" i="21" s="1"/>
  <c r="M15" i="21"/>
  <c r="L15" i="21" s="1"/>
  <c r="M14" i="21"/>
  <c r="F11" i="31"/>
  <c r="F12" i="31"/>
  <c r="F13" i="31"/>
  <c r="F14" i="31"/>
  <c r="K34" i="21" l="1"/>
  <c r="J23" i="21"/>
  <c r="J34" i="21" s="1"/>
  <c r="I34" i="21"/>
  <c r="H23" i="21"/>
  <c r="H34" i="21" s="1"/>
  <c r="G34" i="21"/>
  <c r="F23" i="21"/>
  <c r="F34" i="21" s="1"/>
  <c r="L23" i="21"/>
  <c r="L34" i="21" s="1"/>
  <c r="M34" i="21"/>
  <c r="M17" i="21"/>
  <c r="L14" i="21"/>
  <c r="L17" i="21" s="1"/>
  <c r="K17" i="21"/>
  <c r="J14" i="21"/>
  <c r="J17" i="21" s="1"/>
  <c r="G17" i="21"/>
  <c r="F14" i="21"/>
  <c r="F17" i="21" s="1"/>
  <c r="I17" i="21"/>
  <c r="H14" i="21"/>
  <c r="H17" i="21" s="1"/>
  <c r="BD8" i="31"/>
  <c r="AR8" i="31"/>
  <c r="AF8" i="31"/>
  <c r="G35" i="21" l="1"/>
  <c r="K35" i="21"/>
  <c r="I35" i="21"/>
  <c r="I18" i="21"/>
  <c r="M35" i="21"/>
  <c r="G18" i="21"/>
  <c r="M14" i="31"/>
  <c r="E14" i="31"/>
  <c r="D14" i="31"/>
  <c r="C14" i="31"/>
  <c r="M13" i="31"/>
  <c r="E13" i="31"/>
  <c r="D13" i="31"/>
  <c r="C13" i="31"/>
  <c r="M12" i="31"/>
  <c r="E12" i="31"/>
  <c r="D12" i="31"/>
  <c r="C12" i="31"/>
  <c r="M11" i="31"/>
  <c r="E11" i="31"/>
  <c r="D11" i="31"/>
  <c r="C11" i="31"/>
  <c r="E10" i="31"/>
  <c r="D10" i="31"/>
  <c r="C10" i="31"/>
  <c r="C1" i="31"/>
  <c r="N35" i="21" l="1"/>
  <c r="M18" i="21"/>
  <c r="K18" i="21" l="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<sst xmlns="http://schemas.openxmlformats.org/spreadsheetml/2006/main" count="828" uniqueCount="234">
  <si>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</si>
  <si>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</si>
  <si>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</si>
  <si>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</si>
  <si>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</si>
  <si>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</si>
  <si>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</si>
  <si>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</si>
  <si>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</si>
  <si>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</si>
  <si>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</si>
  <si>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</si>
  <si>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</si>
  <si>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</si>
  <si>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</si>
  <si>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</si>
  <si>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</si>
  <si>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</si>
  <si>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</si>
  <si>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</si>
  <si>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</si>
  <si>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</si>
  <si>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</si>
  <si>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</si>
  <si>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</si>
  <si>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</si>
  <si>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</si>
  <si>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</si>
  <si>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</si>
  <si>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</si>
  <si>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</si>
  <si>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</si>
  <si>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</si>
  <si>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</si>
  <si>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</si>
  <si>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</si>
  <si>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</si>
  <si>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top 5 inzet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</si>
  <si>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</si>
  <si>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</si>
  <si>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</si>
  <si>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</si>
  <si>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</si>
  <si>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</si>
  <si>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</si>
  <si>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</si>
  <si>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</si>
  <si>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</si>
  <si>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</si>
  <si>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</si>
  <si>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</si>
  <si>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</si>
  <si>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</si>
  <si>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</si>
  <si>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</si>
  <si>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</si>
  <si>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</si>
  <si>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</si>
  <si>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</si>
  <si>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</si>
  <si>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</si>
  <si>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</si>
  <si>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</si>
  <si>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</si>
  <si>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</si>
  <si>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</si>
  <si>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</si>
  <si>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</si>
  <si>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top 5</t>
  </si>
  <si>
    <t>vermogen (kW)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</si>
  <si>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</si>
  <si>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</si>
  <si>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</si>
  <si>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</si>
  <si>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</si>
  <si>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</si>
  <si>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</si>
  <si>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</si>
  <si>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</si>
  <si>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</si>
  <si>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</si>
  <si>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</si>
  <si>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</si>
  <si>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</si>
  <si>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</si>
  <si>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</si>
  <si>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</si>
  <si>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</si>
  <si>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aantal inschrijvers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</si>
  <si>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</si>
  <si>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</si>
  <si>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</si>
  <si>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</si>
  <si>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</si>
  <si>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</si>
  <si>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</si>
  <si>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</si>
  <si>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</si>
  <si>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</si>
  <si>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</si>
  <si>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</si>
  <si>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</si>
  <si>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</si>
  <si>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</si>
  <si>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</si>
  <si>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</si>
  <si>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</si>
  <si>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</si>
  <si>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</si>
  <si>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</si>
  <si>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</si>
  <si>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</si>
  <si>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</si>
  <si>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</si>
  <si>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</si>
  <si>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</si>
  <si>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</si>
  <si>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</si>
  <si>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</si>
  <si>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</si>
  <si>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</si>
  <si>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t>Inschrijver vult lichtblauwe velden in</t>
  </si>
  <si>
    <t xml:space="preserve">Vul lichtblauwe velden in. 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</si>
  <si>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De inzet van top 5 materieelstukken wordt automatisch ingevuld. De belofte dient te voldoen aan de uitgangspunten in de aanbestedingsstukken.</t>
    </r>
  </si>
  <si>
    <t xml:space="preserve">totale fictieve meerwaarde </t>
  </si>
  <si>
    <t xml:space="preserve">Invulformulier </t>
  </si>
  <si>
    <t>Schoon- en Emissieloos Bouwen</t>
  </si>
  <si>
    <t>Registreer het aantal dagen dat het materieelstuk aanwezig is. Bijvoorbeeld materieelstuk is 2 weken aanwezig van ma t/m vr: vul 2x5 = 10 in.</t>
  </si>
  <si>
    <t>Machinelijst SPUK SEB versie november 2024</t>
  </si>
  <si>
    <t>A1.1 asfalt- / betonzagen (rijdend)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</si>
  <si>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</si>
  <si>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</si>
  <si>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</si>
  <si>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</si>
  <si>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</si>
  <si>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</si>
  <si>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</si>
  <si>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</si>
  <si>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</si>
  <si>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</si>
  <si>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</si>
  <si>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</si>
  <si>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</si>
  <si>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</si>
  <si>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</si>
  <si>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</si>
  <si>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</si>
  <si>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</si>
  <si>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</si>
  <si>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</si>
  <si>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</si>
  <si>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</si>
  <si>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</si>
  <si>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</si>
  <si>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</si>
  <si>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</si>
  <si>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</si>
  <si>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</si>
  <si>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</si>
  <si>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</si>
  <si>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</si>
  <si>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</si>
  <si>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</si>
  <si>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</si>
  <si>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</si>
  <si>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</si>
  <si>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</si>
  <si>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</si>
  <si>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</si>
  <si>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</si>
  <si>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</si>
  <si>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A2.2 aggregaat op wind- of zonne-energie voor off-grid stroomvoorziening (niet hybride met verbrandingsmotor)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</si>
  <si>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</si>
  <si>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</si>
  <si>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</si>
  <si>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</si>
  <si>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</si>
  <si>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</si>
  <si>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</si>
  <si>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</si>
  <si>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</si>
  <si>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</si>
  <si>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</si>
  <si>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</si>
  <si>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</si>
  <si>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</si>
  <si>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</si>
  <si>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</si>
  <si>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</si>
  <si>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</si>
  <si>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</si>
  <si>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</si>
  <si>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</si>
  <si>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</si>
  <si>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</si>
  <si>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</si>
  <si>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</si>
  <si>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</si>
  <si>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</si>
  <si>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</si>
  <si>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</si>
  <si>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</si>
  <si>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</si>
  <si>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</si>
  <si>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</si>
  <si>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A2.3 aggregaat voor off-grid stroomvoorziening aangedreven door waterstof of waterstofdragers</t>
  </si>
  <si>
    <t>A2.12 vliegwiel als vermogensvoorziening</t>
  </si>
  <si>
    <t>A2. Vervoerbare industriële uitrustingen (aggregaten en batterijpakketten)</t>
  </si>
  <si>
    <t>totale dageninzet</t>
  </si>
  <si>
    <t>AGGREGAAT OF BATTERIJPAKKET</t>
  </si>
  <si>
    <t>U rekent vanaf de 1e tot en met de laatste inzetdag van machines die voor de betreffende bouwwerkzaamheid moeten opladen.</t>
  </si>
  <si>
    <t>omschrijving gereedschap</t>
  </si>
  <si>
    <t>batterijcapaciteit  (kWh)</t>
  </si>
  <si>
    <t>DC-LAADSTATION</t>
  </si>
  <si>
    <t>omschrijving laadstation</t>
  </si>
  <si>
    <t>vermogensklasse (kW)</t>
  </si>
  <si>
    <t>belofte dageninzet</t>
  </si>
  <si>
    <t>contractjr.</t>
  </si>
  <si>
    <t>U rekent vanaf de 1e tot en met de laatste inzetdag van machines die voor de betreffende bouwwerkzaamheid aanwezig zijn.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</si>
  <si>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</si>
  <si>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</si>
  <si>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</si>
  <si>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</si>
  <si>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</si>
  <si>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</si>
  <si>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</si>
  <si>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batterijcapaciteit (kWh)</t>
  </si>
  <si>
    <t xml:space="preserve">inzetdagen </t>
  </si>
  <si>
    <t>aanvullende gegevens</t>
  </si>
  <si>
    <t>Opdrachtnemer vult alle lichtblauwe velden in met 'aanvullende gegevens' voorafgaand aan elk contractjaar. Het logboek wordt gedurende het contractjaar ingevuld en overlegd.</t>
  </si>
  <si>
    <t>logboek</t>
  </si>
  <si>
    <t>Bouw van kleedaccommodatie met kantine voor voetbalvereniging FCE-AV</t>
  </si>
  <si>
    <t>Vul in de tabel werktuigen meest gebruikte werktuigen in die tijdens het project worden ingezet. (Tevens wat wordt ingezet door onderaannemers). De gegevens dienen volledig te zijn bij inschrijving.</t>
  </si>
  <si>
    <t>Vul in de tabel Transportmiddelen meest gebruikte transportmiddelen in die tijdens het project worden ingezet. (Tevens wat wordt ingezet door onderaannemers). De gegevens dienen volledig te zijn bij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</si>
</sst>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547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5" fillId="0" borderId="2" xfId="0" applyFont="1" applyBorder="1"/>
    <xf numFmtId="0" fontId="16" fillId="0" borderId="0" xfId="0" applyFont="1"/>
    <xf numFmtId="0" fontId="8" fillId="3" borderId="12" xfId="0" applyFont="1" applyFill="1" applyBorder="1" applyAlignment="1">
      <alignment horizontal="center" vertical="center"/>
    </xf>
    <xf numFmtId="166" fontId="5" fillId="0" borderId="18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21" xfId="1" applyNumberFormat="1" applyFont="1" applyFill="1" applyBorder="1" applyAlignment="1" applyProtection="1">
      <alignment horizontal="center" vertical="top"/>
      <protection locked="0"/>
    </xf>
    <xf numFmtId="0" fontId="17" fillId="4" borderId="7" xfId="0" applyFont="1" applyFill="1" applyBorder="1" applyAlignment="1" applyProtection="1">
      <alignment horizontal="center" vertical="top"/>
      <protection locked="0"/>
    </xf>
    <xf numFmtId="0" fontId="17" fillId="4" borderId="8" xfId="0" applyFont="1" applyFill="1" applyBorder="1" applyAlignment="1" applyProtection="1">
      <alignment horizontal="center" vertical="top"/>
      <protection locked="0"/>
    </xf>
    <xf numFmtId="0" fontId="17" fillId="4" borderId="30" xfId="0" applyFont="1" applyFill="1" applyBorder="1" applyAlignment="1" applyProtection="1">
      <alignment horizontal="center" vertical="top"/>
      <protection locked="0"/>
    </xf>
    <xf numFmtId="0" fontId="17" fillId="4" borderId="21" xfId="0" applyFont="1" applyFill="1" applyBorder="1" applyAlignment="1" applyProtection="1">
      <alignment horizontal="center" vertical="top"/>
      <protection locked="0"/>
    </xf>
    <xf numFmtId="0" fontId="17" fillId="4" borderId="32" xfId="0" applyFont="1" applyFill="1" applyBorder="1" applyAlignment="1" applyProtection="1">
      <alignment horizontal="center" vertical="top"/>
      <protection locked="0"/>
    </xf>
    <xf numFmtId="0" fontId="17" fillId="4" borderId="33" xfId="0" applyFont="1" applyFill="1" applyBorder="1" applyAlignment="1" applyProtection="1">
      <alignment horizontal="center" vertical="top"/>
      <protection locked="0"/>
    </xf>
    <xf numFmtId="0" fontId="17" fillId="4" borderId="41" xfId="0" applyFont="1" applyFill="1" applyBorder="1" applyAlignment="1" applyProtection="1">
      <alignment horizontal="center" vertical="top"/>
      <protection locked="0"/>
    </xf>
    <xf numFmtId="0" fontId="17" fillId="4" borderId="38" xfId="0" applyFont="1" applyFill="1" applyBorder="1" applyAlignment="1" applyProtection="1">
      <alignment horizontal="center" vertical="top"/>
      <protection locked="0"/>
    </xf>
    <xf numFmtId="0" fontId="17" fillId="4" borderId="24" xfId="0" applyFont="1" applyFill="1" applyBorder="1" applyAlignment="1" applyProtection="1">
      <alignment horizontal="center" vertical="top"/>
      <protection locked="0"/>
    </xf>
    <xf numFmtId="0" fontId="17" fillId="4" borderId="25" xfId="0" applyFont="1" applyFill="1" applyBorder="1" applyAlignment="1" applyProtection="1">
      <alignment horizontal="center" vertical="top"/>
      <protection locked="0"/>
    </xf>
    <xf numFmtId="0" fontId="17" fillId="4" borderId="31" xfId="0" applyFont="1" applyFill="1" applyBorder="1" applyAlignment="1" applyProtection="1">
      <alignment horizontal="center" vertical="top"/>
      <protection locked="0"/>
    </xf>
    <xf numFmtId="0" fontId="17" fillId="4" borderId="39" xfId="0" applyFont="1" applyFill="1" applyBorder="1" applyAlignment="1" applyProtection="1">
      <alignment horizontal="center" vertical="top"/>
      <protection locked="0"/>
    </xf>
    <xf numFmtId="166" fontId="5" fillId="0" borderId="22" xfId="1" applyNumberFormat="1" applyFont="1" applyBorder="1" applyAlignment="1" applyProtection="1">
      <alignment horizontal="center"/>
    </xf>
    <xf numFmtId="166" fontId="5" fillId="0" borderId="29" xfId="1" applyNumberFormat="1" applyFont="1" applyBorder="1" applyAlignment="1" applyProtection="1">
      <alignment horizontal="center"/>
    </xf>
    <xf numFmtId="166" fontId="5" fillId="0" borderId="24" xfId="1" applyNumberFormat="1" applyFont="1" applyBorder="1" applyAlignment="1" applyProtection="1">
      <alignment horizontal="center"/>
    </xf>
    <xf numFmtId="166" fontId="5" fillId="0" borderId="56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1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 wrapText="1"/>
      <protection locked="0"/>
    </xf>
    <xf numFmtId="0" fontId="18" fillId="6" borderId="18" xfId="0" applyFont="1" applyFill="1" applyBorder="1" applyAlignment="1" applyProtection="1">
      <alignment horizontal="left" vertical="center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6" xfId="0" applyFont="1" applyFill="1" applyBorder="1" applyAlignment="1">
      <alignment vertical="center" wrapText="1"/>
    </xf>
    <xf numFmtId="0" fontId="29" fillId="2" borderId="13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1" fontId="17" fillId="4" borderId="33" xfId="0" applyNumberFormat="1" applyFont="1" applyFill="1" applyBorder="1" applyAlignment="1" applyProtection="1">
      <alignment horizontal="center" vertical="top"/>
      <protection locked="0"/>
    </xf>
    <xf numFmtId="1" fontId="17" fillId="4" borderId="41" xfId="0" applyNumberFormat="1" applyFont="1" applyFill="1" applyBorder="1" applyAlignment="1" applyProtection="1">
      <alignment horizontal="center" vertical="top"/>
      <protection locked="0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0" fontId="17" fillId="4" borderId="42" xfId="0" applyFont="1" applyFill="1" applyBorder="1" applyAlignment="1" applyProtection="1">
      <alignment horizontal="center" vertical="top"/>
      <protection locked="0"/>
    </xf>
    <xf numFmtId="0" fontId="17" fillId="4" borderId="34" xfId="0" applyFont="1" applyFill="1" applyBorder="1" applyAlignment="1" applyProtection="1">
      <alignment horizontal="center" vertical="top"/>
      <protection locked="0"/>
    </xf>
    <xf numFmtId="0" fontId="17" fillId="4" borderId="59" xfId="0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39" xfId="1" applyNumberFormat="1" applyFont="1" applyFill="1" applyBorder="1" applyAlignment="1" applyProtection="1">
      <alignment horizontal="center" vertical="top"/>
      <protection locked="0"/>
    </xf>
    <xf numFmtId="0" fontId="17" fillId="4" borderId="22" xfId="0" applyFont="1" applyFill="1" applyBorder="1" applyAlignment="1" applyProtection="1">
      <alignment horizontal="center" vertical="top"/>
      <protection locked="0"/>
    </xf>
    <xf numFmtId="0" fontId="17" fillId="4" borderId="23" xfId="0" applyFont="1" applyFill="1" applyBorder="1" applyAlignment="1" applyProtection="1">
      <alignment horizontal="center" vertical="top"/>
      <protection locked="0"/>
    </xf>
    <xf numFmtId="0" fontId="17" fillId="4" borderId="28" xfId="0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18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64" xfId="0" applyNumberFormat="1" applyFont="1" applyFill="1" applyBorder="1" applyAlignment="1" applyProtection="1">
      <alignment horizontal="center" vertical="top"/>
      <protection locked="0"/>
    </xf>
    <xf numFmtId="1" fontId="17" fillId="4" borderId="65" xfId="0" applyNumberFormat="1" applyFont="1" applyFill="1" applyBorder="1" applyAlignment="1" applyProtection="1">
      <alignment horizontal="center" vertical="top"/>
      <protection locked="0"/>
    </xf>
    <xf numFmtId="1" fontId="17" fillId="4" borderId="66" xfId="0" applyNumberFormat="1" applyFont="1" applyFill="1" applyBorder="1" applyAlignment="1" applyProtection="1">
      <alignment horizontal="center" vertical="top"/>
      <protection locked="0"/>
    </xf>
    <xf numFmtId="0" fontId="17" fillId="4" borderId="18" xfId="0" applyFont="1" applyFill="1" applyBorder="1" applyAlignment="1" applyProtection="1">
      <alignment horizontal="center" vertical="top"/>
      <protection locked="0"/>
    </xf>
    <xf numFmtId="0" fontId="17" fillId="4" borderId="56" xfId="0" applyFont="1" applyFill="1" applyBorder="1" applyAlignment="1" applyProtection="1">
      <alignment horizontal="center" vertical="top"/>
      <protection locked="0"/>
    </xf>
    <xf numFmtId="0" fontId="17" fillId="4" borderId="61" xfId="0" applyFont="1" applyFill="1" applyBorder="1" applyAlignment="1" applyProtection="1">
      <alignment horizontal="center" vertical="top"/>
      <protection locked="0"/>
    </xf>
    <xf numFmtId="0" fontId="17" fillId="4" borderId="53" xfId="0" applyFont="1" applyFill="1" applyBorder="1" applyAlignment="1" applyProtection="1">
      <alignment horizontal="center" vertical="top"/>
      <protection locked="0"/>
    </xf>
    <xf numFmtId="0" fontId="17" fillId="4" borderId="29" xfId="0" applyFont="1" applyFill="1" applyBorder="1" applyAlignment="1" applyProtection="1">
      <alignment horizontal="center" vertical="top"/>
      <protection locked="0"/>
    </xf>
    <xf numFmtId="0" fontId="17" fillId="4" borderId="52" xfId="0" applyFont="1" applyFill="1" applyBorder="1" applyAlignment="1" applyProtection="1">
      <alignment horizontal="center" vertical="top"/>
      <protection locked="0"/>
    </xf>
    <xf numFmtId="0" fontId="17" fillId="4" borderId="43" xfId="0" applyFont="1" applyFill="1" applyBorder="1" applyAlignment="1" applyProtection="1">
      <alignment horizontal="center" vertical="top"/>
      <protection locked="0"/>
    </xf>
    <xf numFmtId="0" fontId="17" fillId="4" borderId="60" xfId="0" applyFont="1" applyFill="1" applyBorder="1" applyAlignment="1" applyProtection="1">
      <alignment horizontal="center" vertical="top"/>
      <protection locked="0"/>
    </xf>
    <xf numFmtId="0" fontId="17" fillId="4" borderId="5" xfId="0" applyFont="1" applyFill="1" applyBorder="1" applyAlignment="1" applyProtection="1">
      <alignment horizontal="center" vertical="top"/>
      <protection locked="0"/>
    </xf>
    <xf numFmtId="0" fontId="17" fillId="4" borderId="62" xfId="0" applyFont="1" applyFill="1" applyBorder="1" applyAlignment="1" applyProtection="1">
      <alignment horizontal="center" vertical="top"/>
      <protection locked="0"/>
    </xf>
    <xf numFmtId="0" fontId="17" fillId="4" borderId="65" xfId="0" applyFont="1" applyFill="1" applyBorder="1" applyAlignment="1" applyProtection="1">
      <alignment horizontal="center" vertical="top"/>
      <protection locked="0"/>
    </xf>
    <xf numFmtId="0" fontId="17" fillId="4" borderId="67" xfId="0" applyFont="1" applyFill="1" applyBorder="1" applyAlignment="1" applyProtection="1">
      <alignment horizontal="center" vertical="top"/>
      <protection locked="0"/>
    </xf>
    <xf numFmtId="0" fontId="17" fillId="4" borderId="64" xfId="0" applyFont="1" applyFill="1" applyBorder="1" applyAlignment="1" applyProtection="1">
      <alignment horizontal="center" vertical="top"/>
      <protection locked="0"/>
    </xf>
    <xf numFmtId="0" fontId="17" fillId="4" borderId="68" xfId="0" applyFont="1" applyFill="1" applyBorder="1" applyAlignment="1" applyProtection="1">
      <alignment horizontal="center" vertical="top"/>
      <protection locked="0"/>
    </xf>
    <xf numFmtId="0" fontId="17" fillId="4" borderId="66" xfId="0" applyFont="1" applyFill="1" applyBorder="1" applyAlignment="1" applyProtection="1">
      <alignment horizontal="center" vertical="top"/>
      <protection locked="0"/>
    </xf>
    <xf numFmtId="167" fontId="20" fillId="0" borderId="14" xfId="1" applyNumberFormat="1" applyFont="1" applyBorder="1" applyAlignment="1" applyProtection="1">
      <alignment horizontal="right"/>
    </xf>
    <xf numFmtId="167" fontId="5" fillId="0" borderId="69" xfId="1" applyNumberFormat="1" applyFont="1" applyBorder="1" applyAlignment="1" applyProtection="1">
      <alignment horizontal="right"/>
    </xf>
    <xf numFmtId="167" fontId="5" fillId="0" borderId="35" xfId="1" applyNumberFormat="1" applyFont="1" applyBorder="1" applyAlignment="1" applyProtection="1">
      <alignment horizontal="right"/>
    </xf>
    <xf numFmtId="167" fontId="15" fillId="0" borderId="72" xfId="1" applyNumberFormat="1" applyFont="1" applyBorder="1" applyAlignment="1" applyProtection="1">
      <alignment horizontal="right"/>
    </xf>
    <xf numFmtId="1" fontId="3" fillId="0" borderId="26" xfId="1" applyNumberFormat="1" applyFont="1" applyBorder="1" applyAlignment="1" applyProtection="1">
      <alignment horizontal="center"/>
    </xf>
    <xf numFmtId="1" fontId="12" fillId="0" borderId="27" xfId="2" applyNumberFormat="1" applyFont="1" applyBorder="1" applyAlignment="1" applyProtection="1">
      <alignment horizontal="center"/>
    </xf>
    <xf numFmtId="1" fontId="12" fillId="0" borderId="19" xfId="2" applyNumberFormat="1" applyFont="1" applyBorder="1" applyAlignment="1" applyProtection="1">
      <alignment horizontal="center"/>
    </xf>
    <xf numFmtId="0" fontId="17" fillId="5" borderId="32" xfId="0" applyFont="1" applyFill="1" applyBorder="1" applyAlignment="1">
      <alignment horizontal="left" vertical="top"/>
    </xf>
    <xf numFmtId="0" fontId="17" fillId="5" borderId="42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3" xfId="0" applyFont="1" applyFill="1" applyBorder="1" applyAlignment="1">
      <alignment horizontal="left" vertical="top"/>
    </xf>
    <xf numFmtId="0" fontId="17" fillId="5" borderId="25" xfId="0" applyFont="1" applyFill="1" applyBorder="1" applyAlignment="1">
      <alignment horizontal="left" vertical="top"/>
    </xf>
    <xf numFmtId="0" fontId="17" fillId="5" borderId="34" xfId="0" applyFont="1" applyFill="1" applyBorder="1" applyAlignment="1">
      <alignment horizontal="left" vertical="top"/>
    </xf>
    <xf numFmtId="0" fontId="17" fillId="5" borderId="73" xfId="0" applyFont="1" applyFill="1" applyBorder="1" applyAlignment="1">
      <alignment horizontal="left" vertical="top"/>
    </xf>
    <xf numFmtId="0" fontId="29" fillId="2" borderId="40" xfId="0" applyFont="1" applyFill="1" applyBorder="1" applyAlignment="1">
      <alignment vertical="center" wrapText="1"/>
    </xf>
    <xf numFmtId="0" fontId="29" fillId="2" borderId="45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1" fontId="17" fillId="0" borderId="20" xfId="1" applyNumberFormat="1" applyFont="1" applyFill="1" applyBorder="1" applyAlignment="1" applyProtection="1">
      <alignment horizontal="center" vertical="top"/>
    </xf>
    <xf numFmtId="1" fontId="17" fillId="0" borderId="57" xfId="1" applyNumberFormat="1" applyFont="1" applyFill="1" applyBorder="1" applyAlignment="1" applyProtection="1">
      <alignment horizontal="center" vertical="top"/>
    </xf>
    <xf numFmtId="1" fontId="17" fillId="0" borderId="36" xfId="1" applyNumberFormat="1" applyFont="1" applyFill="1" applyBorder="1" applyAlignment="1" applyProtection="1">
      <alignment horizontal="center" vertical="top"/>
    </xf>
    <xf numFmtId="0" fontId="18" fillId="6" borderId="24" xfId="0" applyFont="1" applyFill="1" applyBorder="1" applyAlignment="1" applyProtection="1">
      <alignment horizontal="left" vertical="center" wrapText="1"/>
      <protection locked="0"/>
    </xf>
    <xf numFmtId="0" fontId="5" fillId="0" borderId="51" xfId="0" applyFont="1" applyBorder="1"/>
    <xf numFmtId="0" fontId="17" fillId="5" borderId="28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2" fillId="0" borderId="51" xfId="0" applyFont="1" applyBorder="1" applyAlignment="1">
      <alignment horizontal="right" textRotation="90"/>
    </xf>
    <xf numFmtId="0" fontId="33" fillId="0" borderId="0" xfId="0" applyFont="1" applyAlignment="1">
      <alignment horizontal="right" textRotation="9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18" fillId="6" borderId="39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9" xfId="0" applyFont="1" applyFill="1" applyBorder="1" applyAlignment="1" applyProtection="1">
      <alignment horizontal="left" vertical="center"/>
      <protection locked="0"/>
    </xf>
    <xf numFmtId="0" fontId="18" fillId="6" borderId="82" xfId="0" applyFont="1" applyFill="1" applyBorder="1" applyAlignment="1" applyProtection="1">
      <alignment horizontal="left" vertical="center"/>
      <protection locked="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5" xfId="0" applyFont="1" applyFill="1" applyBorder="1" applyAlignment="1">
      <alignment horizontal="left" vertical="center" wrapText="1"/>
    </xf>
    <xf numFmtId="0" fontId="18" fillId="6" borderId="23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5" xfId="0" applyFont="1" applyFill="1" applyBorder="1" applyAlignment="1" applyProtection="1">
      <alignment horizontal="left" vertical="center"/>
      <protection locked="0"/>
    </xf>
    <xf numFmtId="0" fontId="18" fillId="6" borderId="34" xfId="0" applyFont="1" applyFill="1" applyBorder="1" applyAlignment="1" applyProtection="1">
      <alignment horizontal="left" vertical="center"/>
      <protection locked="0"/>
    </xf>
    <xf numFmtId="0" fontId="18" fillId="6" borderId="73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center"/>
    </xf>
    <xf numFmtId="0" fontId="8" fillId="3" borderId="5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5" fillId="0" borderId="48" xfId="0" applyFont="1" applyBorder="1" applyAlignment="1">
      <alignment wrapText="1"/>
    </xf>
    <xf numFmtId="0" fontId="5" fillId="0" borderId="23" xfId="0" applyFont="1" applyBorder="1" applyAlignment="1">
      <alignment wrapText="1"/>
    </xf>
    <xf numFmtId="1" fontId="5" fillId="0" borderId="37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wrapText="1"/>
    </xf>
    <xf numFmtId="168" fontId="5" fillId="0" borderId="28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168" fontId="5" fillId="0" borderId="23" xfId="0" applyNumberFormat="1" applyFont="1" applyBorder="1" applyAlignment="1">
      <alignment horizontal="center" wrapText="1"/>
    </xf>
    <xf numFmtId="0" fontId="5" fillId="0" borderId="54" xfId="0" applyFont="1" applyBorder="1"/>
    <xf numFmtId="0" fontId="5" fillId="0" borderId="49" xfId="0" applyFont="1" applyBorder="1" applyAlignment="1">
      <alignment wrapText="1"/>
    </xf>
    <xf numFmtId="0" fontId="5" fillId="0" borderId="25" xfId="0" applyFont="1" applyBorder="1" applyAlignment="1">
      <alignment wrapText="1"/>
    </xf>
    <xf numFmtId="168" fontId="5" fillId="0" borderId="31" xfId="0" applyNumberFormat="1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12" fillId="0" borderId="10" xfId="0" applyFont="1" applyBorder="1"/>
    <xf numFmtId="0" fontId="12" fillId="0" borderId="11" xfId="0" applyFont="1" applyBorder="1"/>
    <xf numFmtId="0" fontId="12" fillId="0" borderId="11" xfId="0" applyFont="1" applyBorder="1" applyAlignment="1">
      <alignment horizontal="right"/>
    </xf>
    <xf numFmtId="0" fontId="5" fillId="0" borderId="55" xfId="0" applyFont="1" applyBorder="1"/>
    <xf numFmtId="0" fontId="12" fillId="0" borderId="16" xfId="0" applyFont="1" applyBorder="1"/>
    <xf numFmtId="0" fontId="4" fillId="0" borderId="5" xfId="0" applyFont="1" applyBorder="1"/>
    <xf numFmtId="0" fontId="12" fillId="0" borderId="70" xfId="0" applyFont="1" applyBorder="1" applyAlignment="1">
      <alignment horizontal="right"/>
    </xf>
    <xf numFmtId="0" fontId="12" fillId="0" borderId="69" xfId="0" applyFont="1" applyBorder="1"/>
    <xf numFmtId="167" fontId="10" fillId="0" borderId="71" xfId="0" applyNumberFormat="1" applyFont="1" applyBorder="1" applyAlignment="1">
      <alignment horizontal="right"/>
    </xf>
    <xf numFmtId="0" fontId="12" fillId="0" borderId="49" xfId="0" applyFont="1" applyBorder="1"/>
    <xf numFmtId="0" fontId="4" fillId="0" borderId="53" xfId="0" applyFont="1" applyBorder="1"/>
    <xf numFmtId="0" fontId="13" fillId="0" borderId="47" xfId="0" applyFont="1" applyBorder="1" applyAlignment="1">
      <alignment horizontal="right"/>
    </xf>
    <xf numFmtId="0" fontId="12" fillId="0" borderId="14" xfId="0" applyFont="1" applyBorder="1"/>
    <xf numFmtId="165" fontId="5" fillId="0" borderId="0" xfId="0" applyNumberFormat="1" applyFont="1"/>
    <xf numFmtId="0" fontId="2" fillId="2" borderId="19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166" fontId="5" fillId="0" borderId="37" xfId="0" applyNumberFormat="1" applyFont="1" applyBorder="1" applyAlignment="1">
      <alignment horizontal="center" vertical="center"/>
    </xf>
    <xf numFmtId="168" fontId="5" fillId="0" borderId="37" xfId="0" applyNumberFormat="1" applyFont="1" applyBorder="1" applyAlignment="1">
      <alignment horizontal="center" wrapText="1"/>
    </xf>
    <xf numFmtId="0" fontId="5" fillId="0" borderId="44" xfId="0" applyFont="1" applyBorder="1"/>
    <xf numFmtId="168" fontId="5" fillId="0" borderId="39" xfId="0" applyNumberFormat="1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166" fontId="5" fillId="0" borderId="21" xfId="0" applyNumberFormat="1" applyFont="1" applyBorder="1" applyAlignment="1">
      <alignment horizontal="center" vertical="center"/>
    </xf>
    <xf numFmtId="168" fontId="5" fillId="0" borderId="21" xfId="0" applyNumberFormat="1" applyFont="1" applyBorder="1" applyAlignment="1">
      <alignment horizontal="center" wrapText="1"/>
    </xf>
    <xf numFmtId="166" fontId="5" fillId="0" borderId="53" xfId="0" applyNumberFormat="1" applyFont="1" applyBorder="1" applyAlignment="1">
      <alignment horizontal="center"/>
    </xf>
    <xf numFmtId="0" fontId="8" fillId="3" borderId="1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1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9" xfId="1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4" fillId="4" borderId="0" xfId="0" applyFont="1" applyFill="1" applyAlignment="1">
      <alignment vertical="top"/>
    </xf>
    <xf numFmtId="0" fontId="17" fillId="0" borderId="0" xfId="0" applyFont="1" applyAlignment="1">
      <alignment horizontal="right"/>
    </xf>
    <xf numFmtId="0" fontId="29" fillId="2" borderId="14" xfId="0" applyFont="1" applyFill="1" applyBorder="1" applyAlignment="1">
      <alignment vertical="center" wrapText="1"/>
    </xf>
    <xf numFmtId="0" fontId="29" fillId="2" borderId="73" xfId="0" applyFont="1" applyFill="1" applyBorder="1" applyAlignment="1">
      <alignment vertical="center" wrapText="1"/>
    </xf>
    <xf numFmtId="0" fontId="29" fillId="2" borderId="82" xfId="0" applyFont="1" applyFill="1" applyBorder="1" applyAlignment="1">
      <alignment vertical="center" wrapText="1"/>
    </xf>
    <xf numFmtId="0" fontId="29" fillId="2" borderId="57" xfId="0" applyFont="1" applyFill="1" applyBorder="1" applyAlignment="1">
      <alignment vertical="center" wrapText="1"/>
    </xf>
    <xf numFmtId="0" fontId="29" fillId="2" borderId="36" xfId="0" applyFont="1" applyFill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/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right" vertical="center"/>
    </xf>
    <xf numFmtId="0" fontId="8" fillId="3" borderId="12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6" xfId="0" applyFont="1" applyFill="1" applyBorder="1" applyAlignment="1">
      <alignment vertical="center"/>
    </xf>
    <xf numFmtId="0" fontId="29" fillId="2" borderId="40" xfId="0" applyFont="1" applyFill="1" applyBorder="1" applyAlignment="1">
      <alignment vertical="center"/>
    </xf>
    <xf numFmtId="0" fontId="29" fillId="2" borderId="45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63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top"/>
    </xf>
    <xf numFmtId="1" fontId="17" fillId="0" borderId="40" xfId="0" applyNumberFormat="1" applyFont="1" applyBorder="1" applyAlignment="1">
      <alignment horizontal="center" vertical="top"/>
    </xf>
    <xf numFmtId="1" fontId="17" fillId="0" borderId="77" xfId="0" applyNumberFormat="1" applyFont="1" applyBorder="1" applyAlignment="1">
      <alignment horizontal="center" vertical="top"/>
    </xf>
    <xf numFmtId="1" fontId="17" fillId="0" borderId="46" xfId="0" applyNumberFormat="1" applyFont="1" applyBorder="1" applyAlignment="1">
      <alignment horizontal="center" vertical="top"/>
    </xf>
    <xf numFmtId="1" fontId="17" fillId="0" borderId="45" xfId="0" applyNumberFormat="1" applyFont="1" applyBorder="1" applyAlignment="1">
      <alignment horizontal="center" vertical="top"/>
    </xf>
    <xf numFmtId="1" fontId="17" fillId="0" borderId="51" xfId="0" applyNumberFormat="1" applyFont="1" applyBorder="1" applyAlignment="1">
      <alignment horizontal="center" vertical="top"/>
    </xf>
    <xf numFmtId="1" fontId="17" fillId="0" borderId="76" xfId="0" applyNumberFormat="1" applyFont="1" applyBorder="1" applyAlignment="1">
      <alignment horizontal="center" vertical="top"/>
    </xf>
    <xf numFmtId="0" fontId="17" fillId="5" borderId="30" xfId="0" applyFont="1" applyFill="1" applyBorder="1" applyAlignment="1">
      <alignment horizontal="left" vertical="top"/>
    </xf>
    <xf numFmtId="1" fontId="17" fillId="0" borderId="69" xfId="0" applyNumberFormat="1" applyFont="1" applyBorder="1" applyAlignment="1">
      <alignment horizontal="center" vertical="top"/>
    </xf>
    <xf numFmtId="1" fontId="17" fillId="0" borderId="9" xfId="0" applyNumberFormat="1" applyFont="1" applyBorder="1" applyAlignment="1">
      <alignment horizontal="center" vertical="top"/>
    </xf>
    <xf numFmtId="1" fontId="17" fillId="0" borderId="78" xfId="0" applyNumberFormat="1" applyFont="1" applyBorder="1" applyAlignment="1">
      <alignment horizontal="center" vertical="top"/>
    </xf>
    <xf numFmtId="1" fontId="17" fillId="0" borderId="80" xfId="0" applyNumberFormat="1" applyFont="1" applyBorder="1" applyAlignment="1">
      <alignment horizontal="center" vertical="top"/>
    </xf>
    <xf numFmtId="1" fontId="17" fillId="0" borderId="58" xfId="0" applyNumberFormat="1" applyFont="1" applyBorder="1" applyAlignment="1">
      <alignment horizontal="center" vertical="top"/>
    </xf>
    <xf numFmtId="1" fontId="17" fillId="0" borderId="0" xfId="0" applyNumberFormat="1" applyFont="1" applyAlignment="1">
      <alignment horizontal="center" vertical="top"/>
    </xf>
    <xf numFmtId="0" fontId="17" fillId="5" borderId="41" xfId="0" applyFont="1" applyFill="1" applyBorder="1" applyAlignment="1">
      <alignment horizontal="left" vertical="top"/>
    </xf>
    <xf numFmtId="0" fontId="17" fillId="0" borderId="69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0" fontId="17" fillId="0" borderId="78" xfId="0" applyFont="1" applyBorder="1" applyAlignment="1">
      <alignment horizontal="center" vertical="top"/>
    </xf>
    <xf numFmtId="0" fontId="17" fillId="0" borderId="83" xfId="0" applyFont="1" applyBorder="1" applyAlignment="1">
      <alignment horizontal="center" vertical="top"/>
    </xf>
    <xf numFmtId="0" fontId="17" fillId="0" borderId="58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80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17" fillId="0" borderId="73" xfId="0" applyFont="1" applyBorder="1" applyAlignment="1">
      <alignment horizontal="center" vertical="top"/>
    </xf>
    <xf numFmtId="0" fontId="17" fillId="0" borderId="79" xfId="0" applyFont="1" applyBorder="1" applyAlignment="1">
      <alignment horizontal="center" vertical="top"/>
    </xf>
    <xf numFmtId="0" fontId="17" fillId="0" borderId="81" xfId="0" applyFont="1" applyBorder="1" applyAlignment="1">
      <alignment horizontal="center" vertical="top"/>
    </xf>
    <xf numFmtId="0" fontId="17" fillId="0" borderId="82" xfId="0" applyFont="1" applyBorder="1" applyAlignment="1">
      <alignment horizontal="center" vertical="top"/>
    </xf>
    <xf numFmtId="0" fontId="17" fillId="0" borderId="7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40" xfId="0" applyFont="1" applyBorder="1" applyAlignment="1">
      <alignment horizontal="center" vertical="top"/>
    </xf>
    <xf numFmtId="0" fontId="17" fillId="0" borderId="77" xfId="0" applyFont="1" applyBorder="1" applyAlignment="1">
      <alignment horizontal="center" vertical="top"/>
    </xf>
    <xf numFmtId="0" fontId="17" fillId="0" borderId="46" xfId="0" applyFont="1" applyBorder="1" applyAlignment="1">
      <alignment horizontal="center" vertical="top"/>
    </xf>
    <xf numFmtId="0" fontId="17" fillId="0" borderId="45" xfId="0" applyFont="1" applyBorder="1" applyAlignment="1">
      <alignment horizontal="center" vertical="top"/>
    </xf>
    <xf numFmtId="0" fontId="17" fillId="0" borderId="51" xfId="0" applyFont="1" applyBorder="1" applyAlignment="1">
      <alignment horizontal="center" vertical="top"/>
    </xf>
    <xf numFmtId="0" fontId="17" fillId="5" borderId="31" xfId="0" applyFont="1" applyFill="1" applyBorder="1" applyAlignment="1">
      <alignment horizontal="left" vertical="top"/>
    </xf>
    <xf numFmtId="0" fontId="17" fillId="5" borderId="59" xfId="0" applyFont="1" applyFill="1" applyBorder="1" applyAlignment="1">
      <alignment horizontal="left" vertical="top"/>
    </xf>
    <xf numFmtId="0" fontId="17" fillId="0" borderId="57" xfId="0" applyFont="1" applyBorder="1" applyAlignment="1">
      <alignment horizontal="center" vertical="top"/>
    </xf>
    <xf numFmtId="0" fontId="17" fillId="5" borderId="82" xfId="0" applyFont="1" applyFill="1" applyBorder="1" applyAlignment="1">
      <alignment horizontal="left" vertical="top"/>
    </xf>
    <xf numFmtId="0" fontId="17" fillId="0" borderId="36" xfId="0" applyFont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3" xfId="0" applyFont="1" applyFill="1" applyBorder="1" applyAlignment="1">
      <alignment vertical="center"/>
    </xf>
    <xf numFmtId="0" fontId="29" fillId="2" borderId="27" xfId="0" applyFont="1" applyFill="1" applyBorder="1" applyAlignment="1">
      <alignment vertical="center"/>
    </xf>
    <xf numFmtId="0" fontId="29" fillId="2" borderId="74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3" xfId="0" applyFont="1" applyFill="1" applyBorder="1" applyAlignment="1" applyProtection="1">
      <alignment horizontal="center"/>
      <protection locked="0"/>
    </xf>
    <xf numFmtId="0" fontId="5" fillId="4" borderId="23" xfId="0" applyFont="1" applyFill="1" applyBorder="1" applyProtection="1">
      <protection locked="0"/>
    </xf>
    <xf numFmtId="0" fontId="17" fillId="4" borderId="2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30" xfId="0" applyFont="1" applyFill="1" applyBorder="1" applyAlignment="1" applyProtection="1">
      <alignment horizontal="center" vertical="top" wrapText="1"/>
      <protection locked="0"/>
    </xf>
    <xf numFmtId="0" fontId="5" fillId="4" borderId="33" xfId="0" applyFont="1" applyFill="1" applyBorder="1" applyAlignment="1" applyProtection="1">
      <alignment horizontal="center"/>
      <protection locked="0"/>
    </xf>
    <xf numFmtId="0" fontId="5" fillId="4" borderId="33" xfId="0" applyFont="1" applyFill="1" applyBorder="1" applyProtection="1">
      <protection locked="0"/>
    </xf>
    <xf numFmtId="0" fontId="17" fillId="4" borderId="4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/>
      <protection locked="0"/>
    </xf>
    <xf numFmtId="0" fontId="5" fillId="4" borderId="25" xfId="0" applyFont="1" applyFill="1" applyBorder="1" applyProtection="1">
      <protection locked="0"/>
    </xf>
    <xf numFmtId="0" fontId="17" fillId="4" borderId="31" xfId="0" applyFont="1" applyFill="1" applyBorder="1" applyAlignment="1" applyProtection="1">
      <alignment horizontal="center" vertical="top" wrapText="1"/>
      <protection locked="0"/>
    </xf>
    <xf numFmtId="0" fontId="5" fillId="4" borderId="34" xfId="0" applyFont="1" applyFill="1" applyBorder="1" applyAlignment="1" applyProtection="1">
      <alignment horizontal="center"/>
      <protection locked="0"/>
    </xf>
    <xf numFmtId="0" fontId="5" fillId="4" borderId="34" xfId="0" applyFont="1" applyFill="1" applyBorder="1" applyProtection="1">
      <protection locked="0"/>
    </xf>
    <xf numFmtId="0" fontId="17" fillId="4" borderId="59" xfId="0" applyFont="1" applyFill="1" applyBorder="1" applyAlignment="1" applyProtection="1">
      <alignment horizontal="center" vertical="top" wrapText="1"/>
      <protection locked="0"/>
    </xf>
    <xf numFmtId="0" fontId="12" fillId="0" borderId="50" xfId="0" applyFont="1" applyBorder="1"/>
    <xf numFmtId="0" fontId="12" fillId="0" borderId="20" xfId="0" applyFont="1" applyBorder="1"/>
    <xf numFmtId="0" fontId="5" fillId="0" borderId="48" xfId="0" applyFont="1" applyBorder="1"/>
    <xf numFmtId="164" fontId="5" fillId="0" borderId="37" xfId="1" applyFont="1" applyBorder="1" applyProtection="1"/>
    <xf numFmtId="0" fontId="0" fillId="0" borderId="16" xfId="0" applyBorder="1" applyAlignment="1">
      <alignment vertical="center"/>
    </xf>
    <xf numFmtId="0" fontId="5" fillId="0" borderId="42" xfId="0" applyFont="1" applyBorder="1"/>
    <xf numFmtId="165" fontId="5" fillId="0" borderId="35" xfId="1" applyNumberFormat="1" applyFont="1" applyBorder="1" applyProtection="1"/>
    <xf numFmtId="0" fontId="35" fillId="0" borderId="0" xfId="6" applyProtection="1"/>
    <xf numFmtId="0" fontId="0" fillId="0" borderId="15" xfId="0" applyBorder="1" applyAlignment="1">
      <alignment vertical="center"/>
    </xf>
    <xf numFmtId="0" fontId="5" fillId="0" borderId="7" xfId="0" applyFont="1" applyBorder="1"/>
    <xf numFmtId="165" fontId="5" fillId="0" borderId="21" xfId="1" applyNumberFormat="1" applyFont="1" applyBorder="1" applyProtection="1"/>
    <xf numFmtId="0" fontId="0" fillId="0" borderId="30" xfId="0" applyBorder="1"/>
    <xf numFmtId="164" fontId="12" fillId="5" borderId="50" xfId="1" applyFont="1" applyFill="1" applyBorder="1" applyProtection="1"/>
    <xf numFmtId="0" fontId="0" fillId="0" borderId="84" xfId="0" applyBorder="1" applyAlignment="1">
      <alignment vertical="center"/>
    </xf>
    <xf numFmtId="0" fontId="5" fillId="0" borderId="32" xfId="0" applyFont="1" applyBorder="1"/>
    <xf numFmtId="165" fontId="5" fillId="0" borderId="38" xfId="1" applyNumberFormat="1" applyFont="1" applyBorder="1" applyProtection="1"/>
    <xf numFmtId="0" fontId="0" fillId="0" borderId="49" xfId="0" applyBorder="1" applyAlignment="1">
      <alignment vertical="center"/>
    </xf>
    <xf numFmtId="0" fontId="5" fillId="0" borderId="24" xfId="0" applyFont="1" applyBorder="1"/>
    <xf numFmtId="165" fontId="5" fillId="0" borderId="39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7" xfId="0" applyFont="1" applyFill="1" applyBorder="1" applyAlignment="1">
      <alignment vertical="center" wrapText="1"/>
    </xf>
    <xf numFmtId="0" fontId="17" fillId="0" borderId="22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164" fontId="17" fillId="0" borderId="23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30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5" fillId="0" borderId="4" xfId="0" applyFont="1" applyBorder="1"/>
    <xf numFmtId="0" fontId="17" fillId="0" borderId="24" xfId="0" applyFont="1" applyBorder="1" applyAlignment="1">
      <alignment horizontal="left" vertical="top"/>
    </xf>
    <xf numFmtId="0" fontId="17" fillId="0" borderId="25" xfId="0" applyFont="1" applyBorder="1" applyAlignment="1">
      <alignment horizontal="left" vertical="top"/>
    </xf>
    <xf numFmtId="0" fontId="17" fillId="0" borderId="31" xfId="0" applyFont="1" applyBorder="1" applyAlignment="1">
      <alignment horizontal="left" vertical="top"/>
    </xf>
    <xf numFmtId="164" fontId="17" fillId="0" borderId="25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4" xfId="0" applyFont="1" applyFill="1" applyBorder="1" applyAlignment="1">
      <alignment horizontal="center" vertical="center"/>
    </xf>
    <xf numFmtId="0" fontId="33" fillId="5" borderId="54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87" xfId="0" applyFont="1" applyFill="1" applyBorder="1" applyAlignment="1">
      <alignment vertical="center"/>
    </xf>
    <xf numFmtId="0" fontId="5" fillId="0" borderId="85" xfId="0" applyFont="1" applyBorder="1"/>
    <xf numFmtId="0" fontId="17" fillId="5" borderId="85" xfId="0" applyFont="1" applyFill="1" applyBorder="1" applyAlignment="1">
      <alignment horizontal="left"/>
    </xf>
    <xf numFmtId="0" fontId="37" fillId="5" borderId="85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86" xfId="0" applyFont="1" applyBorder="1" applyAlignment="1">
      <alignment vertical="center"/>
    </xf>
    <xf numFmtId="0" fontId="17" fillId="5" borderId="86" xfId="0" applyFont="1" applyFill="1" applyBorder="1" applyAlignment="1">
      <alignment horizontal="left" vertical="center"/>
    </xf>
    <xf numFmtId="0" fontId="10" fillId="5" borderId="86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86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86" xfId="0" applyBorder="1"/>
    <xf numFmtId="0" fontId="36" fillId="5" borderId="86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50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50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5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21" fillId="0" borderId="0" xfId="4" applyAlignment="1">
      <alignment vertical="center" wrapText="1"/>
    </xf>
    <xf numFmtId="0" fontId="29" fillId="2" borderId="19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50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18" fillId="0" borderId="4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4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right"/>
    </xf>
    <xf numFmtId="0" fontId="20" fillId="0" borderId="0" xfId="0" applyFont="1"/>
    <xf numFmtId="0" fontId="5" fillId="4" borderId="0" xfId="0" applyFont="1" applyFill="1" applyProtection="1"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8" fillId="3" borderId="48" xfId="0" applyFont="1" applyFill="1" applyBorder="1" applyAlignment="1">
      <alignment horizontal="left" vertical="center"/>
    </xf>
    <xf numFmtId="0" fontId="8" fillId="3" borderId="52" xfId="0" applyFont="1" applyFill="1" applyBorder="1" applyAlignment="1">
      <alignment horizontal="left" vertical="center"/>
    </xf>
    <xf numFmtId="0" fontId="8" fillId="3" borderId="88" xfId="0" applyFont="1" applyFill="1" applyBorder="1" applyAlignment="1">
      <alignment horizontal="left" vertical="center"/>
    </xf>
    <xf numFmtId="0" fontId="29" fillId="3" borderId="75" xfId="0" applyFont="1" applyFill="1" applyBorder="1" applyAlignment="1">
      <alignment horizontal="left" vertical="center"/>
    </xf>
    <xf numFmtId="0" fontId="29" fillId="3" borderId="75" xfId="0" applyFont="1" applyFill="1" applyBorder="1" applyAlignment="1">
      <alignment horizontal="right" vertical="center"/>
    </xf>
    <xf numFmtId="0" fontId="29" fillId="3" borderId="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9" fillId="3" borderId="51" xfId="0" applyFont="1" applyFill="1" applyBorder="1" applyAlignment="1">
      <alignment horizontal="left" vertical="center"/>
    </xf>
    <xf numFmtId="0" fontId="29" fillId="3" borderId="51" xfId="0" applyFont="1" applyFill="1" applyBorder="1" applyAlignment="1">
      <alignment horizontal="right" vertical="center"/>
    </xf>
    <xf numFmtId="0" fontId="17" fillId="3" borderId="51" xfId="0" applyFont="1" applyFill="1" applyBorder="1" applyAlignment="1">
      <alignment horizontal="right"/>
    </xf>
    <xf numFmtId="0" fontId="29" fillId="3" borderId="2" xfId="0" applyFont="1" applyFill="1" applyBorder="1" applyAlignment="1">
      <alignment horizontal="left" vertical="center"/>
    </xf>
    <xf numFmtId="0" fontId="17" fillId="3" borderId="75" xfId="0" applyFont="1" applyFill="1" applyBorder="1" applyAlignment="1">
      <alignment horizontal="right"/>
    </xf>
    <xf numFmtId="0" fontId="5" fillId="0" borderId="84" xfId="0" applyFont="1" applyBorder="1" applyAlignment="1">
      <alignment wrapText="1"/>
    </xf>
    <xf numFmtId="0" fontId="5" fillId="0" borderId="33" xfId="0" applyFont="1" applyBorder="1" applyAlignment="1">
      <alignment wrapText="1"/>
    </xf>
    <xf numFmtId="1" fontId="5" fillId="0" borderId="38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horizontal="center" wrapText="1"/>
    </xf>
    <xf numFmtId="168" fontId="5" fillId="0" borderId="41" xfId="0" applyNumberFormat="1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168" fontId="5" fillId="0" borderId="33" xfId="0" applyNumberFormat="1" applyFont="1" applyBorder="1" applyAlignment="1">
      <alignment horizontal="center" wrapText="1"/>
    </xf>
    <xf numFmtId="0" fontId="5" fillId="0" borderId="25" xfId="0" applyFont="1" applyBorder="1" applyAlignment="1">
      <alignment vertical="center" wrapText="1"/>
    </xf>
    <xf numFmtId="1" fontId="5" fillId="0" borderId="39" xfId="0" applyNumberFormat="1" applyFont="1" applyBorder="1" applyAlignment="1">
      <alignment horizontal="center"/>
    </xf>
    <xf numFmtId="0" fontId="5" fillId="0" borderId="5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/>
    </xf>
    <xf numFmtId="0" fontId="40" fillId="2" borderId="21" xfId="0" applyFont="1" applyFill="1" applyBorder="1" applyAlignment="1">
      <alignment horizontal="center" vertical="center"/>
    </xf>
    <xf numFmtId="0" fontId="41" fillId="2" borderId="7" xfId="0" applyFont="1" applyFill="1" applyBorder="1" applyAlignment="1">
      <alignment horizontal="center" vertical="center"/>
    </xf>
    <xf numFmtId="0" fontId="42" fillId="8" borderId="8" xfId="0" applyFont="1" applyFill="1" applyBorder="1" applyAlignment="1">
      <alignment horizontal="center" vertical="center"/>
    </xf>
    <xf numFmtId="0" fontId="42" fillId="8" borderId="21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/>
    </xf>
    <xf numFmtId="166" fontId="5" fillId="0" borderId="61" xfId="0" applyNumberFormat="1" applyFont="1" applyBorder="1" applyAlignment="1">
      <alignment horizontal="center"/>
    </xf>
    <xf numFmtId="0" fontId="5" fillId="0" borderId="15" xfId="0" applyFont="1" applyBorder="1" applyAlignment="1">
      <alignment vertical="top" wrapText="1"/>
    </xf>
    <xf numFmtId="0" fontId="17" fillId="4" borderId="23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5" xfId="0" applyFont="1" applyFill="1" applyBorder="1" applyAlignment="1">
      <alignment horizontal="left" vertical="top"/>
    </xf>
    <xf numFmtId="0" fontId="29" fillId="2" borderId="5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  <xf numFmtId="0" fontId="5" fillId="5" borderId="33" xfId="0" applyFont="1" applyFill="1" applyBorder="1" applyAlignment="1" applyProtection="1">
      <alignment horizontal="center"/>
      <protection locked="0"/>
    </xf>
    <xf numFmtId="0" fontId="5" fillId="5" borderId="25" xfId="0" applyFont="1" applyFill="1" applyBorder="1" applyAlignment="1" applyProtection="1">
      <alignment horizontal="center"/>
      <protection locked="0"/>
    </xf>
    <xf numFmtId="0" fontId="5" fillId="5" borderId="34" xfId="0" applyFont="1" applyFill="1" applyBorder="1" applyAlignment="1" applyProtection="1">
      <alignment horizontal="center"/>
      <protection locked="0"/>
    </xf>
    <xf numFmtId="0" fontId="5" fillId="5" borderId="28" xfId="0" applyFont="1" applyFill="1" applyBorder="1" applyProtection="1">
      <protection locked="0"/>
    </xf>
    <xf numFmtId="0" fontId="5" fillId="5" borderId="52" xfId="0" applyFont="1" applyFill="1" applyBorder="1" applyProtection="1">
      <protection locked="0"/>
    </xf>
    <xf numFmtId="0" fontId="17" fillId="5" borderId="88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61" xfId="0" applyFont="1" applyFill="1" applyBorder="1" applyProtection="1">
      <protection locked="0"/>
    </xf>
    <xf numFmtId="0" fontId="17" fillId="5" borderId="89" xfId="0" applyFont="1" applyFill="1" applyBorder="1" applyAlignment="1" applyProtection="1">
      <alignment horizontal="center" vertical="top" wrapText="1"/>
      <protection locked="0"/>
    </xf>
    <xf numFmtId="0" fontId="5" fillId="5" borderId="41" xfId="0" applyFont="1" applyFill="1" applyBorder="1" applyProtection="1">
      <protection locked="0"/>
    </xf>
    <xf numFmtId="0" fontId="5" fillId="5" borderId="62" xfId="0" applyFont="1" applyFill="1" applyBorder="1" applyProtection="1">
      <protection locked="0"/>
    </xf>
    <xf numFmtId="0" fontId="17" fillId="5" borderId="90" xfId="0" applyFont="1" applyFill="1" applyBorder="1" applyAlignment="1" applyProtection="1">
      <alignment horizontal="center" vertical="top" wrapText="1"/>
      <protection locked="0"/>
    </xf>
    <xf numFmtId="0" fontId="5" fillId="5" borderId="31" xfId="0" applyFont="1" applyFill="1" applyBorder="1" applyProtection="1">
      <protection locked="0"/>
    </xf>
    <xf numFmtId="0" fontId="5" fillId="5" borderId="53" xfId="0" applyFont="1" applyFill="1" applyBorder="1" applyProtection="1">
      <protection locked="0"/>
    </xf>
    <xf numFmtId="0" fontId="17" fillId="5" borderId="47" xfId="0" applyFont="1" applyFill="1" applyBorder="1" applyAlignment="1" applyProtection="1">
      <alignment horizontal="center" vertical="top" wrapText="1"/>
      <protection locked="0"/>
    </xf>
    <xf numFmtId="0" fontId="5" fillId="5" borderId="59" xfId="0" applyFont="1" applyFill="1" applyBorder="1" applyProtection="1">
      <protection locked="0"/>
    </xf>
    <xf numFmtId="0" fontId="5" fillId="5" borderId="5" xfId="0" applyFont="1" applyFill="1" applyBorder="1" applyProtection="1">
      <protection locked="0"/>
    </xf>
    <xf numFmtId="0" fontId="17" fillId="5" borderId="70" xfId="0" applyFont="1" applyFill="1" applyBorder="1" applyAlignment="1" applyProtection="1">
      <alignment horizontal="center" vertical="top" wrapText="1"/>
      <protection locked="0"/>
    </xf>
    <xf numFmtId="0" fontId="29" fillId="2" borderId="10" xfId="0" applyFont="1" applyFill="1" applyBorder="1" applyAlignment="1">
      <alignment vertical="center"/>
    </xf>
    <xf numFmtId="0" fontId="29" fillId="2" borderId="11" xfId="0" applyFont="1" applyFill="1" applyBorder="1" applyAlignment="1">
      <alignment vertical="center"/>
    </xf>
    <xf numFmtId="0" fontId="29" fillId="2" borderId="17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7" fillId="0" borderId="23" xfId="1" applyNumberFormat="1" applyFont="1" applyFill="1" applyBorder="1" applyAlignment="1" applyProtection="1">
      <alignment horizontal="left" vertical="top"/>
    </xf>
    <xf numFmtId="0" fontId="17" fillId="0" borderId="8" xfId="1" applyNumberFormat="1" applyFont="1" applyFill="1" applyBorder="1" applyAlignment="1" applyProtection="1">
      <alignment horizontal="left" vertical="top"/>
    </xf>
    <xf numFmtId="0" fontId="17" fillId="0" borderId="25" xfId="1" applyNumberFormat="1" applyFont="1" applyFill="1" applyBorder="1" applyAlignment="1" applyProtection="1">
      <alignment horizontal="left" vertical="top"/>
    </xf>
    <xf numFmtId="165" fontId="5" fillId="0" borderId="0" xfId="1" applyNumberFormat="1" applyFont="1" applyBorder="1" applyProtection="1"/>
    <xf numFmtId="0" fontId="29" fillId="2" borderId="10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vertical="center" wrapText="1"/>
    </xf>
    <xf numFmtId="0" fontId="29" fillId="2" borderId="17" xfId="0" applyFont="1" applyFill="1" applyBorder="1" applyAlignment="1">
      <alignment vertical="center" wrapText="1"/>
    </xf>
    <xf numFmtId="0" fontId="43" fillId="3" borderId="11" xfId="0" applyFont="1" applyFill="1" applyBorder="1" applyAlignment="1">
      <alignment vertical="center" wrapText="1"/>
    </xf>
    <xf numFmtId="0" fontId="29" fillId="2" borderId="51" xfId="0" applyFont="1" applyFill="1" applyBorder="1" applyAlignment="1">
      <alignment horizontal="left" vertical="center" wrapText="1"/>
    </xf>
    <xf numFmtId="0" fontId="17" fillId="4" borderId="23" xfId="0" applyFont="1" applyFill="1" applyBorder="1" applyAlignment="1" applyProtection="1">
      <alignment horizontal="center"/>
      <protection locked="0"/>
    </xf>
    <xf numFmtId="0" fontId="5" fillId="5" borderId="29" xfId="0" applyFont="1" applyFill="1" applyBorder="1" applyAlignment="1" applyProtection="1">
      <alignment horizontal="center"/>
      <protection locked="0"/>
    </xf>
    <xf numFmtId="1" fontId="17" fillId="5" borderId="37" xfId="0" applyNumberFormat="1" applyFont="1" applyFill="1" applyBorder="1" applyAlignment="1">
      <alignment horizontal="center" vertical="top" wrapText="1"/>
    </xf>
    <xf numFmtId="0" fontId="17" fillId="4" borderId="8" xfId="0" applyFont="1" applyFill="1" applyBorder="1" applyAlignment="1" applyProtection="1">
      <alignment horizontal="center"/>
      <protection locked="0"/>
    </xf>
    <xf numFmtId="0" fontId="5" fillId="5" borderId="18" xfId="0" applyFont="1" applyFill="1" applyBorder="1" applyAlignment="1" applyProtection="1">
      <alignment horizontal="center"/>
      <protection locked="0"/>
    </xf>
    <xf numFmtId="1" fontId="17" fillId="5" borderId="21" xfId="0" applyNumberFormat="1" applyFont="1" applyFill="1" applyBorder="1" applyAlignment="1">
      <alignment horizontal="center" vertical="top" wrapText="1"/>
    </xf>
    <xf numFmtId="0" fontId="17" fillId="4" borderId="25" xfId="0" applyFont="1" applyFill="1" applyBorder="1" applyAlignment="1" applyProtection="1">
      <alignment horizontal="center"/>
      <protection locked="0"/>
    </xf>
    <xf numFmtId="0" fontId="5" fillId="5" borderId="56" xfId="0" applyFont="1" applyFill="1" applyBorder="1" applyAlignment="1" applyProtection="1">
      <alignment horizontal="center"/>
      <protection locked="0"/>
    </xf>
    <xf numFmtId="1" fontId="17" fillId="5" borderId="39" xfId="0" applyNumberFormat="1" applyFont="1" applyFill="1" applyBorder="1" applyAlignment="1">
      <alignment horizontal="center" vertical="top" wrapText="1"/>
    </xf>
    <xf numFmtId="0" fontId="17" fillId="4" borderId="34" xfId="0" applyFont="1" applyFill="1" applyBorder="1" applyAlignment="1">
      <alignment horizontal="left" vertical="top"/>
    </xf>
    <xf numFmtId="0" fontId="30" fillId="4" borderId="9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 vertical="center" wrapText="1"/>
    </xf>
    <xf numFmtId="1" fontId="17" fillId="4" borderId="22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4" xfId="0" applyNumberFormat="1" applyFont="1" applyFill="1" applyBorder="1" applyAlignment="1">
      <alignment horizontal="center" vertical="top" wrapText="1"/>
    </xf>
    <xf numFmtId="0" fontId="17" fillId="4" borderId="22" xfId="0" applyFont="1" applyFill="1" applyBorder="1" applyAlignment="1" applyProtection="1">
      <alignment horizontal="center" vertical="top" wrapText="1"/>
      <protection locked="0"/>
    </xf>
    <xf numFmtId="0" fontId="17" fillId="4" borderId="7" xfId="0" applyFont="1" applyFill="1" applyBorder="1" applyAlignment="1" applyProtection="1">
      <alignment horizontal="center" vertical="top" wrapText="1"/>
      <protection locked="0"/>
    </xf>
    <xf numFmtId="0" fontId="17" fillId="4" borderId="32" xfId="0" applyFont="1" applyFill="1" applyBorder="1" applyAlignment="1" applyProtection="1">
      <alignment horizontal="center" vertical="top" wrapText="1"/>
      <protection locked="0"/>
    </xf>
    <xf numFmtId="1" fontId="17" fillId="5" borderId="38" xfId="0" applyNumberFormat="1" applyFont="1" applyFill="1" applyBorder="1" applyAlignment="1">
      <alignment horizontal="center" vertical="top" wrapText="1"/>
    </xf>
    <xf numFmtId="0" fontId="17" fillId="4" borderId="24" xfId="0" applyFont="1" applyFill="1" applyBorder="1" applyAlignment="1" applyProtection="1">
      <alignment horizontal="center" vertical="top" wrapText="1"/>
      <protection locked="0"/>
    </xf>
    <xf numFmtId="0" fontId="17" fillId="4" borderId="42" xfId="0" applyFont="1" applyFill="1" applyBorder="1" applyAlignment="1" applyProtection="1">
      <alignment horizontal="center" vertical="top" wrapText="1"/>
      <protection locked="0"/>
    </xf>
    <xf numFmtId="1" fontId="17" fillId="5" borderId="35" xfId="0" applyNumberFormat="1" applyFont="1" applyFill="1" applyBorder="1" applyAlignment="1">
      <alignment horizontal="center" vertical="top" wrapText="1"/>
    </xf>
    <xf numFmtId="0" fontId="12" fillId="0" borderId="1" xfId="0" applyFont="1" applyBorder="1"/>
    <xf numFmtId="0" fontId="5" fillId="0" borderId="22" xfId="0" applyFont="1" applyBorder="1"/>
    <xf numFmtId="164" fontId="17" fillId="0" borderId="28" xfId="1" applyFont="1" applyFill="1" applyBorder="1" applyAlignment="1" applyProtection="1">
      <alignment horizontal="left" vertical="top"/>
    </xf>
    <xf numFmtId="164" fontId="17" fillId="0" borderId="30" xfId="1" applyFont="1" applyFill="1" applyBorder="1" applyAlignment="1" applyProtection="1">
      <alignment horizontal="left" vertical="top"/>
    </xf>
    <xf numFmtId="164" fontId="17" fillId="0" borderId="31" xfId="1" applyFont="1" applyFill="1" applyBorder="1" applyAlignment="1" applyProtection="1">
      <alignment horizontal="left" vertical="top"/>
    </xf>
    <xf numFmtId="0" fontId="29" fillId="2" borderId="13" xfId="0" applyFont="1" applyFill="1" applyBorder="1" applyAlignment="1">
      <alignment horizontal="left" vertical="center" wrapText="1"/>
    </xf>
    <xf numFmtId="0" fontId="17" fillId="0" borderId="29" xfId="1" applyNumberFormat="1" applyFont="1" applyFill="1" applyBorder="1" applyAlignment="1" applyProtection="1">
      <alignment horizontal="left" vertical="top"/>
    </xf>
    <xf numFmtId="0" fontId="17" fillId="0" borderId="18" xfId="1" applyNumberFormat="1" applyFont="1" applyFill="1" applyBorder="1" applyAlignment="1" applyProtection="1">
      <alignment horizontal="left" vertical="top"/>
    </xf>
    <xf numFmtId="0" fontId="17" fillId="0" borderId="56" xfId="1" applyNumberFormat="1" applyFont="1" applyFill="1" applyBorder="1" applyAlignment="1" applyProtection="1">
      <alignment horizontal="left" vertical="top"/>
    </xf>
    <xf numFmtId="0" fontId="5" fillId="0" borderId="91" xfId="0" applyFont="1" applyBorder="1"/>
    <xf numFmtId="0" fontId="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42" fillId="7" borderId="8" xfId="0" applyFont="1" applyFill="1" applyBorder="1" applyAlignment="1">
      <alignment horizontal="center" vertical="center"/>
    </xf>
    <xf numFmtId="0" fontId="42" fillId="7" borderId="25" xfId="0" applyFont="1" applyFill="1" applyBorder="1" applyAlignment="1">
      <alignment horizontal="center" vertical="center"/>
    </xf>
    <xf numFmtId="0" fontId="42" fillId="7" borderId="21" xfId="0" applyFont="1" applyFill="1" applyBorder="1" applyAlignment="1">
      <alignment horizontal="center" vertical="center"/>
    </xf>
    <xf numFmtId="0" fontId="42" fillId="7" borderId="39" xfId="0" applyFont="1" applyFill="1" applyBorder="1" applyAlignment="1">
      <alignment horizontal="center" vertical="center"/>
    </xf>
    <xf numFmtId="0" fontId="41" fillId="2" borderId="7" xfId="0" applyFont="1" applyFill="1" applyBorder="1" applyAlignment="1">
      <alignment horizontal="center" vertical="center" wrapText="1"/>
    </xf>
    <xf numFmtId="0" fontId="41" fillId="2" borderId="7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/>
    </xf>
    <xf numFmtId="0" fontId="42" fillId="9" borderId="8" xfId="0" applyFont="1" applyFill="1" applyBorder="1" applyAlignment="1">
      <alignment horizontal="center" vertical="center" wrapText="1"/>
    </xf>
    <xf numFmtId="0" fontId="42" fillId="9" borderId="8" xfId="0" applyFont="1" applyFill="1" applyBorder="1" applyAlignment="1">
      <alignment horizontal="center" vertical="center"/>
    </xf>
    <xf numFmtId="0" fontId="42" fillId="9" borderId="21" xfId="0" applyFont="1" applyFill="1" applyBorder="1" applyAlignment="1">
      <alignment horizontal="center" vertical="center"/>
    </xf>
    <xf numFmtId="0" fontId="42" fillId="9" borderId="25" xfId="0" applyFont="1" applyFill="1" applyBorder="1" applyAlignment="1">
      <alignment horizontal="center" vertical="center"/>
    </xf>
    <xf numFmtId="0" fontId="42" fillId="9" borderId="39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33" fillId="5" borderId="10" xfId="1" applyNumberFormat="1" applyFont="1" applyFill="1" applyBorder="1" applyAlignment="1" applyProtection="1">
      <alignment horizontal="left" vertical="center"/>
    </xf>
    <xf numFmtId="165" fontId="33" fillId="5" borderId="11" xfId="1" applyNumberFormat="1" applyFont="1" applyFill="1" applyBorder="1" applyAlignment="1" applyProtection="1">
      <alignment horizontal="left" vertical="center"/>
    </xf>
    <xf numFmtId="165" fontId="33" fillId="5" borderId="12" xfId="1" applyNumberFormat="1" applyFont="1" applyFill="1" applyBorder="1" applyAlignment="1" applyProtection="1">
      <alignment horizontal="left" vertical="center"/>
    </xf>
    <xf numFmtId="0" fontId="17" fillId="4" borderId="48" xfId="0" applyFont="1" applyFill="1" applyBorder="1" applyAlignment="1">
      <alignment horizontal="left" vertical="top"/>
    </xf>
    <xf numFmtId="0" fontId="17" fillId="4" borderId="52" xfId="0" applyFont="1" applyFill="1" applyBorder="1" applyAlignment="1">
      <alignment horizontal="left" vertical="top"/>
    </xf>
    <xf numFmtId="0" fontId="17" fillId="4" borderId="29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61" xfId="0" applyFont="1" applyFill="1" applyBorder="1" applyAlignment="1">
      <alignment horizontal="left" vertical="top"/>
    </xf>
    <xf numFmtId="0" fontId="17" fillId="4" borderId="18" xfId="0" applyFont="1" applyFill="1" applyBorder="1" applyAlignment="1">
      <alignment horizontal="left" vertical="top"/>
    </xf>
    <xf numFmtId="0" fontId="17" fillId="4" borderId="49" xfId="0" applyFont="1" applyFill="1" applyBorder="1" applyAlignment="1">
      <alignment horizontal="left" vertical="top"/>
    </xf>
    <xf numFmtId="0" fontId="17" fillId="4" borderId="53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44" fillId="3" borderId="11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textRotation="90"/>
    </xf>
    <xf numFmtId="0" fontId="43" fillId="3" borderId="10" xfId="0" applyFont="1" applyFill="1" applyBorder="1" applyAlignment="1">
      <alignment horizontal="center" vertical="center" wrapText="1"/>
    </xf>
    <xf numFmtId="0" fontId="43" fillId="3" borderId="12" xfId="0" applyFont="1" applyFill="1" applyBorder="1" applyAlignment="1">
      <alignment horizontal="center" vertical="center" wrapText="1"/>
    </xf>
    <xf numFmtId="0" fontId="43" fillId="3" borderId="11" xfId="0" applyFont="1" applyFill="1" applyBorder="1" applyAlignment="1">
      <alignment horizontal="left" vertical="center" wrapText="1"/>
    </xf>
    <xf numFmtId="0" fontId="44" fillId="3" borderId="11" xfId="0" applyFont="1" applyFill="1" applyBorder="1" applyAlignment="1">
      <alignment horizontal="left" vertical="center" wrapText="1"/>
    </xf>
    <xf numFmtId="0" fontId="44" fillId="3" borderId="12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left" vertical="top"/>
    </xf>
    <xf numFmtId="0" fontId="17" fillId="0" borderId="61" xfId="0" applyFont="1" applyBorder="1" applyAlignment="1">
      <alignment horizontal="left" vertical="top"/>
    </xf>
    <xf numFmtId="0" fontId="17" fillId="0" borderId="18" xfId="0" applyFont="1" applyBorder="1" applyAlignment="1">
      <alignment horizontal="left" vertical="top"/>
    </xf>
    <xf numFmtId="0" fontId="17" fillId="0" borderId="49" xfId="0" applyFont="1" applyBorder="1" applyAlignment="1">
      <alignment horizontal="left" vertical="top"/>
    </xf>
    <xf numFmtId="0" fontId="17" fillId="0" borderId="53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48" xfId="0" applyFont="1" applyBorder="1" applyAlignment="1">
      <alignment horizontal="left" vertical="top"/>
    </xf>
    <xf numFmtId="0" fontId="17" fillId="0" borderId="52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2" fillId="0" borderId="75" xfId="0" applyFont="1" applyBorder="1" applyAlignment="1">
      <alignment horizontal="right" textRotation="9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3" fillId="3" borderId="3" xfId="0" applyFont="1" applyFill="1" applyBorder="1" applyAlignment="1">
      <alignment horizontal="left" vertical="top" wrapText="1"/>
    </xf>
    <xf numFmtId="0" fontId="43" fillId="3" borderId="75" xfId="0" applyFont="1" applyFill="1" applyBorder="1" applyAlignment="1">
      <alignment horizontal="left" vertical="top" wrapText="1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723899</xdr:colOff>
      <xdr:row>6</xdr:row>
      <xdr:rowOff>114860</xdr:rowOff>
    </xdr:from>
    <xdr:to>
      <xdr:col>14</xdr:col>
      <xdr:colOff>763124</xdr:colOff>
      <xdr:row>9</xdr:row>
      <xdr:rowOff>106550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0374" y="1324535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44"/>
  <sheetViews>
    <sheetView showGridLines="0" tabSelected="1" zoomScale="90" zoomScaleNormal="90" workbookViewId="0">
      <selection activeCell="G12" sqref="G12"/>
    </sheetView>
  </sheetViews>
  <sheetFormatPr defaultColWidth="9.33203125" defaultRowHeight="14.4"/>
  <cols>
    <col min="1" max="2" width="2.6640625" customWidth="1"/>
    <col min="3" max="3" width="19.6640625" customWidth="1"/>
    <col min="4" max="4" width="19.5546875" style="6" customWidth="1"/>
    <col min="5" max="5" width="10.5546875" bestFit="1" customWidth="1"/>
    <col min="6" max="7" width="14.44140625" customWidth="1"/>
    <col min="8" max="13" width="14.44140625" hidden="1" customWidth="1"/>
    <col min="14" max="14" width="17.5546875" bestFit="1" customWidth="1"/>
    <col min="15" max="15" width="16" style="192" customWidth="1"/>
    <col min="16" max="16" width="27.6640625" style="192" customWidth="1"/>
    <col min="17" max="17" width="17.6640625" style="192" customWidth="1"/>
    <col min="18" max="19" width="17.6640625" customWidth="1"/>
    <col min="20" max="20" width="21.33203125" customWidth="1"/>
    <col min="21" max="38" width="11.5546875" customWidth="1"/>
    <col min="39" max="39" width="9.33203125" customWidth="1"/>
    <col min="40" max="40" width="10.6640625" customWidth="1"/>
    <col min="41" max="41" width="14.44140625" customWidth="1"/>
    <col min="42" max="42" width="9.33203125" customWidth="1"/>
    <col min="43" max="43" width="13.33203125" customWidth="1"/>
  </cols>
  <sheetData>
    <row r="1" spans="3:21" s="1" customFormat="1" ht="20.100000000000001" customHeight="1">
      <c r="C1" s="139" t="s">
        <v>231</v>
      </c>
    </row>
    <row r="2" spans="3:21" s="3" customFormat="1" ht="15" customHeight="1">
      <c r="C2" s="2" t="s">
        <v>125</v>
      </c>
      <c r="D2" s="2" t="s">
        <v>126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5" t="s">
        <v>100</v>
      </c>
      <c r="D4" s="377" t="s">
        <v>101</v>
      </c>
      <c r="N4" s="4"/>
      <c r="O4" s="4"/>
      <c r="Q4" s="4"/>
      <c r="R4" s="4"/>
      <c r="T4" s="4"/>
      <c r="U4" s="4"/>
    </row>
    <row r="5" spans="3:21" s="3" customFormat="1" ht="15" customHeight="1">
      <c r="C5" s="15"/>
      <c r="D5" s="15"/>
      <c r="E5" s="15"/>
      <c r="F5" s="15"/>
      <c r="G5" s="15"/>
      <c r="H5" s="15"/>
      <c r="N5" s="4"/>
      <c r="O5" s="4"/>
      <c r="Q5" s="4"/>
      <c r="R5" s="4"/>
      <c r="T5" s="4"/>
      <c r="U5" s="4"/>
    </row>
    <row r="6" spans="3:21" s="3" customFormat="1" ht="15" customHeight="1">
      <c r="C6" s="15" t="s">
        <v>6</v>
      </c>
      <c r="D6" s="189" t="str">
        <f>IF('invulblad opdrachtnemer'!D26="","",'invulblad opdrachtnemer'!D26)</f>
        <v/>
      </c>
      <c r="N6" s="11"/>
      <c r="R6" s="140"/>
      <c r="T6" s="4"/>
      <c r="U6" s="4"/>
    </row>
    <row r="7" spans="3:21" s="3" customFormat="1" ht="15" customHeight="1"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1"/>
      <c r="R7" s="140"/>
      <c r="T7" s="4"/>
      <c r="U7" s="4"/>
    </row>
    <row r="8" spans="3:21" s="3" customFormat="1" ht="15" customHeight="1" thickBot="1">
      <c r="C8" s="15" t="s">
        <v>10</v>
      </c>
      <c r="D8"/>
      <c r="E8"/>
      <c r="G8" s="15"/>
      <c r="H8" s="15"/>
      <c r="I8" s="15"/>
      <c r="J8" s="15"/>
      <c r="K8" s="15"/>
      <c r="L8" s="15"/>
      <c r="M8" s="15"/>
      <c r="N8" s="15"/>
      <c r="R8" s="140"/>
      <c r="T8" s="4"/>
      <c r="U8" s="4"/>
    </row>
    <row r="9" spans="3:21" s="3" customFormat="1" ht="22.2" customHeight="1">
      <c r="C9" s="142" t="s">
        <v>9</v>
      </c>
      <c r="D9" s="44">
        <f>$N$18+$N$35</f>
        <v>0</v>
      </c>
      <c r="E9"/>
      <c r="F9" s="195"/>
      <c r="G9" s="15"/>
      <c r="H9" s="15"/>
      <c r="I9" s="15"/>
      <c r="J9" s="15"/>
      <c r="K9" s="15"/>
      <c r="L9" s="15"/>
      <c r="M9" s="15"/>
      <c r="N9" s="15"/>
      <c r="R9" s="140"/>
      <c r="T9" s="4"/>
      <c r="U9" s="4"/>
    </row>
    <row r="10" spans="3:21" s="3" customFormat="1" ht="22.2" customHeight="1" thickBot="1">
      <c r="C10" s="143" t="s">
        <v>42</v>
      </c>
      <c r="D10" s="43">
        <v>920000</v>
      </c>
      <c r="E10"/>
      <c r="F10" s="15"/>
      <c r="G10" s="15"/>
      <c r="H10" s="15"/>
      <c r="I10" s="15"/>
      <c r="J10" s="15"/>
      <c r="K10" s="15"/>
      <c r="L10" s="15"/>
      <c r="M10" s="15"/>
      <c r="N10" s="15"/>
      <c r="R10" s="140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40"/>
      <c r="T11" s="4"/>
      <c r="U11" s="4"/>
    </row>
    <row r="12" spans="3:21" s="3" customFormat="1" ht="32.1" customHeight="1" thickBot="1">
      <c r="C12" s="12" t="s">
        <v>8</v>
      </c>
      <c r="D12" s="13"/>
      <c r="E12" s="13"/>
      <c r="F12" s="144"/>
      <c r="G12" s="194"/>
      <c r="H12" s="144" t="s">
        <v>38</v>
      </c>
      <c r="I12" s="194">
        <v>2</v>
      </c>
      <c r="J12" s="144" t="s">
        <v>38</v>
      </c>
      <c r="K12" s="194">
        <v>3</v>
      </c>
      <c r="L12" s="144" t="s">
        <v>38</v>
      </c>
      <c r="M12" s="194">
        <v>4</v>
      </c>
      <c r="N12" s="145"/>
      <c r="P12" s="388" t="s">
        <v>104</v>
      </c>
      <c r="Q12" s="389"/>
      <c r="R12" s="389"/>
      <c r="S12" s="390"/>
    </row>
    <row r="13" spans="3:21" s="5" customFormat="1" ht="32.1" customHeight="1" thickBot="1">
      <c r="C13" s="146" t="s">
        <v>13</v>
      </c>
      <c r="D13" s="147" t="s">
        <v>30</v>
      </c>
      <c r="E13" s="148" t="s">
        <v>0</v>
      </c>
      <c r="F13" s="149" t="s">
        <v>1</v>
      </c>
      <c r="G13" s="150" t="s">
        <v>37</v>
      </c>
      <c r="H13" s="149" t="s">
        <v>1</v>
      </c>
      <c r="I13" s="150" t="s">
        <v>37</v>
      </c>
      <c r="J13" s="149" t="s">
        <v>1</v>
      </c>
      <c r="K13" s="150" t="s">
        <v>37</v>
      </c>
      <c r="L13" s="149" t="s">
        <v>1</v>
      </c>
      <c r="M13" s="150" t="s">
        <v>37</v>
      </c>
      <c r="N13" s="376" t="s">
        <v>33</v>
      </c>
      <c r="P13" s="411" t="s">
        <v>105</v>
      </c>
      <c r="Q13" s="412" t="s">
        <v>106</v>
      </c>
      <c r="R13" s="412" t="s">
        <v>107</v>
      </c>
      <c r="S13" s="413" t="s">
        <v>108</v>
      </c>
    </row>
    <row r="14" spans="3:21" s="3" customFormat="1" ht="15.6" customHeight="1">
      <c r="C14" s="151" t="s">
        <v>39</v>
      </c>
      <c r="D14" s="152" t="s">
        <v>34</v>
      </c>
      <c r="E14" s="153">
        <v>10</v>
      </c>
      <c r="F14" s="154">
        <f t="shared" ref="F14:F16" si="0">IFERROR(($E14*G14),0)</f>
        <v>0</v>
      </c>
      <c r="G14" s="155">
        <f>COUNTIFS('invulblad opdrachtnemer'!$D$11:$D$15,'gunningscriterium SEB'!$C14,'invulblad opdrachtnemer'!$E$11:$E$15,'gunningscriterium SEB'!$D14)</f>
        <v>0</v>
      </c>
      <c r="H14" s="156">
        <f t="shared" ref="H14:H16" si="1">IFERROR(($E14*I14),0)</f>
        <v>0</v>
      </c>
      <c r="I14" s="155">
        <f>COUNTIFS('invulblad opdrachtnemer'!$I$11:$I$15,'gunningscriterium SEB'!$C14,'invulblad opdrachtnemer'!$J$11:$J$15,'gunningscriterium SEB'!$D14)</f>
        <v>0</v>
      </c>
      <c r="J14" s="156">
        <f t="shared" ref="J14:J16" si="2">IFERROR(($E14*K14),0)</f>
        <v>0</v>
      </c>
      <c r="K14" s="155">
        <f>COUNTIFS('invulblad opdrachtnemer'!$N$11:$N$15,'gunningscriterium SEB'!$C14,'invulblad opdrachtnemer'!$O$11:$O$15,'gunningscriterium SEB'!$D14)</f>
        <v>0</v>
      </c>
      <c r="L14" s="156">
        <f t="shared" ref="L14:L16" si="3">IFERROR(($E14*M14),0)</f>
        <v>0</v>
      </c>
      <c r="M14" s="157">
        <f>COUNTIFS('invulblad opdrachtnemer'!$N$11:$N$15,'gunningscriterium SEB'!$C14,'invulblad opdrachtnemer'!$O$11:$O$15,'gunningscriterium SEB'!$D14)</f>
        <v>0</v>
      </c>
      <c r="N14" s="158"/>
      <c r="P14" s="414" t="s">
        <v>109</v>
      </c>
      <c r="Q14" s="492" t="s">
        <v>110</v>
      </c>
      <c r="R14" s="415" t="s">
        <v>111</v>
      </c>
      <c r="S14" s="416" t="s">
        <v>111</v>
      </c>
    </row>
    <row r="15" spans="3:21" s="3" customFormat="1">
      <c r="C15" s="400" t="s">
        <v>39</v>
      </c>
      <c r="D15" s="401" t="s">
        <v>35</v>
      </c>
      <c r="E15" s="402">
        <v>10</v>
      </c>
      <c r="F15" s="403">
        <f t="shared" si="0"/>
        <v>0</v>
      </c>
      <c r="G15" s="404">
        <f>COUNTIFS('invulblad opdrachtnemer'!$D$11:$D$15,'gunningscriterium SEB'!$C15,'invulblad opdrachtnemer'!$E$11:$E$15,'gunningscriterium SEB'!$D15)</f>
        <v>0</v>
      </c>
      <c r="H15" s="405">
        <f t="shared" si="1"/>
        <v>0</v>
      </c>
      <c r="I15" s="404">
        <f>COUNTIFS('invulblad opdrachtnemer'!$I$11:$I$15,'gunningscriterium SEB'!$C15,'invulblad opdrachtnemer'!$J$11:$J$15,'gunningscriterium SEB'!$D15)</f>
        <v>0</v>
      </c>
      <c r="J15" s="405">
        <f t="shared" si="2"/>
        <v>0</v>
      </c>
      <c r="K15" s="404">
        <f>COUNTIFS('invulblad opdrachtnemer'!$N$11:$N$15,'gunningscriterium SEB'!$C15,'invulblad opdrachtnemer'!$O$11:$O$15,'gunningscriterium SEB'!$D15)</f>
        <v>0</v>
      </c>
      <c r="L15" s="405">
        <f t="shared" si="3"/>
        <v>0</v>
      </c>
      <c r="M15" s="406">
        <f>COUNTIFS('invulblad opdrachtnemer'!$N$11:$N$15,'gunningscriterium SEB'!$C15,'invulblad opdrachtnemer'!$O$11:$O$15,'gunningscriterium SEB'!$D15)</f>
        <v>0</v>
      </c>
      <c r="N15" s="158"/>
      <c r="P15" s="414" t="s">
        <v>112</v>
      </c>
      <c r="Q15" s="492"/>
      <c r="R15" s="492" t="s">
        <v>113</v>
      </c>
      <c r="S15" s="494"/>
    </row>
    <row r="16" spans="3:21" s="3" customFormat="1" ht="15" thickBot="1">
      <c r="C16" s="159" t="s">
        <v>2</v>
      </c>
      <c r="D16" s="407" t="s">
        <v>36</v>
      </c>
      <c r="E16" s="408">
        <v>0</v>
      </c>
      <c r="F16" s="409">
        <f t="shared" si="0"/>
        <v>0</v>
      </c>
      <c r="G16" s="161">
        <f>COUNTIFS('invulblad opdrachtnemer'!$D$11:$D$15,'gunningscriterium SEB'!$C16,'invulblad opdrachtnemer'!$E$11:$E$15,'gunningscriterium SEB'!$D16)</f>
        <v>0</v>
      </c>
      <c r="H16" s="410">
        <f t="shared" si="1"/>
        <v>0</v>
      </c>
      <c r="I16" s="161">
        <f>COUNTIFS('invulblad opdrachtnemer'!$I$11:$I$15,'gunningscriterium SEB'!$C16,'invulblad opdrachtnemer'!$J$11:$J$15,'gunningscriterium SEB'!$D16)</f>
        <v>0</v>
      </c>
      <c r="J16" s="410">
        <f t="shared" si="2"/>
        <v>0</v>
      </c>
      <c r="K16" s="161">
        <f>COUNTIFS('invulblad opdrachtnemer'!$N$11:$N$15,'gunningscriterium SEB'!$C16,'invulblad opdrachtnemer'!$O$11:$O$15,'gunningscriterium SEB'!$D16)</f>
        <v>0</v>
      </c>
      <c r="L16" s="410">
        <f t="shared" si="3"/>
        <v>0</v>
      </c>
      <c r="M16" s="182">
        <f>COUNTIFS('invulblad opdrachtnemer'!$N$11:$N$15,'gunningscriterium SEB'!$C16,'invulblad opdrachtnemer'!$O$11:$O$15,'gunningscriterium SEB'!$D16)</f>
        <v>0</v>
      </c>
      <c r="N16" s="158"/>
      <c r="P16" s="417" t="s">
        <v>114</v>
      </c>
      <c r="Q16" s="493"/>
      <c r="R16" s="493"/>
      <c r="S16" s="495"/>
    </row>
    <row r="17" spans="3:19" s="10" customFormat="1" ht="15" customHeight="1" thickBot="1">
      <c r="C17" s="163"/>
      <c r="D17" s="164"/>
      <c r="E17" s="165" t="s">
        <v>33</v>
      </c>
      <c r="F17" s="95">
        <f t="shared" ref="F17:M17" si="4">SUM(F14:F16)</f>
        <v>0</v>
      </c>
      <c r="G17" s="96">
        <f t="shared" si="4"/>
        <v>0</v>
      </c>
      <c r="H17" s="95">
        <f t="shared" si="4"/>
        <v>0</v>
      </c>
      <c r="I17" s="96">
        <f t="shared" si="4"/>
        <v>0</v>
      </c>
      <c r="J17" s="95">
        <f t="shared" si="4"/>
        <v>0</v>
      </c>
      <c r="K17" s="96">
        <f t="shared" si="4"/>
        <v>0</v>
      </c>
      <c r="L17" s="95">
        <f t="shared" si="4"/>
        <v>0</v>
      </c>
      <c r="M17" s="97">
        <f t="shared" si="4"/>
        <v>0</v>
      </c>
      <c r="N17" s="166"/>
    </row>
    <row r="18" spans="3:19" s="10" customFormat="1" ht="20.100000000000001" customHeight="1">
      <c r="C18" s="167"/>
      <c r="D18" s="168"/>
      <c r="E18" s="169" t="s">
        <v>43</v>
      </c>
      <c r="F18" s="170"/>
      <c r="G18" s="93">
        <f>IFERROR(((F17/G17)/10)*G19,0)</f>
        <v>0</v>
      </c>
      <c r="H18" s="92"/>
      <c r="I18" s="93">
        <f>IFERROR(((H17/I17)/10)*I19,0)</f>
        <v>0</v>
      </c>
      <c r="J18" s="92"/>
      <c r="K18" s="93">
        <f>IFERROR(((J17/K17)/10)*K19,0)</f>
        <v>0</v>
      </c>
      <c r="L18" s="92"/>
      <c r="M18" s="93">
        <f>IFERROR(((L17/M17)/10)*M19,0)</f>
        <v>0</v>
      </c>
      <c r="N18" s="171">
        <f>SUM(F18:M18)</f>
        <v>0</v>
      </c>
    </row>
    <row r="19" spans="3:19" s="3" customFormat="1" ht="20.100000000000001" customHeight="1" thickBot="1">
      <c r="C19" s="172"/>
      <c r="D19" s="173"/>
      <c r="E19" s="174" t="s">
        <v>44</v>
      </c>
      <c r="F19" s="175"/>
      <c r="G19" s="196">
        <f>($D$10*50%)</f>
        <v>460000</v>
      </c>
      <c r="H19" s="91"/>
      <c r="I19" s="196"/>
      <c r="J19" s="91"/>
      <c r="K19" s="196">
        <v>0</v>
      </c>
      <c r="L19" s="91"/>
      <c r="M19" s="196">
        <v>0</v>
      </c>
      <c r="N19" s="94">
        <f>SUM(F19:M19)</f>
        <v>460000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76"/>
    </row>
    <row r="21" spans="3:19" s="5" customFormat="1" ht="32.1" customHeight="1" thickBot="1">
      <c r="C21" s="12" t="s">
        <v>119</v>
      </c>
      <c r="D21" s="13"/>
      <c r="E21" s="13"/>
      <c r="F21" s="144"/>
      <c r="G21" s="194"/>
      <c r="H21" s="144" t="s">
        <v>38</v>
      </c>
      <c r="I21" s="194">
        <v>2</v>
      </c>
      <c r="J21" s="144" t="s">
        <v>38</v>
      </c>
      <c r="K21" s="194">
        <v>3</v>
      </c>
      <c r="L21" s="144" t="s">
        <v>38</v>
      </c>
      <c r="M21" s="194">
        <v>4</v>
      </c>
      <c r="N21" s="145"/>
      <c r="P21" s="388" t="s">
        <v>104</v>
      </c>
      <c r="Q21" s="389"/>
      <c r="R21" s="389"/>
      <c r="S21" s="390"/>
    </row>
    <row r="22" spans="3:19" s="3" customFormat="1" ht="32.1" customHeight="1" thickBot="1">
      <c r="C22" s="146" t="s">
        <v>13</v>
      </c>
      <c r="D22" s="147" t="s">
        <v>30</v>
      </c>
      <c r="E22" s="148" t="s">
        <v>0</v>
      </c>
      <c r="F22" s="146" t="s">
        <v>1</v>
      </c>
      <c r="G22" s="177" t="s">
        <v>37</v>
      </c>
      <c r="H22" s="178" t="s">
        <v>1</v>
      </c>
      <c r="I22" s="177" t="s">
        <v>37</v>
      </c>
      <c r="J22" s="178" t="s">
        <v>1</v>
      </c>
      <c r="K22" s="177" t="s">
        <v>37</v>
      </c>
      <c r="L22" s="178" t="s">
        <v>1</v>
      </c>
      <c r="M22" s="177" t="s">
        <v>37</v>
      </c>
      <c r="N22" s="376" t="s">
        <v>33</v>
      </c>
      <c r="P22" s="411" t="s">
        <v>115</v>
      </c>
      <c r="Q22" s="412" t="s">
        <v>106</v>
      </c>
      <c r="R22" s="412" t="s">
        <v>107</v>
      </c>
      <c r="S22" s="413" t="s">
        <v>108</v>
      </c>
    </row>
    <row r="23" spans="3:19" s="3" customFormat="1" ht="15" customHeight="1">
      <c r="C23" s="151" t="s">
        <v>39</v>
      </c>
      <c r="D23" s="152" t="s">
        <v>34</v>
      </c>
      <c r="E23" s="179">
        <v>10</v>
      </c>
      <c r="F23" s="39">
        <f t="shared" ref="F23:F33" si="5">$E23*G23</f>
        <v>0</v>
      </c>
      <c r="G23" s="180">
        <f>COUNTIFS('invulblad opdrachtnemer'!$D$20:$D$24,'gunningscriterium SEB'!$C23,'invulblad opdrachtnemer'!$E$20:$E$24,'gunningscriterium SEB'!$D23)</f>
        <v>0</v>
      </c>
      <c r="H23" s="40">
        <f t="shared" ref="H23:H33" si="6">$E23*I23</f>
        <v>0</v>
      </c>
      <c r="I23" s="180">
        <f>COUNTIFS('invulblad opdrachtnemer'!$I$20:$I$24,'gunningscriterium SEB'!$C23,'invulblad opdrachtnemer'!$J$20:$J$24,'gunningscriterium SEB'!$D23)</f>
        <v>0</v>
      </c>
      <c r="J23" s="40">
        <f t="shared" ref="J23:J33" si="7">$E23*K23</f>
        <v>0</v>
      </c>
      <c r="K23" s="180">
        <f>COUNTIFS('invulblad opdrachtnemer'!$N$20:$N$24,'gunningscriterium SEB'!$C23,'invulblad opdrachtnemer'!$O$20:$O$24,'gunningscriterium SEB'!$D23)</f>
        <v>0</v>
      </c>
      <c r="L23" s="40">
        <f t="shared" ref="L23:L33" si="8">$E23*M23</f>
        <v>0</v>
      </c>
      <c r="M23" s="180">
        <f>COUNTIFS('invulblad opdrachtnemer'!$S$20:$S$24,'gunningscriterium SEB'!$C23,'invulblad opdrachtnemer'!$T$20:$T$24,'gunningscriterium SEB'!$D23)</f>
        <v>0</v>
      </c>
      <c r="N23" s="181"/>
      <c r="P23" s="496" t="s">
        <v>116</v>
      </c>
      <c r="Q23" s="499" t="s">
        <v>117</v>
      </c>
      <c r="R23" s="500"/>
      <c r="S23" s="501"/>
    </row>
    <row r="24" spans="3:19" s="3" customFormat="1" ht="15" customHeight="1">
      <c r="C24" s="162" t="s">
        <v>39</v>
      </c>
      <c r="D24" s="183" t="s">
        <v>35</v>
      </c>
      <c r="E24" s="184">
        <v>10</v>
      </c>
      <c r="F24" s="9">
        <f t="shared" si="5"/>
        <v>0</v>
      </c>
      <c r="G24" s="185">
        <f>COUNTIFS('invulblad opdrachtnemer'!$D$20:$D$24,'gunningscriterium SEB'!$C24,'invulblad opdrachtnemer'!$E$20:$E$24,'gunningscriterium SEB'!$D24)</f>
        <v>0</v>
      </c>
      <c r="H24" s="17">
        <f t="shared" si="6"/>
        <v>0</v>
      </c>
      <c r="I24" s="185">
        <f>COUNTIFS('invulblad opdrachtnemer'!$I$20:$I$24,'gunningscriterium SEB'!$C24,'invulblad opdrachtnemer'!$J$20:$J$24,'gunningscriterium SEB'!$D24)</f>
        <v>0</v>
      </c>
      <c r="J24" s="17">
        <f t="shared" si="7"/>
        <v>0</v>
      </c>
      <c r="K24" s="185">
        <f>COUNTIFS('invulblad opdrachtnemer'!$N$20:$N$24,'gunningscriterium SEB'!$C24,'invulblad opdrachtnemer'!$O$20:$O$24,'gunningscriterium SEB'!$D24)</f>
        <v>0</v>
      </c>
      <c r="L24" s="17">
        <f t="shared" si="8"/>
        <v>0</v>
      </c>
      <c r="M24" s="185">
        <f>COUNTIFS('invulblad opdrachtnemer'!$S$20:$S$24,'gunningscriterium SEB'!$C24,'invulblad opdrachtnemer'!$T$20:$T$24,'gunningscriterium SEB'!$D24)</f>
        <v>0</v>
      </c>
      <c r="N24" s="158"/>
      <c r="P24" s="497"/>
      <c r="Q24" s="500"/>
      <c r="R24" s="500"/>
      <c r="S24" s="501"/>
    </row>
    <row r="25" spans="3:19" s="3" customFormat="1" ht="15" customHeight="1">
      <c r="C25" s="419" t="s">
        <v>40</v>
      </c>
      <c r="D25" s="183" t="s">
        <v>4</v>
      </c>
      <c r="E25" s="418">
        <v>5.5</v>
      </c>
      <c r="F25" s="9">
        <f t="shared" si="5"/>
        <v>0</v>
      </c>
      <c r="G25" s="185">
        <f>COUNTIFS('invulblad opdrachtnemer'!$D$20:$D$24,'gunningscriterium SEB'!$C25,'invulblad opdrachtnemer'!$E$20:$E$24,'gunningscriterium SEB'!$D25)</f>
        <v>0</v>
      </c>
      <c r="H25" s="17">
        <f t="shared" si="6"/>
        <v>0</v>
      </c>
      <c r="I25" s="185">
        <f>COUNTIFS('invulblad opdrachtnemer'!$I$20:$I$24,'gunningscriterium SEB'!$C25,'invulblad opdrachtnemer'!$J$20:$J$24,'gunningscriterium SEB'!$D25)</f>
        <v>0</v>
      </c>
      <c r="J25" s="17">
        <f t="shared" si="7"/>
        <v>0</v>
      </c>
      <c r="K25" s="185">
        <f>COUNTIFS('invulblad opdrachtnemer'!$N$20:$N$24,'gunningscriterium SEB'!$C25,'invulblad opdrachtnemer'!$O$20:$O$24,'gunningscriterium SEB'!$D25)</f>
        <v>0</v>
      </c>
      <c r="L25" s="17">
        <f t="shared" si="8"/>
        <v>0</v>
      </c>
      <c r="M25" s="185">
        <f>COUNTIFS('invulblad opdrachtnemer'!$S$20:$S$24,'gunningscriterium SEB'!$C25,'invulblad opdrachtnemer'!$T$20:$T$24,'gunningscriterium SEB'!$D25)</f>
        <v>0</v>
      </c>
      <c r="N25" s="158"/>
      <c r="O25" s="176"/>
      <c r="P25" s="497"/>
      <c r="Q25" s="500"/>
      <c r="R25" s="500"/>
      <c r="S25" s="501"/>
    </row>
    <row r="26" spans="3:19" s="3" customFormat="1" ht="15" customHeight="1" thickBot="1">
      <c r="C26" s="162" t="s">
        <v>40</v>
      </c>
      <c r="D26" s="183" t="s">
        <v>5</v>
      </c>
      <c r="E26" s="184">
        <v>4.5</v>
      </c>
      <c r="F26" s="9">
        <f t="shared" si="5"/>
        <v>0</v>
      </c>
      <c r="G26" s="185">
        <f>COUNTIFS('invulblad opdrachtnemer'!$D$20:$D$24,'gunningscriterium SEB'!$C26,'invulblad opdrachtnemer'!$E$20:$E$24,'gunningscriterium SEB'!$D26)</f>
        <v>0</v>
      </c>
      <c r="H26" s="17">
        <f t="shared" si="6"/>
        <v>0</v>
      </c>
      <c r="I26" s="185">
        <f>COUNTIFS('invulblad opdrachtnemer'!$I$20:$I$24,'gunningscriterium SEB'!$C26,'invulblad opdrachtnemer'!$J$20:$J$24,'gunningscriterium SEB'!$D26)</f>
        <v>0</v>
      </c>
      <c r="J26" s="17">
        <f t="shared" si="7"/>
        <v>0</v>
      </c>
      <c r="K26" s="185">
        <f>COUNTIFS('invulblad opdrachtnemer'!$N$20:$N$24,'gunningscriterium SEB'!$C26,'invulblad opdrachtnemer'!$O$20:$O$24,'gunningscriterium SEB'!$D26)</f>
        <v>0</v>
      </c>
      <c r="L26" s="17">
        <f t="shared" si="8"/>
        <v>0</v>
      </c>
      <c r="M26" s="185">
        <f>COUNTIFS('invulblad opdrachtnemer'!$S$20:$S$24,'gunningscriterium SEB'!$C26,'invulblad opdrachtnemer'!$T$20:$T$24,'gunningscriterium SEB'!$D26)</f>
        <v>0</v>
      </c>
      <c r="N26" s="158"/>
      <c r="O26" s="176"/>
      <c r="P26" s="498"/>
      <c r="Q26" s="502"/>
      <c r="R26" s="502"/>
      <c r="S26" s="503"/>
    </row>
    <row r="27" spans="3:19" s="3" customFormat="1" ht="15" customHeight="1">
      <c r="C27" s="162" t="s">
        <v>40</v>
      </c>
      <c r="D27" s="183" t="s">
        <v>36</v>
      </c>
      <c r="E27" s="418">
        <v>4</v>
      </c>
      <c r="F27" s="9">
        <f t="shared" si="5"/>
        <v>0</v>
      </c>
      <c r="G27" s="185">
        <f>COUNTIFS('invulblad opdrachtnemer'!$D$20:$D$24,'gunningscriterium SEB'!$C27,'invulblad opdrachtnemer'!$E$20:$E$24,'gunningscriterium SEB'!$D27)</f>
        <v>0</v>
      </c>
      <c r="H27" s="17">
        <f t="shared" si="6"/>
        <v>0</v>
      </c>
      <c r="I27" s="185">
        <f>COUNTIFS('invulblad opdrachtnemer'!$I$20:$I$24,'gunningscriterium SEB'!$C27,'invulblad opdrachtnemer'!$J$20:$J$24,'gunningscriterium SEB'!$D27)</f>
        <v>0</v>
      </c>
      <c r="J27" s="17">
        <f t="shared" si="7"/>
        <v>0</v>
      </c>
      <c r="K27" s="185">
        <f>COUNTIFS('invulblad opdrachtnemer'!$N$20:$N$24,'gunningscriterium SEB'!$C27,'invulblad opdrachtnemer'!$O$20:$O$24,'gunningscriterium SEB'!$D27)</f>
        <v>0</v>
      </c>
      <c r="L27" s="17">
        <f t="shared" si="8"/>
        <v>0</v>
      </c>
      <c r="M27" s="185">
        <f>COUNTIFS('invulblad opdrachtnemer'!$S$20:$S$24,'gunningscriterium SEB'!$C27,'invulblad opdrachtnemer'!$T$20:$T$24,'gunningscriterium SEB'!$D27)</f>
        <v>0</v>
      </c>
      <c r="N27" s="158"/>
    </row>
    <row r="28" spans="3:19" s="3" customFormat="1" ht="15" customHeight="1">
      <c r="C28" s="419" t="s">
        <v>41</v>
      </c>
      <c r="D28" s="183" t="s">
        <v>4</v>
      </c>
      <c r="E28" s="418">
        <v>3.5</v>
      </c>
      <c r="F28" s="9">
        <f t="shared" si="5"/>
        <v>0</v>
      </c>
      <c r="G28" s="185">
        <f>COUNTIFS('invulblad opdrachtnemer'!$D$20:$D$24,'gunningscriterium SEB'!$C28,'invulblad opdrachtnemer'!$E$20:$E$24,'gunningscriterium SEB'!$D28)</f>
        <v>0</v>
      </c>
      <c r="H28" s="17">
        <f t="shared" si="6"/>
        <v>0</v>
      </c>
      <c r="I28" s="185">
        <f>COUNTIFS('invulblad opdrachtnemer'!$I$20:$I$24,'gunningscriterium SEB'!$C28,'invulblad opdrachtnemer'!$J$20:$J$24,'gunningscriterium SEB'!$D28)</f>
        <v>0</v>
      </c>
      <c r="J28" s="17">
        <f t="shared" si="7"/>
        <v>0</v>
      </c>
      <c r="K28" s="185">
        <f>COUNTIFS('invulblad opdrachtnemer'!$N$20:$N$24,'gunningscriterium SEB'!$C28,'invulblad opdrachtnemer'!$O$20:$O$24,'gunningscriterium SEB'!$D28)</f>
        <v>0</v>
      </c>
      <c r="L28" s="17">
        <f t="shared" si="8"/>
        <v>0</v>
      </c>
      <c r="M28" s="185">
        <f>COUNTIFS('invulblad opdrachtnemer'!$S$20:$S$24,'gunningscriterium SEB'!$C28,'invulblad opdrachtnemer'!$T$20:$T$24,'gunningscriterium SEB'!$D28)</f>
        <v>0</v>
      </c>
      <c r="N28" s="158"/>
    </row>
    <row r="29" spans="3:19" s="3" customFormat="1" ht="15" customHeight="1">
      <c r="C29" s="162" t="s">
        <v>41</v>
      </c>
      <c r="D29" s="183" t="s">
        <v>5</v>
      </c>
      <c r="E29" s="184">
        <v>2.5</v>
      </c>
      <c r="F29" s="9">
        <f t="shared" si="5"/>
        <v>0</v>
      </c>
      <c r="G29" s="185">
        <f>COUNTIFS('invulblad opdrachtnemer'!$D$20:$D$24,'gunningscriterium SEB'!$C29,'invulblad opdrachtnemer'!$E$20:$E$24,'gunningscriterium SEB'!$D29)</f>
        <v>0</v>
      </c>
      <c r="H29" s="17">
        <f t="shared" si="6"/>
        <v>0</v>
      </c>
      <c r="I29" s="185">
        <f>COUNTIFS('invulblad opdrachtnemer'!$I$20:$I$24,'gunningscriterium SEB'!$C29,'invulblad opdrachtnemer'!$J$20:$J$24,'gunningscriterium SEB'!$D29)</f>
        <v>0</v>
      </c>
      <c r="J29" s="17">
        <f t="shared" si="7"/>
        <v>0</v>
      </c>
      <c r="K29" s="185">
        <f>COUNTIFS('invulblad opdrachtnemer'!$N$20:$N$24,'gunningscriterium SEB'!$C29,'invulblad opdrachtnemer'!$O$20:$O$24,'gunningscriterium SEB'!$D29)</f>
        <v>0</v>
      </c>
      <c r="L29" s="17">
        <f t="shared" si="8"/>
        <v>0</v>
      </c>
      <c r="M29" s="185">
        <f>COUNTIFS('invulblad opdrachtnemer'!$S$20:$S$24,'gunningscriterium SEB'!$C29,'invulblad opdrachtnemer'!$T$20:$T$24,'gunningscriterium SEB'!$D29)</f>
        <v>0</v>
      </c>
      <c r="N29" s="158"/>
    </row>
    <row r="30" spans="3:19" s="3" customFormat="1" ht="15" customHeight="1">
      <c r="C30" s="162" t="s">
        <v>41</v>
      </c>
      <c r="D30" s="183" t="s">
        <v>36</v>
      </c>
      <c r="E30" s="418">
        <v>2</v>
      </c>
      <c r="F30" s="9">
        <f t="shared" si="5"/>
        <v>0</v>
      </c>
      <c r="G30" s="185">
        <f>COUNTIFS('invulblad opdrachtnemer'!$D$20:$D$24,'gunningscriterium SEB'!$C30,'invulblad opdrachtnemer'!$E$20:$E$24,'gunningscriterium SEB'!$D30)</f>
        <v>0</v>
      </c>
      <c r="H30" s="17">
        <f t="shared" si="6"/>
        <v>0</v>
      </c>
      <c r="I30" s="185">
        <f>COUNTIFS('invulblad opdrachtnemer'!$I$20:$I$24,'gunningscriterium SEB'!$C30,'invulblad opdrachtnemer'!$J$20:$J$24,'gunningscriterium SEB'!$D30)</f>
        <v>0</v>
      </c>
      <c r="J30" s="17">
        <f t="shared" si="7"/>
        <v>0</v>
      </c>
      <c r="K30" s="185">
        <f>COUNTIFS('invulblad opdrachtnemer'!$N$20:$N$24,'gunningscriterium SEB'!$C30,'invulblad opdrachtnemer'!$O$20:$O$24,'gunningscriterium SEB'!$D30)</f>
        <v>0</v>
      </c>
      <c r="L30" s="17">
        <f t="shared" si="8"/>
        <v>0</v>
      </c>
      <c r="M30" s="185">
        <f>COUNTIFS('invulblad opdrachtnemer'!$S$20:$S$24,'gunningscriterium SEB'!$C30,'invulblad opdrachtnemer'!$T$20:$T$24,'gunningscriterium SEB'!$D30)</f>
        <v>0</v>
      </c>
      <c r="N30" s="158"/>
    </row>
    <row r="31" spans="3:19" s="3" customFormat="1" ht="15" customHeight="1">
      <c r="C31" s="162" t="s">
        <v>3</v>
      </c>
      <c r="D31" s="183" t="s">
        <v>4</v>
      </c>
      <c r="E31" s="418">
        <v>2</v>
      </c>
      <c r="F31" s="9">
        <f t="shared" si="5"/>
        <v>0</v>
      </c>
      <c r="G31" s="185">
        <f>COUNTIFS('invulblad opdrachtnemer'!$D$20:$D$24,'gunningscriterium SEB'!$C31,'invulblad opdrachtnemer'!$E$20:$E$24,'gunningscriterium SEB'!$D31)</f>
        <v>0</v>
      </c>
      <c r="H31" s="17">
        <f t="shared" si="6"/>
        <v>0</v>
      </c>
      <c r="I31" s="185">
        <f>COUNTIFS('invulblad opdrachtnemer'!$I$20:$I$24,'gunningscriterium SEB'!$C31,'invulblad opdrachtnemer'!$J$20:$J$24,'gunningscriterium SEB'!$D31)</f>
        <v>0</v>
      </c>
      <c r="J31" s="17">
        <f t="shared" si="7"/>
        <v>0</v>
      </c>
      <c r="K31" s="185">
        <f>COUNTIFS('invulblad opdrachtnemer'!$N$20:$N$24,'gunningscriterium SEB'!$C31,'invulblad opdrachtnemer'!$O$20:$O$24,'gunningscriterium SEB'!$D31)</f>
        <v>0</v>
      </c>
      <c r="L31" s="17">
        <f t="shared" si="8"/>
        <v>0</v>
      </c>
      <c r="M31" s="185">
        <f>COUNTIFS('invulblad opdrachtnemer'!$S$20:$S$24,'gunningscriterium SEB'!$C31,'invulblad opdrachtnemer'!$T$20:$T$24,'gunningscriterium SEB'!$D31)</f>
        <v>0</v>
      </c>
      <c r="N31" s="158"/>
    </row>
    <row r="32" spans="3:19" s="3" customFormat="1" ht="15" customHeight="1">
      <c r="C32" s="162" t="s">
        <v>3</v>
      </c>
      <c r="D32" s="401" t="s">
        <v>5</v>
      </c>
      <c r="E32" s="184">
        <v>0.5</v>
      </c>
      <c r="F32" s="9">
        <f t="shared" si="5"/>
        <v>0</v>
      </c>
      <c r="G32" s="185">
        <f>COUNTIFS('invulblad opdrachtnemer'!$D$20:$D$24,'gunningscriterium SEB'!$C32,'invulblad opdrachtnemer'!$E$20:$E$24,'gunningscriterium SEB'!$D32)</f>
        <v>0</v>
      </c>
      <c r="H32" s="17">
        <f t="shared" si="6"/>
        <v>0</v>
      </c>
      <c r="I32" s="185">
        <f>COUNTIFS('invulblad opdrachtnemer'!$I$20:$I$24,'gunningscriterium SEB'!$C32,'invulblad opdrachtnemer'!$J$20:$J$24,'gunningscriterium SEB'!$D32)</f>
        <v>0</v>
      </c>
      <c r="J32" s="17">
        <f t="shared" si="7"/>
        <v>0</v>
      </c>
      <c r="K32" s="185">
        <f>COUNTIFS('invulblad opdrachtnemer'!$N$20:$N$24,'gunningscriterium SEB'!$C32,'invulblad opdrachtnemer'!$O$20:$O$24,'gunningscriterium SEB'!$D32)</f>
        <v>0</v>
      </c>
      <c r="L32" s="17">
        <f t="shared" si="8"/>
        <v>0</v>
      </c>
      <c r="M32" s="185">
        <f>COUNTIFS('invulblad opdrachtnemer'!$S$20:$S$24,'gunningscriterium SEB'!$C32,'invulblad opdrachtnemer'!$T$20:$T$24,'gunningscriterium SEB'!$D32)</f>
        <v>0</v>
      </c>
      <c r="N32" s="158"/>
    </row>
    <row r="33" spans="3:21" s="3" customFormat="1" ht="15" customHeight="1" thickBot="1">
      <c r="C33" s="159" t="s">
        <v>3</v>
      </c>
      <c r="D33" s="160" t="s">
        <v>36</v>
      </c>
      <c r="E33" s="186">
        <v>0</v>
      </c>
      <c r="F33" s="41">
        <f t="shared" si="5"/>
        <v>0</v>
      </c>
      <c r="G33" s="182">
        <f>COUNTIFS('invulblad opdrachtnemer'!$D$20:$D$24,'gunningscriterium SEB'!$C33,'invulblad opdrachtnemer'!$E$20:$E$24,'gunningscriterium SEB'!$D33)</f>
        <v>0</v>
      </c>
      <c r="H33" s="42">
        <f t="shared" si="6"/>
        <v>0</v>
      </c>
      <c r="I33" s="182">
        <f>COUNTIFS('invulblad opdrachtnemer'!$I$20:$I$24,'gunningscriterium SEB'!$C33,'invulblad opdrachtnemer'!$J$20:$J$24,'gunningscriterium SEB'!$D33)</f>
        <v>0</v>
      </c>
      <c r="J33" s="42">
        <f t="shared" si="7"/>
        <v>0</v>
      </c>
      <c r="K33" s="182">
        <f>COUNTIFS('invulblad opdrachtnemer'!$N$20:$N$24,'gunningscriterium SEB'!$C33,'invulblad opdrachtnemer'!$O$20:$O$24,'gunningscriterium SEB'!$D33)</f>
        <v>0</v>
      </c>
      <c r="L33" s="42">
        <f t="shared" si="8"/>
        <v>0</v>
      </c>
      <c r="M33" s="182">
        <f>COUNTIFS('invulblad opdrachtnemer'!$S$20:$S$24,'gunningscriterium SEB'!$C33,'invulblad opdrachtnemer'!$T$20:$T$24,'gunningscriterium SEB'!$D33)</f>
        <v>0</v>
      </c>
      <c r="N33" s="158"/>
    </row>
    <row r="34" spans="3:21" s="3" customFormat="1" ht="15" customHeight="1" thickBot="1">
      <c r="C34" s="163"/>
      <c r="D34" s="164"/>
      <c r="E34" s="165" t="s">
        <v>33</v>
      </c>
      <c r="F34" s="95">
        <f t="shared" ref="F34:M34" si="9">SUM(F23:F33)</f>
        <v>0</v>
      </c>
      <c r="G34" s="96">
        <f t="shared" si="9"/>
        <v>0</v>
      </c>
      <c r="H34" s="95">
        <f t="shared" si="9"/>
        <v>0</v>
      </c>
      <c r="I34" s="96">
        <f t="shared" si="9"/>
        <v>0</v>
      </c>
      <c r="J34" s="95">
        <f t="shared" si="9"/>
        <v>0</v>
      </c>
      <c r="K34" s="96">
        <f t="shared" si="9"/>
        <v>0</v>
      </c>
      <c r="L34" s="95">
        <f t="shared" si="9"/>
        <v>0</v>
      </c>
      <c r="M34" s="97">
        <f t="shared" si="9"/>
        <v>0</v>
      </c>
      <c r="N34" s="166"/>
    </row>
    <row r="35" spans="3:21" s="3" customFormat="1" ht="15" customHeight="1">
      <c r="C35" s="167"/>
      <c r="D35" s="168"/>
      <c r="E35" s="169" t="s">
        <v>43</v>
      </c>
      <c r="F35" s="170"/>
      <c r="G35" s="93">
        <f>IFERROR(((F34/G34)/10)*G36,0)</f>
        <v>0</v>
      </c>
      <c r="H35" s="92"/>
      <c r="I35" s="93">
        <f>IFERROR(((H34/I34)/10)*I36,0)</f>
        <v>0</v>
      </c>
      <c r="J35" s="92"/>
      <c r="K35" s="93">
        <f>IFERROR(((J34/K34)/10)*K36,0)</f>
        <v>0</v>
      </c>
      <c r="L35" s="92"/>
      <c r="M35" s="93">
        <f>IFERROR(((L34/M34)/10)*M36,0)</f>
        <v>0</v>
      </c>
      <c r="N35" s="171">
        <f>SUM(F35:M35)</f>
        <v>0</v>
      </c>
      <c r="P35" s="10"/>
      <c r="Q35" s="10"/>
      <c r="R35" s="10"/>
      <c r="S35" s="10"/>
    </row>
    <row r="36" spans="3:21" s="10" customFormat="1" ht="20.100000000000001" customHeight="1" thickBot="1">
      <c r="C36" s="172"/>
      <c r="D36" s="173"/>
      <c r="E36" s="174" t="s">
        <v>44</v>
      </c>
      <c r="F36" s="175"/>
      <c r="G36" s="196">
        <f>($D$10*50%)</f>
        <v>460000</v>
      </c>
      <c r="H36" s="91"/>
      <c r="I36" s="196"/>
      <c r="J36" s="91"/>
      <c r="K36" s="196">
        <v>0</v>
      </c>
      <c r="L36" s="91"/>
      <c r="M36" s="196">
        <v>0</v>
      </c>
      <c r="N36" s="94">
        <f>SUM(F36:M36)</f>
        <v>460000</v>
      </c>
    </row>
    <row r="37" spans="3:21" s="10" customFormat="1" ht="20.100000000000001" customHeight="1" thickBot="1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P37" s="3"/>
      <c r="Q37" s="4"/>
      <c r="R37" s="3"/>
      <c r="S37" s="3"/>
    </row>
    <row r="38" spans="3:21" s="3" customFormat="1" ht="32.1" customHeight="1" thickBot="1">
      <c r="C38" s="12" t="s">
        <v>15</v>
      </c>
      <c r="D38" s="13"/>
      <c r="E38" s="13"/>
      <c r="F38" s="212"/>
      <c r="G38" s="194"/>
      <c r="H38" s="212"/>
      <c r="I38" s="194"/>
      <c r="J38" s="212"/>
      <c r="K38" s="194"/>
      <c r="L38" s="212"/>
      <c r="M38" s="194"/>
      <c r="N38" s="187"/>
      <c r="P38" s="388" t="s">
        <v>104</v>
      </c>
      <c r="Q38" s="389"/>
      <c r="R38" s="389"/>
      <c r="S38" s="390"/>
    </row>
    <row r="39" spans="3:21" s="5" customFormat="1" ht="32.1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411"/>
      <c r="Q39" s="412" t="s">
        <v>106</v>
      </c>
      <c r="R39" s="412" t="s">
        <v>107</v>
      </c>
      <c r="S39" s="413" t="s">
        <v>108</v>
      </c>
    </row>
    <row r="40" spans="3:21" s="3" customFormat="1" ht="32.1" customHeight="1">
      <c r="C40"/>
      <c r="D40" s="6"/>
      <c r="E40"/>
      <c r="F40"/>
      <c r="G40"/>
      <c r="H40"/>
      <c r="I40"/>
      <c r="J40"/>
      <c r="K40"/>
      <c r="L40"/>
      <c r="M40"/>
      <c r="N40"/>
      <c r="P40" s="496" t="s">
        <v>118</v>
      </c>
      <c r="Q40" s="505" t="s">
        <v>111</v>
      </c>
      <c r="R40" s="505"/>
      <c r="S40" s="506"/>
    </row>
    <row r="41" spans="3:21" s="3" customFormat="1" ht="15" customHeight="1">
      <c r="C41"/>
      <c r="D41" s="6"/>
      <c r="E41"/>
      <c r="F41"/>
      <c r="G41"/>
      <c r="H41"/>
      <c r="I41"/>
      <c r="J41"/>
      <c r="K41"/>
      <c r="L41"/>
      <c r="M41"/>
      <c r="N41"/>
      <c r="P41" s="496"/>
      <c r="Q41" s="505"/>
      <c r="R41" s="505"/>
      <c r="S41" s="506"/>
    </row>
    <row r="42" spans="3:21" s="3" customFormat="1" ht="15" customHeight="1" thickBot="1">
      <c r="C42"/>
      <c r="D42" s="6"/>
      <c r="E42"/>
      <c r="F42"/>
      <c r="G42"/>
      <c r="H42"/>
      <c r="I42"/>
      <c r="J42"/>
      <c r="K42"/>
      <c r="L42"/>
      <c r="M42"/>
      <c r="N42"/>
      <c r="P42" s="504"/>
      <c r="Q42" s="507"/>
      <c r="R42" s="507"/>
      <c r="S42" s="508"/>
    </row>
    <row r="43" spans="3:21" s="3" customFormat="1" ht="15" customHeight="1">
      <c r="C43"/>
      <c r="D43" s="6"/>
      <c r="E43"/>
      <c r="F43"/>
      <c r="G43"/>
      <c r="H43"/>
      <c r="I43"/>
      <c r="J43"/>
      <c r="K43"/>
      <c r="L43"/>
      <c r="M43"/>
      <c r="N43"/>
    </row>
    <row r="44" spans="3:21" s="3" customFormat="1" ht="15" customHeight="1">
      <c r="C44"/>
      <c r="D44" s="6"/>
      <c r="E44"/>
      <c r="F44"/>
      <c r="G44"/>
      <c r="H44"/>
      <c r="I44"/>
      <c r="J44"/>
      <c r="K44"/>
      <c r="L44"/>
      <c r="M44"/>
      <c r="N44"/>
      <c r="O44" s="7"/>
      <c r="P44" s="7"/>
      <c r="Q44" s="7"/>
      <c r="R44" s="140"/>
      <c r="T44" s="4"/>
      <c r="U44" s="4"/>
    </row>
  </sheetData>
  <sheetProtection algorithmName="SHA-512" hashValue="Aeigq2Zk94wr1S3ME3E0IKDnuvFRwwnm3C7d3gNUQrCw97LCVK8oYO6jIRnaE6GI0vqoVjVPx0fJTaLTd2ZcgQ==" saltValue="vnwIqfTDvCz/9WtmuTqRWQ==" spinCount="100000" sheet="1" formatCells="0" formatColumns="0" formatRows="0" insertColumns="0" insertRows="0" selectLockedCells="1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fitToWidth="0" orientation="landscape" r:id="rId1"/>
  <ignoredErrors>
    <ignoredError sqref="F18 F20:M20 F19 H19 L19 J19 G14 M14:M16 G15:G16 I14 F22 H22 J22 L22 G23:G24 I23:I24 K23:K24 J18:M18 H18 K14 I15 K15 I16 K16 L14:L16 L24 G33 I33 K33 L33 G30:G32 I30:I32 K30:K32 L30:L32 G27:G29 I27:I29 K27:K29 L27:L29 G25:G26 I25:I26 K25:K26 L25:L2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U51"/>
  <sheetViews>
    <sheetView showGridLines="0" zoomScaleNormal="100" workbookViewId="0">
      <selection activeCell="C21" sqref="C21"/>
    </sheetView>
  </sheetViews>
  <sheetFormatPr defaultColWidth="9.33203125" defaultRowHeight="14.4"/>
  <cols>
    <col min="1" max="1" width="2.6640625" customWidth="1"/>
    <col min="2" max="2" width="2.6640625" style="197" customWidth="1"/>
    <col min="3" max="3" width="45.5546875" customWidth="1"/>
    <col min="4" max="6" width="15.6640625" customWidth="1"/>
    <col min="7" max="7" width="2.6640625" style="197" hidden="1" customWidth="1"/>
    <col min="8" max="8" width="45.5546875" hidden="1" customWidth="1"/>
    <col min="9" max="11" width="15.6640625" hidden="1" customWidth="1"/>
    <col min="12" max="12" width="2.6640625" style="197" hidden="1" customWidth="1"/>
    <col min="13" max="13" width="45.5546875" hidden="1" customWidth="1"/>
    <col min="14" max="16" width="15.6640625" hidden="1" customWidth="1"/>
    <col min="17" max="17" width="2.6640625" style="197" hidden="1" customWidth="1"/>
    <col min="18" max="18" width="45.5546875" hidden="1" customWidth="1"/>
    <col min="19" max="21" width="15.6640625" hidden="1" customWidth="1"/>
  </cols>
  <sheetData>
    <row r="1" spans="2:21" s="385" customFormat="1" ht="20.100000000000001" customHeight="1">
      <c r="B1" s="384"/>
      <c r="C1" s="139" t="str">
        <f>'gunningscriterium SEB'!C1</f>
        <v>Bouw van kleedaccommodatie met kantine voor voetbalvereniging FCE-AV</v>
      </c>
      <c r="E1" s="3"/>
      <c r="F1" s="3"/>
      <c r="G1" s="384"/>
      <c r="H1" s="509" t="e" vm="1">
        <v>#VALUE!</v>
      </c>
      <c r="I1" s="509"/>
      <c r="L1" s="384"/>
      <c r="Q1" s="384"/>
    </row>
    <row r="2" spans="2:21" ht="15" customHeight="1">
      <c r="B2" s="108"/>
      <c r="C2" s="2" t="s">
        <v>102</v>
      </c>
      <c r="E2" s="3"/>
      <c r="F2" s="3"/>
      <c r="G2" s="108"/>
      <c r="H2" s="509"/>
      <c r="I2" s="509"/>
      <c r="J2" s="3"/>
      <c r="K2" s="3"/>
      <c r="L2" s="108"/>
      <c r="M2" s="3"/>
      <c r="N2" s="3"/>
      <c r="O2" s="3"/>
      <c r="P2" s="3"/>
      <c r="Q2" s="108"/>
      <c r="R2" s="3"/>
      <c r="S2" s="3"/>
      <c r="T2" s="3"/>
      <c r="U2" s="3"/>
    </row>
    <row r="3" spans="2:21" ht="15" customHeight="1">
      <c r="B3" s="108"/>
      <c r="C3" s="3"/>
      <c r="G3" s="108"/>
      <c r="H3" s="3"/>
      <c r="I3" s="3"/>
      <c r="J3" s="3"/>
      <c r="K3" s="3"/>
      <c r="L3" s="108"/>
      <c r="M3" s="3"/>
      <c r="N3" s="3"/>
      <c r="O3" s="3"/>
      <c r="P3" s="3"/>
      <c r="Q3" s="108"/>
      <c r="R3" s="3"/>
      <c r="S3" s="3"/>
      <c r="T3" s="3"/>
      <c r="U3" s="3"/>
    </row>
    <row r="4" spans="2:21" ht="15" customHeight="1">
      <c r="B4" s="108"/>
      <c r="C4" s="15" t="s">
        <v>12</v>
      </c>
      <c r="D4" s="198" t="s">
        <v>121</v>
      </c>
      <c r="E4" s="191"/>
      <c r="I4" s="3"/>
      <c r="J4" s="3"/>
      <c r="K4" s="3"/>
      <c r="L4" s="108"/>
      <c r="M4" s="3"/>
      <c r="N4" s="3"/>
      <c r="O4" s="3"/>
      <c r="P4" s="3"/>
      <c r="Q4" s="108"/>
      <c r="R4" s="3"/>
      <c r="S4" s="3"/>
      <c r="T4" s="3"/>
      <c r="U4" s="3"/>
    </row>
    <row r="5" spans="2:21" ht="15" customHeight="1">
      <c r="B5" s="108"/>
      <c r="C5" s="15"/>
      <c r="D5" s="15"/>
      <c r="E5" s="15"/>
      <c r="F5" s="15"/>
      <c r="G5" s="15"/>
      <c r="H5" s="15"/>
      <c r="I5" s="3"/>
      <c r="J5" s="3"/>
      <c r="K5" s="3"/>
      <c r="L5" s="108"/>
      <c r="M5" s="3"/>
      <c r="N5" s="3"/>
      <c r="O5" s="3"/>
      <c r="P5" s="3"/>
      <c r="Q5" s="108"/>
      <c r="R5" s="3"/>
      <c r="S5" s="3"/>
      <c r="T5" s="3"/>
      <c r="U5" s="3"/>
    </row>
    <row r="6" spans="2:21" ht="15" customHeight="1">
      <c r="B6" s="108"/>
      <c r="C6" s="15"/>
      <c r="D6" s="189"/>
      <c r="E6" s="3"/>
      <c r="G6" s="108"/>
      <c r="H6" s="3"/>
      <c r="I6" s="3"/>
      <c r="J6" s="3"/>
      <c r="K6" s="3"/>
      <c r="L6" s="108"/>
      <c r="M6" s="3"/>
      <c r="N6" s="3"/>
      <c r="O6" s="3"/>
      <c r="P6" s="3"/>
      <c r="Q6" s="108"/>
      <c r="R6" s="3"/>
      <c r="S6" s="3"/>
      <c r="T6" s="3"/>
      <c r="U6" s="3"/>
    </row>
    <row r="7" spans="2:21" ht="15" customHeight="1" thickBot="1">
      <c r="B7" s="108"/>
      <c r="D7" s="7"/>
      <c r="E7" s="7"/>
      <c r="F7" s="7"/>
      <c r="G7" s="108"/>
      <c r="H7" s="3"/>
      <c r="I7" s="3"/>
      <c r="J7" s="3"/>
      <c r="K7" s="3"/>
      <c r="L7" s="108"/>
      <c r="M7" s="3"/>
      <c r="N7" s="3"/>
      <c r="O7" s="3"/>
      <c r="P7" s="3"/>
      <c r="Q7" s="108"/>
      <c r="R7" s="3"/>
      <c r="S7" s="3"/>
      <c r="T7" s="3"/>
      <c r="U7" s="3"/>
    </row>
    <row r="8" spans="2:21" s="53" customFormat="1" ht="32.1" customHeight="1">
      <c r="B8" s="199"/>
      <c r="C8" s="394" t="str">
        <f>'gunningscriterium SEB'!C12</f>
        <v>WERKTUIGEN</v>
      </c>
      <c r="D8" s="395" t="s">
        <v>68</v>
      </c>
      <c r="E8" s="396"/>
      <c r="F8" s="395"/>
      <c r="G8" s="397"/>
      <c r="H8" s="395"/>
      <c r="I8" s="396" t="s">
        <v>38</v>
      </c>
      <c r="J8" s="395">
        <f>'gunningscriterium SEB'!I12</f>
        <v>2</v>
      </c>
      <c r="K8" s="395"/>
      <c r="L8" s="397"/>
      <c r="M8" s="395"/>
      <c r="N8" s="396" t="s">
        <v>38</v>
      </c>
      <c r="O8" s="395">
        <f>'gunningscriterium SEB'!K12</f>
        <v>3</v>
      </c>
      <c r="P8" s="395"/>
      <c r="Q8" s="397"/>
      <c r="R8" s="395"/>
      <c r="S8" s="396" t="s">
        <v>38</v>
      </c>
      <c r="T8" s="395">
        <f>'gunningscriterium SEB'!M12</f>
        <v>4</v>
      </c>
      <c r="U8" s="398"/>
    </row>
    <row r="9" spans="2:21" s="53" customFormat="1" ht="32.1" customHeight="1" thickBot="1">
      <c r="B9" s="199"/>
      <c r="C9" s="545" t="s">
        <v>232</v>
      </c>
      <c r="D9" s="546"/>
      <c r="E9" s="546"/>
      <c r="F9" s="546"/>
      <c r="G9" s="399"/>
      <c r="H9" s="391"/>
      <c r="I9" s="392"/>
      <c r="J9" s="392"/>
      <c r="K9" s="392"/>
      <c r="L9" s="392"/>
      <c r="M9" s="392"/>
      <c r="N9" s="392"/>
      <c r="O9" s="391"/>
      <c r="P9" s="391"/>
      <c r="Q9" s="399"/>
      <c r="R9" s="391"/>
      <c r="S9" s="392"/>
      <c r="T9" s="391"/>
      <c r="U9" s="393"/>
    </row>
    <row r="10" spans="2:21" s="53" customFormat="1" ht="60" customHeight="1" thickBot="1">
      <c r="B10" s="199"/>
      <c r="C10" s="200" t="s">
        <v>120</v>
      </c>
      <c r="D10" s="201" t="s">
        <v>13</v>
      </c>
      <c r="E10" s="202" t="s">
        <v>30</v>
      </c>
      <c r="F10" s="203" t="s">
        <v>32</v>
      </c>
      <c r="G10" s="199"/>
      <c r="H10" s="200" t="s">
        <v>123</v>
      </c>
      <c r="I10" s="201" t="s">
        <v>13</v>
      </c>
      <c r="J10" s="202" t="s">
        <v>30</v>
      </c>
      <c r="K10" s="204" t="s">
        <v>32</v>
      </c>
      <c r="L10" s="199"/>
      <c r="M10" s="200" t="s">
        <v>123</v>
      </c>
      <c r="N10" s="201" t="s">
        <v>13</v>
      </c>
      <c r="O10" s="202" t="s">
        <v>30</v>
      </c>
      <c r="P10" s="204" t="s">
        <v>32</v>
      </c>
      <c r="Q10" s="199"/>
      <c r="R10" s="200" t="s">
        <v>123</v>
      </c>
      <c r="S10" s="201" t="s">
        <v>13</v>
      </c>
      <c r="T10" s="202" t="s">
        <v>30</v>
      </c>
      <c r="U10" s="204" t="s">
        <v>32</v>
      </c>
    </row>
    <row r="11" spans="2:21" s="53" customFormat="1" ht="30" customHeight="1">
      <c r="B11" s="205">
        <v>1</v>
      </c>
      <c r="C11" s="46"/>
      <c r="D11" s="47"/>
      <c r="E11" s="122"/>
      <c r="F11" s="118"/>
      <c r="G11" s="205">
        <v>1</v>
      </c>
      <c r="H11" s="379" t="str">
        <f>IF(C11="","",C11)</f>
        <v/>
      </c>
      <c r="I11" s="47"/>
      <c r="J11" s="122"/>
      <c r="K11" s="118"/>
      <c r="L11" s="205">
        <v>1</v>
      </c>
      <c r="M11" s="379" t="str">
        <f>IF(C11="","",C11)</f>
        <v/>
      </c>
      <c r="N11" s="47"/>
      <c r="O11" s="122"/>
      <c r="P11" s="118"/>
      <c r="Q11" s="205">
        <v>1</v>
      </c>
      <c r="R11" s="382" t="str">
        <f>IF(C11="","",C11)</f>
        <v/>
      </c>
      <c r="S11" s="47"/>
      <c r="T11" s="122"/>
      <c r="U11" s="118"/>
    </row>
    <row r="12" spans="2:21" s="53" customFormat="1" ht="30" customHeight="1">
      <c r="B12" s="205">
        <v>2</v>
      </c>
      <c r="C12" s="46"/>
      <c r="D12" s="47"/>
      <c r="E12" s="122"/>
      <c r="F12" s="124"/>
      <c r="G12" s="205">
        <v>2</v>
      </c>
      <c r="H12" s="378" t="str">
        <f t="shared" ref="H12:H15" si="0">IF(C12="","",C12)</f>
        <v/>
      </c>
      <c r="I12" s="47"/>
      <c r="J12" s="122"/>
      <c r="K12" s="124"/>
      <c r="L12" s="205">
        <v>2</v>
      </c>
      <c r="M12" s="378" t="str">
        <f t="shared" ref="M12:M15" si="1">IF(C12="","",C12)</f>
        <v/>
      </c>
      <c r="N12" s="47"/>
      <c r="O12" s="122"/>
      <c r="P12" s="124"/>
      <c r="Q12" s="205">
        <v>2</v>
      </c>
      <c r="R12" s="381" t="str">
        <f t="shared" ref="R12:R15" si="2">IF(C12="","",C12)</f>
        <v/>
      </c>
      <c r="S12" s="47"/>
      <c r="T12" s="122"/>
      <c r="U12" s="124"/>
    </row>
    <row r="13" spans="2:21" s="53" customFormat="1" ht="30" customHeight="1">
      <c r="B13" s="205">
        <v>3</v>
      </c>
      <c r="C13" s="46"/>
      <c r="D13" s="47"/>
      <c r="E13" s="122"/>
      <c r="F13" s="124"/>
      <c r="G13" s="205">
        <v>3</v>
      </c>
      <c r="H13" s="378" t="str">
        <f t="shared" si="0"/>
        <v/>
      </c>
      <c r="I13" s="47"/>
      <c r="J13" s="122"/>
      <c r="K13" s="124"/>
      <c r="L13" s="205">
        <v>3</v>
      </c>
      <c r="M13" s="378" t="str">
        <f t="shared" si="1"/>
        <v/>
      </c>
      <c r="N13" s="47"/>
      <c r="O13" s="122"/>
      <c r="P13" s="124"/>
      <c r="Q13" s="205">
        <v>3</v>
      </c>
      <c r="R13" s="381" t="str">
        <f t="shared" si="2"/>
        <v/>
      </c>
      <c r="S13" s="47"/>
      <c r="T13" s="122"/>
      <c r="U13" s="124"/>
    </row>
    <row r="14" spans="2:21" s="53" customFormat="1" ht="30" customHeight="1">
      <c r="B14" s="205">
        <v>4</v>
      </c>
      <c r="C14" s="46"/>
      <c r="D14" s="47"/>
      <c r="E14" s="122"/>
      <c r="F14" s="124"/>
      <c r="G14" s="205">
        <v>4</v>
      </c>
      <c r="H14" s="378" t="str">
        <f t="shared" si="0"/>
        <v/>
      </c>
      <c r="I14" s="47"/>
      <c r="J14" s="122"/>
      <c r="K14" s="124"/>
      <c r="L14" s="205">
        <v>4</v>
      </c>
      <c r="M14" s="378" t="str">
        <f t="shared" si="1"/>
        <v/>
      </c>
      <c r="N14" s="47"/>
      <c r="O14" s="122"/>
      <c r="P14" s="124"/>
      <c r="Q14" s="205">
        <v>4</v>
      </c>
      <c r="R14" s="381" t="str">
        <f t="shared" si="2"/>
        <v/>
      </c>
      <c r="S14" s="47"/>
      <c r="T14" s="122"/>
      <c r="U14" s="124"/>
    </row>
    <row r="15" spans="2:21" s="53" customFormat="1" ht="30" customHeight="1" thickBot="1">
      <c r="B15" s="205">
        <v>5</v>
      </c>
      <c r="C15" s="112"/>
      <c r="D15" s="48"/>
      <c r="E15" s="123"/>
      <c r="F15" s="119"/>
      <c r="G15" s="205">
        <v>5</v>
      </c>
      <c r="H15" s="380" t="str">
        <f t="shared" si="0"/>
        <v/>
      </c>
      <c r="I15" s="48"/>
      <c r="J15" s="123"/>
      <c r="K15" s="119"/>
      <c r="L15" s="205">
        <v>5</v>
      </c>
      <c r="M15" s="380" t="str">
        <f t="shared" si="1"/>
        <v/>
      </c>
      <c r="N15" s="48"/>
      <c r="O15" s="123"/>
      <c r="P15" s="119"/>
      <c r="Q15" s="205">
        <v>5</v>
      </c>
      <c r="R15" s="383" t="str">
        <f t="shared" si="2"/>
        <v/>
      </c>
      <c r="S15" s="48"/>
      <c r="T15" s="123"/>
      <c r="U15" s="119"/>
    </row>
    <row r="16" spans="2:21" ht="15" customHeight="1" thickBot="1">
      <c r="B16" s="108"/>
      <c r="C16" s="206"/>
      <c r="D16" s="207"/>
      <c r="E16" s="207"/>
      <c r="F16" s="206"/>
      <c r="G16" s="108"/>
      <c r="H16" s="3"/>
      <c r="I16" s="3"/>
      <c r="J16" s="3"/>
      <c r="K16" s="3"/>
      <c r="L16" s="108"/>
      <c r="M16" s="206"/>
      <c r="N16" s="207"/>
      <c r="O16" s="207"/>
      <c r="P16" s="206"/>
      <c r="Q16" s="108"/>
      <c r="R16" s="3"/>
      <c r="S16" s="3"/>
      <c r="T16" s="3"/>
      <c r="U16" s="3"/>
    </row>
    <row r="17" spans="2:21" s="53" customFormat="1" ht="32.1" customHeight="1">
      <c r="B17" s="199"/>
      <c r="C17" s="394" t="str">
        <f>'gunningscriterium SEB'!C21</f>
        <v>TRANSPORTMIDDELEN (N1, N2 en N3)</v>
      </c>
      <c r="D17" s="395" t="s">
        <v>68</v>
      </c>
      <c r="E17" s="396"/>
      <c r="F17" s="395"/>
      <c r="G17" s="395"/>
      <c r="H17" s="395"/>
      <c r="I17" s="396" t="s">
        <v>38</v>
      </c>
      <c r="J17" s="395">
        <f>'gunningscriterium SEB'!I21</f>
        <v>2</v>
      </c>
      <c r="K17" s="395"/>
      <c r="L17" s="397"/>
      <c r="M17" s="395"/>
      <c r="N17" s="396" t="s">
        <v>38</v>
      </c>
      <c r="O17" s="395">
        <f>'gunningscriterium SEB'!K21</f>
        <v>3</v>
      </c>
      <c r="P17" s="395"/>
      <c r="Q17" s="397"/>
      <c r="R17" s="395"/>
      <c r="S17" s="396" t="s">
        <v>38</v>
      </c>
      <c r="T17" s="395">
        <f>'gunningscriterium SEB'!M21</f>
        <v>4</v>
      </c>
      <c r="U17" s="398"/>
    </row>
    <row r="18" spans="2:21" s="53" customFormat="1" ht="32.1" customHeight="1" thickBot="1">
      <c r="B18" s="199"/>
      <c r="C18" s="545" t="s">
        <v>233</v>
      </c>
      <c r="D18" s="546"/>
      <c r="E18" s="546"/>
      <c r="F18" s="546"/>
      <c r="G18" s="391"/>
      <c r="H18" s="391"/>
      <c r="I18" s="392"/>
      <c r="J18" s="391"/>
      <c r="K18" s="391"/>
      <c r="L18" s="399"/>
      <c r="M18" s="391"/>
      <c r="N18" s="392"/>
      <c r="O18" s="391"/>
      <c r="P18" s="391"/>
      <c r="Q18" s="399"/>
      <c r="R18" s="391"/>
      <c r="S18" s="392"/>
      <c r="T18" s="391"/>
      <c r="U18" s="393"/>
    </row>
    <row r="19" spans="2:21" s="53" customFormat="1" ht="60" customHeight="1" thickBot="1">
      <c r="B19" s="199"/>
      <c r="C19" s="200" t="s">
        <v>120</v>
      </c>
      <c r="D19" s="201" t="s">
        <v>13</v>
      </c>
      <c r="E19" s="202" t="s">
        <v>30</v>
      </c>
      <c r="F19" s="204" t="s">
        <v>32</v>
      </c>
      <c r="G19" s="199"/>
      <c r="H19" s="200" t="s">
        <v>123</v>
      </c>
      <c r="I19" s="201" t="s">
        <v>13</v>
      </c>
      <c r="J19" s="202" t="s">
        <v>30</v>
      </c>
      <c r="K19" s="204" t="s">
        <v>32</v>
      </c>
      <c r="L19" s="199"/>
      <c r="M19" s="200" t="s">
        <v>123</v>
      </c>
      <c r="N19" s="201" t="s">
        <v>13</v>
      </c>
      <c r="O19" s="202" t="s">
        <v>30</v>
      </c>
      <c r="P19" s="204" t="s">
        <v>32</v>
      </c>
      <c r="Q19" s="199"/>
      <c r="R19" s="200" t="s">
        <v>123</v>
      </c>
      <c r="S19" s="201" t="s">
        <v>13</v>
      </c>
      <c r="T19" s="202" t="s">
        <v>30</v>
      </c>
      <c r="U19" s="204" t="s">
        <v>32</v>
      </c>
    </row>
    <row r="20" spans="2:21" s="53" customFormat="1" ht="30" customHeight="1">
      <c r="B20" s="205">
        <v>1</v>
      </c>
      <c r="C20" s="46"/>
      <c r="D20" s="128"/>
      <c r="E20" s="128"/>
      <c r="F20" s="118"/>
      <c r="G20" s="205">
        <v>1</v>
      </c>
      <c r="H20" s="379" t="str">
        <f>IF(C20="","",C20)</f>
        <v/>
      </c>
      <c r="I20" s="128"/>
      <c r="J20" s="128"/>
      <c r="K20" s="118"/>
      <c r="L20" s="205">
        <v>1</v>
      </c>
      <c r="M20" s="379" t="str">
        <f>IF(C20="","",C20)</f>
        <v/>
      </c>
      <c r="N20" s="128"/>
      <c r="O20" s="128"/>
      <c r="P20" s="118"/>
      <c r="Q20" s="205">
        <v>1</v>
      </c>
      <c r="R20" s="382" t="str">
        <f>IF(C20="","",C20)</f>
        <v/>
      </c>
      <c r="S20" s="128"/>
      <c r="T20" s="128"/>
      <c r="U20" s="118"/>
    </row>
    <row r="21" spans="2:21" s="53" customFormat="1" ht="30" customHeight="1">
      <c r="B21" s="205">
        <v>2</v>
      </c>
      <c r="C21" s="46"/>
      <c r="D21" s="129"/>
      <c r="E21" s="131"/>
      <c r="F21" s="124"/>
      <c r="G21" s="205">
        <v>2</v>
      </c>
      <c r="H21" s="378" t="str">
        <f t="shared" ref="H21:H24" si="3">IF(C21="","",C21)</f>
        <v/>
      </c>
      <c r="I21" s="129"/>
      <c r="J21" s="131"/>
      <c r="K21" s="124"/>
      <c r="L21" s="205">
        <v>2</v>
      </c>
      <c r="M21" s="378" t="str">
        <f t="shared" ref="M21:M24" si="4">IF(C21="","",C21)</f>
        <v/>
      </c>
      <c r="N21" s="129"/>
      <c r="O21" s="131"/>
      <c r="P21" s="124"/>
      <c r="Q21" s="205">
        <v>2</v>
      </c>
      <c r="R21" s="381" t="str">
        <f t="shared" ref="R21:R24" si="5">IF(C21="","",C21)</f>
        <v/>
      </c>
      <c r="S21" s="129"/>
      <c r="T21" s="131"/>
      <c r="U21" s="124"/>
    </row>
    <row r="22" spans="2:21" s="53" customFormat="1" ht="30" customHeight="1">
      <c r="B22" s="205">
        <v>3</v>
      </c>
      <c r="C22" s="46"/>
      <c r="D22" s="129"/>
      <c r="E22" s="131"/>
      <c r="F22" s="124"/>
      <c r="G22" s="205">
        <v>3</v>
      </c>
      <c r="H22" s="378" t="str">
        <f t="shared" si="3"/>
        <v/>
      </c>
      <c r="I22" s="129"/>
      <c r="J22" s="131"/>
      <c r="K22" s="124"/>
      <c r="L22" s="205">
        <v>3</v>
      </c>
      <c r="M22" s="378" t="str">
        <f t="shared" si="4"/>
        <v/>
      </c>
      <c r="N22" s="129"/>
      <c r="O22" s="131"/>
      <c r="P22" s="124"/>
      <c r="Q22" s="205">
        <v>3</v>
      </c>
      <c r="R22" s="381" t="str">
        <f t="shared" si="5"/>
        <v/>
      </c>
      <c r="S22" s="129"/>
      <c r="T22" s="131"/>
      <c r="U22" s="124"/>
    </row>
    <row r="23" spans="2:21" s="53" customFormat="1" ht="30" customHeight="1">
      <c r="B23" s="205">
        <v>4</v>
      </c>
      <c r="C23" s="46"/>
      <c r="D23" s="129"/>
      <c r="E23" s="131"/>
      <c r="F23" s="124"/>
      <c r="G23" s="205">
        <v>4</v>
      </c>
      <c r="H23" s="378" t="str">
        <f t="shared" si="3"/>
        <v/>
      </c>
      <c r="I23" s="129"/>
      <c r="J23" s="131"/>
      <c r="K23" s="124"/>
      <c r="L23" s="205">
        <v>4</v>
      </c>
      <c r="M23" s="378" t="str">
        <f t="shared" si="4"/>
        <v/>
      </c>
      <c r="N23" s="129"/>
      <c r="O23" s="131"/>
      <c r="P23" s="124"/>
      <c r="Q23" s="205">
        <v>4</v>
      </c>
      <c r="R23" s="381" t="str">
        <f t="shared" si="5"/>
        <v/>
      </c>
      <c r="S23" s="129"/>
      <c r="T23" s="131"/>
      <c r="U23" s="124"/>
    </row>
    <row r="24" spans="2:21" s="53" customFormat="1" ht="30" customHeight="1" thickBot="1">
      <c r="B24" s="205">
        <v>5</v>
      </c>
      <c r="C24" s="112"/>
      <c r="D24" s="130"/>
      <c r="E24" s="132"/>
      <c r="F24" s="119"/>
      <c r="G24" s="205">
        <v>5</v>
      </c>
      <c r="H24" s="380" t="str">
        <f t="shared" si="3"/>
        <v/>
      </c>
      <c r="I24" s="130"/>
      <c r="J24" s="132"/>
      <c r="K24" s="119"/>
      <c r="L24" s="205">
        <v>5</v>
      </c>
      <c r="M24" s="380" t="str">
        <f t="shared" si="4"/>
        <v/>
      </c>
      <c r="N24" s="130"/>
      <c r="O24" s="132"/>
      <c r="P24" s="119"/>
      <c r="Q24" s="205">
        <v>5</v>
      </c>
      <c r="R24" s="383" t="str">
        <f t="shared" si="5"/>
        <v/>
      </c>
      <c r="S24" s="130"/>
      <c r="T24" s="132"/>
      <c r="U24" s="119"/>
    </row>
    <row r="25" spans="2:21" ht="15" customHeight="1">
      <c r="B25" s="108"/>
      <c r="H25" s="3"/>
      <c r="I25" s="3"/>
      <c r="J25" s="3"/>
      <c r="K25" s="3"/>
      <c r="L25" s="108"/>
      <c r="M25" s="5"/>
      <c r="N25" s="5"/>
      <c r="O25" s="5"/>
      <c r="P25" s="5"/>
      <c r="Q25" s="108"/>
      <c r="R25" s="5"/>
      <c r="S25" s="5"/>
      <c r="T25" s="5"/>
      <c r="U25" s="5"/>
    </row>
    <row r="26" spans="2:21" ht="15" customHeight="1">
      <c r="B26" s="108"/>
      <c r="C26" s="188" t="s">
        <v>6</v>
      </c>
      <c r="D26" s="133"/>
      <c r="E26" s="386"/>
      <c r="F26" s="3"/>
      <c r="H26" s="3"/>
      <c r="I26" s="3"/>
      <c r="J26" s="3"/>
      <c r="K26" s="3"/>
      <c r="L26" s="108"/>
      <c r="M26" s="5"/>
      <c r="N26" s="5"/>
      <c r="O26" s="5"/>
      <c r="P26" s="5"/>
      <c r="Q26" s="108"/>
      <c r="R26" s="5"/>
      <c r="S26" s="5"/>
      <c r="T26" s="5"/>
      <c r="U26" s="5"/>
    </row>
    <row r="27" spans="2:21" ht="15" customHeight="1">
      <c r="B27" s="108"/>
      <c r="C27" s="188"/>
      <c r="D27" s="189"/>
      <c r="E27" s="3"/>
      <c r="F27" s="3"/>
      <c r="H27" s="3"/>
      <c r="I27" s="3"/>
      <c r="J27" s="3"/>
      <c r="K27" s="3"/>
      <c r="L27" s="108"/>
      <c r="M27" s="3"/>
      <c r="N27" s="3"/>
      <c r="O27" s="3"/>
      <c r="P27" s="3"/>
      <c r="Q27" s="108"/>
      <c r="R27" s="3"/>
      <c r="S27" s="3"/>
      <c r="T27" s="3"/>
      <c r="U27" s="3"/>
    </row>
    <row r="28" spans="2:21" ht="15" customHeight="1">
      <c r="B28" s="108"/>
      <c r="C28" s="188" t="s">
        <v>70</v>
      </c>
      <c r="D28" s="387"/>
      <c r="E28" s="3"/>
      <c r="F28" s="3"/>
      <c r="H28" s="3"/>
      <c r="I28" s="3"/>
      <c r="J28" s="3"/>
      <c r="K28" s="3"/>
      <c r="L28" s="108"/>
      <c r="M28" s="3"/>
      <c r="N28" s="3"/>
      <c r="O28" s="3"/>
      <c r="P28" s="3"/>
      <c r="Q28" s="108"/>
      <c r="R28" s="3"/>
      <c r="S28" s="3"/>
      <c r="T28" s="3"/>
      <c r="U28" s="3"/>
    </row>
    <row r="29" spans="2:21" ht="15" customHeight="1">
      <c r="B29" s="108"/>
      <c r="C29" s="188"/>
      <c r="D29" s="3"/>
      <c r="E29" s="3"/>
      <c r="F29" s="3"/>
      <c r="H29" s="3"/>
      <c r="I29" s="3"/>
      <c r="J29" s="3"/>
      <c r="K29" s="3"/>
      <c r="L29" s="108"/>
      <c r="M29" s="3"/>
      <c r="N29" s="3"/>
      <c r="O29" s="3"/>
      <c r="P29" s="3"/>
      <c r="Q29" s="108"/>
      <c r="R29" s="3"/>
      <c r="S29" s="3"/>
      <c r="T29" s="3"/>
      <c r="U29" s="3"/>
    </row>
    <row r="30" spans="2:21" ht="15" customHeight="1">
      <c r="B30" s="108"/>
      <c r="C30" s="188" t="s">
        <v>11</v>
      </c>
      <c r="D30" s="134"/>
      <c r="E30" s="3"/>
      <c r="F30" s="3"/>
      <c r="H30" s="3"/>
      <c r="I30" s="3"/>
      <c r="J30" s="3"/>
      <c r="K30" s="3"/>
      <c r="L30" s="108"/>
      <c r="M30" s="3"/>
      <c r="N30" s="3"/>
      <c r="O30" s="3"/>
      <c r="P30" s="3"/>
      <c r="Q30" s="108"/>
      <c r="R30" s="3"/>
      <c r="S30" s="3"/>
      <c r="T30" s="3"/>
      <c r="U30" s="3"/>
    </row>
    <row r="31" spans="2:21" ht="15" customHeight="1">
      <c r="B31" s="108"/>
      <c r="C31" s="188"/>
      <c r="D31" s="190"/>
      <c r="E31" s="3"/>
      <c r="F31" s="3"/>
      <c r="H31" s="3"/>
      <c r="I31" s="3"/>
      <c r="J31" s="3"/>
      <c r="K31" s="3"/>
      <c r="L31" s="108"/>
      <c r="M31" s="3"/>
      <c r="N31" s="3"/>
      <c r="O31" s="3"/>
      <c r="P31" s="3"/>
      <c r="Q31" s="108"/>
      <c r="R31" s="3"/>
      <c r="S31" s="3"/>
      <c r="T31" s="3"/>
      <c r="U31" s="3"/>
    </row>
    <row r="32" spans="2:21" ht="85.2" customHeight="1">
      <c r="B32" s="108"/>
      <c r="C32" s="188" t="s">
        <v>7</v>
      </c>
      <c r="D32" s="133"/>
      <c r="E32" s="386"/>
      <c r="F32" s="386"/>
      <c r="H32" s="3"/>
      <c r="I32" s="3"/>
      <c r="J32" s="3"/>
      <c r="K32" s="3"/>
      <c r="L32" s="108"/>
      <c r="M32" s="3"/>
      <c r="N32" s="3"/>
      <c r="O32" s="3"/>
      <c r="P32" s="3"/>
      <c r="Q32" s="108"/>
      <c r="R32" s="3"/>
      <c r="S32" s="3"/>
      <c r="T32" s="3"/>
      <c r="U32" s="3"/>
    </row>
    <row r="33" spans="2:21" ht="15" customHeight="1">
      <c r="B33" s="108"/>
      <c r="H33" s="3"/>
      <c r="I33" s="3"/>
      <c r="J33" s="3"/>
      <c r="K33" s="3"/>
      <c r="L33" s="108"/>
      <c r="M33" s="3"/>
      <c r="N33" s="3"/>
      <c r="O33" s="3"/>
      <c r="P33" s="3"/>
      <c r="Q33" s="108"/>
      <c r="R33" s="3"/>
      <c r="S33" s="3"/>
      <c r="T33" s="3"/>
      <c r="U33" s="3"/>
    </row>
    <row r="34" spans="2:21" ht="15" customHeight="1">
      <c r="B34" s="108"/>
      <c r="H34" s="3"/>
      <c r="I34" s="3"/>
      <c r="J34" s="3"/>
      <c r="K34" s="3"/>
      <c r="L34" s="108"/>
      <c r="M34" s="3"/>
      <c r="N34" s="3"/>
      <c r="O34" s="3"/>
      <c r="P34" s="3"/>
      <c r="Q34" s="108"/>
      <c r="R34" s="3"/>
      <c r="S34" s="3"/>
      <c r="T34" s="3"/>
      <c r="U34" s="3"/>
    </row>
    <row r="35" spans="2:21" ht="15" customHeight="1">
      <c r="B35" s="208"/>
      <c r="H35" s="10"/>
      <c r="I35" s="10"/>
      <c r="J35" s="10"/>
      <c r="K35" s="10"/>
      <c r="L35" s="208"/>
      <c r="M35" s="10"/>
      <c r="N35" s="10"/>
      <c r="O35" s="10"/>
      <c r="P35" s="10"/>
      <c r="Q35" s="208"/>
      <c r="R35" s="10"/>
      <c r="S35" s="10"/>
      <c r="T35" s="10"/>
      <c r="U35" s="10"/>
    </row>
    <row r="36" spans="2:21" ht="15" customHeight="1">
      <c r="B36" s="108"/>
      <c r="H36" s="3"/>
      <c r="I36" s="3"/>
      <c r="J36" s="3"/>
      <c r="K36" s="3"/>
      <c r="L36" s="108"/>
      <c r="M36" s="3"/>
      <c r="N36" s="3"/>
      <c r="O36" s="3"/>
      <c r="P36" s="3"/>
      <c r="Q36" s="108"/>
      <c r="R36" s="3"/>
      <c r="S36" s="3"/>
      <c r="T36" s="3"/>
      <c r="U36" s="3"/>
    </row>
    <row r="37" spans="2:21" ht="15" customHeight="1"/>
    <row r="38" spans="2:21" ht="15" customHeight="1"/>
    <row r="39" spans="2:21" ht="15" customHeight="1"/>
    <row r="40" spans="2:21" ht="15" customHeight="1"/>
    <row r="41" spans="2:21" ht="15" customHeight="1"/>
    <row r="42" spans="2:21" ht="15" customHeight="1"/>
    <row r="43" spans="2:21" ht="15" customHeight="1"/>
    <row r="44" spans="2:21" ht="15" customHeight="1"/>
    <row r="45" spans="2:21" ht="15" customHeight="1"/>
    <row r="46" spans="2:21" ht="15" customHeight="1"/>
    <row r="47" spans="2:21" ht="15" customHeight="1"/>
    <row r="48" spans="2:21" ht="15" customHeight="1"/>
    <row r="49" ht="15" customHeight="1"/>
    <row r="50" ht="15" customHeight="1"/>
    <row r="51" ht="15" customHeight="1"/>
  </sheetData>
  <sheetProtection algorithmName="SHA-512" hashValue="EqdndPO1VzMJj8biuc4f1LnKBi8a93/5BtaqQ2P7Fnh5DHYkLBDXmyRTDAQfCkMyQMtfRnhDevOHOTNtyBQKBw==" saltValue="5IJzGuxcKp0KtCopUaf5sg==" spinCount="100000" sheet="1" formatCells="0" formatColumns="0" formatRows="0" insertColumns="0" insertRows="0" selectLockedCells="1" sort="0" autoFilter="0" pivotTables="0"/>
  <mergeCells count="3">
    <mergeCell ref="H1:I2"/>
    <mergeCell ref="C9:F9"/>
    <mergeCell ref="C18:F18"/>
  </mergeCells>
  <phoneticPr fontId="19" type="noConversion"/>
  <dataValidations count="2">
    <dataValidation type="list" allowBlank="1" showInputMessage="1" showErrorMessage="1" sqref="K17:K19 U17:U19 P16:P19 F16 F19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28" xr:uid="{66BA699A-E06A-438C-B362-C51000496158}">
      <formula1>"ja,nee"</formula1>
    </dataValidation>
  </dataValidations>
  <pageMargins left="0.25" right="0.25" top="0.75" bottom="0.75" header="0.3" footer="0.3"/>
  <pageSetup paperSize="9" scale="36" fitToHeight="0" orientation="landscape" r:id="rId1"/>
  <ignoredErrors>
    <ignoredError sqref="Q20:Q24 L16:Q16 L11:L15 Q11:Q15 L20:L24 K25:U31 K19:L19 K17:N17 P17:Q17 U17 N19:Q19 S19:U19 S16:U16 S17 R11:R15 R17 R16 R18:R19 R20:R2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SEB'!$C$64:$C$87</xm:f>
          </x14:formula1>
          <xm:sqref>C20:C24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M11:M15 R11:R15 H11:H15 C11:C15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F11:F15 K11:K15 P11:P15 U11:U15 U20:U24 P20:P24 K20:K24 F20:F24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D11:D15 S11:S15 N11:N15 I11:I15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T11:T15 O11:O15 E11:E15 J11:J15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D20:D24 I20:I24 N20:N24 S20:S24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E20:E24 J20:J24 O20:O24 T20:T24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683B9054-148E-41F8-B56C-B46867874C61}">
          <x14:formula1>
            <xm:f>'machinelijst SEB'!$C$64:$C$87</xm:f>
          </x14:formula1>
          <xm:sqref>H20:H24 R20:R24 M20:M24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122"/>
  <sheetViews>
    <sheetView showGridLines="0" zoomScaleNormal="100" workbookViewId="0">
      <selection activeCell="G10" sqref="G10"/>
    </sheetView>
  </sheetViews>
  <sheetFormatPr defaultColWidth="9.33203125" defaultRowHeight="14.4"/>
  <cols>
    <col min="1" max="1" width="2.6640625" style="269" customWidth="1"/>
    <col min="2" max="2" width="2.6640625" customWidth="1"/>
    <col min="3" max="3" width="31.44140625" customWidth="1"/>
    <col min="4" max="5" width="16.5546875" customWidth="1"/>
    <col min="6" max="6" width="17.6640625" customWidth="1"/>
    <col min="7" max="7" width="16.5546875" style="126" customWidth="1"/>
    <col min="8" max="10" width="16.5546875" style="6" customWidth="1"/>
    <col min="11" max="11" width="16.5546875" style="126" customWidth="1"/>
    <col min="12" max="13" width="16.5546875" style="192" customWidth="1"/>
    <col min="14" max="14" width="4.5546875" style="192" customWidth="1"/>
    <col min="15" max="16" width="4.5546875" customWidth="1"/>
    <col min="17" max="17" width="4.5546875" style="126" customWidth="1"/>
    <col min="18" max="61" width="4.5546875" customWidth="1"/>
  </cols>
  <sheetData>
    <row r="1" spans="1:61" s="1" customFormat="1" ht="20.100000000000001" customHeight="1">
      <c r="C1" s="139" t="str">
        <f>'gunningscriterium SEB'!C1</f>
        <v>Bouw van kleedaccommodatie met kantine voor voetbalvereniging FCE-AV</v>
      </c>
      <c r="E1" s="509"/>
      <c r="F1" s="509"/>
      <c r="G1" s="125"/>
      <c r="K1" s="125"/>
      <c r="Q1" s="125"/>
    </row>
    <row r="2" spans="1:61" s="3" customFormat="1" ht="15" customHeight="1">
      <c r="A2" s="10"/>
      <c r="C2" s="2" t="s">
        <v>103</v>
      </c>
      <c r="E2" s="509"/>
      <c r="F2" s="509"/>
      <c r="G2" s="4"/>
      <c r="K2" s="4"/>
      <c r="N2" s="4"/>
      <c r="O2" s="4"/>
      <c r="Q2" s="4"/>
      <c r="X2" s="4"/>
      <c r="Y2" s="4"/>
    </row>
    <row r="3" spans="1:61" s="3" customFormat="1" ht="15" customHeight="1">
      <c r="A3" s="10"/>
      <c r="C3" s="15"/>
      <c r="G3" s="4"/>
      <c r="H3"/>
      <c r="K3" s="4"/>
      <c r="N3" s="4"/>
      <c r="O3" s="4"/>
      <c r="Q3" s="4"/>
      <c r="X3" s="4"/>
      <c r="Y3" s="4"/>
    </row>
    <row r="4" spans="1:61" s="3" customFormat="1" ht="15" customHeight="1">
      <c r="A4" s="10"/>
      <c r="C4" s="15" t="s">
        <v>12</v>
      </c>
      <c r="D4" s="198" t="s">
        <v>229</v>
      </c>
      <c r="E4" s="191"/>
      <c r="F4" s="191"/>
      <c r="G4" s="490"/>
      <c r="H4" s="191"/>
      <c r="I4" s="191"/>
      <c r="J4" s="191"/>
      <c r="K4" s="490"/>
      <c r="L4" s="490"/>
      <c r="M4" s="491"/>
      <c r="N4" s="4"/>
      <c r="O4" s="4"/>
      <c r="Q4" s="4"/>
      <c r="X4" s="4"/>
      <c r="Y4" s="4"/>
    </row>
    <row r="5" spans="1:61" s="3" customFormat="1" ht="15" customHeight="1" thickBot="1">
      <c r="A5" s="10"/>
      <c r="C5" s="15"/>
      <c r="G5" s="4"/>
      <c r="K5" s="4"/>
      <c r="L5" s="4"/>
      <c r="M5" s="209"/>
      <c r="N5" s="4"/>
      <c r="O5" s="4"/>
      <c r="Q5" s="4"/>
      <c r="X5" s="4"/>
      <c r="Y5" s="4"/>
    </row>
    <row r="6" spans="1:61" s="3" customFormat="1" ht="15" customHeight="1" thickBot="1">
      <c r="A6" s="10"/>
      <c r="C6" s="15" t="s">
        <v>31</v>
      </c>
      <c r="D6" s="3" t="str">
        <f>IF('invulblad opdrachtnemer'!D26="","",'invulblad opdrachtnemer'!D26)</f>
        <v/>
      </c>
      <c r="G6" s="4"/>
      <c r="K6" s="4"/>
      <c r="M6" s="209"/>
      <c r="N6" s="510" t="s">
        <v>230</v>
      </c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1"/>
      <c r="AI6" s="511"/>
      <c r="AJ6" s="511"/>
      <c r="AK6" s="511"/>
      <c r="AL6" s="511"/>
      <c r="AM6" s="511"/>
      <c r="AN6" s="511"/>
      <c r="AO6" s="511"/>
      <c r="AP6" s="511"/>
      <c r="AQ6" s="511"/>
      <c r="AR6" s="511"/>
      <c r="AS6" s="511"/>
      <c r="AT6" s="511"/>
      <c r="AU6" s="511"/>
      <c r="AV6" s="511"/>
      <c r="AW6" s="511"/>
      <c r="AX6" s="511"/>
      <c r="AY6" s="511"/>
      <c r="AZ6" s="511"/>
      <c r="BA6" s="511"/>
      <c r="BB6" s="511"/>
      <c r="BC6" s="511"/>
      <c r="BD6" s="511"/>
      <c r="BE6" s="511"/>
      <c r="BF6" s="511"/>
      <c r="BG6" s="511"/>
      <c r="BH6" s="511"/>
      <c r="BI6" s="512"/>
    </row>
    <row r="7" spans="1:61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</row>
    <row r="8" spans="1:61" s="3" customFormat="1" ht="41.25" customHeight="1" thickBot="1">
      <c r="A8" s="10"/>
      <c r="C8" s="12" t="str">
        <f>'gunningscriterium SEB'!C12</f>
        <v>WERKTUIGEN</v>
      </c>
      <c r="D8" s="13"/>
      <c r="E8" s="13"/>
      <c r="F8" s="13"/>
      <c r="G8" s="530" t="s">
        <v>228</v>
      </c>
      <c r="H8" s="530"/>
      <c r="I8" s="530"/>
      <c r="J8" s="530"/>
      <c r="K8" s="531"/>
      <c r="L8" s="525" t="s">
        <v>218</v>
      </c>
      <c r="M8" s="526"/>
      <c r="N8" s="13" t="s">
        <v>217</v>
      </c>
      <c r="O8" s="211"/>
      <c r="P8" s="211"/>
      <c r="Q8" s="45">
        <f>'gunningscriterium SEB'!G12</f>
        <v>0</v>
      </c>
      <c r="R8" s="528" t="s">
        <v>127</v>
      </c>
      <c r="S8" s="528"/>
      <c r="T8" s="528"/>
      <c r="U8" s="528"/>
      <c r="V8" s="528"/>
      <c r="W8" s="528"/>
      <c r="X8" s="528"/>
      <c r="Y8" s="529"/>
      <c r="Z8" s="210"/>
      <c r="AA8" s="211"/>
      <c r="AB8" s="211"/>
      <c r="AC8" s="211"/>
      <c r="AD8" s="211"/>
      <c r="AE8" s="212" t="s">
        <v>38</v>
      </c>
      <c r="AF8" s="13">
        <f>'gunningscriterium SEB'!I12</f>
        <v>2</v>
      </c>
      <c r="AG8" s="211"/>
      <c r="AH8" s="211"/>
      <c r="AI8" s="211"/>
      <c r="AJ8" s="211"/>
      <c r="AK8" s="213"/>
      <c r="AL8" s="210"/>
      <c r="AM8" s="211"/>
      <c r="AN8" s="211"/>
      <c r="AO8" s="211"/>
      <c r="AP8" s="211"/>
      <c r="AQ8" s="212" t="s">
        <v>38</v>
      </c>
      <c r="AR8" s="13">
        <f>'gunningscriterium SEB'!K12</f>
        <v>3</v>
      </c>
      <c r="AS8" s="211"/>
      <c r="AT8" s="211"/>
      <c r="AU8" s="211"/>
      <c r="AV8" s="211"/>
      <c r="AW8" s="213"/>
      <c r="AX8" s="210"/>
      <c r="AY8" s="211"/>
      <c r="AZ8" s="211"/>
      <c r="BA8" s="211"/>
      <c r="BB8" s="211"/>
      <c r="BC8" s="212" t="s">
        <v>38</v>
      </c>
      <c r="BD8" s="13">
        <f>'gunningscriterium SEB'!M12</f>
        <v>4</v>
      </c>
      <c r="BE8" s="211"/>
      <c r="BF8" s="211"/>
      <c r="BG8" s="211"/>
      <c r="BH8" s="211"/>
      <c r="BI8" s="213"/>
    </row>
    <row r="9" spans="1:61" s="49" customFormat="1" ht="32.1" customHeight="1" thickBot="1">
      <c r="A9" s="214"/>
      <c r="C9" s="215" t="s">
        <v>29</v>
      </c>
      <c r="D9" s="216" t="s">
        <v>13</v>
      </c>
      <c r="E9" s="217" t="s">
        <v>30</v>
      </c>
      <c r="F9" s="107" t="s">
        <v>215</v>
      </c>
      <c r="G9" s="127" t="s">
        <v>69</v>
      </c>
      <c r="H9" s="106" t="s">
        <v>14</v>
      </c>
      <c r="I9" s="106" t="s">
        <v>28</v>
      </c>
      <c r="J9" s="107" t="s">
        <v>65</v>
      </c>
      <c r="K9" s="127" t="s">
        <v>16</v>
      </c>
      <c r="L9" s="469" t="s">
        <v>216</v>
      </c>
      <c r="M9" s="374" t="s">
        <v>208</v>
      </c>
      <c r="N9" s="221" t="s">
        <v>17</v>
      </c>
      <c r="O9" s="219" t="s">
        <v>18</v>
      </c>
      <c r="P9" s="220" t="s">
        <v>19</v>
      </c>
      <c r="Q9" s="221" t="s">
        <v>20</v>
      </c>
      <c r="R9" s="222" t="s">
        <v>21</v>
      </c>
      <c r="S9" s="220" t="s">
        <v>22</v>
      </c>
      <c r="T9" s="223" t="s">
        <v>23</v>
      </c>
      <c r="U9" s="222" t="s">
        <v>24</v>
      </c>
      <c r="V9" s="220" t="s">
        <v>57</v>
      </c>
      <c r="W9" s="223" t="s">
        <v>25</v>
      </c>
      <c r="X9" s="222" t="s">
        <v>26</v>
      </c>
      <c r="Y9" s="224" t="s">
        <v>27</v>
      </c>
      <c r="Z9" s="218" t="s">
        <v>17</v>
      </c>
      <c r="AA9" s="219" t="s">
        <v>18</v>
      </c>
      <c r="AB9" s="220" t="s">
        <v>19</v>
      </c>
      <c r="AC9" s="221" t="s">
        <v>20</v>
      </c>
      <c r="AD9" s="222" t="s">
        <v>21</v>
      </c>
      <c r="AE9" s="220" t="s">
        <v>22</v>
      </c>
      <c r="AF9" s="223" t="s">
        <v>23</v>
      </c>
      <c r="AG9" s="222" t="s">
        <v>24</v>
      </c>
      <c r="AH9" s="220" t="s">
        <v>57</v>
      </c>
      <c r="AI9" s="223" t="s">
        <v>25</v>
      </c>
      <c r="AJ9" s="222" t="s">
        <v>26</v>
      </c>
      <c r="AK9" s="224" t="s">
        <v>27</v>
      </c>
      <c r="AL9" s="218" t="s">
        <v>17</v>
      </c>
      <c r="AM9" s="219" t="s">
        <v>18</v>
      </c>
      <c r="AN9" s="220" t="s">
        <v>19</v>
      </c>
      <c r="AO9" s="221" t="s">
        <v>20</v>
      </c>
      <c r="AP9" s="222" t="s">
        <v>21</v>
      </c>
      <c r="AQ9" s="220" t="s">
        <v>22</v>
      </c>
      <c r="AR9" s="223" t="s">
        <v>23</v>
      </c>
      <c r="AS9" s="222" t="s">
        <v>24</v>
      </c>
      <c r="AT9" s="220" t="s">
        <v>57</v>
      </c>
      <c r="AU9" s="223" t="s">
        <v>25</v>
      </c>
      <c r="AV9" s="222" t="s">
        <v>26</v>
      </c>
      <c r="AW9" s="224" t="s">
        <v>27</v>
      </c>
      <c r="AX9" s="218" t="s">
        <v>17</v>
      </c>
      <c r="AY9" s="219" t="s">
        <v>18</v>
      </c>
      <c r="AZ9" s="220" t="s">
        <v>19</v>
      </c>
      <c r="BA9" s="221" t="s">
        <v>20</v>
      </c>
      <c r="BB9" s="222" t="s">
        <v>21</v>
      </c>
      <c r="BC9" s="220" t="s">
        <v>22</v>
      </c>
      <c r="BD9" s="223" t="s">
        <v>23</v>
      </c>
      <c r="BE9" s="222" t="s">
        <v>24</v>
      </c>
      <c r="BF9" s="220" t="s">
        <v>57</v>
      </c>
      <c r="BG9" s="223" t="s">
        <v>25</v>
      </c>
      <c r="BH9" s="222" t="s">
        <v>26</v>
      </c>
      <c r="BI9" s="224" t="s">
        <v>27</v>
      </c>
    </row>
    <row r="10" spans="1:61" s="3" customFormat="1" ht="15" customHeight="1">
      <c r="A10" s="115">
        <f>'gunningscriterium SEB'!G12</f>
        <v>0</v>
      </c>
      <c r="B10" s="3">
        <v>1</v>
      </c>
      <c r="C10" s="54" t="str">
        <f>IF('invulblad opdrachtnemer'!C11="","",'invulblad opdrachtnemer'!C11)</f>
        <v/>
      </c>
      <c r="D10" s="100" t="str">
        <f>IF('invulblad opdrachtnemer'!D11="","",'invulblad opdrachtnemer'!D11)</f>
        <v/>
      </c>
      <c r="E10" s="114" t="str">
        <f>IF('invulblad opdrachtnemer'!E11="","",'invulblad opdrachtnemer'!E11)</f>
        <v/>
      </c>
      <c r="F10" s="100" t="str">
        <f>IF('invulblad opdrachtnemer'!F11="","",'invulblad opdrachtnemer'!F11)</f>
        <v/>
      </c>
      <c r="G10" s="270"/>
      <c r="H10" s="271"/>
      <c r="I10" s="271"/>
      <c r="J10" s="271"/>
      <c r="K10" s="272"/>
      <c r="L10" s="473"/>
      <c r="M10" s="460">
        <f>SUM(N10:Y10)</f>
        <v>0</v>
      </c>
      <c r="N10" s="67"/>
      <c r="O10" s="20"/>
      <c r="P10" s="73"/>
      <c r="Q10" s="67"/>
      <c r="R10" s="21"/>
      <c r="S10" s="73"/>
      <c r="T10" s="70"/>
      <c r="U10" s="21"/>
      <c r="V10" s="73"/>
      <c r="W10" s="70"/>
      <c r="X10" s="21"/>
      <c r="Y10" s="22"/>
      <c r="Z10" s="225"/>
      <c r="AA10" s="226"/>
      <c r="AB10" s="227"/>
      <c r="AC10" s="228"/>
      <c r="AD10" s="229"/>
      <c r="AE10" s="227"/>
      <c r="AF10" s="230"/>
      <c r="AG10" s="229"/>
      <c r="AH10" s="227"/>
      <c r="AI10" s="230"/>
      <c r="AJ10" s="229"/>
      <c r="AK10" s="109"/>
      <c r="AL10" s="225"/>
      <c r="AM10" s="226"/>
      <c r="AN10" s="227"/>
      <c r="AO10" s="228"/>
      <c r="AP10" s="229"/>
      <c r="AQ10" s="227"/>
      <c r="AR10" s="230"/>
      <c r="AS10" s="229"/>
      <c r="AT10" s="227"/>
      <c r="AU10" s="230"/>
      <c r="AV10" s="229"/>
      <c r="AW10" s="109"/>
      <c r="AX10" s="225"/>
      <c r="AY10" s="226"/>
      <c r="AZ10" s="227"/>
      <c r="BA10" s="228"/>
      <c r="BB10" s="229"/>
      <c r="BC10" s="227"/>
      <c r="BD10" s="231"/>
      <c r="BE10" s="229"/>
      <c r="BF10" s="227"/>
      <c r="BG10" s="230"/>
      <c r="BH10" s="229"/>
      <c r="BI10" s="109"/>
    </row>
    <row r="11" spans="1:61" s="3" customFormat="1" ht="15" customHeight="1">
      <c r="A11" s="524" t="s">
        <v>38</v>
      </c>
      <c r="B11" s="3">
        <v>2</v>
      </c>
      <c r="C11" s="18" t="str">
        <f>IF('invulblad opdrachtnemer'!C12="","",'invulblad opdrachtnemer'!C12)</f>
        <v/>
      </c>
      <c r="D11" s="101" t="str">
        <f>IF('invulblad opdrachtnemer'!D12="","",'invulblad opdrachtnemer'!D12)</f>
        <v/>
      </c>
      <c r="E11" s="232" t="str">
        <f>IF('invulblad opdrachtnemer'!E12="","",'invulblad opdrachtnemer'!E12)</f>
        <v/>
      </c>
      <c r="F11" s="101" t="str">
        <f>IF('invulblad opdrachtnemer'!F12="","",'invulblad opdrachtnemer'!F12)</f>
        <v/>
      </c>
      <c r="G11" s="273"/>
      <c r="H11" s="274"/>
      <c r="I11" s="274"/>
      <c r="J11" s="274"/>
      <c r="K11" s="275"/>
      <c r="L11" s="474"/>
      <c r="M11" s="463">
        <f>SUM(N11:Y11)</f>
        <v>0</v>
      </c>
      <c r="N11" s="68"/>
      <c r="O11" s="24"/>
      <c r="P11" s="74"/>
      <c r="Q11" s="68"/>
      <c r="R11" s="25"/>
      <c r="S11" s="74"/>
      <c r="T11" s="71"/>
      <c r="U11" s="25"/>
      <c r="V11" s="74"/>
      <c r="W11" s="71"/>
      <c r="X11" s="25"/>
      <c r="Y11" s="26"/>
      <c r="Z11" s="233"/>
      <c r="AA11" s="234"/>
      <c r="AB11" s="235"/>
      <c r="AC11" s="236"/>
      <c r="AD11" s="237"/>
      <c r="AE11" s="235"/>
      <c r="AF11" s="238"/>
      <c r="AG11" s="237"/>
      <c r="AH11" s="235"/>
      <c r="AI11" s="238"/>
      <c r="AJ11" s="237"/>
      <c r="AK11" s="110"/>
      <c r="AL11" s="233"/>
      <c r="AM11" s="234"/>
      <c r="AN11" s="235"/>
      <c r="AO11" s="236"/>
      <c r="AP11" s="237"/>
      <c r="AQ11" s="235"/>
      <c r="AR11" s="238"/>
      <c r="AS11" s="237"/>
      <c r="AT11" s="235"/>
      <c r="AU11" s="238"/>
      <c r="AV11" s="237"/>
      <c r="AW11" s="110"/>
      <c r="AX11" s="233"/>
      <c r="AY11" s="234"/>
      <c r="AZ11" s="235"/>
      <c r="BA11" s="236"/>
      <c r="BB11" s="237"/>
      <c r="BC11" s="235"/>
      <c r="BD11" s="238"/>
      <c r="BE11" s="237"/>
      <c r="BF11" s="235"/>
      <c r="BG11" s="238"/>
      <c r="BH11" s="237"/>
      <c r="BI11" s="110"/>
    </row>
    <row r="12" spans="1:61" s="3" customFormat="1" ht="15" customHeight="1">
      <c r="A12" s="524"/>
      <c r="B12" s="3">
        <v>3</v>
      </c>
      <c r="C12" s="18" t="str">
        <f>IF('invulblad opdrachtnemer'!C13="","",'invulblad opdrachtnemer'!C13)</f>
        <v/>
      </c>
      <c r="D12" s="101" t="str">
        <f>IF('invulblad opdrachtnemer'!D13="","",'invulblad opdrachtnemer'!D13)</f>
        <v/>
      </c>
      <c r="E12" s="232" t="str">
        <f>IF('invulblad opdrachtnemer'!E13="","",'invulblad opdrachtnemer'!E13)</f>
        <v/>
      </c>
      <c r="F12" s="101" t="str">
        <f>IF('invulblad opdrachtnemer'!F13="","",'invulblad opdrachtnemer'!F13)</f>
        <v/>
      </c>
      <c r="G12" s="273"/>
      <c r="H12" s="274"/>
      <c r="I12" s="274"/>
      <c r="J12" s="274"/>
      <c r="K12" s="275"/>
      <c r="L12" s="474"/>
      <c r="M12" s="463">
        <f>SUM(N12:Y12)</f>
        <v>0</v>
      </c>
      <c r="N12" s="68"/>
      <c r="O12" s="24"/>
      <c r="P12" s="74"/>
      <c r="Q12" s="68"/>
      <c r="R12" s="25"/>
      <c r="S12" s="74"/>
      <c r="T12" s="71"/>
      <c r="U12" s="25"/>
      <c r="V12" s="74"/>
      <c r="W12" s="71"/>
      <c r="X12" s="25"/>
      <c r="Y12" s="26"/>
      <c r="Z12" s="233"/>
      <c r="AA12" s="234"/>
      <c r="AB12" s="235"/>
      <c r="AC12" s="236"/>
      <c r="AD12" s="237"/>
      <c r="AE12" s="235"/>
      <c r="AF12" s="238"/>
      <c r="AG12" s="237"/>
      <c r="AH12" s="235"/>
      <c r="AI12" s="238"/>
      <c r="AJ12" s="237"/>
      <c r="AK12" s="110"/>
      <c r="AL12" s="233"/>
      <c r="AM12" s="234"/>
      <c r="AN12" s="235"/>
      <c r="AO12" s="236"/>
      <c r="AP12" s="237"/>
      <c r="AQ12" s="235"/>
      <c r="AR12" s="238"/>
      <c r="AS12" s="237"/>
      <c r="AT12" s="235"/>
      <c r="AU12" s="238"/>
      <c r="AV12" s="237"/>
      <c r="AW12" s="110"/>
      <c r="AX12" s="233"/>
      <c r="AY12" s="234"/>
      <c r="AZ12" s="235"/>
      <c r="BA12" s="236"/>
      <c r="BB12" s="237"/>
      <c r="BC12" s="235"/>
      <c r="BD12" s="238"/>
      <c r="BE12" s="237"/>
      <c r="BF12" s="235"/>
      <c r="BG12" s="238"/>
      <c r="BH12" s="237"/>
      <c r="BI12" s="110"/>
    </row>
    <row r="13" spans="1:61" s="3" customFormat="1" ht="15" customHeight="1">
      <c r="A13" s="524"/>
      <c r="B13" s="3">
        <v>4</v>
      </c>
      <c r="C13" s="18" t="str">
        <f>IF('invulblad opdrachtnemer'!C14="","",'invulblad opdrachtnemer'!C14)</f>
        <v/>
      </c>
      <c r="D13" s="101" t="str">
        <f>IF('invulblad opdrachtnemer'!D14="","",'invulblad opdrachtnemer'!D14)</f>
        <v/>
      </c>
      <c r="E13" s="232" t="str">
        <f>IF('invulblad opdrachtnemer'!E14="","",'invulblad opdrachtnemer'!E14)</f>
        <v/>
      </c>
      <c r="F13" s="101" t="str">
        <f>IF('invulblad opdrachtnemer'!F14="","",'invulblad opdrachtnemer'!F14)</f>
        <v/>
      </c>
      <c r="G13" s="273"/>
      <c r="H13" s="274"/>
      <c r="I13" s="274"/>
      <c r="J13" s="274"/>
      <c r="K13" s="275"/>
      <c r="L13" s="474"/>
      <c r="M13" s="463">
        <f>SUM(N13:Y13)</f>
        <v>0</v>
      </c>
      <c r="N13" s="68"/>
      <c r="O13" s="24"/>
      <c r="P13" s="74"/>
      <c r="Q13" s="68"/>
      <c r="R13" s="25"/>
      <c r="S13" s="74"/>
      <c r="T13" s="71"/>
      <c r="U13" s="25"/>
      <c r="V13" s="74"/>
      <c r="W13" s="71"/>
      <c r="X13" s="25"/>
      <c r="Y13" s="26"/>
      <c r="Z13" s="233"/>
      <c r="AA13" s="234"/>
      <c r="AB13" s="235"/>
      <c r="AC13" s="236"/>
      <c r="AD13" s="237"/>
      <c r="AE13" s="235"/>
      <c r="AF13" s="238"/>
      <c r="AG13" s="237"/>
      <c r="AH13" s="235"/>
      <c r="AI13" s="238"/>
      <c r="AJ13" s="237"/>
      <c r="AK13" s="110"/>
      <c r="AL13" s="233"/>
      <c r="AM13" s="234"/>
      <c r="AN13" s="235"/>
      <c r="AO13" s="236"/>
      <c r="AP13" s="237"/>
      <c r="AQ13" s="235"/>
      <c r="AR13" s="238"/>
      <c r="AS13" s="237"/>
      <c r="AT13" s="235"/>
      <c r="AU13" s="238"/>
      <c r="AV13" s="237"/>
      <c r="AW13" s="110"/>
      <c r="AX13" s="233"/>
      <c r="AY13" s="234"/>
      <c r="AZ13" s="235"/>
      <c r="BA13" s="236"/>
      <c r="BB13" s="237"/>
      <c r="BC13" s="235"/>
      <c r="BD13" s="238"/>
      <c r="BE13" s="237"/>
      <c r="BF13" s="235"/>
      <c r="BG13" s="238"/>
      <c r="BH13" s="237"/>
      <c r="BI13" s="110"/>
    </row>
    <row r="14" spans="1:61" s="3" customFormat="1" ht="15" customHeight="1" thickBot="1">
      <c r="A14" s="524"/>
      <c r="B14" s="3">
        <v>5</v>
      </c>
      <c r="C14" s="98" t="str">
        <f>IF('invulblad opdrachtnemer'!C15="","",'invulblad opdrachtnemer'!C15)</f>
        <v/>
      </c>
      <c r="D14" s="102" t="str">
        <f>IF('invulblad opdrachtnemer'!D15="","",'invulblad opdrachtnemer'!D15)</f>
        <v/>
      </c>
      <c r="E14" s="239" t="str">
        <f>IF('invulblad opdrachtnemer'!E15="","",'invulblad opdrachtnemer'!E15)</f>
        <v/>
      </c>
      <c r="F14" s="102" t="str">
        <f>IF('invulblad opdrachtnemer'!F15="","",'invulblad opdrachtnemer'!F15)</f>
        <v/>
      </c>
      <c r="G14" s="276"/>
      <c r="H14" s="277"/>
      <c r="I14" s="277"/>
      <c r="J14" s="277"/>
      <c r="K14" s="278"/>
      <c r="L14" s="475"/>
      <c r="M14" s="476">
        <f>SUM(N14:Y14)</f>
        <v>0</v>
      </c>
      <c r="N14" s="69"/>
      <c r="O14" s="56"/>
      <c r="P14" s="75"/>
      <c r="Q14" s="69"/>
      <c r="R14" s="57"/>
      <c r="S14" s="75"/>
      <c r="T14" s="72"/>
      <c r="U14" s="57"/>
      <c r="V14" s="75"/>
      <c r="W14" s="72"/>
      <c r="X14" s="57"/>
      <c r="Y14" s="58"/>
      <c r="Z14" s="233"/>
      <c r="AA14" s="234"/>
      <c r="AB14" s="235"/>
      <c r="AC14" s="236"/>
      <c r="AD14" s="237"/>
      <c r="AE14" s="235"/>
      <c r="AF14" s="238"/>
      <c r="AG14" s="237"/>
      <c r="AH14" s="235"/>
      <c r="AI14" s="238"/>
      <c r="AJ14" s="237"/>
      <c r="AK14" s="110"/>
      <c r="AL14" s="233"/>
      <c r="AM14" s="234"/>
      <c r="AN14" s="235"/>
      <c r="AO14" s="236"/>
      <c r="AP14" s="237"/>
      <c r="AQ14" s="235"/>
      <c r="AR14" s="238"/>
      <c r="AS14" s="237"/>
      <c r="AT14" s="235"/>
      <c r="AU14" s="238"/>
      <c r="AV14" s="237"/>
      <c r="AW14" s="110"/>
      <c r="AX14" s="233"/>
      <c r="AY14" s="234"/>
      <c r="AZ14" s="235"/>
      <c r="BA14" s="236"/>
      <c r="BB14" s="237"/>
      <c r="BC14" s="235"/>
      <c r="BD14" s="238"/>
      <c r="BE14" s="237"/>
      <c r="BF14" s="235"/>
      <c r="BG14" s="238"/>
      <c r="BH14" s="237"/>
      <c r="BI14" s="110"/>
    </row>
    <row r="15" spans="1:61" s="3" customFormat="1" ht="15" customHeight="1">
      <c r="A15" s="116">
        <f>'gunningscriterium SEB'!I12</f>
        <v>2</v>
      </c>
      <c r="B15" s="113">
        <v>1</v>
      </c>
      <c r="C15" s="54" t="str">
        <f>IF('invulblad opdrachtnemer'!H11="","",'invulblad opdrachtnemer'!H11)</f>
        <v/>
      </c>
      <c r="D15" s="100" t="str">
        <f>IF('invulblad opdrachtnemer'!I11="","",'invulblad opdrachtnemer'!I11)</f>
        <v/>
      </c>
      <c r="E15" s="114" t="str">
        <f>IF('invulblad opdrachtnemer'!J11="","",'invulblad opdrachtnemer'!J11)</f>
        <v/>
      </c>
      <c r="F15" s="100" t="str">
        <f>IF('invulblad opdrachtnemer'!K11="","",'invulblad opdrachtnemer'!K11)</f>
        <v/>
      </c>
      <c r="G15" s="270"/>
      <c r="H15" s="271"/>
      <c r="I15" s="271"/>
      <c r="J15" s="271"/>
      <c r="K15" s="272"/>
      <c r="L15" s="473"/>
      <c r="M15" s="460">
        <f>SUM(Z15:AK15)</f>
        <v>0</v>
      </c>
      <c r="N15" s="228"/>
      <c r="O15" s="226"/>
      <c r="P15" s="227"/>
      <c r="Q15" s="228"/>
      <c r="R15" s="229"/>
      <c r="S15" s="227"/>
      <c r="T15" s="230"/>
      <c r="U15" s="229"/>
      <c r="V15" s="227"/>
      <c r="W15" s="230"/>
      <c r="X15" s="229"/>
      <c r="Y15" s="109"/>
      <c r="Z15" s="19"/>
      <c r="AA15" s="20"/>
      <c r="AB15" s="73"/>
      <c r="AC15" s="67"/>
      <c r="AD15" s="21"/>
      <c r="AE15" s="73"/>
      <c r="AF15" s="70"/>
      <c r="AG15" s="21"/>
      <c r="AH15" s="73"/>
      <c r="AI15" s="70"/>
      <c r="AJ15" s="21"/>
      <c r="AK15" s="22"/>
      <c r="AL15" s="225"/>
      <c r="AM15" s="226"/>
      <c r="AN15" s="227"/>
      <c r="AO15" s="228"/>
      <c r="AP15" s="229"/>
      <c r="AQ15" s="227"/>
      <c r="AR15" s="230"/>
      <c r="AS15" s="229"/>
      <c r="AT15" s="227"/>
      <c r="AU15" s="230"/>
      <c r="AV15" s="229"/>
      <c r="AW15" s="109"/>
      <c r="AX15" s="225"/>
      <c r="AY15" s="226"/>
      <c r="AZ15" s="227"/>
      <c r="BA15" s="228"/>
      <c r="BB15" s="229"/>
      <c r="BC15" s="227"/>
      <c r="BD15" s="230"/>
      <c r="BE15" s="229"/>
      <c r="BF15" s="227"/>
      <c r="BG15" s="230"/>
      <c r="BH15" s="229"/>
      <c r="BI15" s="109"/>
    </row>
    <row r="16" spans="1:61" s="3" customFormat="1" ht="15" customHeight="1">
      <c r="A16" s="524" t="s">
        <v>38</v>
      </c>
      <c r="B16" s="3">
        <v>2</v>
      </c>
      <c r="C16" s="18" t="str">
        <f>IF('invulblad opdrachtnemer'!H12="","",'invulblad opdrachtnemer'!H12)</f>
        <v/>
      </c>
      <c r="D16" s="101" t="str">
        <f>IF('invulblad opdrachtnemer'!I12="","",'invulblad opdrachtnemer'!I12)</f>
        <v/>
      </c>
      <c r="E16" s="232" t="str">
        <f>IF('invulblad opdrachtnemer'!J12="","",'invulblad opdrachtnemer'!J12)</f>
        <v/>
      </c>
      <c r="F16" s="101" t="str">
        <f>IF('invulblad opdrachtnemer'!K12="","",'invulblad opdrachtnemer'!K12)</f>
        <v/>
      </c>
      <c r="G16" s="273"/>
      <c r="H16" s="274"/>
      <c r="I16" s="274"/>
      <c r="J16" s="274"/>
      <c r="K16" s="275"/>
      <c r="L16" s="474"/>
      <c r="M16" s="463">
        <f>SUM(Z16:AK16)</f>
        <v>0</v>
      </c>
      <c r="N16" s="236"/>
      <c r="O16" s="234"/>
      <c r="P16" s="235"/>
      <c r="Q16" s="236"/>
      <c r="R16" s="237"/>
      <c r="S16" s="235"/>
      <c r="T16" s="238"/>
      <c r="U16" s="237"/>
      <c r="V16" s="235"/>
      <c r="W16" s="238"/>
      <c r="X16" s="237"/>
      <c r="Y16" s="110"/>
      <c r="Z16" s="23"/>
      <c r="AA16" s="24"/>
      <c r="AB16" s="74"/>
      <c r="AC16" s="68"/>
      <c r="AD16" s="25"/>
      <c r="AE16" s="74"/>
      <c r="AF16" s="71"/>
      <c r="AG16" s="25"/>
      <c r="AH16" s="74"/>
      <c r="AI16" s="71"/>
      <c r="AJ16" s="25"/>
      <c r="AK16" s="26"/>
      <c r="AL16" s="233"/>
      <c r="AM16" s="234"/>
      <c r="AN16" s="235"/>
      <c r="AO16" s="236"/>
      <c r="AP16" s="237"/>
      <c r="AQ16" s="235"/>
      <c r="AR16" s="238"/>
      <c r="AS16" s="237"/>
      <c r="AT16" s="235"/>
      <c r="AU16" s="238"/>
      <c r="AV16" s="237"/>
      <c r="AW16" s="110"/>
      <c r="AX16" s="233"/>
      <c r="AY16" s="234"/>
      <c r="AZ16" s="235"/>
      <c r="BA16" s="236"/>
      <c r="BB16" s="237"/>
      <c r="BC16" s="235"/>
      <c r="BD16" s="238"/>
      <c r="BE16" s="237"/>
      <c r="BF16" s="235"/>
      <c r="BG16" s="238"/>
      <c r="BH16" s="237"/>
      <c r="BI16" s="110"/>
    </row>
    <row r="17" spans="1:61" s="3" customFormat="1" ht="15" customHeight="1">
      <c r="A17" s="524"/>
      <c r="B17" s="3">
        <v>3</v>
      </c>
      <c r="C17" s="18" t="str">
        <f>IF('invulblad opdrachtnemer'!H13="","",'invulblad opdrachtnemer'!H13)</f>
        <v/>
      </c>
      <c r="D17" s="101" t="str">
        <f>IF('invulblad opdrachtnemer'!I13="","",'invulblad opdrachtnemer'!I13)</f>
        <v/>
      </c>
      <c r="E17" s="232" t="str">
        <f>IF('invulblad opdrachtnemer'!J13="","",'invulblad opdrachtnemer'!J13)</f>
        <v/>
      </c>
      <c r="F17" s="101" t="str">
        <f>IF('invulblad opdrachtnemer'!K13="","",'invulblad opdrachtnemer'!K13)</f>
        <v/>
      </c>
      <c r="G17" s="273"/>
      <c r="H17" s="274"/>
      <c r="I17" s="274"/>
      <c r="J17" s="274"/>
      <c r="K17" s="275"/>
      <c r="L17" s="474"/>
      <c r="M17" s="463">
        <f>SUM(Z17:AK17)</f>
        <v>0</v>
      </c>
      <c r="N17" s="236"/>
      <c r="O17" s="234"/>
      <c r="P17" s="235"/>
      <c r="Q17" s="236"/>
      <c r="R17" s="237"/>
      <c r="S17" s="235"/>
      <c r="T17" s="238"/>
      <c r="U17" s="237"/>
      <c r="V17" s="235"/>
      <c r="W17" s="238"/>
      <c r="X17" s="237"/>
      <c r="Y17" s="110"/>
      <c r="Z17" s="23"/>
      <c r="AA17" s="24"/>
      <c r="AB17" s="74"/>
      <c r="AC17" s="68"/>
      <c r="AD17" s="25"/>
      <c r="AE17" s="74"/>
      <c r="AF17" s="71"/>
      <c r="AG17" s="25"/>
      <c r="AH17" s="74"/>
      <c r="AI17" s="71"/>
      <c r="AJ17" s="25"/>
      <c r="AK17" s="26"/>
      <c r="AL17" s="233"/>
      <c r="AM17" s="234"/>
      <c r="AN17" s="235"/>
      <c r="AO17" s="236"/>
      <c r="AP17" s="237"/>
      <c r="AQ17" s="235"/>
      <c r="AR17" s="238"/>
      <c r="AS17" s="237"/>
      <c r="AT17" s="235"/>
      <c r="AU17" s="238"/>
      <c r="AV17" s="237"/>
      <c r="AW17" s="110"/>
      <c r="AX17" s="233"/>
      <c r="AY17" s="234"/>
      <c r="AZ17" s="235"/>
      <c r="BA17" s="236"/>
      <c r="BB17" s="237"/>
      <c r="BC17" s="235"/>
      <c r="BD17" s="238"/>
      <c r="BE17" s="237"/>
      <c r="BF17" s="235"/>
      <c r="BG17" s="238"/>
      <c r="BH17" s="237"/>
      <c r="BI17" s="110"/>
    </row>
    <row r="18" spans="1:61" s="10" customFormat="1" ht="15" customHeight="1">
      <c r="A18" s="524"/>
      <c r="B18" s="3">
        <v>4</v>
      </c>
      <c r="C18" s="18" t="str">
        <f>IF('invulblad opdrachtnemer'!H14="","",'invulblad opdrachtnemer'!H14)</f>
        <v/>
      </c>
      <c r="D18" s="101" t="str">
        <f>IF('invulblad opdrachtnemer'!I14="","",'invulblad opdrachtnemer'!I14)</f>
        <v/>
      </c>
      <c r="E18" s="232" t="str">
        <f>IF('invulblad opdrachtnemer'!J14="","",'invulblad opdrachtnemer'!J14)</f>
        <v/>
      </c>
      <c r="F18" s="101" t="str">
        <f>IF('invulblad opdrachtnemer'!K14="","",'invulblad opdrachtnemer'!K14)</f>
        <v/>
      </c>
      <c r="G18" s="273"/>
      <c r="H18" s="274"/>
      <c r="I18" s="274"/>
      <c r="J18" s="274"/>
      <c r="K18" s="275"/>
      <c r="L18" s="474"/>
      <c r="M18" s="463">
        <f>SUM(Z18:AK18)</f>
        <v>0</v>
      </c>
      <c r="N18" s="246"/>
      <c r="O18" s="241"/>
      <c r="P18" s="242"/>
      <c r="Q18" s="243"/>
      <c r="R18" s="244"/>
      <c r="S18" s="242"/>
      <c r="T18" s="245"/>
      <c r="U18" s="244"/>
      <c r="V18" s="242"/>
      <c r="W18" s="245"/>
      <c r="X18" s="244"/>
      <c r="Y18" s="110"/>
      <c r="Z18" s="27"/>
      <c r="AA18" s="28"/>
      <c r="AB18" s="86"/>
      <c r="AC18" s="76"/>
      <c r="AD18" s="29"/>
      <c r="AE18" s="86"/>
      <c r="AF18" s="78"/>
      <c r="AG18" s="29"/>
      <c r="AH18" s="86"/>
      <c r="AI18" s="78"/>
      <c r="AJ18" s="29"/>
      <c r="AK18" s="26"/>
      <c r="AL18" s="240"/>
      <c r="AM18" s="241"/>
      <c r="AN18" s="242"/>
      <c r="AO18" s="246"/>
      <c r="AP18" s="244"/>
      <c r="AQ18" s="242"/>
      <c r="AR18" s="245"/>
      <c r="AS18" s="244"/>
      <c r="AT18" s="242"/>
      <c r="AU18" s="245"/>
      <c r="AV18" s="244"/>
      <c r="AW18" s="110"/>
      <c r="AX18" s="240"/>
      <c r="AY18" s="241"/>
      <c r="AZ18" s="242"/>
      <c r="BA18" s="246"/>
      <c r="BB18" s="244"/>
      <c r="BC18" s="242"/>
      <c r="BD18" s="245"/>
      <c r="BE18" s="244"/>
      <c r="BF18" s="242"/>
      <c r="BG18" s="245"/>
      <c r="BH18" s="244"/>
      <c r="BI18" s="110"/>
    </row>
    <row r="19" spans="1:61" s="10" customFormat="1" ht="15" customHeight="1" thickBot="1">
      <c r="A19" s="524"/>
      <c r="B19" s="3">
        <v>5</v>
      </c>
      <c r="C19" s="55" t="str">
        <f>IF('invulblad opdrachtnemer'!H15="","",'invulblad opdrachtnemer'!H15)</f>
        <v/>
      </c>
      <c r="D19" s="102" t="str">
        <f>IF('invulblad opdrachtnemer'!I15="","",'invulblad opdrachtnemer'!I15)</f>
        <v/>
      </c>
      <c r="E19" s="239" t="str">
        <f>IF('invulblad opdrachtnemer'!J15="","",'invulblad opdrachtnemer'!J15)</f>
        <v/>
      </c>
      <c r="F19" s="102" t="str">
        <f>IF('invulblad opdrachtnemer'!K15="","",'invulblad opdrachtnemer'!K15)</f>
        <v/>
      </c>
      <c r="G19" s="279"/>
      <c r="H19" s="280"/>
      <c r="I19" s="280"/>
      <c r="J19" s="280"/>
      <c r="K19" s="281"/>
      <c r="L19" s="477"/>
      <c r="M19" s="466">
        <f>SUM(Z19:AK19)</f>
        <v>0</v>
      </c>
      <c r="N19" s="250"/>
      <c r="O19" s="248"/>
      <c r="P19" s="249"/>
      <c r="Q19" s="250"/>
      <c r="R19" s="251"/>
      <c r="S19" s="249"/>
      <c r="T19" s="252"/>
      <c r="U19" s="251"/>
      <c r="V19" s="249"/>
      <c r="W19" s="252"/>
      <c r="X19" s="251"/>
      <c r="Y19" s="111"/>
      <c r="Z19" s="35"/>
      <c r="AA19" s="36"/>
      <c r="AB19" s="87"/>
      <c r="AC19" s="77"/>
      <c r="AD19" s="37"/>
      <c r="AE19" s="87"/>
      <c r="AF19" s="79"/>
      <c r="AG19" s="37"/>
      <c r="AH19" s="87"/>
      <c r="AI19" s="79"/>
      <c r="AJ19" s="37"/>
      <c r="AK19" s="63"/>
      <c r="AL19" s="247"/>
      <c r="AM19" s="248"/>
      <c r="AN19" s="249"/>
      <c r="AO19" s="250"/>
      <c r="AP19" s="251"/>
      <c r="AQ19" s="249"/>
      <c r="AR19" s="252"/>
      <c r="AS19" s="251"/>
      <c r="AT19" s="249"/>
      <c r="AU19" s="252"/>
      <c r="AV19" s="251"/>
      <c r="AW19" s="111"/>
      <c r="AX19" s="247"/>
      <c r="AY19" s="248"/>
      <c r="AZ19" s="249"/>
      <c r="BA19" s="250"/>
      <c r="BB19" s="251"/>
      <c r="BC19" s="249"/>
      <c r="BD19" s="252"/>
      <c r="BE19" s="251"/>
      <c r="BF19" s="249"/>
      <c r="BG19" s="252"/>
      <c r="BH19" s="251"/>
      <c r="BI19" s="111"/>
    </row>
    <row r="20" spans="1:61" s="10" customFormat="1" ht="15" customHeight="1">
      <c r="A20" s="116">
        <f>'gunningscriterium SEB'!K12</f>
        <v>3</v>
      </c>
      <c r="B20" s="113">
        <v>1</v>
      </c>
      <c r="C20" s="54" t="str">
        <f>IF('invulblad opdrachtnemer'!M11="","",'invulblad opdrachtnemer'!M11)</f>
        <v/>
      </c>
      <c r="D20" s="100" t="str">
        <f>IF('invulblad opdrachtnemer'!N11="","",'invulblad opdrachtnemer'!N11)</f>
        <v/>
      </c>
      <c r="E20" s="114" t="str">
        <f>IF('invulblad opdrachtnemer'!O11="","",'invulblad opdrachtnemer'!O11)</f>
        <v/>
      </c>
      <c r="F20" s="100" t="str">
        <f>IF('invulblad opdrachtnemer'!P11="","",'invulblad opdrachtnemer'!P11)</f>
        <v/>
      </c>
      <c r="G20" s="270"/>
      <c r="H20" s="271"/>
      <c r="I20" s="271"/>
      <c r="J20" s="271"/>
      <c r="K20" s="272"/>
      <c r="L20" s="473"/>
      <c r="M20" s="460">
        <f>SUM(AL20:AW20)</f>
        <v>0</v>
      </c>
      <c r="N20" s="256"/>
      <c r="O20" s="254"/>
      <c r="P20" s="255"/>
      <c r="Q20" s="256"/>
      <c r="R20" s="257"/>
      <c r="S20" s="255"/>
      <c r="T20" s="258"/>
      <c r="U20" s="257"/>
      <c r="V20" s="255"/>
      <c r="W20" s="258"/>
      <c r="X20" s="257"/>
      <c r="Y20" s="109"/>
      <c r="Z20" s="253"/>
      <c r="AA20" s="254"/>
      <c r="AB20" s="255"/>
      <c r="AC20" s="256"/>
      <c r="AD20" s="257"/>
      <c r="AE20" s="255"/>
      <c r="AF20" s="258"/>
      <c r="AG20" s="257"/>
      <c r="AH20" s="255"/>
      <c r="AI20" s="258"/>
      <c r="AJ20" s="257"/>
      <c r="AK20" s="109"/>
      <c r="AL20" s="64"/>
      <c r="AM20" s="65"/>
      <c r="AN20" s="88"/>
      <c r="AO20" s="80"/>
      <c r="AP20" s="66"/>
      <c r="AQ20" s="88"/>
      <c r="AR20" s="81"/>
      <c r="AS20" s="66"/>
      <c r="AT20" s="88"/>
      <c r="AU20" s="81"/>
      <c r="AV20" s="66"/>
      <c r="AW20" s="22"/>
      <c r="AX20" s="253"/>
      <c r="AY20" s="254"/>
      <c r="AZ20" s="255"/>
      <c r="BA20" s="256"/>
      <c r="BB20" s="257"/>
      <c r="BC20" s="255"/>
      <c r="BD20" s="258"/>
      <c r="BE20" s="257"/>
      <c r="BF20" s="255"/>
      <c r="BG20" s="258"/>
      <c r="BH20" s="257"/>
      <c r="BI20" s="109"/>
    </row>
    <row r="21" spans="1:61" s="10" customFormat="1" ht="15" customHeight="1">
      <c r="A21" s="524" t="s">
        <v>38</v>
      </c>
      <c r="B21" s="3">
        <v>2</v>
      </c>
      <c r="C21" s="18" t="str">
        <f>IF('invulblad opdrachtnemer'!M12="","",'invulblad opdrachtnemer'!M12)</f>
        <v/>
      </c>
      <c r="D21" s="101" t="str">
        <f>IF('invulblad opdrachtnemer'!N12="","",'invulblad opdrachtnemer'!N12)</f>
        <v/>
      </c>
      <c r="E21" s="232" t="str">
        <f>IF('invulblad opdrachtnemer'!O12="","",'invulblad opdrachtnemer'!O12)</f>
        <v/>
      </c>
      <c r="F21" s="101" t="str">
        <f>IF('invulblad opdrachtnemer'!P12="","",'invulblad opdrachtnemer'!P12)</f>
        <v/>
      </c>
      <c r="G21" s="273"/>
      <c r="H21" s="274"/>
      <c r="I21" s="274"/>
      <c r="J21" s="274"/>
      <c r="K21" s="275"/>
      <c r="L21" s="474"/>
      <c r="M21" s="463">
        <f>SUM(AL21:AW21)</f>
        <v>0</v>
      </c>
      <c r="N21" s="246"/>
      <c r="O21" s="241"/>
      <c r="P21" s="242"/>
      <c r="Q21" s="246"/>
      <c r="R21" s="244"/>
      <c r="S21" s="242"/>
      <c r="T21" s="245"/>
      <c r="U21" s="244"/>
      <c r="V21" s="242"/>
      <c r="W21" s="245"/>
      <c r="X21" s="244"/>
      <c r="Y21" s="110"/>
      <c r="Z21" s="240"/>
      <c r="AA21" s="241"/>
      <c r="AB21" s="242"/>
      <c r="AC21" s="246"/>
      <c r="AD21" s="244"/>
      <c r="AE21" s="242"/>
      <c r="AF21" s="245"/>
      <c r="AG21" s="244"/>
      <c r="AH21" s="242"/>
      <c r="AI21" s="245"/>
      <c r="AJ21" s="244"/>
      <c r="AK21" s="110"/>
      <c r="AL21" s="27"/>
      <c r="AM21" s="28"/>
      <c r="AN21" s="86"/>
      <c r="AO21" s="76"/>
      <c r="AP21" s="29"/>
      <c r="AQ21" s="86"/>
      <c r="AR21" s="78"/>
      <c r="AS21" s="29"/>
      <c r="AT21" s="86"/>
      <c r="AU21" s="78"/>
      <c r="AV21" s="29"/>
      <c r="AW21" s="26"/>
      <c r="AX21" s="240"/>
      <c r="AY21" s="241"/>
      <c r="AZ21" s="242"/>
      <c r="BA21" s="246"/>
      <c r="BB21" s="244"/>
      <c r="BC21" s="242"/>
      <c r="BD21" s="245"/>
      <c r="BE21" s="244"/>
      <c r="BF21" s="242"/>
      <c r="BG21" s="245"/>
      <c r="BH21" s="244"/>
      <c r="BI21" s="110"/>
    </row>
    <row r="22" spans="1:61" s="10" customFormat="1" ht="15" customHeight="1">
      <c r="A22" s="524"/>
      <c r="B22" s="3">
        <v>3</v>
      </c>
      <c r="C22" s="18" t="str">
        <f>IF('invulblad opdrachtnemer'!M13="","",'invulblad opdrachtnemer'!M13)</f>
        <v/>
      </c>
      <c r="D22" s="101" t="str">
        <f>IF('invulblad opdrachtnemer'!N13="","",'invulblad opdrachtnemer'!N13)</f>
        <v/>
      </c>
      <c r="E22" s="232" t="str">
        <f>IF('invulblad opdrachtnemer'!O13="","",'invulblad opdrachtnemer'!O13)</f>
        <v/>
      </c>
      <c r="F22" s="101" t="str">
        <f>IF('invulblad opdrachtnemer'!P13="","",'invulblad opdrachtnemer'!P13)</f>
        <v/>
      </c>
      <c r="G22" s="273"/>
      <c r="H22" s="274"/>
      <c r="I22" s="274"/>
      <c r="J22" s="274"/>
      <c r="K22" s="275"/>
      <c r="L22" s="474"/>
      <c r="M22" s="463">
        <f>SUM(AL22:AW22)</f>
        <v>0</v>
      </c>
      <c r="N22" s="246"/>
      <c r="O22" s="241"/>
      <c r="P22" s="242"/>
      <c r="Q22" s="246"/>
      <c r="R22" s="244"/>
      <c r="S22" s="242"/>
      <c r="T22" s="245"/>
      <c r="U22" s="244"/>
      <c r="V22" s="242"/>
      <c r="W22" s="245"/>
      <c r="X22" s="244"/>
      <c r="Y22" s="110"/>
      <c r="Z22" s="240"/>
      <c r="AA22" s="241"/>
      <c r="AB22" s="242"/>
      <c r="AC22" s="246"/>
      <c r="AD22" s="244"/>
      <c r="AE22" s="242"/>
      <c r="AF22" s="245"/>
      <c r="AG22" s="244"/>
      <c r="AH22" s="242"/>
      <c r="AI22" s="245"/>
      <c r="AJ22" s="244"/>
      <c r="AK22" s="110"/>
      <c r="AL22" s="27"/>
      <c r="AM22" s="28"/>
      <c r="AN22" s="86"/>
      <c r="AO22" s="76"/>
      <c r="AP22" s="29"/>
      <c r="AQ22" s="86"/>
      <c r="AR22" s="78"/>
      <c r="AS22" s="29"/>
      <c r="AT22" s="86"/>
      <c r="AU22" s="78"/>
      <c r="AV22" s="29"/>
      <c r="AW22" s="26"/>
      <c r="AX22" s="240"/>
      <c r="AY22" s="241"/>
      <c r="AZ22" s="242"/>
      <c r="BA22" s="246"/>
      <c r="BB22" s="244"/>
      <c r="BC22" s="242"/>
      <c r="BD22" s="245"/>
      <c r="BE22" s="244"/>
      <c r="BF22" s="242"/>
      <c r="BG22" s="245"/>
      <c r="BH22" s="244"/>
      <c r="BI22" s="110"/>
    </row>
    <row r="23" spans="1:61" s="10" customFormat="1" ht="15" customHeight="1">
      <c r="A23" s="524"/>
      <c r="B23" s="3">
        <v>4</v>
      </c>
      <c r="C23" s="18" t="str">
        <f>IF('invulblad opdrachtnemer'!M14="","",'invulblad opdrachtnemer'!M14)</f>
        <v/>
      </c>
      <c r="D23" s="101" t="str">
        <f>IF('invulblad opdrachtnemer'!N14="","",'invulblad opdrachtnemer'!N14)</f>
        <v/>
      </c>
      <c r="E23" s="232" t="str">
        <f>IF('invulblad opdrachtnemer'!O14="","",'invulblad opdrachtnemer'!O14)</f>
        <v/>
      </c>
      <c r="F23" s="101" t="str">
        <f>IF('invulblad opdrachtnemer'!P14="","",'invulblad opdrachtnemer'!P14)</f>
        <v/>
      </c>
      <c r="G23" s="273"/>
      <c r="H23" s="274"/>
      <c r="I23" s="274"/>
      <c r="J23" s="274"/>
      <c r="K23" s="275"/>
      <c r="L23" s="474"/>
      <c r="M23" s="463">
        <f>SUM(AL23:AW23)</f>
        <v>0</v>
      </c>
      <c r="N23" s="246"/>
      <c r="O23" s="241"/>
      <c r="P23" s="242"/>
      <c r="Q23" s="246"/>
      <c r="R23" s="244"/>
      <c r="S23" s="242"/>
      <c r="T23" s="245"/>
      <c r="U23" s="244"/>
      <c r="V23" s="242"/>
      <c r="W23" s="245"/>
      <c r="X23" s="244"/>
      <c r="Y23" s="110"/>
      <c r="Z23" s="240"/>
      <c r="AA23" s="241"/>
      <c r="AB23" s="242"/>
      <c r="AC23" s="246"/>
      <c r="AD23" s="244"/>
      <c r="AE23" s="242"/>
      <c r="AF23" s="245"/>
      <c r="AG23" s="244"/>
      <c r="AH23" s="242"/>
      <c r="AI23" s="245"/>
      <c r="AJ23" s="244"/>
      <c r="AK23" s="110"/>
      <c r="AL23" s="27"/>
      <c r="AM23" s="28"/>
      <c r="AN23" s="86"/>
      <c r="AO23" s="76"/>
      <c r="AP23" s="29"/>
      <c r="AQ23" s="86"/>
      <c r="AR23" s="78"/>
      <c r="AS23" s="29"/>
      <c r="AT23" s="86"/>
      <c r="AU23" s="78"/>
      <c r="AV23" s="29"/>
      <c r="AW23" s="26"/>
      <c r="AX23" s="240"/>
      <c r="AY23" s="241"/>
      <c r="AZ23" s="242"/>
      <c r="BA23" s="246"/>
      <c r="BB23" s="244"/>
      <c r="BC23" s="242"/>
      <c r="BD23" s="245"/>
      <c r="BE23" s="244"/>
      <c r="BF23" s="242"/>
      <c r="BG23" s="245"/>
      <c r="BH23" s="244"/>
      <c r="BI23" s="110"/>
    </row>
    <row r="24" spans="1:61" s="10" customFormat="1" ht="15" customHeight="1" thickBot="1">
      <c r="A24" s="524"/>
      <c r="B24" s="3">
        <v>5</v>
      </c>
      <c r="C24" s="55" t="str">
        <f>IF('invulblad opdrachtnemer'!M15="","",'invulblad opdrachtnemer'!M15)</f>
        <v/>
      </c>
      <c r="D24" s="103" t="str">
        <f>IF('invulblad opdrachtnemer'!N15="","",'invulblad opdrachtnemer'!N15)</f>
        <v/>
      </c>
      <c r="E24" s="259" t="str">
        <f>IF('invulblad opdrachtnemer'!O15="","",'invulblad opdrachtnemer'!O15)</f>
        <v/>
      </c>
      <c r="F24" s="103" t="str">
        <f>IF('invulblad opdrachtnemer'!P15="","",'invulblad opdrachtnemer'!P15)</f>
        <v/>
      </c>
      <c r="G24" s="279"/>
      <c r="H24" s="280"/>
      <c r="I24" s="280"/>
      <c r="J24" s="280"/>
      <c r="K24" s="281"/>
      <c r="L24" s="477"/>
      <c r="M24" s="466">
        <f>SUM(AL24:AW24)</f>
        <v>0</v>
      </c>
      <c r="N24" s="250"/>
      <c r="O24" s="248"/>
      <c r="P24" s="249"/>
      <c r="Q24" s="250"/>
      <c r="R24" s="251"/>
      <c r="S24" s="249"/>
      <c r="T24" s="252"/>
      <c r="U24" s="251"/>
      <c r="V24" s="249"/>
      <c r="W24" s="252"/>
      <c r="X24" s="251"/>
      <c r="Y24" s="111"/>
      <c r="Z24" s="247"/>
      <c r="AA24" s="248"/>
      <c r="AB24" s="249"/>
      <c r="AC24" s="250"/>
      <c r="AD24" s="251"/>
      <c r="AE24" s="249"/>
      <c r="AF24" s="252"/>
      <c r="AG24" s="251"/>
      <c r="AH24" s="249"/>
      <c r="AI24" s="252"/>
      <c r="AJ24" s="251"/>
      <c r="AK24" s="111"/>
      <c r="AL24" s="35"/>
      <c r="AM24" s="36"/>
      <c r="AN24" s="87"/>
      <c r="AO24" s="77"/>
      <c r="AP24" s="37"/>
      <c r="AQ24" s="87"/>
      <c r="AR24" s="79"/>
      <c r="AS24" s="37"/>
      <c r="AT24" s="87"/>
      <c r="AU24" s="79"/>
      <c r="AV24" s="37"/>
      <c r="AW24" s="63"/>
      <c r="AX24" s="247"/>
      <c r="AY24" s="248"/>
      <c r="AZ24" s="249"/>
      <c r="BA24" s="250"/>
      <c r="BB24" s="251"/>
      <c r="BC24" s="249"/>
      <c r="BD24" s="252"/>
      <c r="BE24" s="251"/>
      <c r="BF24" s="249"/>
      <c r="BG24" s="252"/>
      <c r="BH24" s="251"/>
      <c r="BI24" s="111"/>
    </row>
    <row r="25" spans="1:61" s="10" customFormat="1" ht="15" customHeight="1">
      <c r="A25" s="116">
        <f>'gunningscriterium SEB'!M12</f>
        <v>4</v>
      </c>
      <c r="B25" s="113">
        <v>1</v>
      </c>
      <c r="C25" s="99" t="str">
        <f>IF('invulblad opdrachtnemer'!R11="","",'invulblad opdrachtnemer'!R11)</f>
        <v/>
      </c>
      <c r="D25" s="100" t="str">
        <f>IF('invulblad opdrachtnemer'!S11="","",'invulblad opdrachtnemer'!S11)</f>
        <v/>
      </c>
      <c r="E25" s="114" t="str">
        <f>IF('invulblad opdrachtnemer'!T11="","",'invulblad opdrachtnemer'!T11)</f>
        <v/>
      </c>
      <c r="F25" s="100" t="str">
        <f>IF('invulblad opdrachtnemer'!U11="","",'invulblad opdrachtnemer'!U11)</f>
        <v/>
      </c>
      <c r="G25" s="282"/>
      <c r="H25" s="283"/>
      <c r="I25" s="283"/>
      <c r="J25" s="283"/>
      <c r="K25" s="284"/>
      <c r="L25" s="478"/>
      <c r="M25" s="479">
        <f>SUM(AX25:BI25)</f>
        <v>0</v>
      </c>
      <c r="N25" s="246"/>
      <c r="O25" s="241"/>
      <c r="P25" s="242"/>
      <c r="Q25" s="246"/>
      <c r="R25" s="244"/>
      <c r="S25" s="242"/>
      <c r="T25" s="245"/>
      <c r="U25" s="244"/>
      <c r="V25" s="242"/>
      <c r="W25" s="245"/>
      <c r="X25" s="244"/>
      <c r="Y25" s="110"/>
      <c r="Z25" s="240"/>
      <c r="AA25" s="241"/>
      <c r="AB25" s="242"/>
      <c r="AC25" s="246"/>
      <c r="AD25" s="244"/>
      <c r="AE25" s="242"/>
      <c r="AF25" s="245"/>
      <c r="AG25" s="244"/>
      <c r="AH25" s="242"/>
      <c r="AI25" s="245"/>
      <c r="AJ25" s="244"/>
      <c r="AK25" s="110"/>
      <c r="AL25" s="240"/>
      <c r="AM25" s="241"/>
      <c r="AN25" s="242"/>
      <c r="AO25" s="246"/>
      <c r="AP25" s="244"/>
      <c r="AQ25" s="242"/>
      <c r="AR25" s="245"/>
      <c r="AS25" s="244"/>
      <c r="AT25" s="242"/>
      <c r="AU25" s="245"/>
      <c r="AV25" s="244"/>
      <c r="AW25" s="110"/>
      <c r="AX25" s="59"/>
      <c r="AY25" s="60"/>
      <c r="AZ25" s="89"/>
      <c r="BA25" s="82"/>
      <c r="BB25" s="61"/>
      <c r="BC25" s="89"/>
      <c r="BD25" s="84"/>
      <c r="BE25" s="61"/>
      <c r="BF25" s="89"/>
      <c r="BG25" s="84"/>
      <c r="BH25" s="61"/>
      <c r="BI25" s="62"/>
    </row>
    <row r="26" spans="1:61" s="10" customFormat="1" ht="15" customHeight="1">
      <c r="A26" s="524" t="s">
        <v>38</v>
      </c>
      <c r="B26" s="3">
        <v>2</v>
      </c>
      <c r="C26" s="18" t="str">
        <f>IF('invulblad opdrachtnemer'!R12="","",'invulblad opdrachtnemer'!R12)</f>
        <v/>
      </c>
      <c r="D26" s="104" t="str">
        <f>IF('invulblad opdrachtnemer'!S12="","",'invulblad opdrachtnemer'!S12)</f>
        <v/>
      </c>
      <c r="E26" s="260" t="str">
        <f>IF('invulblad opdrachtnemer'!T12="","",'invulblad opdrachtnemer'!T12)</f>
        <v/>
      </c>
      <c r="F26" s="104" t="str">
        <f>IF('invulblad opdrachtnemer'!U12="","",'invulblad opdrachtnemer'!U12)</f>
        <v/>
      </c>
      <c r="G26" s="273"/>
      <c r="H26" s="274"/>
      <c r="I26" s="274"/>
      <c r="J26" s="274"/>
      <c r="K26" s="275"/>
      <c r="L26" s="474"/>
      <c r="M26" s="463">
        <f>SUM(AX26:BI26)</f>
        <v>0</v>
      </c>
      <c r="N26" s="246"/>
      <c r="O26" s="241"/>
      <c r="P26" s="242"/>
      <c r="Q26" s="246"/>
      <c r="R26" s="244"/>
      <c r="S26" s="242"/>
      <c r="T26" s="245"/>
      <c r="U26" s="244"/>
      <c r="V26" s="242"/>
      <c r="W26" s="245"/>
      <c r="X26" s="244"/>
      <c r="Y26" s="110"/>
      <c r="Z26" s="240"/>
      <c r="AA26" s="241"/>
      <c r="AB26" s="242"/>
      <c r="AC26" s="246"/>
      <c r="AD26" s="244"/>
      <c r="AE26" s="242"/>
      <c r="AF26" s="245"/>
      <c r="AG26" s="244"/>
      <c r="AH26" s="242"/>
      <c r="AI26" s="245"/>
      <c r="AJ26" s="244"/>
      <c r="AK26" s="110"/>
      <c r="AL26" s="240"/>
      <c r="AM26" s="241"/>
      <c r="AN26" s="242"/>
      <c r="AO26" s="246"/>
      <c r="AP26" s="244"/>
      <c r="AQ26" s="242"/>
      <c r="AR26" s="245"/>
      <c r="AS26" s="244"/>
      <c r="AT26" s="242"/>
      <c r="AU26" s="245"/>
      <c r="AV26" s="244"/>
      <c r="AW26" s="110"/>
      <c r="AX26" s="27"/>
      <c r="AY26" s="28"/>
      <c r="AZ26" s="86"/>
      <c r="BA26" s="76"/>
      <c r="BB26" s="29"/>
      <c r="BC26" s="86"/>
      <c r="BD26" s="78"/>
      <c r="BE26" s="29"/>
      <c r="BF26" s="86"/>
      <c r="BG26" s="78"/>
      <c r="BH26" s="29"/>
      <c r="BI26" s="26"/>
    </row>
    <row r="27" spans="1:61" s="10" customFormat="1" ht="15" customHeight="1">
      <c r="A27" s="524"/>
      <c r="B27" s="3">
        <v>3</v>
      </c>
      <c r="C27" s="18" t="str">
        <f>IF('invulblad opdrachtnemer'!R13="","",'invulblad opdrachtnemer'!R13)</f>
        <v/>
      </c>
      <c r="D27" s="104" t="str">
        <f>IF('invulblad opdrachtnemer'!S13="","",'invulblad opdrachtnemer'!S13)</f>
        <v/>
      </c>
      <c r="E27" s="260" t="str">
        <f>IF('invulblad opdrachtnemer'!T13="","",'invulblad opdrachtnemer'!T13)</f>
        <v/>
      </c>
      <c r="F27" s="104" t="str">
        <f>IF('invulblad opdrachtnemer'!U13="","",'invulblad opdrachtnemer'!U13)</f>
        <v/>
      </c>
      <c r="G27" s="273"/>
      <c r="H27" s="274"/>
      <c r="I27" s="274"/>
      <c r="J27" s="274"/>
      <c r="K27" s="275"/>
      <c r="L27" s="474"/>
      <c r="M27" s="463">
        <f>SUM(AX27:BI27)</f>
        <v>0</v>
      </c>
      <c r="N27" s="246"/>
      <c r="O27" s="241"/>
      <c r="P27" s="242"/>
      <c r="Q27" s="246"/>
      <c r="R27" s="244"/>
      <c r="S27" s="242"/>
      <c r="T27" s="245"/>
      <c r="U27" s="244"/>
      <c r="V27" s="242"/>
      <c r="W27" s="245"/>
      <c r="X27" s="244"/>
      <c r="Y27" s="261"/>
      <c r="Z27" s="240"/>
      <c r="AA27" s="241"/>
      <c r="AB27" s="242"/>
      <c r="AC27" s="246"/>
      <c r="AD27" s="244"/>
      <c r="AE27" s="242"/>
      <c r="AF27" s="245"/>
      <c r="AG27" s="244"/>
      <c r="AH27" s="242"/>
      <c r="AI27" s="245"/>
      <c r="AJ27" s="244"/>
      <c r="AK27" s="261"/>
      <c r="AL27" s="240"/>
      <c r="AM27" s="241"/>
      <c r="AN27" s="242"/>
      <c r="AO27" s="246"/>
      <c r="AP27" s="244"/>
      <c r="AQ27" s="242"/>
      <c r="AR27" s="245"/>
      <c r="AS27" s="244"/>
      <c r="AT27" s="242"/>
      <c r="AU27" s="245"/>
      <c r="AV27" s="244"/>
      <c r="AW27" s="261"/>
      <c r="AX27" s="27"/>
      <c r="AY27" s="28"/>
      <c r="AZ27" s="86"/>
      <c r="BA27" s="76"/>
      <c r="BB27" s="29"/>
      <c r="BC27" s="86"/>
      <c r="BD27" s="78"/>
      <c r="BE27" s="29"/>
      <c r="BF27" s="86"/>
      <c r="BG27" s="78"/>
      <c r="BH27" s="29"/>
      <c r="BI27" s="30"/>
    </row>
    <row r="28" spans="1:61" s="10" customFormat="1" ht="15" customHeight="1">
      <c r="A28" s="524"/>
      <c r="B28" s="3">
        <v>4</v>
      </c>
      <c r="C28" s="18" t="str">
        <f>IF('invulblad opdrachtnemer'!R14="","",'invulblad opdrachtnemer'!R14)</f>
        <v/>
      </c>
      <c r="D28" s="104" t="str">
        <f>IF('invulblad opdrachtnemer'!S14="","",'invulblad opdrachtnemer'!S14)</f>
        <v/>
      </c>
      <c r="E28" s="260" t="str">
        <f>IF('invulblad opdrachtnemer'!T14="","",'invulblad opdrachtnemer'!T14)</f>
        <v/>
      </c>
      <c r="F28" s="104" t="str">
        <f>IF('invulblad opdrachtnemer'!U14="","",'invulblad opdrachtnemer'!U14)</f>
        <v/>
      </c>
      <c r="G28" s="273"/>
      <c r="H28" s="274"/>
      <c r="I28" s="274"/>
      <c r="J28" s="274"/>
      <c r="K28" s="275"/>
      <c r="L28" s="474"/>
      <c r="M28" s="463">
        <f>SUM(AX28:BI28)</f>
        <v>0</v>
      </c>
      <c r="N28" s="246"/>
      <c r="O28" s="241"/>
      <c r="P28" s="242"/>
      <c r="Q28" s="246"/>
      <c r="R28" s="244"/>
      <c r="S28" s="242"/>
      <c r="T28" s="245"/>
      <c r="U28" s="244"/>
      <c r="V28" s="242"/>
      <c r="W28" s="245"/>
      <c r="X28" s="244"/>
      <c r="Y28" s="261"/>
      <c r="Z28" s="240"/>
      <c r="AA28" s="241"/>
      <c r="AB28" s="242"/>
      <c r="AC28" s="246"/>
      <c r="AD28" s="244"/>
      <c r="AE28" s="242"/>
      <c r="AF28" s="245"/>
      <c r="AG28" s="244"/>
      <c r="AH28" s="242"/>
      <c r="AI28" s="245"/>
      <c r="AJ28" s="244"/>
      <c r="AK28" s="261"/>
      <c r="AL28" s="240"/>
      <c r="AM28" s="241"/>
      <c r="AN28" s="242"/>
      <c r="AO28" s="246"/>
      <c r="AP28" s="244"/>
      <c r="AQ28" s="242"/>
      <c r="AR28" s="245"/>
      <c r="AS28" s="244"/>
      <c r="AT28" s="242"/>
      <c r="AU28" s="245"/>
      <c r="AV28" s="244"/>
      <c r="AW28" s="261"/>
      <c r="AX28" s="31"/>
      <c r="AY28" s="32"/>
      <c r="AZ28" s="90"/>
      <c r="BA28" s="83"/>
      <c r="BB28" s="33"/>
      <c r="BC28" s="90"/>
      <c r="BD28" s="85"/>
      <c r="BE28" s="33"/>
      <c r="BF28" s="90"/>
      <c r="BG28" s="85"/>
      <c r="BH28" s="33"/>
      <c r="BI28" s="34"/>
    </row>
    <row r="29" spans="1:61" s="3" customFormat="1" ht="15" customHeight="1" thickBot="1">
      <c r="A29" s="524"/>
      <c r="B29" s="3">
        <v>5</v>
      </c>
      <c r="C29" s="55" t="str">
        <f>IF('invulblad opdrachtnemer'!R15="","",'invulblad opdrachtnemer'!R15)</f>
        <v/>
      </c>
      <c r="D29" s="105" t="str">
        <f>IF('invulblad opdrachtnemer'!S15="","",'invulblad opdrachtnemer'!S15)</f>
        <v/>
      </c>
      <c r="E29" s="262" t="str">
        <f>IF('invulblad opdrachtnemer'!T15="","",'invulblad opdrachtnemer'!T15)</f>
        <v/>
      </c>
      <c r="F29" s="105" t="str">
        <f>IF('invulblad opdrachtnemer'!U15="","",'invulblad opdrachtnemer'!U15)</f>
        <v/>
      </c>
      <c r="G29" s="279"/>
      <c r="H29" s="280"/>
      <c r="I29" s="280"/>
      <c r="J29" s="280"/>
      <c r="K29" s="281"/>
      <c r="L29" s="477"/>
      <c r="M29" s="466">
        <f>SUM(AW29:BH29)</f>
        <v>0</v>
      </c>
      <c r="N29" s="250"/>
      <c r="O29" s="248"/>
      <c r="P29" s="249"/>
      <c r="Q29" s="250"/>
      <c r="R29" s="251"/>
      <c r="S29" s="249"/>
      <c r="T29" s="252"/>
      <c r="U29" s="251"/>
      <c r="V29" s="249"/>
      <c r="W29" s="252"/>
      <c r="X29" s="251"/>
      <c r="Y29" s="263"/>
      <c r="Z29" s="247"/>
      <c r="AA29" s="248"/>
      <c r="AB29" s="249"/>
      <c r="AC29" s="250"/>
      <c r="AD29" s="251"/>
      <c r="AE29" s="249"/>
      <c r="AF29" s="252"/>
      <c r="AG29" s="251"/>
      <c r="AH29" s="249"/>
      <c r="AI29" s="252"/>
      <c r="AJ29" s="251"/>
      <c r="AK29" s="263"/>
      <c r="AL29" s="247"/>
      <c r="AM29" s="248"/>
      <c r="AN29" s="249"/>
      <c r="AO29" s="250"/>
      <c r="AP29" s="251"/>
      <c r="AQ29" s="249"/>
      <c r="AR29" s="252"/>
      <c r="AS29" s="251"/>
      <c r="AT29" s="249"/>
      <c r="AU29" s="252"/>
      <c r="AV29" s="251"/>
      <c r="AW29" s="263"/>
      <c r="AX29" s="35"/>
      <c r="AY29" s="36"/>
      <c r="AZ29" s="87"/>
      <c r="BA29" s="77"/>
      <c r="BB29" s="37"/>
      <c r="BC29" s="87"/>
      <c r="BD29" s="79"/>
      <c r="BE29" s="37"/>
      <c r="BF29" s="87"/>
      <c r="BG29" s="79"/>
      <c r="BH29" s="37"/>
      <c r="BI29" s="38"/>
    </row>
    <row r="30" spans="1:61" s="3" customFormat="1" ht="15" thickBot="1">
      <c r="A30" s="208"/>
      <c r="G30" s="4"/>
      <c r="K30" s="4"/>
      <c r="L30" s="4"/>
      <c r="M30" s="4"/>
      <c r="N30" s="176"/>
      <c r="O30" s="4"/>
      <c r="Q30" s="4"/>
      <c r="Z30" s="176"/>
      <c r="AA30" s="4"/>
      <c r="AL30" s="176"/>
      <c r="AM30" s="4"/>
      <c r="AX30" s="176"/>
      <c r="AY30" s="4"/>
    </row>
    <row r="31" spans="1:61" s="5" customFormat="1" ht="41.25" customHeight="1" thickBot="1">
      <c r="A31" s="264"/>
      <c r="C31" s="12" t="str">
        <f>'gunningscriterium SEB'!C21</f>
        <v>TRANSPORTMIDDELEN (N1, N2 en N3)</v>
      </c>
      <c r="D31" s="13"/>
      <c r="E31" s="13"/>
      <c r="F31" s="13"/>
      <c r="G31" s="530" t="s">
        <v>228</v>
      </c>
      <c r="H31" s="530"/>
      <c r="I31" s="530"/>
      <c r="J31" s="530"/>
      <c r="K31" s="531"/>
      <c r="L31" s="525" t="s">
        <v>218</v>
      </c>
      <c r="M31" s="526"/>
      <c r="N31" s="13" t="s">
        <v>217</v>
      </c>
      <c r="O31" s="211"/>
      <c r="P31" s="211"/>
      <c r="Q31" s="45">
        <f>'gunningscriterium SEB'!G21</f>
        <v>0</v>
      </c>
      <c r="R31" s="528" t="s">
        <v>127</v>
      </c>
      <c r="S31" s="528"/>
      <c r="T31" s="528"/>
      <c r="U31" s="528"/>
      <c r="V31" s="528"/>
      <c r="W31" s="528"/>
      <c r="X31" s="528"/>
      <c r="Y31" s="529"/>
      <c r="Z31" s="210"/>
      <c r="AA31" s="211"/>
      <c r="AB31" s="211"/>
      <c r="AC31" s="211"/>
      <c r="AD31" s="211"/>
      <c r="AE31" s="212" t="s">
        <v>38</v>
      </c>
      <c r="AF31" s="13">
        <f>'gunningscriterium SEB'!I21</f>
        <v>2</v>
      </c>
      <c r="AG31" s="211"/>
      <c r="AH31" s="211"/>
      <c r="AI31" s="211"/>
      <c r="AJ31" s="211"/>
      <c r="AK31" s="213"/>
      <c r="AL31" s="210"/>
      <c r="AM31" s="211"/>
      <c r="AN31" s="211"/>
      <c r="AO31" s="211"/>
      <c r="AP31" s="211"/>
      <c r="AQ31" s="212" t="s">
        <v>38</v>
      </c>
      <c r="AR31" s="13">
        <f>'gunningscriterium SEB'!K21</f>
        <v>3</v>
      </c>
      <c r="AS31" s="211"/>
      <c r="AT31" s="211"/>
      <c r="AU31" s="211"/>
      <c r="AV31" s="211"/>
      <c r="AW31" s="213"/>
      <c r="AX31" s="210"/>
      <c r="AY31" s="211"/>
      <c r="AZ31" s="211"/>
      <c r="BA31" s="211"/>
      <c r="BB31" s="211"/>
      <c r="BC31" s="212" t="s">
        <v>38</v>
      </c>
      <c r="BD31" s="13">
        <f>'gunningscriterium SEB'!M21</f>
        <v>4</v>
      </c>
      <c r="BE31" s="211"/>
      <c r="BF31" s="211"/>
      <c r="BG31" s="211"/>
      <c r="BH31" s="211"/>
      <c r="BI31" s="213"/>
    </row>
    <row r="32" spans="1:61" s="52" customFormat="1" ht="32.1" customHeight="1" thickBot="1">
      <c r="A32" s="265"/>
      <c r="C32" s="215" t="s">
        <v>29</v>
      </c>
      <c r="D32" s="266" t="s">
        <v>13</v>
      </c>
      <c r="E32" s="267" t="s">
        <v>30</v>
      </c>
      <c r="F32" s="107" t="s">
        <v>215</v>
      </c>
      <c r="G32" s="127" t="s">
        <v>69</v>
      </c>
      <c r="H32" s="106" t="s">
        <v>14</v>
      </c>
      <c r="I32" s="106" t="s">
        <v>28</v>
      </c>
      <c r="J32" s="107" t="s">
        <v>65</v>
      </c>
      <c r="K32" s="127" t="s">
        <v>16</v>
      </c>
      <c r="L32" s="469" t="s">
        <v>216</v>
      </c>
      <c r="M32" s="374" t="s">
        <v>208</v>
      </c>
      <c r="N32" s="218" t="s">
        <v>17</v>
      </c>
      <c r="O32" s="219" t="s">
        <v>18</v>
      </c>
      <c r="P32" s="222" t="s">
        <v>19</v>
      </c>
      <c r="Q32" s="268" t="s">
        <v>20</v>
      </c>
      <c r="R32" s="222" t="s">
        <v>21</v>
      </c>
      <c r="S32" s="222" t="s">
        <v>22</v>
      </c>
      <c r="T32" s="268" t="s">
        <v>23</v>
      </c>
      <c r="U32" s="222" t="s">
        <v>24</v>
      </c>
      <c r="V32" s="220" t="s">
        <v>57</v>
      </c>
      <c r="W32" s="222" t="s">
        <v>25</v>
      </c>
      <c r="X32" s="222" t="s">
        <v>26</v>
      </c>
      <c r="Y32" s="224" t="s">
        <v>27</v>
      </c>
      <c r="Z32" s="218" t="s">
        <v>17</v>
      </c>
      <c r="AA32" s="219" t="s">
        <v>18</v>
      </c>
      <c r="AB32" s="222" t="s">
        <v>19</v>
      </c>
      <c r="AC32" s="268" t="s">
        <v>20</v>
      </c>
      <c r="AD32" s="222" t="s">
        <v>21</v>
      </c>
      <c r="AE32" s="222" t="s">
        <v>22</v>
      </c>
      <c r="AF32" s="268" t="s">
        <v>23</v>
      </c>
      <c r="AG32" s="222" t="s">
        <v>24</v>
      </c>
      <c r="AH32" s="220" t="s">
        <v>57</v>
      </c>
      <c r="AI32" s="222" t="s">
        <v>25</v>
      </c>
      <c r="AJ32" s="222" t="s">
        <v>26</v>
      </c>
      <c r="AK32" s="224" t="s">
        <v>27</v>
      </c>
      <c r="AL32" s="218" t="s">
        <v>17</v>
      </c>
      <c r="AM32" s="219" t="s">
        <v>18</v>
      </c>
      <c r="AN32" s="222" t="s">
        <v>19</v>
      </c>
      <c r="AO32" s="268" t="s">
        <v>20</v>
      </c>
      <c r="AP32" s="222" t="s">
        <v>21</v>
      </c>
      <c r="AQ32" s="222" t="s">
        <v>22</v>
      </c>
      <c r="AR32" s="268" t="s">
        <v>23</v>
      </c>
      <c r="AS32" s="222" t="s">
        <v>24</v>
      </c>
      <c r="AT32" s="220" t="s">
        <v>57</v>
      </c>
      <c r="AU32" s="222" t="s">
        <v>25</v>
      </c>
      <c r="AV32" s="222" t="s">
        <v>26</v>
      </c>
      <c r="AW32" s="224" t="s">
        <v>27</v>
      </c>
      <c r="AX32" s="218" t="s">
        <v>17</v>
      </c>
      <c r="AY32" s="219" t="s">
        <v>18</v>
      </c>
      <c r="AZ32" s="222" t="s">
        <v>19</v>
      </c>
      <c r="BA32" s="268" t="s">
        <v>20</v>
      </c>
      <c r="BB32" s="222" t="s">
        <v>21</v>
      </c>
      <c r="BC32" s="222" t="s">
        <v>22</v>
      </c>
      <c r="BD32" s="268" t="s">
        <v>23</v>
      </c>
      <c r="BE32" s="222" t="s">
        <v>24</v>
      </c>
      <c r="BF32" s="220" t="s">
        <v>57</v>
      </c>
      <c r="BG32" s="222" t="s">
        <v>25</v>
      </c>
      <c r="BH32" s="222" t="s">
        <v>26</v>
      </c>
      <c r="BI32" s="224" t="s">
        <v>27</v>
      </c>
    </row>
    <row r="33" spans="1:61" s="3" customFormat="1" ht="15" customHeight="1">
      <c r="A33" s="115">
        <f>'gunningscriterium SEB'!G21</f>
        <v>0</v>
      </c>
      <c r="B33" s="3">
        <v>1</v>
      </c>
      <c r="C33" s="54" t="str">
        <f>IF('invulblad opdrachtnemer'!C20="","",'invulblad opdrachtnemer'!C20)</f>
        <v/>
      </c>
      <c r="D33" s="100" t="str">
        <f>IF('invulblad opdrachtnemer'!D20="","",'invulblad opdrachtnemer'!D20)</f>
        <v/>
      </c>
      <c r="E33" s="114" t="str">
        <f>IF('invulblad opdrachtnemer'!E20="","",'invulblad opdrachtnemer'!E20)</f>
        <v/>
      </c>
      <c r="F33" s="100" t="str">
        <f>IF('invulblad opdrachtnemer'!F20="","",'invulblad opdrachtnemer'!F20)</f>
        <v/>
      </c>
      <c r="G33" s="270"/>
      <c r="H33" s="271"/>
      <c r="I33" s="271"/>
      <c r="J33" s="271"/>
      <c r="K33" s="272"/>
      <c r="L33" s="473"/>
      <c r="M33" s="460">
        <f>SUM(N33:Y33)</f>
        <v>0</v>
      </c>
      <c r="N33" s="67"/>
      <c r="O33" s="20"/>
      <c r="P33" s="73"/>
      <c r="Q33" s="67"/>
      <c r="R33" s="21"/>
      <c r="S33" s="73"/>
      <c r="T33" s="70"/>
      <c r="U33" s="21"/>
      <c r="V33" s="73"/>
      <c r="W33" s="70"/>
      <c r="X33" s="21"/>
      <c r="Y33" s="22"/>
      <c r="Z33" s="225"/>
      <c r="AA33" s="226"/>
      <c r="AB33" s="227"/>
      <c r="AC33" s="228"/>
      <c r="AD33" s="229"/>
      <c r="AE33" s="227"/>
      <c r="AF33" s="230"/>
      <c r="AG33" s="229"/>
      <c r="AH33" s="227"/>
      <c r="AI33" s="230"/>
      <c r="AJ33" s="229"/>
      <c r="AK33" s="109"/>
      <c r="AL33" s="225"/>
      <c r="AM33" s="226"/>
      <c r="AN33" s="227"/>
      <c r="AO33" s="228"/>
      <c r="AP33" s="229"/>
      <c r="AQ33" s="227"/>
      <c r="AR33" s="230"/>
      <c r="AS33" s="229"/>
      <c r="AT33" s="227"/>
      <c r="AU33" s="230"/>
      <c r="AV33" s="229"/>
      <c r="AW33" s="109"/>
      <c r="AX33" s="225"/>
      <c r="AY33" s="226"/>
      <c r="AZ33" s="227"/>
      <c r="BA33" s="228"/>
      <c r="BB33" s="229"/>
      <c r="BC33" s="227"/>
      <c r="BD33" s="231"/>
      <c r="BE33" s="229"/>
      <c r="BF33" s="227"/>
      <c r="BG33" s="230"/>
      <c r="BH33" s="229"/>
      <c r="BI33" s="109"/>
    </row>
    <row r="34" spans="1:61" s="3" customFormat="1" ht="15" customHeight="1">
      <c r="A34" s="524" t="s">
        <v>38</v>
      </c>
      <c r="B34" s="3">
        <v>2</v>
      </c>
      <c r="C34" s="18" t="str">
        <f>IF('invulblad opdrachtnemer'!C21="","",'invulblad opdrachtnemer'!C21)</f>
        <v/>
      </c>
      <c r="D34" s="101" t="str">
        <f>IF('invulblad opdrachtnemer'!D21="","",'invulblad opdrachtnemer'!D21)</f>
        <v/>
      </c>
      <c r="E34" s="232" t="str">
        <f>IF('invulblad opdrachtnemer'!E21="","",'invulblad opdrachtnemer'!E21)</f>
        <v/>
      </c>
      <c r="F34" s="101" t="str">
        <f>IF('invulblad opdrachtnemer'!F21="","",'invulblad opdrachtnemer'!F21)</f>
        <v/>
      </c>
      <c r="G34" s="273"/>
      <c r="H34" s="274"/>
      <c r="I34" s="274"/>
      <c r="J34" s="274"/>
      <c r="K34" s="275"/>
      <c r="L34" s="474"/>
      <c r="M34" s="463">
        <f>SUM(N34:Y34)</f>
        <v>0</v>
      </c>
      <c r="N34" s="68"/>
      <c r="O34" s="24"/>
      <c r="P34" s="74"/>
      <c r="Q34" s="68"/>
      <c r="R34" s="25"/>
      <c r="S34" s="74"/>
      <c r="T34" s="71"/>
      <c r="U34" s="25"/>
      <c r="V34" s="74"/>
      <c r="W34" s="71"/>
      <c r="X34" s="25"/>
      <c r="Y34" s="26"/>
      <c r="Z34" s="233"/>
      <c r="AA34" s="234"/>
      <c r="AB34" s="235"/>
      <c r="AC34" s="236"/>
      <c r="AD34" s="237"/>
      <c r="AE34" s="235"/>
      <c r="AF34" s="238"/>
      <c r="AG34" s="237"/>
      <c r="AH34" s="235"/>
      <c r="AI34" s="238"/>
      <c r="AJ34" s="237"/>
      <c r="AK34" s="110"/>
      <c r="AL34" s="233"/>
      <c r="AM34" s="234"/>
      <c r="AN34" s="235"/>
      <c r="AO34" s="236"/>
      <c r="AP34" s="237"/>
      <c r="AQ34" s="235"/>
      <c r="AR34" s="238"/>
      <c r="AS34" s="237"/>
      <c r="AT34" s="235"/>
      <c r="AU34" s="238"/>
      <c r="AV34" s="237"/>
      <c r="AW34" s="110"/>
      <c r="AX34" s="233"/>
      <c r="AY34" s="234"/>
      <c r="AZ34" s="235"/>
      <c r="BA34" s="236"/>
      <c r="BB34" s="237"/>
      <c r="BC34" s="235"/>
      <c r="BD34" s="238"/>
      <c r="BE34" s="237"/>
      <c r="BF34" s="235"/>
      <c r="BG34" s="238"/>
      <c r="BH34" s="237"/>
      <c r="BI34" s="110"/>
    </row>
    <row r="35" spans="1:61" s="3" customFormat="1" ht="15" customHeight="1">
      <c r="A35" s="524"/>
      <c r="B35" s="3">
        <v>3</v>
      </c>
      <c r="C35" s="18" t="str">
        <f>IF('invulblad opdrachtnemer'!C22="","",'invulblad opdrachtnemer'!C22)</f>
        <v/>
      </c>
      <c r="D35" s="101" t="str">
        <f>IF('invulblad opdrachtnemer'!D22="","",'invulblad opdrachtnemer'!D22)</f>
        <v/>
      </c>
      <c r="E35" s="232" t="str">
        <f>IF('invulblad opdrachtnemer'!E22="","",'invulblad opdrachtnemer'!E22)</f>
        <v/>
      </c>
      <c r="F35" s="101" t="str">
        <f>IF('invulblad opdrachtnemer'!F22="","",'invulblad opdrachtnemer'!F22)</f>
        <v/>
      </c>
      <c r="G35" s="273"/>
      <c r="H35" s="274"/>
      <c r="I35" s="274"/>
      <c r="J35" s="274"/>
      <c r="K35" s="275"/>
      <c r="L35" s="474"/>
      <c r="M35" s="463">
        <f>SUM(N35:Y35)</f>
        <v>0</v>
      </c>
      <c r="N35" s="68"/>
      <c r="O35" s="24"/>
      <c r="P35" s="74"/>
      <c r="Q35" s="68"/>
      <c r="R35" s="25"/>
      <c r="S35" s="74"/>
      <c r="T35" s="71"/>
      <c r="U35" s="25"/>
      <c r="V35" s="74"/>
      <c r="W35" s="71"/>
      <c r="X35" s="25"/>
      <c r="Y35" s="26"/>
      <c r="Z35" s="233"/>
      <c r="AA35" s="234"/>
      <c r="AB35" s="235"/>
      <c r="AC35" s="236"/>
      <c r="AD35" s="237"/>
      <c r="AE35" s="235"/>
      <c r="AF35" s="238"/>
      <c r="AG35" s="237"/>
      <c r="AH35" s="235"/>
      <c r="AI35" s="238"/>
      <c r="AJ35" s="237"/>
      <c r="AK35" s="110"/>
      <c r="AL35" s="233"/>
      <c r="AM35" s="234"/>
      <c r="AN35" s="235"/>
      <c r="AO35" s="236"/>
      <c r="AP35" s="237"/>
      <c r="AQ35" s="235"/>
      <c r="AR35" s="238"/>
      <c r="AS35" s="237"/>
      <c r="AT35" s="235"/>
      <c r="AU35" s="238"/>
      <c r="AV35" s="237"/>
      <c r="AW35" s="110"/>
      <c r="AX35" s="233"/>
      <c r="AY35" s="234"/>
      <c r="AZ35" s="235"/>
      <c r="BA35" s="236"/>
      <c r="BB35" s="237"/>
      <c r="BC35" s="235"/>
      <c r="BD35" s="238"/>
      <c r="BE35" s="237"/>
      <c r="BF35" s="235"/>
      <c r="BG35" s="238"/>
      <c r="BH35" s="237"/>
      <c r="BI35" s="110"/>
    </row>
    <row r="36" spans="1:61" s="3" customFormat="1" ht="15" customHeight="1">
      <c r="A36" s="524"/>
      <c r="B36" s="3">
        <v>4</v>
      </c>
      <c r="C36" s="18" t="str">
        <f>IF('invulblad opdrachtnemer'!C23="","",'invulblad opdrachtnemer'!C23)</f>
        <v/>
      </c>
      <c r="D36" s="101" t="str">
        <f>IF('invulblad opdrachtnemer'!D23="","",'invulblad opdrachtnemer'!D23)</f>
        <v/>
      </c>
      <c r="E36" s="232" t="str">
        <f>IF('invulblad opdrachtnemer'!E23="","",'invulblad opdrachtnemer'!E23)</f>
        <v/>
      </c>
      <c r="F36" s="101" t="str">
        <f>IF('invulblad opdrachtnemer'!F23="","",'invulblad opdrachtnemer'!F23)</f>
        <v/>
      </c>
      <c r="G36" s="273"/>
      <c r="H36" s="274"/>
      <c r="I36" s="274"/>
      <c r="J36" s="274"/>
      <c r="K36" s="275"/>
      <c r="L36" s="474"/>
      <c r="M36" s="463">
        <f>SUM(N36:Y36)</f>
        <v>0</v>
      </c>
      <c r="N36" s="68"/>
      <c r="O36" s="24"/>
      <c r="P36" s="74"/>
      <c r="Q36" s="68"/>
      <c r="R36" s="25"/>
      <c r="S36" s="74"/>
      <c r="T36" s="71"/>
      <c r="U36" s="25"/>
      <c r="V36" s="74"/>
      <c r="W36" s="71"/>
      <c r="X36" s="25"/>
      <c r="Y36" s="26"/>
      <c r="Z36" s="233"/>
      <c r="AA36" s="234"/>
      <c r="AB36" s="235"/>
      <c r="AC36" s="236"/>
      <c r="AD36" s="237"/>
      <c r="AE36" s="235"/>
      <c r="AF36" s="238"/>
      <c r="AG36" s="237"/>
      <c r="AH36" s="235"/>
      <c r="AI36" s="238"/>
      <c r="AJ36" s="237"/>
      <c r="AK36" s="110"/>
      <c r="AL36" s="233"/>
      <c r="AM36" s="234"/>
      <c r="AN36" s="235"/>
      <c r="AO36" s="236"/>
      <c r="AP36" s="237"/>
      <c r="AQ36" s="235"/>
      <c r="AR36" s="238"/>
      <c r="AS36" s="237"/>
      <c r="AT36" s="235"/>
      <c r="AU36" s="238"/>
      <c r="AV36" s="237"/>
      <c r="AW36" s="110"/>
      <c r="AX36" s="233"/>
      <c r="AY36" s="234"/>
      <c r="AZ36" s="235"/>
      <c r="BA36" s="236"/>
      <c r="BB36" s="237"/>
      <c r="BC36" s="235"/>
      <c r="BD36" s="238"/>
      <c r="BE36" s="237"/>
      <c r="BF36" s="235"/>
      <c r="BG36" s="238"/>
      <c r="BH36" s="237"/>
      <c r="BI36" s="110"/>
    </row>
    <row r="37" spans="1:61" s="3" customFormat="1" ht="15" customHeight="1" thickBot="1">
      <c r="A37" s="524"/>
      <c r="B37" s="3">
        <v>5</v>
      </c>
      <c r="C37" s="98" t="str">
        <f>IF('invulblad opdrachtnemer'!C24="","",'invulblad opdrachtnemer'!C24)</f>
        <v/>
      </c>
      <c r="D37" s="102" t="str">
        <f>IF('invulblad opdrachtnemer'!D24="","",'invulblad opdrachtnemer'!D24)</f>
        <v/>
      </c>
      <c r="E37" s="239" t="str">
        <f>IF('invulblad opdrachtnemer'!E24="","",'invulblad opdrachtnemer'!E24)</f>
        <v/>
      </c>
      <c r="F37" s="102" t="str">
        <f>IF('invulblad opdrachtnemer'!F24="","",'invulblad opdrachtnemer'!F24)</f>
        <v/>
      </c>
      <c r="G37" s="276"/>
      <c r="H37" s="277"/>
      <c r="I37" s="277"/>
      <c r="J37" s="277"/>
      <c r="K37" s="278"/>
      <c r="L37" s="475"/>
      <c r="M37" s="476">
        <f>SUM(N37:Y37)</f>
        <v>0</v>
      </c>
      <c r="N37" s="69"/>
      <c r="O37" s="56"/>
      <c r="P37" s="75"/>
      <c r="Q37" s="69"/>
      <c r="R37" s="57"/>
      <c r="S37" s="75"/>
      <c r="T37" s="72"/>
      <c r="U37" s="57"/>
      <c r="V37" s="75"/>
      <c r="W37" s="72"/>
      <c r="X37" s="57"/>
      <c r="Y37" s="58"/>
      <c r="Z37" s="233"/>
      <c r="AA37" s="234"/>
      <c r="AB37" s="235"/>
      <c r="AC37" s="236"/>
      <c r="AD37" s="237"/>
      <c r="AE37" s="235"/>
      <c r="AF37" s="238"/>
      <c r="AG37" s="237"/>
      <c r="AH37" s="235"/>
      <c r="AI37" s="238"/>
      <c r="AJ37" s="237"/>
      <c r="AK37" s="110"/>
      <c r="AL37" s="233"/>
      <c r="AM37" s="234"/>
      <c r="AN37" s="235"/>
      <c r="AO37" s="236"/>
      <c r="AP37" s="237"/>
      <c r="AQ37" s="235"/>
      <c r="AR37" s="238"/>
      <c r="AS37" s="237"/>
      <c r="AT37" s="235"/>
      <c r="AU37" s="238"/>
      <c r="AV37" s="237"/>
      <c r="AW37" s="110"/>
      <c r="AX37" s="233"/>
      <c r="AY37" s="234"/>
      <c r="AZ37" s="235"/>
      <c r="BA37" s="236"/>
      <c r="BB37" s="237"/>
      <c r="BC37" s="235"/>
      <c r="BD37" s="238"/>
      <c r="BE37" s="237"/>
      <c r="BF37" s="235"/>
      <c r="BG37" s="238"/>
      <c r="BH37" s="237"/>
      <c r="BI37" s="110"/>
    </row>
    <row r="38" spans="1:61" s="3" customFormat="1" ht="15" customHeight="1">
      <c r="A38" s="116">
        <f>'gunningscriterium SEB'!I21</f>
        <v>2</v>
      </c>
      <c r="B38" s="113">
        <v>1</v>
      </c>
      <c r="C38" s="54" t="str">
        <f>IF('invulblad opdrachtnemer'!H20="","",'invulblad opdrachtnemer'!H20)</f>
        <v/>
      </c>
      <c r="D38" s="100" t="str">
        <f>IF('invulblad opdrachtnemer'!I20="","",'invulblad opdrachtnemer'!I20)</f>
        <v/>
      </c>
      <c r="E38" s="114" t="str">
        <f>IF('invulblad opdrachtnemer'!J20="","",'invulblad opdrachtnemer'!J20)</f>
        <v/>
      </c>
      <c r="F38" s="100" t="str">
        <f>IF('invulblad opdrachtnemer'!K20="","",'invulblad opdrachtnemer'!K20)</f>
        <v/>
      </c>
      <c r="G38" s="270"/>
      <c r="H38" s="271"/>
      <c r="I38" s="271"/>
      <c r="J38" s="271"/>
      <c r="K38" s="272"/>
      <c r="L38" s="473"/>
      <c r="M38" s="460">
        <f>SUM(Z38:AK38)</f>
        <v>0</v>
      </c>
      <c r="N38" s="228"/>
      <c r="O38" s="226"/>
      <c r="P38" s="227"/>
      <c r="Q38" s="228"/>
      <c r="R38" s="229"/>
      <c r="S38" s="227"/>
      <c r="T38" s="230"/>
      <c r="U38" s="229"/>
      <c r="V38" s="227"/>
      <c r="W38" s="230"/>
      <c r="X38" s="229"/>
      <c r="Y38" s="109"/>
      <c r="Z38" s="19"/>
      <c r="AA38" s="20"/>
      <c r="AB38" s="73"/>
      <c r="AC38" s="67"/>
      <c r="AD38" s="21"/>
      <c r="AE38" s="73"/>
      <c r="AF38" s="70"/>
      <c r="AG38" s="21"/>
      <c r="AH38" s="73"/>
      <c r="AI38" s="70"/>
      <c r="AJ38" s="21"/>
      <c r="AK38" s="22"/>
      <c r="AL38" s="225"/>
      <c r="AM38" s="226"/>
      <c r="AN38" s="227"/>
      <c r="AO38" s="228"/>
      <c r="AP38" s="229"/>
      <c r="AQ38" s="227"/>
      <c r="AR38" s="230"/>
      <c r="AS38" s="229"/>
      <c r="AT38" s="227"/>
      <c r="AU38" s="230"/>
      <c r="AV38" s="229"/>
      <c r="AW38" s="109"/>
      <c r="AX38" s="225"/>
      <c r="AY38" s="226"/>
      <c r="AZ38" s="227"/>
      <c r="BA38" s="228"/>
      <c r="BB38" s="229"/>
      <c r="BC38" s="227"/>
      <c r="BD38" s="230"/>
      <c r="BE38" s="229"/>
      <c r="BF38" s="227"/>
      <c r="BG38" s="230"/>
      <c r="BH38" s="229"/>
      <c r="BI38" s="109"/>
    </row>
    <row r="39" spans="1:61" s="3" customFormat="1" ht="15" customHeight="1">
      <c r="A39" s="524" t="s">
        <v>38</v>
      </c>
      <c r="B39" s="3">
        <v>2</v>
      </c>
      <c r="C39" s="18" t="str">
        <f>IF('invulblad opdrachtnemer'!H21="","",'invulblad opdrachtnemer'!H21)</f>
        <v/>
      </c>
      <c r="D39" s="101" t="str">
        <f>IF('invulblad opdrachtnemer'!I21="","",'invulblad opdrachtnemer'!I21)</f>
        <v/>
      </c>
      <c r="E39" s="232" t="str">
        <f>IF('invulblad opdrachtnemer'!J21="","",'invulblad opdrachtnemer'!J21)</f>
        <v/>
      </c>
      <c r="F39" s="101" t="str">
        <f>IF('invulblad opdrachtnemer'!K21="","",'invulblad opdrachtnemer'!K21)</f>
        <v/>
      </c>
      <c r="G39" s="273"/>
      <c r="H39" s="274"/>
      <c r="I39" s="274"/>
      <c r="J39" s="274"/>
      <c r="K39" s="275"/>
      <c r="L39" s="474"/>
      <c r="M39" s="463">
        <f>SUM(Z39:AK39)</f>
        <v>0</v>
      </c>
      <c r="N39" s="236"/>
      <c r="O39" s="234"/>
      <c r="P39" s="235"/>
      <c r="Q39" s="236"/>
      <c r="R39" s="237"/>
      <c r="S39" s="235"/>
      <c r="T39" s="238"/>
      <c r="U39" s="237"/>
      <c r="V39" s="235"/>
      <c r="W39" s="238"/>
      <c r="X39" s="237"/>
      <c r="Y39" s="110"/>
      <c r="Z39" s="23"/>
      <c r="AA39" s="24"/>
      <c r="AB39" s="74"/>
      <c r="AC39" s="68"/>
      <c r="AD39" s="25"/>
      <c r="AE39" s="74"/>
      <c r="AF39" s="71"/>
      <c r="AG39" s="25"/>
      <c r="AH39" s="74"/>
      <c r="AI39" s="71"/>
      <c r="AJ39" s="25"/>
      <c r="AK39" s="26"/>
      <c r="AL39" s="233"/>
      <c r="AM39" s="234"/>
      <c r="AN39" s="235"/>
      <c r="AO39" s="236"/>
      <c r="AP39" s="237"/>
      <c r="AQ39" s="235"/>
      <c r="AR39" s="238"/>
      <c r="AS39" s="237"/>
      <c r="AT39" s="235"/>
      <c r="AU39" s="238"/>
      <c r="AV39" s="237"/>
      <c r="AW39" s="110"/>
      <c r="AX39" s="233"/>
      <c r="AY39" s="234"/>
      <c r="AZ39" s="235"/>
      <c r="BA39" s="236"/>
      <c r="BB39" s="237"/>
      <c r="BC39" s="235"/>
      <c r="BD39" s="238"/>
      <c r="BE39" s="237"/>
      <c r="BF39" s="235"/>
      <c r="BG39" s="238"/>
      <c r="BH39" s="237"/>
      <c r="BI39" s="110"/>
    </row>
    <row r="40" spans="1:61" s="3" customFormat="1" ht="15" customHeight="1">
      <c r="A40" s="524"/>
      <c r="B40" s="3">
        <v>3</v>
      </c>
      <c r="C40" s="18" t="str">
        <f>IF('invulblad opdrachtnemer'!H22="","",'invulblad opdrachtnemer'!H22)</f>
        <v/>
      </c>
      <c r="D40" s="101" t="str">
        <f>IF('invulblad opdrachtnemer'!I22="","",'invulblad opdrachtnemer'!I22)</f>
        <v/>
      </c>
      <c r="E40" s="232" t="str">
        <f>IF('invulblad opdrachtnemer'!J22="","",'invulblad opdrachtnemer'!J22)</f>
        <v/>
      </c>
      <c r="F40" s="101" t="str">
        <f>IF('invulblad opdrachtnemer'!K22="","",'invulblad opdrachtnemer'!K22)</f>
        <v/>
      </c>
      <c r="G40" s="273"/>
      <c r="H40" s="274"/>
      <c r="I40" s="274"/>
      <c r="J40" s="274"/>
      <c r="K40" s="275"/>
      <c r="L40" s="474"/>
      <c r="M40" s="463">
        <f>SUM(Z40:AK40)</f>
        <v>0</v>
      </c>
      <c r="N40" s="236"/>
      <c r="O40" s="234"/>
      <c r="P40" s="235"/>
      <c r="Q40" s="236"/>
      <c r="R40" s="237"/>
      <c r="S40" s="235"/>
      <c r="T40" s="238"/>
      <c r="U40" s="237"/>
      <c r="V40" s="235"/>
      <c r="W40" s="238"/>
      <c r="X40" s="237"/>
      <c r="Y40" s="110"/>
      <c r="Z40" s="23"/>
      <c r="AA40" s="24"/>
      <c r="AB40" s="74"/>
      <c r="AC40" s="68"/>
      <c r="AD40" s="25"/>
      <c r="AE40" s="74"/>
      <c r="AF40" s="71"/>
      <c r="AG40" s="25"/>
      <c r="AH40" s="74"/>
      <c r="AI40" s="71"/>
      <c r="AJ40" s="25"/>
      <c r="AK40" s="26"/>
      <c r="AL40" s="233"/>
      <c r="AM40" s="234"/>
      <c r="AN40" s="235"/>
      <c r="AO40" s="236"/>
      <c r="AP40" s="237"/>
      <c r="AQ40" s="235"/>
      <c r="AR40" s="238"/>
      <c r="AS40" s="237"/>
      <c r="AT40" s="235"/>
      <c r="AU40" s="238"/>
      <c r="AV40" s="237"/>
      <c r="AW40" s="110"/>
      <c r="AX40" s="233"/>
      <c r="AY40" s="234"/>
      <c r="AZ40" s="235"/>
      <c r="BA40" s="236"/>
      <c r="BB40" s="237"/>
      <c r="BC40" s="235"/>
      <c r="BD40" s="238"/>
      <c r="BE40" s="237"/>
      <c r="BF40" s="235"/>
      <c r="BG40" s="238"/>
      <c r="BH40" s="237"/>
      <c r="BI40" s="110"/>
    </row>
    <row r="41" spans="1:61" s="3" customFormat="1" ht="15" customHeight="1">
      <c r="A41" s="524"/>
      <c r="B41" s="3">
        <v>4</v>
      </c>
      <c r="C41" s="18" t="str">
        <f>IF('invulblad opdrachtnemer'!H23="","",'invulblad opdrachtnemer'!H23)</f>
        <v/>
      </c>
      <c r="D41" s="101" t="str">
        <f>IF('invulblad opdrachtnemer'!I23="","",'invulblad opdrachtnemer'!I23)</f>
        <v/>
      </c>
      <c r="E41" s="232" t="str">
        <f>IF('invulblad opdrachtnemer'!J23="","",'invulblad opdrachtnemer'!J23)</f>
        <v/>
      </c>
      <c r="F41" s="101" t="str">
        <f>IF('invulblad opdrachtnemer'!K23="","",'invulblad opdrachtnemer'!K23)</f>
        <v/>
      </c>
      <c r="G41" s="273"/>
      <c r="H41" s="274"/>
      <c r="I41" s="274"/>
      <c r="J41" s="274"/>
      <c r="K41" s="275"/>
      <c r="L41" s="474"/>
      <c r="M41" s="463">
        <f>SUM(Z41:AK41)</f>
        <v>0</v>
      </c>
      <c r="N41" s="246"/>
      <c r="O41" s="241"/>
      <c r="P41" s="242"/>
      <c r="Q41" s="243"/>
      <c r="R41" s="244"/>
      <c r="S41" s="242"/>
      <c r="T41" s="245"/>
      <c r="U41" s="244"/>
      <c r="V41" s="242"/>
      <c r="W41" s="245"/>
      <c r="X41" s="244"/>
      <c r="Y41" s="110"/>
      <c r="Z41" s="27"/>
      <c r="AA41" s="28"/>
      <c r="AB41" s="86"/>
      <c r="AC41" s="76"/>
      <c r="AD41" s="29"/>
      <c r="AE41" s="86"/>
      <c r="AF41" s="78"/>
      <c r="AG41" s="29"/>
      <c r="AH41" s="86"/>
      <c r="AI41" s="78"/>
      <c r="AJ41" s="29"/>
      <c r="AK41" s="26"/>
      <c r="AL41" s="240"/>
      <c r="AM41" s="241"/>
      <c r="AN41" s="242"/>
      <c r="AO41" s="246"/>
      <c r="AP41" s="244"/>
      <c r="AQ41" s="242"/>
      <c r="AR41" s="245"/>
      <c r="AS41" s="244"/>
      <c r="AT41" s="242"/>
      <c r="AU41" s="245"/>
      <c r="AV41" s="244"/>
      <c r="AW41" s="110"/>
      <c r="AX41" s="240"/>
      <c r="AY41" s="241"/>
      <c r="AZ41" s="242"/>
      <c r="BA41" s="246"/>
      <c r="BB41" s="244"/>
      <c r="BC41" s="242"/>
      <c r="BD41" s="245"/>
      <c r="BE41" s="244"/>
      <c r="BF41" s="242"/>
      <c r="BG41" s="245"/>
      <c r="BH41" s="244"/>
      <c r="BI41" s="110"/>
    </row>
    <row r="42" spans="1:61" s="3" customFormat="1" ht="15" customHeight="1" thickBot="1">
      <c r="A42" s="524"/>
      <c r="B42" s="3">
        <v>5</v>
      </c>
      <c r="C42" s="98" t="str">
        <f>IF('invulblad opdrachtnemer'!H24="","",'invulblad opdrachtnemer'!H24)</f>
        <v/>
      </c>
      <c r="D42" s="102" t="str">
        <f>IF('invulblad opdrachtnemer'!I24="","",'invulblad opdrachtnemer'!I24)</f>
        <v/>
      </c>
      <c r="E42" s="239" t="str">
        <f>IF('invulblad opdrachtnemer'!J24="","",'invulblad opdrachtnemer'!J24)</f>
        <v/>
      </c>
      <c r="F42" s="102" t="str">
        <f>IF('invulblad opdrachtnemer'!K24="","",'invulblad opdrachtnemer'!K24)</f>
        <v/>
      </c>
      <c r="G42" s="279"/>
      <c r="H42" s="280"/>
      <c r="I42" s="280"/>
      <c r="J42" s="280"/>
      <c r="K42" s="281"/>
      <c r="L42" s="477"/>
      <c r="M42" s="466">
        <f>SUM(Z42:AK42)</f>
        <v>0</v>
      </c>
      <c r="N42" s="250"/>
      <c r="O42" s="248"/>
      <c r="P42" s="249"/>
      <c r="Q42" s="250"/>
      <c r="R42" s="251"/>
      <c r="S42" s="249"/>
      <c r="T42" s="252"/>
      <c r="U42" s="251"/>
      <c r="V42" s="249"/>
      <c r="W42" s="252"/>
      <c r="X42" s="251"/>
      <c r="Y42" s="111"/>
      <c r="Z42" s="35"/>
      <c r="AA42" s="36"/>
      <c r="AB42" s="87"/>
      <c r="AC42" s="77"/>
      <c r="AD42" s="37"/>
      <c r="AE42" s="87"/>
      <c r="AF42" s="79"/>
      <c r="AG42" s="37"/>
      <c r="AH42" s="87"/>
      <c r="AI42" s="79"/>
      <c r="AJ42" s="37"/>
      <c r="AK42" s="63"/>
      <c r="AL42" s="247"/>
      <c r="AM42" s="248"/>
      <c r="AN42" s="249"/>
      <c r="AO42" s="250"/>
      <c r="AP42" s="251"/>
      <c r="AQ42" s="249"/>
      <c r="AR42" s="252"/>
      <c r="AS42" s="251"/>
      <c r="AT42" s="249"/>
      <c r="AU42" s="252"/>
      <c r="AV42" s="251"/>
      <c r="AW42" s="111"/>
      <c r="AX42" s="247"/>
      <c r="AY42" s="248"/>
      <c r="AZ42" s="249"/>
      <c r="BA42" s="250"/>
      <c r="BB42" s="251"/>
      <c r="BC42" s="249"/>
      <c r="BD42" s="252"/>
      <c r="BE42" s="251"/>
      <c r="BF42" s="249"/>
      <c r="BG42" s="252"/>
      <c r="BH42" s="251"/>
      <c r="BI42" s="111"/>
    </row>
    <row r="43" spans="1:61" s="3" customFormat="1" ht="15" customHeight="1">
      <c r="A43" s="116">
        <f>'gunningscriterium SEB'!K21</f>
        <v>3</v>
      </c>
      <c r="B43" s="113">
        <v>1</v>
      </c>
      <c r="C43" s="54" t="str">
        <f>IF('invulblad opdrachtnemer'!M20="","",'invulblad opdrachtnemer'!M20)</f>
        <v/>
      </c>
      <c r="D43" s="100" t="str">
        <f>IF('invulblad opdrachtnemer'!N20="","",'invulblad opdrachtnemer'!N20)</f>
        <v/>
      </c>
      <c r="E43" s="114" t="str">
        <f>IF('invulblad opdrachtnemer'!O20="","",'invulblad opdrachtnemer'!O20)</f>
        <v/>
      </c>
      <c r="F43" s="100" t="str">
        <f>IF('invulblad opdrachtnemer'!P20="","",'invulblad opdrachtnemer'!P20)</f>
        <v/>
      </c>
      <c r="G43" s="270"/>
      <c r="H43" s="271"/>
      <c r="I43" s="271"/>
      <c r="J43" s="271"/>
      <c r="K43" s="272"/>
      <c r="L43" s="473"/>
      <c r="M43" s="460">
        <f>SUM(AL43:AW43)</f>
        <v>0</v>
      </c>
      <c r="N43" s="256"/>
      <c r="O43" s="254"/>
      <c r="P43" s="255"/>
      <c r="Q43" s="256"/>
      <c r="R43" s="257"/>
      <c r="S43" s="255"/>
      <c r="T43" s="258"/>
      <c r="U43" s="257"/>
      <c r="V43" s="255"/>
      <c r="W43" s="258"/>
      <c r="X43" s="257"/>
      <c r="Y43" s="109"/>
      <c r="Z43" s="253"/>
      <c r="AA43" s="254"/>
      <c r="AB43" s="255"/>
      <c r="AC43" s="256"/>
      <c r="AD43" s="257"/>
      <c r="AE43" s="255"/>
      <c r="AF43" s="258"/>
      <c r="AG43" s="257"/>
      <c r="AH43" s="255"/>
      <c r="AI43" s="258"/>
      <c r="AJ43" s="257"/>
      <c r="AK43" s="109"/>
      <c r="AL43" s="64"/>
      <c r="AM43" s="65"/>
      <c r="AN43" s="88"/>
      <c r="AO43" s="80"/>
      <c r="AP43" s="66"/>
      <c r="AQ43" s="88"/>
      <c r="AR43" s="81"/>
      <c r="AS43" s="66"/>
      <c r="AT43" s="88"/>
      <c r="AU43" s="81"/>
      <c r="AV43" s="66"/>
      <c r="AW43" s="22"/>
      <c r="AX43" s="253"/>
      <c r="AY43" s="254"/>
      <c r="AZ43" s="255"/>
      <c r="BA43" s="256"/>
      <c r="BB43" s="257"/>
      <c r="BC43" s="255"/>
      <c r="BD43" s="258"/>
      <c r="BE43" s="257"/>
      <c r="BF43" s="255"/>
      <c r="BG43" s="258"/>
      <c r="BH43" s="257"/>
      <c r="BI43" s="109"/>
    </row>
    <row r="44" spans="1:61" s="3" customFormat="1" ht="15" customHeight="1">
      <c r="A44" s="524" t="s">
        <v>38</v>
      </c>
      <c r="B44" s="3">
        <v>2</v>
      </c>
      <c r="C44" s="18" t="str">
        <f>IF('invulblad opdrachtnemer'!M21="","",'invulblad opdrachtnemer'!M21)</f>
        <v/>
      </c>
      <c r="D44" s="101" t="str">
        <f>IF('invulblad opdrachtnemer'!N21="","",'invulblad opdrachtnemer'!N21)</f>
        <v/>
      </c>
      <c r="E44" s="232" t="str">
        <f>IF('invulblad opdrachtnemer'!O21="","",'invulblad opdrachtnemer'!O21)</f>
        <v/>
      </c>
      <c r="F44" s="101" t="str">
        <f>IF('invulblad opdrachtnemer'!P21="","",'invulblad opdrachtnemer'!P21)</f>
        <v/>
      </c>
      <c r="G44" s="273"/>
      <c r="H44" s="274"/>
      <c r="I44" s="274"/>
      <c r="J44" s="274"/>
      <c r="K44" s="275"/>
      <c r="L44" s="474"/>
      <c r="M44" s="463">
        <f>SUM(AL44:AW44)</f>
        <v>0</v>
      </c>
      <c r="N44" s="246"/>
      <c r="O44" s="241"/>
      <c r="P44" s="242"/>
      <c r="Q44" s="246"/>
      <c r="R44" s="244"/>
      <c r="S44" s="242"/>
      <c r="T44" s="245"/>
      <c r="U44" s="244"/>
      <c r="V44" s="242"/>
      <c r="W44" s="245"/>
      <c r="X44" s="244"/>
      <c r="Y44" s="110"/>
      <c r="Z44" s="240"/>
      <c r="AA44" s="241"/>
      <c r="AB44" s="242"/>
      <c r="AC44" s="246"/>
      <c r="AD44" s="244"/>
      <c r="AE44" s="242"/>
      <c r="AF44" s="245"/>
      <c r="AG44" s="244"/>
      <c r="AH44" s="242"/>
      <c r="AI44" s="245"/>
      <c r="AJ44" s="244"/>
      <c r="AK44" s="110"/>
      <c r="AL44" s="27"/>
      <c r="AM44" s="28"/>
      <c r="AN44" s="86"/>
      <c r="AO44" s="76"/>
      <c r="AP44" s="29"/>
      <c r="AQ44" s="86"/>
      <c r="AR44" s="78"/>
      <c r="AS44" s="29"/>
      <c r="AT44" s="86"/>
      <c r="AU44" s="78"/>
      <c r="AV44" s="29"/>
      <c r="AW44" s="26"/>
      <c r="AX44" s="240"/>
      <c r="AY44" s="241"/>
      <c r="AZ44" s="242"/>
      <c r="BA44" s="246"/>
      <c r="BB44" s="244"/>
      <c r="BC44" s="242"/>
      <c r="BD44" s="245"/>
      <c r="BE44" s="244"/>
      <c r="BF44" s="242"/>
      <c r="BG44" s="245"/>
      <c r="BH44" s="244"/>
      <c r="BI44" s="110"/>
    </row>
    <row r="45" spans="1:61" s="3" customFormat="1" ht="15" customHeight="1">
      <c r="A45" s="524"/>
      <c r="B45" s="3">
        <v>3</v>
      </c>
      <c r="C45" s="18" t="str">
        <f>IF('invulblad opdrachtnemer'!M22="","",'invulblad opdrachtnemer'!M22)</f>
        <v/>
      </c>
      <c r="D45" s="101" t="str">
        <f>IF('invulblad opdrachtnemer'!N22="","",'invulblad opdrachtnemer'!N22)</f>
        <v/>
      </c>
      <c r="E45" s="232" t="str">
        <f>IF('invulblad opdrachtnemer'!O22="","",'invulblad opdrachtnemer'!O22)</f>
        <v/>
      </c>
      <c r="F45" s="101" t="str">
        <f>IF('invulblad opdrachtnemer'!P22="","",'invulblad opdrachtnemer'!P22)</f>
        <v/>
      </c>
      <c r="G45" s="273"/>
      <c r="H45" s="274"/>
      <c r="I45" s="274"/>
      <c r="J45" s="274"/>
      <c r="K45" s="275"/>
      <c r="L45" s="474"/>
      <c r="M45" s="463">
        <f>SUM(AL45:AW45)</f>
        <v>0</v>
      </c>
      <c r="N45" s="246"/>
      <c r="O45" s="241"/>
      <c r="P45" s="242"/>
      <c r="Q45" s="246"/>
      <c r="R45" s="244"/>
      <c r="S45" s="242"/>
      <c r="T45" s="245"/>
      <c r="U45" s="244"/>
      <c r="V45" s="242"/>
      <c r="W45" s="245"/>
      <c r="X45" s="244"/>
      <c r="Y45" s="110"/>
      <c r="Z45" s="240"/>
      <c r="AA45" s="241"/>
      <c r="AB45" s="242"/>
      <c r="AC45" s="246"/>
      <c r="AD45" s="244"/>
      <c r="AE45" s="242"/>
      <c r="AF45" s="245"/>
      <c r="AG45" s="244"/>
      <c r="AH45" s="242"/>
      <c r="AI45" s="245"/>
      <c r="AJ45" s="244"/>
      <c r="AK45" s="110"/>
      <c r="AL45" s="27"/>
      <c r="AM45" s="28"/>
      <c r="AN45" s="86"/>
      <c r="AO45" s="76"/>
      <c r="AP45" s="29"/>
      <c r="AQ45" s="86"/>
      <c r="AR45" s="78"/>
      <c r="AS45" s="29"/>
      <c r="AT45" s="86"/>
      <c r="AU45" s="78"/>
      <c r="AV45" s="29"/>
      <c r="AW45" s="26"/>
      <c r="AX45" s="240"/>
      <c r="AY45" s="241"/>
      <c r="AZ45" s="242"/>
      <c r="BA45" s="246"/>
      <c r="BB45" s="244"/>
      <c r="BC45" s="242"/>
      <c r="BD45" s="245"/>
      <c r="BE45" s="244"/>
      <c r="BF45" s="242"/>
      <c r="BG45" s="245"/>
      <c r="BH45" s="244"/>
      <c r="BI45" s="110"/>
    </row>
    <row r="46" spans="1:61" s="3" customFormat="1" ht="15" customHeight="1">
      <c r="A46" s="524"/>
      <c r="B46" s="3">
        <v>4</v>
      </c>
      <c r="C46" s="18" t="str">
        <f>IF('invulblad opdrachtnemer'!M23="","",'invulblad opdrachtnemer'!M23)</f>
        <v/>
      </c>
      <c r="D46" s="101" t="str">
        <f>IF('invulblad opdrachtnemer'!N23="","",'invulblad opdrachtnemer'!N23)</f>
        <v/>
      </c>
      <c r="E46" s="232" t="str">
        <f>IF('invulblad opdrachtnemer'!O23="","",'invulblad opdrachtnemer'!O23)</f>
        <v/>
      </c>
      <c r="F46" s="101" t="str">
        <f>IF('invulblad opdrachtnemer'!P23="","",'invulblad opdrachtnemer'!P23)</f>
        <v/>
      </c>
      <c r="G46" s="273"/>
      <c r="H46" s="274"/>
      <c r="I46" s="274"/>
      <c r="J46" s="274"/>
      <c r="K46" s="275"/>
      <c r="L46" s="474"/>
      <c r="M46" s="463">
        <f>SUM(AL46:AW46)</f>
        <v>0</v>
      </c>
      <c r="N46" s="246"/>
      <c r="O46" s="241"/>
      <c r="P46" s="242"/>
      <c r="Q46" s="246"/>
      <c r="R46" s="244"/>
      <c r="S46" s="242"/>
      <c r="T46" s="245"/>
      <c r="U46" s="244"/>
      <c r="V46" s="242"/>
      <c r="W46" s="245"/>
      <c r="X46" s="244"/>
      <c r="Y46" s="110"/>
      <c r="Z46" s="240"/>
      <c r="AA46" s="241"/>
      <c r="AB46" s="242"/>
      <c r="AC46" s="246"/>
      <c r="AD46" s="244"/>
      <c r="AE46" s="242"/>
      <c r="AF46" s="245"/>
      <c r="AG46" s="244"/>
      <c r="AH46" s="242"/>
      <c r="AI46" s="245"/>
      <c r="AJ46" s="244"/>
      <c r="AK46" s="110"/>
      <c r="AL46" s="27"/>
      <c r="AM46" s="28"/>
      <c r="AN46" s="86"/>
      <c r="AO46" s="76"/>
      <c r="AP46" s="29"/>
      <c r="AQ46" s="86"/>
      <c r="AR46" s="78"/>
      <c r="AS46" s="29"/>
      <c r="AT46" s="86"/>
      <c r="AU46" s="78"/>
      <c r="AV46" s="29"/>
      <c r="AW46" s="26"/>
      <c r="AX46" s="240"/>
      <c r="AY46" s="241"/>
      <c r="AZ46" s="242"/>
      <c r="BA46" s="246"/>
      <c r="BB46" s="244"/>
      <c r="BC46" s="242"/>
      <c r="BD46" s="245"/>
      <c r="BE46" s="244"/>
      <c r="BF46" s="242"/>
      <c r="BG46" s="245"/>
      <c r="BH46" s="244"/>
      <c r="BI46" s="110"/>
    </row>
    <row r="47" spans="1:61" s="3" customFormat="1" ht="15" customHeight="1" thickBot="1">
      <c r="A47" s="524"/>
      <c r="B47" s="3">
        <v>5</v>
      </c>
      <c r="C47" s="98" t="str">
        <f>IF('invulblad opdrachtnemer'!M24="","",'invulblad opdrachtnemer'!M24)</f>
        <v/>
      </c>
      <c r="D47" s="102" t="str">
        <f>IF('invulblad opdrachtnemer'!N24="","",'invulblad opdrachtnemer'!N24)</f>
        <v/>
      </c>
      <c r="E47" s="239" t="str">
        <f>IF('invulblad opdrachtnemer'!O24="","",'invulblad opdrachtnemer'!O24)</f>
        <v/>
      </c>
      <c r="F47" s="102" t="str">
        <f>IF('invulblad opdrachtnemer'!P24="","",'invulblad opdrachtnemer'!P24)</f>
        <v/>
      </c>
      <c r="G47" s="279"/>
      <c r="H47" s="280"/>
      <c r="I47" s="280"/>
      <c r="J47" s="280"/>
      <c r="K47" s="281"/>
      <c r="L47" s="477"/>
      <c r="M47" s="466">
        <f>SUM(AL47:AW47)</f>
        <v>0</v>
      </c>
      <c r="N47" s="250"/>
      <c r="O47" s="248"/>
      <c r="P47" s="249"/>
      <c r="Q47" s="250"/>
      <c r="R47" s="251"/>
      <c r="S47" s="249"/>
      <c r="T47" s="252"/>
      <c r="U47" s="251"/>
      <c r="V47" s="249"/>
      <c r="W47" s="252"/>
      <c r="X47" s="251"/>
      <c r="Y47" s="111"/>
      <c r="Z47" s="247"/>
      <c r="AA47" s="248"/>
      <c r="AB47" s="249"/>
      <c r="AC47" s="250"/>
      <c r="AD47" s="251"/>
      <c r="AE47" s="249"/>
      <c r="AF47" s="252"/>
      <c r="AG47" s="251"/>
      <c r="AH47" s="249"/>
      <c r="AI47" s="252"/>
      <c r="AJ47" s="251"/>
      <c r="AK47" s="111"/>
      <c r="AL47" s="35"/>
      <c r="AM47" s="36"/>
      <c r="AN47" s="87"/>
      <c r="AO47" s="77"/>
      <c r="AP47" s="37"/>
      <c r="AQ47" s="87"/>
      <c r="AR47" s="79"/>
      <c r="AS47" s="37"/>
      <c r="AT47" s="87"/>
      <c r="AU47" s="79"/>
      <c r="AV47" s="37"/>
      <c r="AW47" s="63"/>
      <c r="AX47" s="247"/>
      <c r="AY47" s="248"/>
      <c r="AZ47" s="249"/>
      <c r="BA47" s="250"/>
      <c r="BB47" s="251"/>
      <c r="BC47" s="249"/>
      <c r="BD47" s="252"/>
      <c r="BE47" s="251"/>
      <c r="BF47" s="249"/>
      <c r="BG47" s="252"/>
      <c r="BH47" s="251"/>
      <c r="BI47" s="111"/>
    </row>
    <row r="48" spans="1:61" s="3" customFormat="1" ht="15" customHeight="1">
      <c r="A48" s="116">
        <f>'gunningscriterium SEB'!M21</f>
        <v>4</v>
      </c>
      <c r="B48" s="113">
        <v>1</v>
      </c>
      <c r="C48" s="54" t="str">
        <f>IF('invulblad opdrachtnemer'!R20="","",'invulblad opdrachtnemer'!R20)</f>
        <v/>
      </c>
      <c r="D48" s="100" t="str">
        <f>IF('invulblad opdrachtnemer'!S20="","",'invulblad opdrachtnemer'!S20)</f>
        <v/>
      </c>
      <c r="E48" s="114" t="str">
        <f>IF('invulblad opdrachtnemer'!T20="","",'invulblad opdrachtnemer'!T20)</f>
        <v/>
      </c>
      <c r="F48" s="100" t="str">
        <f>IF('invulblad opdrachtnemer'!U20="","",'invulblad opdrachtnemer'!U20)</f>
        <v/>
      </c>
      <c r="G48" s="282"/>
      <c r="H48" s="283"/>
      <c r="I48" s="283"/>
      <c r="J48" s="283"/>
      <c r="K48" s="284"/>
      <c r="L48" s="478"/>
      <c r="M48" s="479">
        <f>SUM(AX48:BI48)</f>
        <v>0</v>
      </c>
      <c r="N48" s="246"/>
      <c r="O48" s="241"/>
      <c r="P48" s="242"/>
      <c r="Q48" s="246"/>
      <c r="R48" s="244"/>
      <c r="S48" s="242"/>
      <c r="T48" s="245"/>
      <c r="U48" s="244"/>
      <c r="V48" s="242"/>
      <c r="W48" s="245"/>
      <c r="X48" s="244"/>
      <c r="Y48" s="110"/>
      <c r="Z48" s="240"/>
      <c r="AA48" s="241"/>
      <c r="AB48" s="242"/>
      <c r="AC48" s="246"/>
      <c r="AD48" s="244"/>
      <c r="AE48" s="242"/>
      <c r="AF48" s="245"/>
      <c r="AG48" s="244"/>
      <c r="AH48" s="242"/>
      <c r="AI48" s="245"/>
      <c r="AJ48" s="244"/>
      <c r="AK48" s="110"/>
      <c r="AL48" s="240"/>
      <c r="AM48" s="241"/>
      <c r="AN48" s="242"/>
      <c r="AO48" s="246"/>
      <c r="AP48" s="244"/>
      <c r="AQ48" s="242"/>
      <c r="AR48" s="245"/>
      <c r="AS48" s="244"/>
      <c r="AT48" s="242"/>
      <c r="AU48" s="245"/>
      <c r="AV48" s="244"/>
      <c r="AW48" s="110"/>
      <c r="AX48" s="59"/>
      <c r="AY48" s="60"/>
      <c r="AZ48" s="89"/>
      <c r="BA48" s="82"/>
      <c r="BB48" s="61"/>
      <c r="BC48" s="89"/>
      <c r="BD48" s="84"/>
      <c r="BE48" s="61"/>
      <c r="BF48" s="89"/>
      <c r="BG48" s="84"/>
      <c r="BH48" s="61"/>
      <c r="BI48" s="62"/>
    </row>
    <row r="49" spans="1:61" s="3" customFormat="1" ht="15" customHeight="1">
      <c r="A49" s="524" t="s">
        <v>38</v>
      </c>
      <c r="B49" s="3">
        <v>2</v>
      </c>
      <c r="C49" s="18" t="str">
        <f>IF('invulblad opdrachtnemer'!R21="","",'invulblad opdrachtnemer'!R21)</f>
        <v/>
      </c>
      <c r="D49" s="101" t="str">
        <f>IF('invulblad opdrachtnemer'!S21="","",'invulblad opdrachtnemer'!S21)</f>
        <v/>
      </c>
      <c r="E49" s="232" t="str">
        <f>IF('invulblad opdrachtnemer'!T21="","",'invulblad opdrachtnemer'!T21)</f>
        <v/>
      </c>
      <c r="F49" s="101" t="str">
        <f>IF('invulblad opdrachtnemer'!U21="","",'invulblad opdrachtnemer'!U21)</f>
        <v/>
      </c>
      <c r="G49" s="273"/>
      <c r="H49" s="274"/>
      <c r="I49" s="274"/>
      <c r="J49" s="274"/>
      <c r="K49" s="275"/>
      <c r="L49" s="474"/>
      <c r="M49" s="463">
        <f>SUM(AX49:BI49)</f>
        <v>0</v>
      </c>
      <c r="N49" s="246"/>
      <c r="O49" s="241"/>
      <c r="P49" s="242"/>
      <c r="Q49" s="246"/>
      <c r="R49" s="244"/>
      <c r="S49" s="242"/>
      <c r="T49" s="245"/>
      <c r="U49" s="244"/>
      <c r="V49" s="242"/>
      <c r="W49" s="245"/>
      <c r="X49" s="244"/>
      <c r="Y49" s="110"/>
      <c r="Z49" s="240"/>
      <c r="AA49" s="241"/>
      <c r="AB49" s="242"/>
      <c r="AC49" s="246"/>
      <c r="AD49" s="244"/>
      <c r="AE49" s="242"/>
      <c r="AF49" s="245"/>
      <c r="AG49" s="244"/>
      <c r="AH49" s="242"/>
      <c r="AI49" s="245"/>
      <c r="AJ49" s="244"/>
      <c r="AK49" s="110"/>
      <c r="AL49" s="240"/>
      <c r="AM49" s="241"/>
      <c r="AN49" s="242"/>
      <c r="AO49" s="246"/>
      <c r="AP49" s="244"/>
      <c r="AQ49" s="242"/>
      <c r="AR49" s="245"/>
      <c r="AS49" s="244"/>
      <c r="AT49" s="242"/>
      <c r="AU49" s="245"/>
      <c r="AV49" s="244"/>
      <c r="AW49" s="110"/>
      <c r="AX49" s="27"/>
      <c r="AY49" s="28"/>
      <c r="AZ49" s="86"/>
      <c r="BA49" s="76"/>
      <c r="BB49" s="29"/>
      <c r="BC49" s="86"/>
      <c r="BD49" s="78"/>
      <c r="BE49" s="29"/>
      <c r="BF49" s="86"/>
      <c r="BG49" s="78"/>
      <c r="BH49" s="29"/>
      <c r="BI49" s="26"/>
    </row>
    <row r="50" spans="1:61" s="3" customFormat="1" ht="15" customHeight="1">
      <c r="A50" s="524"/>
      <c r="B50" s="3">
        <v>3</v>
      </c>
      <c r="C50" s="18" t="str">
        <f>IF('invulblad opdrachtnemer'!R22="","",'invulblad opdrachtnemer'!R22)</f>
        <v/>
      </c>
      <c r="D50" s="101" t="str">
        <f>IF('invulblad opdrachtnemer'!S22="","",'invulblad opdrachtnemer'!S22)</f>
        <v/>
      </c>
      <c r="E50" s="232" t="str">
        <f>IF('invulblad opdrachtnemer'!T22="","",'invulblad opdrachtnemer'!T22)</f>
        <v/>
      </c>
      <c r="F50" s="101" t="str">
        <f>IF('invulblad opdrachtnemer'!U22="","",'invulblad opdrachtnemer'!U22)</f>
        <v/>
      </c>
      <c r="G50" s="273"/>
      <c r="H50" s="274"/>
      <c r="I50" s="274"/>
      <c r="J50" s="274"/>
      <c r="K50" s="275"/>
      <c r="L50" s="474"/>
      <c r="M50" s="463">
        <f>SUM(AX50:BI50)</f>
        <v>0</v>
      </c>
      <c r="N50" s="246"/>
      <c r="O50" s="241"/>
      <c r="P50" s="242"/>
      <c r="Q50" s="246"/>
      <c r="R50" s="244"/>
      <c r="S50" s="242"/>
      <c r="T50" s="245"/>
      <c r="U50" s="244"/>
      <c r="V50" s="242"/>
      <c r="W50" s="245"/>
      <c r="X50" s="244"/>
      <c r="Y50" s="261"/>
      <c r="Z50" s="240"/>
      <c r="AA50" s="241"/>
      <c r="AB50" s="242"/>
      <c r="AC50" s="246"/>
      <c r="AD50" s="244"/>
      <c r="AE50" s="242"/>
      <c r="AF50" s="245"/>
      <c r="AG50" s="244"/>
      <c r="AH50" s="242"/>
      <c r="AI50" s="245"/>
      <c r="AJ50" s="244"/>
      <c r="AK50" s="261"/>
      <c r="AL50" s="240"/>
      <c r="AM50" s="241"/>
      <c r="AN50" s="242"/>
      <c r="AO50" s="246"/>
      <c r="AP50" s="244"/>
      <c r="AQ50" s="242"/>
      <c r="AR50" s="245"/>
      <c r="AS50" s="244"/>
      <c r="AT50" s="242"/>
      <c r="AU50" s="245"/>
      <c r="AV50" s="244"/>
      <c r="AW50" s="261"/>
      <c r="AX50" s="27"/>
      <c r="AY50" s="28"/>
      <c r="AZ50" s="86"/>
      <c r="BA50" s="76"/>
      <c r="BB50" s="29"/>
      <c r="BC50" s="86"/>
      <c r="BD50" s="78"/>
      <c r="BE50" s="29"/>
      <c r="BF50" s="86"/>
      <c r="BG50" s="78"/>
      <c r="BH50" s="29"/>
      <c r="BI50" s="30"/>
    </row>
    <row r="51" spans="1:61" s="3" customFormat="1" ht="15" customHeight="1">
      <c r="A51" s="524"/>
      <c r="B51" s="3">
        <v>4</v>
      </c>
      <c r="C51" s="18" t="str">
        <f>IF('invulblad opdrachtnemer'!R23="","",'invulblad opdrachtnemer'!R23)</f>
        <v/>
      </c>
      <c r="D51" s="101" t="str">
        <f>IF('invulblad opdrachtnemer'!S23="","",'invulblad opdrachtnemer'!S23)</f>
        <v/>
      </c>
      <c r="E51" s="232" t="str">
        <f>IF('invulblad opdrachtnemer'!T23="","",'invulblad opdrachtnemer'!T23)</f>
        <v/>
      </c>
      <c r="F51" s="101" t="str">
        <f>IF('invulblad opdrachtnemer'!U23="","",'invulblad opdrachtnemer'!U23)</f>
        <v/>
      </c>
      <c r="G51" s="273"/>
      <c r="H51" s="274"/>
      <c r="I51" s="274"/>
      <c r="J51" s="274"/>
      <c r="K51" s="275"/>
      <c r="L51" s="474"/>
      <c r="M51" s="463">
        <f>SUM(AX51:BI51)</f>
        <v>0</v>
      </c>
      <c r="N51" s="246"/>
      <c r="O51" s="241"/>
      <c r="P51" s="242"/>
      <c r="Q51" s="246"/>
      <c r="R51" s="244"/>
      <c r="S51" s="242"/>
      <c r="T51" s="245"/>
      <c r="U51" s="244"/>
      <c r="V51" s="242"/>
      <c r="W51" s="245"/>
      <c r="X51" s="244"/>
      <c r="Y51" s="261"/>
      <c r="Z51" s="240"/>
      <c r="AA51" s="241"/>
      <c r="AB51" s="242"/>
      <c r="AC51" s="246"/>
      <c r="AD51" s="244"/>
      <c r="AE51" s="242"/>
      <c r="AF51" s="245"/>
      <c r="AG51" s="244"/>
      <c r="AH51" s="242"/>
      <c r="AI51" s="245"/>
      <c r="AJ51" s="244"/>
      <c r="AK51" s="261"/>
      <c r="AL51" s="240"/>
      <c r="AM51" s="241"/>
      <c r="AN51" s="242"/>
      <c r="AO51" s="246"/>
      <c r="AP51" s="244"/>
      <c r="AQ51" s="242"/>
      <c r="AR51" s="245"/>
      <c r="AS51" s="244"/>
      <c r="AT51" s="242"/>
      <c r="AU51" s="245"/>
      <c r="AV51" s="244"/>
      <c r="AW51" s="261"/>
      <c r="AX51" s="31"/>
      <c r="AY51" s="32"/>
      <c r="AZ51" s="90"/>
      <c r="BA51" s="83"/>
      <c r="BB51" s="33"/>
      <c r="BC51" s="90"/>
      <c r="BD51" s="85"/>
      <c r="BE51" s="33"/>
      <c r="BF51" s="90"/>
      <c r="BG51" s="85"/>
      <c r="BH51" s="33"/>
      <c r="BI51" s="34"/>
    </row>
    <row r="52" spans="1:61" s="3" customFormat="1" ht="15" customHeight="1" thickBot="1">
      <c r="A52" s="524"/>
      <c r="B52" s="3">
        <v>5</v>
      </c>
      <c r="C52" s="55" t="str">
        <f>IF('invulblad opdrachtnemer'!R24="","",'invulblad opdrachtnemer'!R24)</f>
        <v/>
      </c>
      <c r="D52" s="103" t="str">
        <f>IF('invulblad opdrachtnemer'!S24="","",'invulblad opdrachtnemer'!S24)</f>
        <v/>
      </c>
      <c r="E52" s="259" t="str">
        <f>IF('invulblad opdrachtnemer'!T24="","",'invulblad opdrachtnemer'!T24)</f>
        <v/>
      </c>
      <c r="F52" s="103" t="str">
        <f>IF('invulblad opdrachtnemer'!U24="","",'invulblad opdrachtnemer'!U24)</f>
        <v/>
      </c>
      <c r="G52" s="279"/>
      <c r="H52" s="280"/>
      <c r="I52" s="280"/>
      <c r="J52" s="280"/>
      <c r="K52" s="281"/>
      <c r="L52" s="477"/>
      <c r="M52" s="466">
        <f>SUM(AW52:BH52)</f>
        <v>0</v>
      </c>
      <c r="N52" s="250"/>
      <c r="O52" s="248"/>
      <c r="P52" s="249"/>
      <c r="Q52" s="250"/>
      <c r="R52" s="251"/>
      <c r="S52" s="249"/>
      <c r="T52" s="252"/>
      <c r="U52" s="251"/>
      <c r="V52" s="249"/>
      <c r="W52" s="252"/>
      <c r="X52" s="251"/>
      <c r="Y52" s="263"/>
      <c r="Z52" s="247"/>
      <c r="AA52" s="248"/>
      <c r="AB52" s="249"/>
      <c r="AC52" s="250"/>
      <c r="AD52" s="251"/>
      <c r="AE52" s="249"/>
      <c r="AF52" s="252"/>
      <c r="AG52" s="251"/>
      <c r="AH52" s="249"/>
      <c r="AI52" s="252"/>
      <c r="AJ52" s="251"/>
      <c r="AK52" s="263"/>
      <c r="AL52" s="247"/>
      <c r="AM52" s="248"/>
      <c r="AN52" s="249"/>
      <c r="AO52" s="250"/>
      <c r="AP52" s="251"/>
      <c r="AQ52" s="249"/>
      <c r="AR52" s="252"/>
      <c r="AS52" s="251"/>
      <c r="AT52" s="249"/>
      <c r="AU52" s="252"/>
      <c r="AV52" s="251"/>
      <c r="AW52" s="263"/>
      <c r="AX52" s="35"/>
      <c r="AY52" s="36"/>
      <c r="AZ52" s="87"/>
      <c r="BA52" s="77"/>
      <c r="BB52" s="37"/>
      <c r="BC52" s="87"/>
      <c r="BD52" s="79"/>
      <c r="BE52" s="37"/>
      <c r="BF52" s="87"/>
      <c r="BG52" s="79"/>
      <c r="BH52" s="37"/>
      <c r="BI52" s="38"/>
    </row>
    <row r="53" spans="1:61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4"/>
      <c r="N53" s="3"/>
      <c r="O53" s="4"/>
      <c r="P53" s="3"/>
      <c r="Q53" s="4"/>
      <c r="R53" s="3"/>
      <c r="S53" s="3"/>
      <c r="T53" s="3"/>
      <c r="U53" s="3"/>
      <c r="V53" s="3"/>
      <c r="W53" s="3"/>
      <c r="X53" s="3"/>
      <c r="Y53" s="3"/>
      <c r="Z53" s="3"/>
      <c r="AA53" s="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4"/>
      <c r="AZ53" s="3"/>
      <c r="BA53" s="3"/>
      <c r="BB53" s="3"/>
      <c r="BC53" s="3"/>
      <c r="BD53" s="3"/>
      <c r="BE53" s="3"/>
      <c r="BF53" s="3"/>
      <c r="BG53" s="3"/>
      <c r="BH53" s="3"/>
      <c r="BI53" s="3"/>
    </row>
    <row r="54" spans="1:61" ht="41.25" customHeight="1" thickBot="1">
      <c r="C54" s="12" t="s">
        <v>203</v>
      </c>
      <c r="D54" s="527" t="s">
        <v>204</v>
      </c>
      <c r="E54" s="527"/>
      <c r="F54" s="527"/>
      <c r="G54" s="527"/>
      <c r="H54" s="13"/>
      <c r="I54" s="13"/>
      <c r="J54" s="13"/>
      <c r="K54" s="45"/>
      <c r="L54" s="525" t="s">
        <v>218</v>
      </c>
      <c r="M54" s="526"/>
      <c r="N54" s="13" t="s">
        <v>217</v>
      </c>
      <c r="O54" s="211"/>
      <c r="P54" s="211"/>
      <c r="Q54" s="45">
        <f>'gunningscriterium SEB'!$G$21</f>
        <v>0</v>
      </c>
      <c r="R54" s="528" t="s">
        <v>127</v>
      </c>
      <c r="S54" s="528"/>
      <c r="T54" s="528"/>
      <c r="U54" s="528"/>
      <c r="V54" s="528"/>
      <c r="W54" s="528"/>
      <c r="X54" s="528"/>
      <c r="Y54" s="529"/>
      <c r="Z54" s="210"/>
      <c r="AA54" s="211"/>
      <c r="AB54" s="211"/>
      <c r="AC54" s="211"/>
      <c r="AD54" s="211"/>
      <c r="AE54" s="212" t="s">
        <v>38</v>
      </c>
      <c r="AF54" s="13">
        <f>'gunningscriterium SEB'!$I$21</f>
        <v>2</v>
      </c>
      <c r="AG54" s="211"/>
      <c r="AH54" s="211"/>
      <c r="AI54" s="211"/>
      <c r="AJ54" s="211"/>
      <c r="AK54" s="213"/>
      <c r="AL54" s="210"/>
      <c r="AM54" s="211"/>
      <c r="AN54" s="211"/>
      <c r="AO54" s="211"/>
      <c r="AP54" s="211"/>
      <c r="AQ54" s="212" t="s">
        <v>38</v>
      </c>
      <c r="AR54" s="13">
        <f>'gunningscriterium SEB'!$K$21</f>
        <v>3</v>
      </c>
      <c r="AS54" s="211"/>
      <c r="AT54" s="211"/>
      <c r="AU54" s="211"/>
      <c r="AV54" s="211"/>
      <c r="AW54" s="213"/>
      <c r="AX54" s="210"/>
      <c r="AY54" s="211"/>
      <c r="AZ54" s="211"/>
      <c r="BA54" s="211"/>
      <c r="BB54" s="211"/>
      <c r="BC54" s="212" t="s">
        <v>38</v>
      </c>
      <c r="BD54" s="13">
        <f>'gunningscriterium SEB'!$M$21</f>
        <v>4</v>
      </c>
      <c r="BE54" s="211"/>
      <c r="BF54" s="211"/>
      <c r="BG54" s="211"/>
      <c r="BH54" s="211"/>
      <c r="BI54" s="213"/>
    </row>
    <row r="55" spans="1:61" s="53" customFormat="1" ht="32.1" customHeight="1" thickBot="1">
      <c r="A55" s="15"/>
      <c r="C55" s="445" t="s">
        <v>29</v>
      </c>
      <c r="D55" s="446"/>
      <c r="E55" s="447"/>
      <c r="F55" s="107" t="s">
        <v>215</v>
      </c>
      <c r="G55" s="127"/>
      <c r="H55" s="51" t="s">
        <v>14</v>
      </c>
      <c r="I55" s="305"/>
      <c r="J55" s="423"/>
      <c r="K55" s="424"/>
      <c r="L55" s="469" t="s">
        <v>216</v>
      </c>
      <c r="M55" s="374" t="s">
        <v>208</v>
      </c>
      <c r="N55" s="218" t="s">
        <v>17</v>
      </c>
      <c r="O55" s="219" t="s">
        <v>18</v>
      </c>
      <c r="P55" s="222" t="s">
        <v>19</v>
      </c>
      <c r="Q55" s="268" t="s">
        <v>20</v>
      </c>
      <c r="R55" s="222" t="s">
        <v>21</v>
      </c>
      <c r="S55" s="222" t="s">
        <v>22</v>
      </c>
      <c r="T55" s="268" t="s">
        <v>23</v>
      </c>
      <c r="U55" s="222" t="s">
        <v>24</v>
      </c>
      <c r="V55" s="220" t="s">
        <v>57</v>
      </c>
      <c r="W55" s="222" t="s">
        <v>25</v>
      </c>
      <c r="X55" s="222" t="s">
        <v>26</v>
      </c>
      <c r="Y55" s="224" t="s">
        <v>27</v>
      </c>
      <c r="Z55" s="218" t="s">
        <v>17</v>
      </c>
      <c r="AA55" s="219" t="s">
        <v>18</v>
      </c>
      <c r="AB55" s="222" t="s">
        <v>19</v>
      </c>
      <c r="AC55" s="268" t="s">
        <v>20</v>
      </c>
      <c r="AD55" s="222" t="s">
        <v>21</v>
      </c>
      <c r="AE55" s="222" t="s">
        <v>22</v>
      </c>
      <c r="AF55" s="268" t="s">
        <v>23</v>
      </c>
      <c r="AG55" s="222" t="s">
        <v>24</v>
      </c>
      <c r="AH55" s="220" t="s">
        <v>57</v>
      </c>
      <c r="AI55" s="222" t="s">
        <v>25</v>
      </c>
      <c r="AJ55" s="222" t="s">
        <v>26</v>
      </c>
      <c r="AK55" s="224" t="s">
        <v>27</v>
      </c>
      <c r="AL55" s="218" t="s">
        <v>17</v>
      </c>
      <c r="AM55" s="219" t="s">
        <v>18</v>
      </c>
      <c r="AN55" s="222" t="s">
        <v>19</v>
      </c>
      <c r="AO55" s="268" t="s">
        <v>20</v>
      </c>
      <c r="AP55" s="222" t="s">
        <v>21</v>
      </c>
      <c r="AQ55" s="222" t="s">
        <v>22</v>
      </c>
      <c r="AR55" s="268" t="s">
        <v>23</v>
      </c>
      <c r="AS55" s="222" t="s">
        <v>24</v>
      </c>
      <c r="AT55" s="220" t="s">
        <v>57</v>
      </c>
      <c r="AU55" s="222" t="s">
        <v>25</v>
      </c>
      <c r="AV55" s="222" t="s">
        <v>26</v>
      </c>
      <c r="AW55" s="224" t="s">
        <v>27</v>
      </c>
      <c r="AX55" s="218" t="s">
        <v>17</v>
      </c>
      <c r="AY55" s="219" t="s">
        <v>18</v>
      </c>
      <c r="AZ55" s="222" t="s">
        <v>19</v>
      </c>
      <c r="BA55" s="268" t="s">
        <v>20</v>
      </c>
      <c r="BB55" s="222" t="s">
        <v>21</v>
      </c>
      <c r="BC55" s="222" t="s">
        <v>22</v>
      </c>
      <c r="BD55" s="268" t="s">
        <v>23</v>
      </c>
      <c r="BE55" s="222" t="s">
        <v>24</v>
      </c>
      <c r="BF55" s="220" t="s">
        <v>57</v>
      </c>
      <c r="BG55" s="222" t="s">
        <v>25</v>
      </c>
      <c r="BH55" s="222" t="s">
        <v>26</v>
      </c>
      <c r="BI55" s="224" t="s">
        <v>27</v>
      </c>
    </row>
    <row r="56" spans="1:61" ht="15" customHeight="1">
      <c r="A56" s="115">
        <f>'gunningscriterium SEB'!$G$21</f>
        <v>0</v>
      </c>
      <c r="B56" s="3">
        <v>1</v>
      </c>
      <c r="C56" s="513"/>
      <c r="D56" s="514"/>
      <c r="E56" s="515"/>
      <c r="F56" s="420"/>
      <c r="G56" s="425"/>
      <c r="H56" s="271"/>
      <c r="I56" s="430"/>
      <c r="J56" s="431"/>
      <c r="K56" s="432"/>
      <c r="L56" s="473"/>
      <c r="M56" s="460">
        <f>SUM(N56:Y56)</f>
        <v>0</v>
      </c>
      <c r="N56" s="67"/>
      <c r="O56" s="20"/>
      <c r="P56" s="73"/>
      <c r="Q56" s="67"/>
      <c r="R56" s="21"/>
      <c r="S56" s="73"/>
      <c r="T56" s="70"/>
      <c r="U56" s="21"/>
      <c r="V56" s="73"/>
      <c r="W56" s="70"/>
      <c r="X56" s="21"/>
      <c r="Y56" s="22"/>
      <c r="Z56" s="225"/>
      <c r="AA56" s="226"/>
      <c r="AB56" s="227"/>
      <c r="AC56" s="228"/>
      <c r="AD56" s="229"/>
      <c r="AE56" s="227"/>
      <c r="AF56" s="230"/>
      <c r="AG56" s="229"/>
      <c r="AH56" s="227"/>
      <c r="AI56" s="230"/>
      <c r="AJ56" s="229"/>
      <c r="AK56" s="109"/>
      <c r="AL56" s="225"/>
      <c r="AM56" s="226"/>
      <c r="AN56" s="227"/>
      <c r="AO56" s="228"/>
      <c r="AP56" s="229"/>
      <c r="AQ56" s="227"/>
      <c r="AR56" s="230"/>
      <c r="AS56" s="229"/>
      <c r="AT56" s="227"/>
      <c r="AU56" s="230"/>
      <c r="AV56" s="229"/>
      <c r="AW56" s="109"/>
      <c r="AX56" s="225"/>
      <c r="AY56" s="226"/>
      <c r="AZ56" s="227"/>
      <c r="BA56" s="228"/>
      <c r="BB56" s="229"/>
      <c r="BC56" s="227"/>
      <c r="BD56" s="231"/>
      <c r="BE56" s="229"/>
      <c r="BF56" s="227"/>
      <c r="BG56" s="230"/>
      <c r="BH56" s="229"/>
      <c r="BI56" s="109"/>
    </row>
    <row r="57" spans="1:61" ht="15" customHeight="1">
      <c r="A57" s="524" t="s">
        <v>38</v>
      </c>
      <c r="B57" s="3">
        <v>2</v>
      </c>
      <c r="C57" s="516"/>
      <c r="D57" s="517"/>
      <c r="E57" s="518"/>
      <c r="F57" s="421"/>
      <c r="G57" s="426"/>
      <c r="H57" s="274"/>
      <c r="I57" s="433"/>
      <c r="J57" s="434"/>
      <c r="K57" s="435"/>
      <c r="L57" s="474"/>
      <c r="M57" s="463">
        <f>SUM(N57:Y57)</f>
        <v>0</v>
      </c>
      <c r="N57" s="68"/>
      <c r="O57" s="24"/>
      <c r="P57" s="74"/>
      <c r="Q57" s="68"/>
      <c r="R57" s="25"/>
      <c r="S57" s="74"/>
      <c r="T57" s="71"/>
      <c r="U57" s="25"/>
      <c r="V57" s="74"/>
      <c r="W57" s="71"/>
      <c r="X57" s="25"/>
      <c r="Y57" s="26"/>
      <c r="Z57" s="233"/>
      <c r="AA57" s="234"/>
      <c r="AB57" s="235"/>
      <c r="AC57" s="236"/>
      <c r="AD57" s="237"/>
      <c r="AE57" s="235"/>
      <c r="AF57" s="238"/>
      <c r="AG57" s="237"/>
      <c r="AH57" s="235"/>
      <c r="AI57" s="238"/>
      <c r="AJ57" s="237"/>
      <c r="AK57" s="110"/>
      <c r="AL57" s="233"/>
      <c r="AM57" s="234"/>
      <c r="AN57" s="235"/>
      <c r="AO57" s="236"/>
      <c r="AP57" s="237"/>
      <c r="AQ57" s="235"/>
      <c r="AR57" s="238"/>
      <c r="AS57" s="237"/>
      <c r="AT57" s="235"/>
      <c r="AU57" s="238"/>
      <c r="AV57" s="237"/>
      <c r="AW57" s="110"/>
      <c r="AX57" s="233"/>
      <c r="AY57" s="234"/>
      <c r="AZ57" s="235"/>
      <c r="BA57" s="236"/>
      <c r="BB57" s="237"/>
      <c r="BC57" s="235"/>
      <c r="BD57" s="238"/>
      <c r="BE57" s="237"/>
      <c r="BF57" s="235"/>
      <c r="BG57" s="238"/>
      <c r="BH57" s="237"/>
      <c r="BI57" s="110"/>
    </row>
    <row r="58" spans="1:61" ht="15" customHeight="1">
      <c r="A58" s="524"/>
      <c r="B58" s="3">
        <v>3</v>
      </c>
      <c r="C58" s="516"/>
      <c r="D58" s="517"/>
      <c r="E58" s="518"/>
      <c r="F58" s="421"/>
      <c r="G58" s="426"/>
      <c r="H58" s="274"/>
      <c r="I58" s="433"/>
      <c r="J58" s="434"/>
      <c r="K58" s="435"/>
      <c r="L58" s="474"/>
      <c r="M58" s="463">
        <f>SUM(N58:Y58)</f>
        <v>0</v>
      </c>
      <c r="N58" s="68"/>
      <c r="O58" s="24"/>
      <c r="P58" s="74"/>
      <c r="Q58" s="68"/>
      <c r="R58" s="25"/>
      <c r="S58" s="74"/>
      <c r="T58" s="71"/>
      <c r="U58" s="25"/>
      <c r="V58" s="74"/>
      <c r="W58" s="71"/>
      <c r="X58" s="25"/>
      <c r="Y58" s="26"/>
      <c r="Z58" s="233"/>
      <c r="AA58" s="234"/>
      <c r="AB58" s="235"/>
      <c r="AC58" s="236"/>
      <c r="AD58" s="237"/>
      <c r="AE58" s="235"/>
      <c r="AF58" s="238"/>
      <c r="AG58" s="237"/>
      <c r="AH58" s="235"/>
      <c r="AI58" s="238"/>
      <c r="AJ58" s="237"/>
      <c r="AK58" s="110"/>
      <c r="AL58" s="233"/>
      <c r="AM58" s="234"/>
      <c r="AN58" s="235"/>
      <c r="AO58" s="236"/>
      <c r="AP58" s="237"/>
      <c r="AQ58" s="235"/>
      <c r="AR58" s="238"/>
      <c r="AS58" s="237"/>
      <c r="AT58" s="235"/>
      <c r="AU58" s="238"/>
      <c r="AV58" s="237"/>
      <c r="AW58" s="110"/>
      <c r="AX58" s="233"/>
      <c r="AY58" s="234"/>
      <c r="AZ58" s="235"/>
      <c r="BA58" s="236"/>
      <c r="BB58" s="237"/>
      <c r="BC58" s="235"/>
      <c r="BD58" s="238"/>
      <c r="BE58" s="237"/>
      <c r="BF58" s="235"/>
      <c r="BG58" s="238"/>
      <c r="BH58" s="237"/>
      <c r="BI58" s="110"/>
    </row>
    <row r="59" spans="1:61" ht="15" customHeight="1">
      <c r="A59" s="524"/>
      <c r="B59" s="3">
        <v>4</v>
      </c>
      <c r="C59" s="516"/>
      <c r="D59" s="517"/>
      <c r="E59" s="518"/>
      <c r="F59" s="421"/>
      <c r="G59" s="426"/>
      <c r="H59" s="274"/>
      <c r="I59" s="433"/>
      <c r="J59" s="434"/>
      <c r="K59" s="435"/>
      <c r="L59" s="474"/>
      <c r="M59" s="463">
        <f>SUM(N59:Y59)</f>
        <v>0</v>
      </c>
      <c r="N59" s="68"/>
      <c r="O59" s="24"/>
      <c r="P59" s="74"/>
      <c r="Q59" s="68"/>
      <c r="R59" s="25"/>
      <c r="S59" s="74"/>
      <c r="T59" s="71"/>
      <c r="U59" s="25"/>
      <c r="V59" s="74"/>
      <c r="W59" s="71"/>
      <c r="X59" s="25"/>
      <c r="Y59" s="26"/>
      <c r="Z59" s="233"/>
      <c r="AA59" s="234"/>
      <c r="AB59" s="235"/>
      <c r="AC59" s="236"/>
      <c r="AD59" s="237"/>
      <c r="AE59" s="235"/>
      <c r="AF59" s="238"/>
      <c r="AG59" s="237"/>
      <c r="AH59" s="235"/>
      <c r="AI59" s="238"/>
      <c r="AJ59" s="237"/>
      <c r="AK59" s="110"/>
      <c r="AL59" s="233"/>
      <c r="AM59" s="234"/>
      <c r="AN59" s="235"/>
      <c r="AO59" s="236"/>
      <c r="AP59" s="237"/>
      <c r="AQ59" s="235"/>
      <c r="AR59" s="238"/>
      <c r="AS59" s="237"/>
      <c r="AT59" s="235"/>
      <c r="AU59" s="238"/>
      <c r="AV59" s="237"/>
      <c r="AW59" s="110"/>
      <c r="AX59" s="233"/>
      <c r="AY59" s="234"/>
      <c r="AZ59" s="235"/>
      <c r="BA59" s="236"/>
      <c r="BB59" s="237"/>
      <c r="BC59" s="235"/>
      <c r="BD59" s="238"/>
      <c r="BE59" s="237"/>
      <c r="BF59" s="235"/>
      <c r="BG59" s="238"/>
      <c r="BH59" s="237"/>
      <c r="BI59" s="110"/>
    </row>
    <row r="60" spans="1:61" ht="15" customHeight="1" thickBot="1">
      <c r="A60" s="524"/>
      <c r="B60" s="3">
        <v>5</v>
      </c>
      <c r="C60" s="519"/>
      <c r="D60" s="520"/>
      <c r="E60" s="521"/>
      <c r="F60" s="422"/>
      <c r="G60" s="427"/>
      <c r="H60" s="277"/>
      <c r="I60" s="436"/>
      <c r="J60" s="437"/>
      <c r="K60" s="438"/>
      <c r="L60" s="475"/>
      <c r="M60" s="476">
        <f>SUM(N60:Y60)</f>
        <v>0</v>
      </c>
      <c r="N60" s="69"/>
      <c r="O60" s="56"/>
      <c r="P60" s="75"/>
      <c r="Q60" s="69"/>
      <c r="R60" s="57"/>
      <c r="S60" s="75"/>
      <c r="T60" s="72"/>
      <c r="U60" s="57"/>
      <c r="V60" s="75"/>
      <c r="W60" s="72"/>
      <c r="X60" s="57"/>
      <c r="Y60" s="58"/>
      <c r="Z60" s="233"/>
      <c r="AA60" s="234"/>
      <c r="AB60" s="235"/>
      <c r="AC60" s="236"/>
      <c r="AD60" s="237"/>
      <c r="AE60" s="235"/>
      <c r="AF60" s="238"/>
      <c r="AG60" s="237"/>
      <c r="AH60" s="235"/>
      <c r="AI60" s="238"/>
      <c r="AJ60" s="237"/>
      <c r="AK60" s="110"/>
      <c r="AL60" s="233"/>
      <c r="AM60" s="234"/>
      <c r="AN60" s="235"/>
      <c r="AO60" s="236"/>
      <c r="AP60" s="237"/>
      <c r="AQ60" s="235"/>
      <c r="AR60" s="238"/>
      <c r="AS60" s="237"/>
      <c r="AT60" s="235"/>
      <c r="AU60" s="238"/>
      <c r="AV60" s="237"/>
      <c r="AW60" s="110"/>
      <c r="AX60" s="233"/>
      <c r="AY60" s="234"/>
      <c r="AZ60" s="235"/>
      <c r="BA60" s="236"/>
      <c r="BB60" s="237"/>
      <c r="BC60" s="235"/>
      <c r="BD60" s="238"/>
      <c r="BE60" s="237"/>
      <c r="BF60" s="235"/>
      <c r="BG60" s="238"/>
      <c r="BH60" s="237"/>
      <c r="BI60" s="110"/>
    </row>
    <row r="61" spans="1:61" ht="15" customHeight="1">
      <c r="A61" s="116">
        <f>'gunningscriterium SEB'!$I$21</f>
        <v>2</v>
      </c>
      <c r="B61" s="14">
        <v>1</v>
      </c>
      <c r="C61" s="513"/>
      <c r="D61" s="514"/>
      <c r="E61" s="515"/>
      <c r="F61" s="420"/>
      <c r="G61" s="425"/>
      <c r="H61" s="271"/>
      <c r="I61" s="430"/>
      <c r="J61" s="431"/>
      <c r="K61" s="432"/>
      <c r="L61" s="473"/>
      <c r="M61" s="460">
        <f>SUM(Z61:AK61)</f>
        <v>0</v>
      </c>
      <c r="N61" s="228"/>
      <c r="O61" s="226"/>
      <c r="P61" s="227"/>
      <c r="Q61" s="228"/>
      <c r="R61" s="229"/>
      <c r="S61" s="227"/>
      <c r="T61" s="230"/>
      <c r="U61" s="229"/>
      <c r="V61" s="227"/>
      <c r="W61" s="230"/>
      <c r="X61" s="229"/>
      <c r="Y61" s="109"/>
      <c r="Z61" s="19"/>
      <c r="AA61" s="20"/>
      <c r="AB61" s="73"/>
      <c r="AC61" s="67"/>
      <c r="AD61" s="21"/>
      <c r="AE61" s="73"/>
      <c r="AF61" s="70"/>
      <c r="AG61" s="21"/>
      <c r="AH61" s="73"/>
      <c r="AI61" s="70"/>
      <c r="AJ61" s="21"/>
      <c r="AK61" s="22"/>
      <c r="AL61" s="225"/>
      <c r="AM61" s="226"/>
      <c r="AN61" s="227"/>
      <c r="AO61" s="228"/>
      <c r="AP61" s="229"/>
      <c r="AQ61" s="227"/>
      <c r="AR61" s="230"/>
      <c r="AS61" s="229"/>
      <c r="AT61" s="227"/>
      <c r="AU61" s="230"/>
      <c r="AV61" s="229"/>
      <c r="AW61" s="109"/>
      <c r="AX61" s="225"/>
      <c r="AY61" s="226"/>
      <c r="AZ61" s="227"/>
      <c r="BA61" s="228"/>
      <c r="BB61" s="229"/>
      <c r="BC61" s="227"/>
      <c r="BD61" s="230"/>
      <c r="BE61" s="229"/>
      <c r="BF61" s="227"/>
      <c r="BG61" s="230"/>
      <c r="BH61" s="229"/>
      <c r="BI61" s="109"/>
    </row>
    <row r="62" spans="1:61" ht="15" customHeight="1">
      <c r="A62" s="524" t="s">
        <v>38</v>
      </c>
      <c r="B62" s="3">
        <v>2</v>
      </c>
      <c r="C62" s="516"/>
      <c r="D62" s="517"/>
      <c r="E62" s="518"/>
      <c r="F62" s="421"/>
      <c r="G62" s="426"/>
      <c r="H62" s="274"/>
      <c r="I62" s="433"/>
      <c r="J62" s="434"/>
      <c r="K62" s="435"/>
      <c r="L62" s="474"/>
      <c r="M62" s="463">
        <f>SUM(Z62:AK62)</f>
        <v>0</v>
      </c>
      <c r="N62" s="236"/>
      <c r="O62" s="234"/>
      <c r="P62" s="235"/>
      <c r="Q62" s="236"/>
      <c r="R62" s="237"/>
      <c r="S62" s="235"/>
      <c r="T62" s="238"/>
      <c r="U62" s="237"/>
      <c r="V62" s="235"/>
      <c r="W62" s="238"/>
      <c r="X62" s="237"/>
      <c r="Y62" s="110"/>
      <c r="Z62" s="23"/>
      <c r="AA62" s="24"/>
      <c r="AB62" s="74"/>
      <c r="AC62" s="68"/>
      <c r="AD62" s="25"/>
      <c r="AE62" s="74"/>
      <c r="AF62" s="71"/>
      <c r="AG62" s="25"/>
      <c r="AH62" s="74"/>
      <c r="AI62" s="71"/>
      <c r="AJ62" s="25"/>
      <c r="AK62" s="26"/>
      <c r="AL62" s="233"/>
      <c r="AM62" s="234"/>
      <c r="AN62" s="235"/>
      <c r="AO62" s="236"/>
      <c r="AP62" s="237"/>
      <c r="AQ62" s="235"/>
      <c r="AR62" s="238"/>
      <c r="AS62" s="237"/>
      <c r="AT62" s="235"/>
      <c r="AU62" s="238"/>
      <c r="AV62" s="237"/>
      <c r="AW62" s="110"/>
      <c r="AX62" s="233"/>
      <c r="AY62" s="234"/>
      <c r="AZ62" s="235"/>
      <c r="BA62" s="236"/>
      <c r="BB62" s="237"/>
      <c r="BC62" s="235"/>
      <c r="BD62" s="238"/>
      <c r="BE62" s="237"/>
      <c r="BF62" s="235"/>
      <c r="BG62" s="238"/>
      <c r="BH62" s="237"/>
      <c r="BI62" s="110"/>
    </row>
    <row r="63" spans="1:61" ht="15" customHeight="1">
      <c r="A63" s="524"/>
      <c r="B63" s="3">
        <v>3</v>
      </c>
      <c r="C63" s="516"/>
      <c r="D63" s="517"/>
      <c r="E63" s="518"/>
      <c r="F63" s="421"/>
      <c r="G63" s="426"/>
      <c r="H63" s="274"/>
      <c r="I63" s="433"/>
      <c r="J63" s="434"/>
      <c r="K63" s="435"/>
      <c r="L63" s="474"/>
      <c r="M63" s="463">
        <f>SUM(Z63:AK63)</f>
        <v>0</v>
      </c>
      <c r="N63" s="236"/>
      <c r="O63" s="234"/>
      <c r="P63" s="235"/>
      <c r="Q63" s="236"/>
      <c r="R63" s="237"/>
      <c r="S63" s="235"/>
      <c r="T63" s="238"/>
      <c r="U63" s="237"/>
      <c r="V63" s="235"/>
      <c r="W63" s="238"/>
      <c r="X63" s="237"/>
      <c r="Y63" s="110"/>
      <c r="Z63" s="23"/>
      <c r="AA63" s="24"/>
      <c r="AB63" s="74"/>
      <c r="AC63" s="68"/>
      <c r="AD63" s="25"/>
      <c r="AE63" s="74"/>
      <c r="AF63" s="71"/>
      <c r="AG63" s="25"/>
      <c r="AH63" s="74"/>
      <c r="AI63" s="71"/>
      <c r="AJ63" s="25"/>
      <c r="AK63" s="26"/>
      <c r="AL63" s="233"/>
      <c r="AM63" s="234"/>
      <c r="AN63" s="235"/>
      <c r="AO63" s="236"/>
      <c r="AP63" s="237"/>
      <c r="AQ63" s="235"/>
      <c r="AR63" s="238"/>
      <c r="AS63" s="237"/>
      <c r="AT63" s="235"/>
      <c r="AU63" s="238"/>
      <c r="AV63" s="237"/>
      <c r="AW63" s="110"/>
      <c r="AX63" s="233"/>
      <c r="AY63" s="234"/>
      <c r="AZ63" s="235"/>
      <c r="BA63" s="236"/>
      <c r="BB63" s="237"/>
      <c r="BC63" s="235"/>
      <c r="BD63" s="238"/>
      <c r="BE63" s="237"/>
      <c r="BF63" s="235"/>
      <c r="BG63" s="238"/>
      <c r="BH63" s="237"/>
      <c r="BI63" s="110"/>
    </row>
    <row r="64" spans="1:61" ht="15" customHeight="1">
      <c r="A64" s="524"/>
      <c r="B64" s="3">
        <v>4</v>
      </c>
      <c r="C64" s="516"/>
      <c r="D64" s="517"/>
      <c r="E64" s="518"/>
      <c r="F64" s="421"/>
      <c r="G64" s="426"/>
      <c r="H64" s="274"/>
      <c r="I64" s="433"/>
      <c r="J64" s="434"/>
      <c r="K64" s="435"/>
      <c r="L64" s="474"/>
      <c r="M64" s="463">
        <f>SUM(Z64:AK64)</f>
        <v>0</v>
      </c>
      <c r="N64" s="246"/>
      <c r="O64" s="241"/>
      <c r="P64" s="242"/>
      <c r="Q64" s="243"/>
      <c r="R64" s="244"/>
      <c r="S64" s="242"/>
      <c r="T64" s="245"/>
      <c r="U64" s="244"/>
      <c r="V64" s="242"/>
      <c r="W64" s="245"/>
      <c r="X64" s="244"/>
      <c r="Y64" s="110"/>
      <c r="Z64" s="27"/>
      <c r="AA64" s="28"/>
      <c r="AB64" s="86"/>
      <c r="AC64" s="76"/>
      <c r="AD64" s="29"/>
      <c r="AE64" s="86"/>
      <c r="AF64" s="78"/>
      <c r="AG64" s="29"/>
      <c r="AH64" s="86"/>
      <c r="AI64" s="78"/>
      <c r="AJ64" s="29"/>
      <c r="AK64" s="26"/>
      <c r="AL64" s="240"/>
      <c r="AM64" s="241"/>
      <c r="AN64" s="242"/>
      <c r="AO64" s="246"/>
      <c r="AP64" s="244"/>
      <c r="AQ64" s="242"/>
      <c r="AR64" s="245"/>
      <c r="AS64" s="244"/>
      <c r="AT64" s="242"/>
      <c r="AU64" s="245"/>
      <c r="AV64" s="244"/>
      <c r="AW64" s="110"/>
      <c r="AX64" s="240"/>
      <c r="AY64" s="241"/>
      <c r="AZ64" s="242"/>
      <c r="BA64" s="246"/>
      <c r="BB64" s="244"/>
      <c r="BC64" s="242"/>
      <c r="BD64" s="245"/>
      <c r="BE64" s="244"/>
      <c r="BF64" s="242"/>
      <c r="BG64" s="245"/>
      <c r="BH64" s="244"/>
      <c r="BI64" s="110"/>
    </row>
    <row r="65" spans="1:61" ht="15" customHeight="1" thickBot="1">
      <c r="A65" s="524"/>
      <c r="B65" s="3">
        <v>5</v>
      </c>
      <c r="C65" s="519"/>
      <c r="D65" s="520"/>
      <c r="E65" s="521"/>
      <c r="F65" s="422"/>
      <c r="G65" s="428"/>
      <c r="H65" s="280"/>
      <c r="I65" s="439"/>
      <c r="J65" s="440"/>
      <c r="K65" s="441"/>
      <c r="L65" s="477"/>
      <c r="M65" s="466">
        <f>SUM(Z65:AK65)</f>
        <v>0</v>
      </c>
      <c r="N65" s="250"/>
      <c r="O65" s="248"/>
      <c r="P65" s="249"/>
      <c r="Q65" s="250"/>
      <c r="R65" s="251"/>
      <c r="S65" s="249"/>
      <c r="T65" s="252"/>
      <c r="U65" s="251"/>
      <c r="V65" s="249"/>
      <c r="W65" s="252"/>
      <c r="X65" s="251"/>
      <c r="Y65" s="111"/>
      <c r="Z65" s="35"/>
      <c r="AA65" s="36"/>
      <c r="AB65" s="87"/>
      <c r="AC65" s="77"/>
      <c r="AD65" s="37"/>
      <c r="AE65" s="87"/>
      <c r="AF65" s="79"/>
      <c r="AG65" s="37"/>
      <c r="AH65" s="87"/>
      <c r="AI65" s="79"/>
      <c r="AJ65" s="37"/>
      <c r="AK65" s="63"/>
      <c r="AL65" s="247"/>
      <c r="AM65" s="248"/>
      <c r="AN65" s="249"/>
      <c r="AO65" s="250"/>
      <c r="AP65" s="251"/>
      <c r="AQ65" s="249"/>
      <c r="AR65" s="252"/>
      <c r="AS65" s="251"/>
      <c r="AT65" s="249"/>
      <c r="AU65" s="252"/>
      <c r="AV65" s="251"/>
      <c r="AW65" s="111"/>
      <c r="AX65" s="247"/>
      <c r="AY65" s="248"/>
      <c r="AZ65" s="249"/>
      <c r="BA65" s="250"/>
      <c r="BB65" s="251"/>
      <c r="BC65" s="249"/>
      <c r="BD65" s="252"/>
      <c r="BE65" s="251"/>
      <c r="BF65" s="249"/>
      <c r="BG65" s="252"/>
      <c r="BH65" s="251"/>
      <c r="BI65" s="111"/>
    </row>
    <row r="66" spans="1:61" ht="15" customHeight="1">
      <c r="A66" s="116">
        <f>'gunningscriterium SEB'!$K$21</f>
        <v>3</v>
      </c>
      <c r="B66" s="14">
        <v>1</v>
      </c>
      <c r="C66" s="513"/>
      <c r="D66" s="514"/>
      <c r="E66" s="515"/>
      <c r="F66" s="420"/>
      <c r="G66" s="425"/>
      <c r="H66" s="271"/>
      <c r="I66" s="430"/>
      <c r="J66" s="431"/>
      <c r="K66" s="432"/>
      <c r="L66" s="473"/>
      <c r="M66" s="460">
        <f>SUM(AL66:AW66)</f>
        <v>0</v>
      </c>
      <c r="N66" s="256"/>
      <c r="O66" s="254"/>
      <c r="P66" s="255"/>
      <c r="Q66" s="256"/>
      <c r="R66" s="257"/>
      <c r="S66" s="255"/>
      <c r="T66" s="258"/>
      <c r="U66" s="257"/>
      <c r="V66" s="255"/>
      <c r="W66" s="258"/>
      <c r="X66" s="257"/>
      <c r="Y66" s="109"/>
      <c r="Z66" s="253"/>
      <c r="AA66" s="254"/>
      <c r="AB66" s="255"/>
      <c r="AC66" s="256"/>
      <c r="AD66" s="257"/>
      <c r="AE66" s="255"/>
      <c r="AF66" s="258"/>
      <c r="AG66" s="257"/>
      <c r="AH66" s="255"/>
      <c r="AI66" s="258"/>
      <c r="AJ66" s="257"/>
      <c r="AK66" s="109"/>
      <c r="AL66" s="64"/>
      <c r="AM66" s="65"/>
      <c r="AN66" s="88"/>
      <c r="AO66" s="80"/>
      <c r="AP66" s="66"/>
      <c r="AQ66" s="88"/>
      <c r="AR66" s="81"/>
      <c r="AS66" s="66"/>
      <c r="AT66" s="88"/>
      <c r="AU66" s="81"/>
      <c r="AV66" s="66"/>
      <c r="AW66" s="22"/>
      <c r="AX66" s="253"/>
      <c r="AY66" s="254"/>
      <c r="AZ66" s="255"/>
      <c r="BA66" s="256"/>
      <c r="BB66" s="257"/>
      <c r="BC66" s="255"/>
      <c r="BD66" s="258"/>
      <c r="BE66" s="257"/>
      <c r="BF66" s="255"/>
      <c r="BG66" s="258"/>
      <c r="BH66" s="257"/>
      <c r="BI66" s="109"/>
    </row>
    <row r="67" spans="1:61" ht="15" customHeight="1">
      <c r="A67" s="524" t="s">
        <v>38</v>
      </c>
      <c r="B67" s="3">
        <v>2</v>
      </c>
      <c r="C67" s="516"/>
      <c r="D67" s="517"/>
      <c r="E67" s="518"/>
      <c r="F67" s="421"/>
      <c r="G67" s="426"/>
      <c r="H67" s="274"/>
      <c r="I67" s="433"/>
      <c r="J67" s="434"/>
      <c r="K67" s="435"/>
      <c r="L67" s="474"/>
      <c r="M67" s="463">
        <f>SUM(AL67:AW67)</f>
        <v>0</v>
      </c>
      <c r="N67" s="246"/>
      <c r="O67" s="241"/>
      <c r="P67" s="242"/>
      <c r="Q67" s="246"/>
      <c r="R67" s="244"/>
      <c r="S67" s="242"/>
      <c r="T67" s="245"/>
      <c r="U67" s="244"/>
      <c r="V67" s="242"/>
      <c r="W67" s="245"/>
      <c r="X67" s="244"/>
      <c r="Y67" s="110"/>
      <c r="Z67" s="240"/>
      <c r="AA67" s="241"/>
      <c r="AB67" s="242"/>
      <c r="AC67" s="246"/>
      <c r="AD67" s="244"/>
      <c r="AE67" s="242"/>
      <c r="AF67" s="245"/>
      <c r="AG67" s="244"/>
      <c r="AH67" s="242"/>
      <c r="AI67" s="245"/>
      <c r="AJ67" s="244"/>
      <c r="AK67" s="110"/>
      <c r="AL67" s="27"/>
      <c r="AM67" s="28"/>
      <c r="AN67" s="86"/>
      <c r="AO67" s="76"/>
      <c r="AP67" s="29"/>
      <c r="AQ67" s="86"/>
      <c r="AR67" s="78"/>
      <c r="AS67" s="29"/>
      <c r="AT67" s="86"/>
      <c r="AU67" s="78"/>
      <c r="AV67" s="29"/>
      <c r="AW67" s="26"/>
      <c r="AX67" s="240"/>
      <c r="AY67" s="241"/>
      <c r="AZ67" s="242"/>
      <c r="BA67" s="246"/>
      <c r="BB67" s="244"/>
      <c r="BC67" s="242"/>
      <c r="BD67" s="245"/>
      <c r="BE67" s="244"/>
      <c r="BF67" s="242"/>
      <c r="BG67" s="245"/>
      <c r="BH67" s="244"/>
      <c r="BI67" s="110"/>
    </row>
    <row r="68" spans="1:61" ht="15" customHeight="1">
      <c r="A68" s="524"/>
      <c r="B68" s="3">
        <v>3</v>
      </c>
      <c r="C68" s="516"/>
      <c r="D68" s="517"/>
      <c r="E68" s="518"/>
      <c r="F68" s="421"/>
      <c r="G68" s="426"/>
      <c r="H68" s="274"/>
      <c r="I68" s="433"/>
      <c r="J68" s="434"/>
      <c r="K68" s="435"/>
      <c r="L68" s="474"/>
      <c r="M68" s="463">
        <f>SUM(AL68:AW68)</f>
        <v>0</v>
      </c>
      <c r="N68" s="246"/>
      <c r="O68" s="241"/>
      <c r="P68" s="242"/>
      <c r="Q68" s="246"/>
      <c r="R68" s="244"/>
      <c r="S68" s="242"/>
      <c r="T68" s="245"/>
      <c r="U68" s="244"/>
      <c r="V68" s="242"/>
      <c r="W68" s="245"/>
      <c r="X68" s="244"/>
      <c r="Y68" s="110"/>
      <c r="Z68" s="240"/>
      <c r="AA68" s="241"/>
      <c r="AB68" s="242"/>
      <c r="AC68" s="246"/>
      <c r="AD68" s="244"/>
      <c r="AE68" s="242"/>
      <c r="AF68" s="245"/>
      <c r="AG68" s="244"/>
      <c r="AH68" s="242"/>
      <c r="AI68" s="245"/>
      <c r="AJ68" s="244"/>
      <c r="AK68" s="110"/>
      <c r="AL68" s="27"/>
      <c r="AM68" s="28"/>
      <c r="AN68" s="86"/>
      <c r="AO68" s="76"/>
      <c r="AP68" s="29"/>
      <c r="AQ68" s="86"/>
      <c r="AR68" s="78"/>
      <c r="AS68" s="29"/>
      <c r="AT68" s="86"/>
      <c r="AU68" s="78"/>
      <c r="AV68" s="29"/>
      <c r="AW68" s="26"/>
      <c r="AX68" s="240"/>
      <c r="AY68" s="241"/>
      <c r="AZ68" s="242"/>
      <c r="BA68" s="246"/>
      <c r="BB68" s="244"/>
      <c r="BC68" s="242"/>
      <c r="BD68" s="245"/>
      <c r="BE68" s="244"/>
      <c r="BF68" s="242"/>
      <c r="BG68" s="245"/>
      <c r="BH68" s="244"/>
      <c r="BI68" s="110"/>
    </row>
    <row r="69" spans="1:61" ht="15" customHeight="1">
      <c r="A69" s="524"/>
      <c r="B69" s="3">
        <v>4</v>
      </c>
      <c r="C69" s="516"/>
      <c r="D69" s="517"/>
      <c r="E69" s="518"/>
      <c r="F69" s="421"/>
      <c r="G69" s="426"/>
      <c r="H69" s="274"/>
      <c r="I69" s="433"/>
      <c r="J69" s="434"/>
      <c r="K69" s="435"/>
      <c r="L69" s="474"/>
      <c r="M69" s="463">
        <f>SUM(AL69:AW69)</f>
        <v>0</v>
      </c>
      <c r="N69" s="246"/>
      <c r="O69" s="241"/>
      <c r="P69" s="242"/>
      <c r="Q69" s="246"/>
      <c r="R69" s="244"/>
      <c r="S69" s="242"/>
      <c r="T69" s="245"/>
      <c r="U69" s="244"/>
      <c r="V69" s="242"/>
      <c r="W69" s="245"/>
      <c r="X69" s="244"/>
      <c r="Y69" s="110"/>
      <c r="Z69" s="240"/>
      <c r="AA69" s="241"/>
      <c r="AB69" s="242"/>
      <c r="AC69" s="246"/>
      <c r="AD69" s="244"/>
      <c r="AE69" s="242"/>
      <c r="AF69" s="245"/>
      <c r="AG69" s="244"/>
      <c r="AH69" s="242"/>
      <c r="AI69" s="245"/>
      <c r="AJ69" s="244"/>
      <c r="AK69" s="110"/>
      <c r="AL69" s="27"/>
      <c r="AM69" s="28"/>
      <c r="AN69" s="86"/>
      <c r="AO69" s="76"/>
      <c r="AP69" s="29"/>
      <c r="AQ69" s="86"/>
      <c r="AR69" s="78"/>
      <c r="AS69" s="29"/>
      <c r="AT69" s="86"/>
      <c r="AU69" s="78"/>
      <c r="AV69" s="29"/>
      <c r="AW69" s="26"/>
      <c r="AX69" s="240"/>
      <c r="AY69" s="241"/>
      <c r="AZ69" s="242"/>
      <c r="BA69" s="246"/>
      <c r="BB69" s="244"/>
      <c r="BC69" s="242"/>
      <c r="BD69" s="245"/>
      <c r="BE69" s="244"/>
      <c r="BF69" s="242"/>
      <c r="BG69" s="245"/>
      <c r="BH69" s="244"/>
      <c r="BI69" s="110"/>
    </row>
    <row r="70" spans="1:61" ht="15" customHeight="1" thickBot="1">
      <c r="A70" s="524"/>
      <c r="B70" s="3">
        <v>5</v>
      </c>
      <c r="C70" s="519"/>
      <c r="D70" s="520"/>
      <c r="E70" s="521"/>
      <c r="F70" s="422"/>
      <c r="G70" s="428"/>
      <c r="H70" s="280"/>
      <c r="I70" s="439"/>
      <c r="J70" s="440"/>
      <c r="K70" s="441"/>
      <c r="L70" s="477"/>
      <c r="M70" s="466">
        <f>SUM(AL70:AW70)</f>
        <v>0</v>
      </c>
      <c r="N70" s="250"/>
      <c r="O70" s="248"/>
      <c r="P70" s="249"/>
      <c r="Q70" s="250"/>
      <c r="R70" s="251"/>
      <c r="S70" s="249"/>
      <c r="T70" s="252"/>
      <c r="U70" s="251"/>
      <c r="V70" s="249"/>
      <c r="W70" s="252"/>
      <c r="X70" s="251"/>
      <c r="Y70" s="111"/>
      <c r="Z70" s="247"/>
      <c r="AA70" s="248"/>
      <c r="AB70" s="249"/>
      <c r="AC70" s="250"/>
      <c r="AD70" s="251"/>
      <c r="AE70" s="249"/>
      <c r="AF70" s="252"/>
      <c r="AG70" s="251"/>
      <c r="AH70" s="249"/>
      <c r="AI70" s="252"/>
      <c r="AJ70" s="251"/>
      <c r="AK70" s="111"/>
      <c r="AL70" s="35"/>
      <c r="AM70" s="36"/>
      <c r="AN70" s="87"/>
      <c r="AO70" s="77"/>
      <c r="AP70" s="37"/>
      <c r="AQ70" s="87"/>
      <c r="AR70" s="79"/>
      <c r="AS70" s="37"/>
      <c r="AT70" s="87"/>
      <c r="AU70" s="79"/>
      <c r="AV70" s="37"/>
      <c r="AW70" s="63"/>
      <c r="AX70" s="247"/>
      <c r="AY70" s="248"/>
      <c r="AZ70" s="249"/>
      <c r="BA70" s="250"/>
      <c r="BB70" s="251"/>
      <c r="BC70" s="249"/>
      <c r="BD70" s="252"/>
      <c r="BE70" s="251"/>
      <c r="BF70" s="249"/>
      <c r="BG70" s="252"/>
      <c r="BH70" s="251"/>
      <c r="BI70" s="111"/>
    </row>
    <row r="71" spans="1:61" ht="15" customHeight="1">
      <c r="A71" s="116">
        <f>'gunningscriterium SEB'!$M$21</f>
        <v>4</v>
      </c>
      <c r="B71" s="14">
        <v>1</v>
      </c>
      <c r="C71" s="513"/>
      <c r="D71" s="514"/>
      <c r="E71" s="515"/>
      <c r="F71" s="420"/>
      <c r="G71" s="429"/>
      <c r="H71" s="283"/>
      <c r="I71" s="442"/>
      <c r="J71" s="443"/>
      <c r="K71" s="444"/>
      <c r="L71" s="478"/>
      <c r="M71" s="479">
        <f>SUM(AX71:BI71)</f>
        <v>0</v>
      </c>
      <c r="N71" s="246"/>
      <c r="O71" s="241"/>
      <c r="P71" s="242"/>
      <c r="Q71" s="246"/>
      <c r="R71" s="244"/>
      <c r="S71" s="242"/>
      <c r="T71" s="245"/>
      <c r="U71" s="244"/>
      <c r="V71" s="242"/>
      <c r="W71" s="245"/>
      <c r="X71" s="244"/>
      <c r="Y71" s="110"/>
      <c r="Z71" s="240"/>
      <c r="AA71" s="241"/>
      <c r="AB71" s="242"/>
      <c r="AC71" s="246"/>
      <c r="AD71" s="244"/>
      <c r="AE71" s="242"/>
      <c r="AF71" s="245"/>
      <c r="AG71" s="244"/>
      <c r="AH71" s="242"/>
      <c r="AI71" s="245"/>
      <c r="AJ71" s="244"/>
      <c r="AK71" s="110"/>
      <c r="AL71" s="240"/>
      <c r="AM71" s="241"/>
      <c r="AN71" s="242"/>
      <c r="AO71" s="246"/>
      <c r="AP71" s="244"/>
      <c r="AQ71" s="242"/>
      <c r="AR71" s="245"/>
      <c r="AS71" s="244"/>
      <c r="AT71" s="242"/>
      <c r="AU71" s="245"/>
      <c r="AV71" s="244"/>
      <c r="AW71" s="110"/>
      <c r="AX71" s="59"/>
      <c r="AY71" s="60"/>
      <c r="AZ71" s="89"/>
      <c r="BA71" s="82"/>
      <c r="BB71" s="61"/>
      <c r="BC71" s="89"/>
      <c r="BD71" s="84"/>
      <c r="BE71" s="61"/>
      <c r="BF71" s="89"/>
      <c r="BG71" s="84"/>
      <c r="BH71" s="61"/>
      <c r="BI71" s="62"/>
    </row>
    <row r="72" spans="1:61" ht="15" customHeight="1">
      <c r="A72" s="524" t="s">
        <v>38</v>
      </c>
      <c r="B72" s="3">
        <v>2</v>
      </c>
      <c r="C72" s="516"/>
      <c r="D72" s="517"/>
      <c r="E72" s="518"/>
      <c r="F72" s="421"/>
      <c r="G72" s="426"/>
      <c r="H72" s="274"/>
      <c r="I72" s="433"/>
      <c r="J72" s="434"/>
      <c r="K72" s="435"/>
      <c r="L72" s="474"/>
      <c r="M72" s="463">
        <f>SUM(AX72:BI72)</f>
        <v>0</v>
      </c>
      <c r="N72" s="246"/>
      <c r="O72" s="241"/>
      <c r="P72" s="242"/>
      <c r="Q72" s="246"/>
      <c r="R72" s="244"/>
      <c r="S72" s="242"/>
      <c r="T72" s="245"/>
      <c r="U72" s="244"/>
      <c r="V72" s="242"/>
      <c r="W72" s="245"/>
      <c r="X72" s="244"/>
      <c r="Y72" s="110"/>
      <c r="Z72" s="240"/>
      <c r="AA72" s="241"/>
      <c r="AB72" s="242"/>
      <c r="AC72" s="246"/>
      <c r="AD72" s="244"/>
      <c r="AE72" s="242"/>
      <c r="AF72" s="245"/>
      <c r="AG72" s="244"/>
      <c r="AH72" s="242"/>
      <c r="AI72" s="245"/>
      <c r="AJ72" s="244"/>
      <c r="AK72" s="110"/>
      <c r="AL72" s="240"/>
      <c r="AM72" s="241"/>
      <c r="AN72" s="242"/>
      <c r="AO72" s="246"/>
      <c r="AP72" s="244"/>
      <c r="AQ72" s="242"/>
      <c r="AR72" s="245"/>
      <c r="AS72" s="244"/>
      <c r="AT72" s="242"/>
      <c r="AU72" s="245"/>
      <c r="AV72" s="244"/>
      <c r="AW72" s="110"/>
      <c r="AX72" s="27"/>
      <c r="AY72" s="28"/>
      <c r="AZ72" s="86"/>
      <c r="BA72" s="76"/>
      <c r="BB72" s="29"/>
      <c r="BC72" s="86"/>
      <c r="BD72" s="78"/>
      <c r="BE72" s="29"/>
      <c r="BF72" s="86"/>
      <c r="BG72" s="78"/>
      <c r="BH72" s="29"/>
      <c r="BI72" s="26"/>
    </row>
    <row r="73" spans="1:61" ht="15" customHeight="1">
      <c r="A73" s="524"/>
      <c r="B73" s="3">
        <v>3</v>
      </c>
      <c r="C73" s="516"/>
      <c r="D73" s="517"/>
      <c r="E73" s="518"/>
      <c r="F73" s="421"/>
      <c r="G73" s="426"/>
      <c r="H73" s="274"/>
      <c r="I73" s="433"/>
      <c r="J73" s="434"/>
      <c r="K73" s="435"/>
      <c r="L73" s="474"/>
      <c r="M73" s="463">
        <f>SUM(AX73:BI73)</f>
        <v>0</v>
      </c>
      <c r="N73" s="246"/>
      <c r="O73" s="241"/>
      <c r="P73" s="242"/>
      <c r="Q73" s="246"/>
      <c r="R73" s="244"/>
      <c r="S73" s="242"/>
      <c r="T73" s="245"/>
      <c r="U73" s="244"/>
      <c r="V73" s="242"/>
      <c r="W73" s="245"/>
      <c r="X73" s="244"/>
      <c r="Y73" s="261"/>
      <c r="Z73" s="240"/>
      <c r="AA73" s="241"/>
      <c r="AB73" s="242"/>
      <c r="AC73" s="246"/>
      <c r="AD73" s="244"/>
      <c r="AE73" s="242"/>
      <c r="AF73" s="245"/>
      <c r="AG73" s="244"/>
      <c r="AH73" s="242"/>
      <c r="AI73" s="245"/>
      <c r="AJ73" s="244"/>
      <c r="AK73" s="261"/>
      <c r="AL73" s="240"/>
      <c r="AM73" s="241"/>
      <c r="AN73" s="242"/>
      <c r="AO73" s="246"/>
      <c r="AP73" s="244"/>
      <c r="AQ73" s="242"/>
      <c r="AR73" s="245"/>
      <c r="AS73" s="244"/>
      <c r="AT73" s="242"/>
      <c r="AU73" s="245"/>
      <c r="AV73" s="244"/>
      <c r="AW73" s="261"/>
      <c r="AX73" s="27"/>
      <c r="AY73" s="28"/>
      <c r="AZ73" s="86"/>
      <c r="BA73" s="76"/>
      <c r="BB73" s="29"/>
      <c r="BC73" s="86"/>
      <c r="BD73" s="78"/>
      <c r="BE73" s="29"/>
      <c r="BF73" s="86"/>
      <c r="BG73" s="78"/>
      <c r="BH73" s="29"/>
      <c r="BI73" s="30"/>
    </row>
    <row r="74" spans="1:61" ht="15" customHeight="1">
      <c r="A74" s="524"/>
      <c r="B74" s="3">
        <v>4</v>
      </c>
      <c r="C74" s="516"/>
      <c r="D74" s="517"/>
      <c r="E74" s="518"/>
      <c r="F74" s="421"/>
      <c r="G74" s="426"/>
      <c r="H74" s="274"/>
      <c r="I74" s="433"/>
      <c r="J74" s="434"/>
      <c r="K74" s="435"/>
      <c r="L74" s="474"/>
      <c r="M74" s="463">
        <f>SUM(AX74:BI74)</f>
        <v>0</v>
      </c>
      <c r="N74" s="246"/>
      <c r="O74" s="241"/>
      <c r="P74" s="242"/>
      <c r="Q74" s="246"/>
      <c r="R74" s="244"/>
      <c r="S74" s="242"/>
      <c r="T74" s="245"/>
      <c r="U74" s="244"/>
      <c r="V74" s="242"/>
      <c r="W74" s="245"/>
      <c r="X74" s="244"/>
      <c r="Y74" s="261"/>
      <c r="Z74" s="240"/>
      <c r="AA74" s="241"/>
      <c r="AB74" s="242"/>
      <c r="AC74" s="246"/>
      <c r="AD74" s="244"/>
      <c r="AE74" s="242"/>
      <c r="AF74" s="245"/>
      <c r="AG74" s="244"/>
      <c r="AH74" s="242"/>
      <c r="AI74" s="245"/>
      <c r="AJ74" s="244"/>
      <c r="AK74" s="261"/>
      <c r="AL74" s="240"/>
      <c r="AM74" s="241"/>
      <c r="AN74" s="242"/>
      <c r="AO74" s="246"/>
      <c r="AP74" s="244"/>
      <c r="AQ74" s="242"/>
      <c r="AR74" s="245"/>
      <c r="AS74" s="244"/>
      <c r="AT74" s="242"/>
      <c r="AU74" s="245"/>
      <c r="AV74" s="244"/>
      <c r="AW74" s="261"/>
      <c r="AX74" s="31"/>
      <c r="AY74" s="32"/>
      <c r="AZ74" s="90"/>
      <c r="BA74" s="83"/>
      <c r="BB74" s="33"/>
      <c r="BC74" s="90"/>
      <c r="BD74" s="85"/>
      <c r="BE74" s="33"/>
      <c r="BF74" s="90"/>
      <c r="BG74" s="85"/>
      <c r="BH74" s="33"/>
      <c r="BI74" s="34"/>
    </row>
    <row r="75" spans="1:61" ht="15" customHeight="1" thickBot="1">
      <c r="A75" s="524"/>
      <c r="B75" s="3">
        <v>5</v>
      </c>
      <c r="C75" s="519"/>
      <c r="D75" s="520"/>
      <c r="E75" s="521"/>
      <c r="F75" s="422"/>
      <c r="G75" s="428"/>
      <c r="H75" s="280"/>
      <c r="I75" s="439"/>
      <c r="J75" s="440"/>
      <c r="K75" s="441"/>
      <c r="L75" s="477"/>
      <c r="M75" s="466">
        <f>SUM(AW75:BH75)</f>
        <v>0</v>
      </c>
      <c r="N75" s="250"/>
      <c r="O75" s="248"/>
      <c r="P75" s="249"/>
      <c r="Q75" s="250"/>
      <c r="R75" s="251"/>
      <c r="S75" s="249"/>
      <c r="T75" s="252"/>
      <c r="U75" s="251"/>
      <c r="V75" s="249"/>
      <c r="W75" s="252"/>
      <c r="X75" s="251"/>
      <c r="Y75" s="263"/>
      <c r="Z75" s="247"/>
      <c r="AA75" s="248"/>
      <c r="AB75" s="249"/>
      <c r="AC75" s="250"/>
      <c r="AD75" s="251"/>
      <c r="AE75" s="249"/>
      <c r="AF75" s="252"/>
      <c r="AG75" s="251"/>
      <c r="AH75" s="249"/>
      <c r="AI75" s="252"/>
      <c r="AJ75" s="251"/>
      <c r="AK75" s="263"/>
      <c r="AL75" s="247"/>
      <c r="AM75" s="248"/>
      <c r="AN75" s="249"/>
      <c r="AO75" s="250"/>
      <c r="AP75" s="251"/>
      <c r="AQ75" s="249"/>
      <c r="AR75" s="252"/>
      <c r="AS75" s="251"/>
      <c r="AT75" s="249"/>
      <c r="AU75" s="252"/>
      <c r="AV75" s="251"/>
      <c r="AW75" s="263"/>
      <c r="AX75" s="35"/>
      <c r="AY75" s="36"/>
      <c r="AZ75" s="87"/>
      <c r="BA75" s="77"/>
      <c r="BB75" s="37"/>
      <c r="BC75" s="87"/>
      <c r="BD75" s="79"/>
      <c r="BE75" s="37"/>
      <c r="BF75" s="87"/>
      <c r="BG75" s="79"/>
      <c r="BH75" s="37"/>
      <c r="BI75" s="38"/>
    </row>
    <row r="77" spans="1:61" ht="15" thickBot="1"/>
    <row r="78" spans="1:61" ht="41.25" customHeight="1" thickBot="1">
      <c r="C78" s="210" t="s">
        <v>209</v>
      </c>
      <c r="D78" s="211"/>
      <c r="E78" s="211"/>
      <c r="F78" s="211"/>
      <c r="G78" s="211"/>
      <c r="H78" s="211"/>
      <c r="I78" s="211"/>
      <c r="J78" s="211"/>
      <c r="K78" s="456"/>
      <c r="L78" s="525" t="s">
        <v>210</v>
      </c>
      <c r="M78" s="526"/>
      <c r="N78" s="13" t="s">
        <v>217</v>
      </c>
      <c r="O78" s="211"/>
      <c r="P78" s="211"/>
      <c r="Q78" s="45">
        <f>'gunningscriterium SEB'!$G$21</f>
        <v>0</v>
      </c>
      <c r="R78" s="522" t="s">
        <v>127</v>
      </c>
      <c r="S78" s="522"/>
      <c r="T78" s="522"/>
      <c r="U78" s="522"/>
      <c r="V78" s="522"/>
      <c r="W78" s="522"/>
      <c r="X78" s="522"/>
      <c r="Y78" s="523"/>
      <c r="Z78" s="211"/>
      <c r="AA78" s="211"/>
      <c r="AB78" s="211"/>
      <c r="AC78" s="211"/>
      <c r="AD78" s="211"/>
      <c r="AE78" s="212" t="s">
        <v>38</v>
      </c>
      <c r="AF78" s="13">
        <f>'gunningscriterium SEB'!$I$21</f>
        <v>2</v>
      </c>
      <c r="AG78" s="211"/>
      <c r="AH78" s="211"/>
      <c r="AI78" s="211"/>
      <c r="AJ78" s="211"/>
      <c r="AK78" s="213"/>
      <c r="AL78" s="211"/>
      <c r="AM78" s="211"/>
      <c r="AN78" s="211"/>
      <c r="AO78" s="211"/>
      <c r="AP78" s="211"/>
      <c r="AQ78" s="212" t="s">
        <v>38</v>
      </c>
      <c r="AR78" s="13">
        <f>'gunningscriterium SEB'!$K$21</f>
        <v>3</v>
      </c>
      <c r="AS78" s="211"/>
      <c r="AT78" s="211"/>
      <c r="AU78" s="211"/>
      <c r="AV78" s="211"/>
      <c r="AW78" s="213"/>
      <c r="AX78" s="211"/>
      <c r="AY78" s="211"/>
      <c r="AZ78" s="211"/>
      <c r="BA78" s="211"/>
      <c r="BB78" s="211"/>
      <c r="BC78" s="212" t="s">
        <v>38</v>
      </c>
      <c r="BD78" s="13">
        <f>'gunningscriterium SEB'!$M$21</f>
        <v>4</v>
      </c>
      <c r="BE78" s="211"/>
      <c r="BF78" s="211"/>
      <c r="BG78" s="211"/>
      <c r="BH78" s="211"/>
      <c r="BI78" s="213"/>
    </row>
    <row r="79" spans="1:61" ht="32.1" customHeight="1" thickBot="1">
      <c r="B79" s="53"/>
      <c r="C79" s="445" t="s">
        <v>211</v>
      </c>
      <c r="D79" s="446"/>
      <c r="E79" s="447"/>
      <c r="F79" s="51" t="s">
        <v>212</v>
      </c>
      <c r="G79" s="457"/>
      <c r="H79" s="51" t="s">
        <v>14</v>
      </c>
      <c r="I79" s="305"/>
      <c r="J79" s="423"/>
      <c r="K79" s="424"/>
      <c r="L79" s="50" t="s">
        <v>208</v>
      </c>
      <c r="M79" s="374" t="s">
        <v>208</v>
      </c>
      <c r="N79" s="218" t="s">
        <v>17</v>
      </c>
      <c r="O79" s="219" t="s">
        <v>18</v>
      </c>
      <c r="P79" s="222" t="s">
        <v>19</v>
      </c>
      <c r="Q79" s="268" t="s">
        <v>20</v>
      </c>
      <c r="R79" s="222" t="s">
        <v>21</v>
      </c>
      <c r="S79" s="222" t="s">
        <v>22</v>
      </c>
      <c r="T79" s="268" t="s">
        <v>23</v>
      </c>
      <c r="U79" s="222" t="s">
        <v>24</v>
      </c>
      <c r="V79" s="220" t="s">
        <v>57</v>
      </c>
      <c r="W79" s="222" t="s">
        <v>25</v>
      </c>
      <c r="X79" s="222" t="s">
        <v>26</v>
      </c>
      <c r="Y79" s="224" t="s">
        <v>27</v>
      </c>
      <c r="Z79" s="218" t="s">
        <v>17</v>
      </c>
      <c r="AA79" s="219" t="s">
        <v>18</v>
      </c>
      <c r="AB79" s="222" t="s">
        <v>19</v>
      </c>
      <c r="AC79" s="268" t="s">
        <v>20</v>
      </c>
      <c r="AD79" s="222" t="s">
        <v>21</v>
      </c>
      <c r="AE79" s="222" t="s">
        <v>22</v>
      </c>
      <c r="AF79" s="268" t="s">
        <v>23</v>
      </c>
      <c r="AG79" s="222" t="s">
        <v>24</v>
      </c>
      <c r="AH79" s="220" t="s">
        <v>57</v>
      </c>
      <c r="AI79" s="222" t="s">
        <v>25</v>
      </c>
      <c r="AJ79" s="222" t="s">
        <v>26</v>
      </c>
      <c r="AK79" s="224" t="s">
        <v>27</v>
      </c>
      <c r="AL79" s="218" t="s">
        <v>17</v>
      </c>
      <c r="AM79" s="219" t="s">
        <v>18</v>
      </c>
      <c r="AN79" s="222" t="s">
        <v>19</v>
      </c>
      <c r="AO79" s="268" t="s">
        <v>20</v>
      </c>
      <c r="AP79" s="222" t="s">
        <v>21</v>
      </c>
      <c r="AQ79" s="222" t="s">
        <v>22</v>
      </c>
      <c r="AR79" s="268" t="s">
        <v>23</v>
      </c>
      <c r="AS79" s="222" t="s">
        <v>24</v>
      </c>
      <c r="AT79" s="220" t="s">
        <v>57</v>
      </c>
      <c r="AU79" s="222" t="s">
        <v>25</v>
      </c>
      <c r="AV79" s="222" t="s">
        <v>26</v>
      </c>
      <c r="AW79" s="224" t="s">
        <v>27</v>
      </c>
      <c r="AX79" s="218" t="s">
        <v>17</v>
      </c>
      <c r="AY79" s="219" t="s">
        <v>18</v>
      </c>
      <c r="AZ79" s="222" t="s">
        <v>19</v>
      </c>
      <c r="BA79" s="268" t="s">
        <v>20</v>
      </c>
      <c r="BB79" s="222" t="s">
        <v>21</v>
      </c>
      <c r="BC79" s="222" t="s">
        <v>22</v>
      </c>
      <c r="BD79" s="268" t="s">
        <v>23</v>
      </c>
      <c r="BE79" s="222" t="s">
        <v>24</v>
      </c>
      <c r="BF79" s="220" t="s">
        <v>57</v>
      </c>
      <c r="BG79" s="222" t="s">
        <v>25</v>
      </c>
      <c r="BH79" s="222" t="s">
        <v>26</v>
      </c>
      <c r="BI79" s="224" t="s">
        <v>27</v>
      </c>
    </row>
    <row r="80" spans="1:61" ht="15.6">
      <c r="A80" s="115">
        <f>'gunningscriterium SEB'!$G$21</f>
        <v>0</v>
      </c>
      <c r="B80" s="3">
        <v>1</v>
      </c>
      <c r="C80" s="513"/>
      <c r="D80" s="514"/>
      <c r="E80" s="515"/>
      <c r="F80" s="458"/>
      <c r="G80" s="459"/>
      <c r="H80" s="271"/>
      <c r="I80" s="430"/>
      <c r="J80" s="431"/>
      <c r="K80" s="432"/>
      <c r="L80" s="470"/>
      <c r="M80" s="460">
        <f>SUM(N80:Y80)</f>
        <v>0</v>
      </c>
      <c r="N80" s="67"/>
      <c r="O80" s="20"/>
      <c r="P80" s="73"/>
      <c r="Q80" s="67"/>
      <c r="R80" s="21"/>
      <c r="S80" s="73"/>
      <c r="T80" s="70"/>
      <c r="U80" s="21"/>
      <c r="V80" s="73"/>
      <c r="W80" s="70"/>
      <c r="X80" s="21"/>
      <c r="Y80" s="22"/>
      <c r="Z80" s="225"/>
      <c r="AA80" s="226"/>
      <c r="AB80" s="227"/>
      <c r="AC80" s="228"/>
      <c r="AD80" s="229"/>
      <c r="AE80" s="227"/>
      <c r="AF80" s="230"/>
      <c r="AG80" s="229"/>
      <c r="AH80" s="227"/>
      <c r="AI80" s="230"/>
      <c r="AJ80" s="229"/>
      <c r="AK80" s="109"/>
      <c r="AL80" s="225"/>
      <c r="AM80" s="226"/>
      <c r="AN80" s="227"/>
      <c r="AO80" s="228"/>
      <c r="AP80" s="229"/>
      <c r="AQ80" s="227"/>
      <c r="AR80" s="230"/>
      <c r="AS80" s="229"/>
      <c r="AT80" s="227"/>
      <c r="AU80" s="230"/>
      <c r="AV80" s="229"/>
      <c r="AW80" s="109"/>
      <c r="AX80" s="225"/>
      <c r="AY80" s="226"/>
      <c r="AZ80" s="227"/>
      <c r="BA80" s="228"/>
      <c r="BB80" s="229"/>
      <c r="BC80" s="227"/>
      <c r="BD80" s="231"/>
      <c r="BE80" s="229"/>
      <c r="BF80" s="227"/>
      <c r="BG80" s="230"/>
      <c r="BH80" s="229"/>
      <c r="BI80" s="109"/>
    </row>
    <row r="81" spans="1:61" ht="15.6">
      <c r="A81" s="524" t="s">
        <v>38</v>
      </c>
      <c r="B81" s="3">
        <v>2</v>
      </c>
      <c r="C81" s="516"/>
      <c r="D81" s="517"/>
      <c r="E81" s="518"/>
      <c r="F81" s="461"/>
      <c r="G81" s="462"/>
      <c r="H81" s="274"/>
      <c r="I81" s="433"/>
      <c r="J81" s="434"/>
      <c r="K81" s="435"/>
      <c r="L81" s="471"/>
      <c r="M81" s="463">
        <f>SUM(N81:Y81)</f>
        <v>0</v>
      </c>
      <c r="N81" s="68"/>
      <c r="O81" s="24"/>
      <c r="P81" s="74"/>
      <c r="Q81" s="68"/>
      <c r="R81" s="25"/>
      <c r="S81" s="74"/>
      <c r="T81" s="71"/>
      <c r="U81" s="25"/>
      <c r="V81" s="74"/>
      <c r="W81" s="71"/>
      <c r="X81" s="25"/>
      <c r="Y81" s="26"/>
      <c r="Z81" s="233"/>
      <c r="AA81" s="234"/>
      <c r="AB81" s="235"/>
      <c r="AC81" s="236"/>
      <c r="AD81" s="237"/>
      <c r="AE81" s="235"/>
      <c r="AF81" s="238"/>
      <c r="AG81" s="237"/>
      <c r="AH81" s="235"/>
      <c r="AI81" s="238"/>
      <c r="AJ81" s="237"/>
      <c r="AK81" s="110"/>
      <c r="AL81" s="233"/>
      <c r="AM81" s="234"/>
      <c r="AN81" s="235"/>
      <c r="AO81" s="236"/>
      <c r="AP81" s="237"/>
      <c r="AQ81" s="235"/>
      <c r="AR81" s="238"/>
      <c r="AS81" s="237"/>
      <c r="AT81" s="235"/>
      <c r="AU81" s="238"/>
      <c r="AV81" s="237"/>
      <c r="AW81" s="110"/>
      <c r="AX81" s="233"/>
      <c r="AY81" s="234"/>
      <c r="AZ81" s="235"/>
      <c r="BA81" s="236"/>
      <c r="BB81" s="237"/>
      <c r="BC81" s="235"/>
      <c r="BD81" s="238"/>
      <c r="BE81" s="237"/>
      <c r="BF81" s="235"/>
      <c r="BG81" s="238"/>
      <c r="BH81" s="237"/>
      <c r="BI81" s="110"/>
    </row>
    <row r="82" spans="1:61" ht="15.6">
      <c r="A82" s="524"/>
      <c r="B82" s="3">
        <v>3</v>
      </c>
      <c r="C82" s="516"/>
      <c r="D82" s="517"/>
      <c r="E82" s="518"/>
      <c r="F82" s="461"/>
      <c r="G82" s="462"/>
      <c r="H82" s="274"/>
      <c r="I82" s="433"/>
      <c r="J82" s="434"/>
      <c r="K82" s="435"/>
      <c r="L82" s="471"/>
      <c r="M82" s="463">
        <f>SUM(N82:Y82)</f>
        <v>0</v>
      </c>
      <c r="N82" s="68"/>
      <c r="O82" s="24"/>
      <c r="P82" s="74"/>
      <c r="Q82" s="68"/>
      <c r="R82" s="25"/>
      <c r="S82" s="74"/>
      <c r="T82" s="71"/>
      <c r="U82" s="25"/>
      <c r="V82" s="74"/>
      <c r="W82" s="71"/>
      <c r="X82" s="25"/>
      <c r="Y82" s="26"/>
      <c r="Z82" s="233"/>
      <c r="AA82" s="234"/>
      <c r="AB82" s="235"/>
      <c r="AC82" s="236"/>
      <c r="AD82" s="237"/>
      <c r="AE82" s="235"/>
      <c r="AF82" s="238"/>
      <c r="AG82" s="237"/>
      <c r="AH82" s="235"/>
      <c r="AI82" s="238"/>
      <c r="AJ82" s="237"/>
      <c r="AK82" s="110"/>
      <c r="AL82" s="233"/>
      <c r="AM82" s="234"/>
      <c r="AN82" s="235"/>
      <c r="AO82" s="236"/>
      <c r="AP82" s="237"/>
      <c r="AQ82" s="235"/>
      <c r="AR82" s="238"/>
      <c r="AS82" s="237"/>
      <c r="AT82" s="235"/>
      <c r="AU82" s="238"/>
      <c r="AV82" s="237"/>
      <c r="AW82" s="110"/>
      <c r="AX82" s="233"/>
      <c r="AY82" s="234"/>
      <c r="AZ82" s="235"/>
      <c r="BA82" s="236"/>
      <c r="BB82" s="237"/>
      <c r="BC82" s="235"/>
      <c r="BD82" s="238"/>
      <c r="BE82" s="237"/>
      <c r="BF82" s="235"/>
      <c r="BG82" s="238"/>
      <c r="BH82" s="237"/>
      <c r="BI82" s="110"/>
    </row>
    <row r="83" spans="1:61" ht="15.6">
      <c r="A83" s="524"/>
      <c r="B83" s="3">
        <v>4</v>
      </c>
      <c r="C83" s="516"/>
      <c r="D83" s="517"/>
      <c r="E83" s="518"/>
      <c r="F83" s="461"/>
      <c r="G83" s="462"/>
      <c r="H83" s="274"/>
      <c r="I83" s="433"/>
      <c r="J83" s="434"/>
      <c r="K83" s="435"/>
      <c r="L83" s="471"/>
      <c r="M83" s="463">
        <f>SUM(N83:Y83)</f>
        <v>0</v>
      </c>
      <c r="N83" s="68"/>
      <c r="O83" s="24"/>
      <c r="P83" s="74"/>
      <c r="Q83" s="68"/>
      <c r="R83" s="25"/>
      <c r="S83" s="74"/>
      <c r="T83" s="71"/>
      <c r="U83" s="25"/>
      <c r="V83" s="74"/>
      <c r="W83" s="71"/>
      <c r="X83" s="25"/>
      <c r="Y83" s="26"/>
      <c r="Z83" s="233"/>
      <c r="AA83" s="234"/>
      <c r="AB83" s="235"/>
      <c r="AC83" s="236"/>
      <c r="AD83" s="237"/>
      <c r="AE83" s="235"/>
      <c r="AF83" s="238"/>
      <c r="AG83" s="237"/>
      <c r="AH83" s="235"/>
      <c r="AI83" s="238"/>
      <c r="AJ83" s="237"/>
      <c r="AK83" s="110"/>
      <c r="AL83" s="233"/>
      <c r="AM83" s="234"/>
      <c r="AN83" s="235"/>
      <c r="AO83" s="236"/>
      <c r="AP83" s="237"/>
      <c r="AQ83" s="235"/>
      <c r="AR83" s="238"/>
      <c r="AS83" s="237"/>
      <c r="AT83" s="235"/>
      <c r="AU83" s="238"/>
      <c r="AV83" s="237"/>
      <c r="AW83" s="110"/>
      <c r="AX83" s="233"/>
      <c r="AY83" s="234"/>
      <c r="AZ83" s="235"/>
      <c r="BA83" s="236"/>
      <c r="BB83" s="237"/>
      <c r="BC83" s="235"/>
      <c r="BD83" s="238"/>
      <c r="BE83" s="237"/>
      <c r="BF83" s="235"/>
      <c r="BG83" s="238"/>
      <c r="BH83" s="237"/>
      <c r="BI83" s="110"/>
    </row>
    <row r="84" spans="1:61" ht="16.2" thickBot="1">
      <c r="A84" s="524"/>
      <c r="B84" s="3">
        <v>5</v>
      </c>
      <c r="C84" s="519"/>
      <c r="D84" s="520"/>
      <c r="E84" s="521"/>
      <c r="F84" s="464"/>
      <c r="G84" s="465"/>
      <c r="H84" s="280"/>
      <c r="I84" s="439"/>
      <c r="J84" s="440"/>
      <c r="K84" s="441"/>
      <c r="L84" s="472"/>
      <c r="M84" s="466">
        <f>SUM(N84:Y84)</f>
        <v>0</v>
      </c>
      <c r="N84" s="69"/>
      <c r="O84" s="56"/>
      <c r="P84" s="75"/>
      <c r="Q84" s="69"/>
      <c r="R84" s="57"/>
      <c r="S84" s="75"/>
      <c r="T84" s="72"/>
      <c r="U84" s="57"/>
      <c r="V84" s="75"/>
      <c r="W84" s="72"/>
      <c r="X84" s="57"/>
      <c r="Y84" s="58"/>
      <c r="Z84" s="233"/>
      <c r="AA84" s="234"/>
      <c r="AB84" s="235"/>
      <c r="AC84" s="236"/>
      <c r="AD84" s="237"/>
      <c r="AE84" s="235"/>
      <c r="AF84" s="238"/>
      <c r="AG84" s="237"/>
      <c r="AH84" s="235"/>
      <c r="AI84" s="238"/>
      <c r="AJ84" s="237"/>
      <c r="AK84" s="110"/>
      <c r="AL84" s="233"/>
      <c r="AM84" s="234"/>
      <c r="AN84" s="235"/>
      <c r="AO84" s="236"/>
      <c r="AP84" s="237"/>
      <c r="AQ84" s="235"/>
      <c r="AR84" s="238"/>
      <c r="AS84" s="237"/>
      <c r="AT84" s="235"/>
      <c r="AU84" s="238"/>
      <c r="AV84" s="237"/>
      <c r="AW84" s="110"/>
      <c r="AX84" s="233"/>
      <c r="AY84" s="234"/>
      <c r="AZ84" s="235"/>
      <c r="BA84" s="236"/>
      <c r="BB84" s="237"/>
      <c r="BC84" s="235"/>
      <c r="BD84" s="238"/>
      <c r="BE84" s="237"/>
      <c r="BF84" s="235"/>
      <c r="BG84" s="238"/>
      <c r="BH84" s="237"/>
      <c r="BI84" s="110"/>
    </row>
    <row r="85" spans="1:61" ht="15.6">
      <c r="A85" s="116">
        <f>'gunningscriterium SEB'!$I$21</f>
        <v>2</v>
      </c>
      <c r="B85" s="14">
        <v>1</v>
      </c>
      <c r="C85" s="513"/>
      <c r="D85" s="514"/>
      <c r="E85" s="515"/>
      <c r="F85" s="458"/>
      <c r="G85" s="459"/>
      <c r="H85" s="271"/>
      <c r="I85" s="430"/>
      <c r="J85" s="431"/>
      <c r="K85" s="432"/>
      <c r="L85" s="470"/>
      <c r="M85" s="460">
        <f>SUM(Z85:AK85)</f>
        <v>0</v>
      </c>
      <c r="N85" s="228"/>
      <c r="O85" s="226"/>
      <c r="P85" s="227"/>
      <c r="Q85" s="228"/>
      <c r="R85" s="229"/>
      <c r="S85" s="227"/>
      <c r="T85" s="230"/>
      <c r="U85" s="229"/>
      <c r="V85" s="227"/>
      <c r="W85" s="230"/>
      <c r="X85" s="229"/>
      <c r="Y85" s="109"/>
      <c r="Z85" s="19"/>
      <c r="AA85" s="20"/>
      <c r="AB85" s="73"/>
      <c r="AC85" s="67"/>
      <c r="AD85" s="21"/>
      <c r="AE85" s="73"/>
      <c r="AF85" s="70"/>
      <c r="AG85" s="21"/>
      <c r="AH85" s="73"/>
      <c r="AI85" s="70"/>
      <c r="AJ85" s="21"/>
      <c r="AK85" s="22"/>
      <c r="AL85" s="225"/>
      <c r="AM85" s="226"/>
      <c r="AN85" s="227"/>
      <c r="AO85" s="228"/>
      <c r="AP85" s="229"/>
      <c r="AQ85" s="227"/>
      <c r="AR85" s="230"/>
      <c r="AS85" s="229"/>
      <c r="AT85" s="227"/>
      <c r="AU85" s="230"/>
      <c r="AV85" s="229"/>
      <c r="AW85" s="109"/>
      <c r="AX85" s="225"/>
      <c r="AY85" s="226"/>
      <c r="AZ85" s="227"/>
      <c r="BA85" s="228"/>
      <c r="BB85" s="229"/>
      <c r="BC85" s="227"/>
      <c r="BD85" s="230"/>
      <c r="BE85" s="229"/>
      <c r="BF85" s="227"/>
      <c r="BG85" s="230"/>
      <c r="BH85" s="229"/>
      <c r="BI85" s="109"/>
    </row>
    <row r="86" spans="1:61" ht="15.6">
      <c r="A86" s="524" t="s">
        <v>38</v>
      </c>
      <c r="B86" s="3">
        <v>2</v>
      </c>
      <c r="C86" s="516"/>
      <c r="D86" s="517"/>
      <c r="E86" s="518"/>
      <c r="F86" s="461"/>
      <c r="G86" s="462"/>
      <c r="H86" s="274"/>
      <c r="I86" s="433"/>
      <c r="J86" s="434"/>
      <c r="K86" s="435"/>
      <c r="L86" s="471"/>
      <c r="M86" s="463">
        <f>SUM(Z86:AK86)</f>
        <v>0</v>
      </c>
      <c r="N86" s="236"/>
      <c r="O86" s="234"/>
      <c r="P86" s="235"/>
      <c r="Q86" s="236"/>
      <c r="R86" s="237"/>
      <c r="S86" s="235"/>
      <c r="T86" s="238"/>
      <c r="U86" s="237"/>
      <c r="V86" s="235"/>
      <c r="W86" s="238"/>
      <c r="X86" s="237"/>
      <c r="Y86" s="110"/>
      <c r="Z86" s="23"/>
      <c r="AA86" s="24"/>
      <c r="AB86" s="74"/>
      <c r="AC86" s="68"/>
      <c r="AD86" s="25"/>
      <c r="AE86" s="74"/>
      <c r="AF86" s="71"/>
      <c r="AG86" s="25"/>
      <c r="AH86" s="74"/>
      <c r="AI86" s="71"/>
      <c r="AJ86" s="25"/>
      <c r="AK86" s="26"/>
      <c r="AL86" s="233"/>
      <c r="AM86" s="234"/>
      <c r="AN86" s="235"/>
      <c r="AO86" s="236"/>
      <c r="AP86" s="237"/>
      <c r="AQ86" s="235"/>
      <c r="AR86" s="238"/>
      <c r="AS86" s="237"/>
      <c r="AT86" s="235"/>
      <c r="AU86" s="238"/>
      <c r="AV86" s="237"/>
      <c r="AW86" s="110"/>
      <c r="AX86" s="233"/>
      <c r="AY86" s="234"/>
      <c r="AZ86" s="235"/>
      <c r="BA86" s="236"/>
      <c r="BB86" s="237"/>
      <c r="BC86" s="235"/>
      <c r="BD86" s="238"/>
      <c r="BE86" s="237"/>
      <c r="BF86" s="235"/>
      <c r="BG86" s="238"/>
      <c r="BH86" s="237"/>
      <c r="BI86" s="110"/>
    </row>
    <row r="87" spans="1:61" ht="15.6">
      <c r="A87" s="524"/>
      <c r="B87" s="3">
        <v>3</v>
      </c>
      <c r="C87" s="516"/>
      <c r="D87" s="517"/>
      <c r="E87" s="518"/>
      <c r="F87" s="461"/>
      <c r="G87" s="462"/>
      <c r="H87" s="274"/>
      <c r="I87" s="433"/>
      <c r="J87" s="434"/>
      <c r="K87" s="435"/>
      <c r="L87" s="471"/>
      <c r="M87" s="463">
        <f>SUM(Z87:AK87)</f>
        <v>0</v>
      </c>
      <c r="N87" s="236"/>
      <c r="O87" s="234"/>
      <c r="P87" s="235"/>
      <c r="Q87" s="236"/>
      <c r="R87" s="237"/>
      <c r="S87" s="235"/>
      <c r="T87" s="238"/>
      <c r="U87" s="237"/>
      <c r="V87" s="235"/>
      <c r="W87" s="238"/>
      <c r="X87" s="237"/>
      <c r="Y87" s="110"/>
      <c r="Z87" s="23"/>
      <c r="AA87" s="24"/>
      <c r="AB87" s="74"/>
      <c r="AC87" s="68"/>
      <c r="AD87" s="25"/>
      <c r="AE87" s="74"/>
      <c r="AF87" s="71"/>
      <c r="AG87" s="25"/>
      <c r="AH87" s="74"/>
      <c r="AI87" s="71"/>
      <c r="AJ87" s="25"/>
      <c r="AK87" s="26"/>
      <c r="AL87" s="233"/>
      <c r="AM87" s="234"/>
      <c r="AN87" s="235"/>
      <c r="AO87" s="236"/>
      <c r="AP87" s="237"/>
      <c r="AQ87" s="235"/>
      <c r="AR87" s="238"/>
      <c r="AS87" s="237"/>
      <c r="AT87" s="235"/>
      <c r="AU87" s="238"/>
      <c r="AV87" s="237"/>
      <c r="AW87" s="110"/>
      <c r="AX87" s="233"/>
      <c r="AY87" s="234"/>
      <c r="AZ87" s="235"/>
      <c r="BA87" s="236"/>
      <c r="BB87" s="237"/>
      <c r="BC87" s="235"/>
      <c r="BD87" s="238"/>
      <c r="BE87" s="237"/>
      <c r="BF87" s="235"/>
      <c r="BG87" s="238"/>
      <c r="BH87" s="237"/>
      <c r="BI87" s="110"/>
    </row>
    <row r="88" spans="1:61" ht="15.6">
      <c r="A88" s="524"/>
      <c r="B88" s="3">
        <v>4</v>
      </c>
      <c r="C88" s="516"/>
      <c r="D88" s="517"/>
      <c r="E88" s="518"/>
      <c r="F88" s="461"/>
      <c r="G88" s="462"/>
      <c r="H88" s="274"/>
      <c r="I88" s="433"/>
      <c r="J88" s="434"/>
      <c r="K88" s="435"/>
      <c r="L88" s="471"/>
      <c r="M88" s="463">
        <f>SUM(Z88:AK88)</f>
        <v>0</v>
      </c>
      <c r="N88" s="246"/>
      <c r="O88" s="241"/>
      <c r="P88" s="242"/>
      <c r="Q88" s="243"/>
      <c r="R88" s="244"/>
      <c r="S88" s="242"/>
      <c r="T88" s="245"/>
      <c r="U88" s="244"/>
      <c r="V88" s="242"/>
      <c r="W88" s="245"/>
      <c r="X88" s="244"/>
      <c r="Y88" s="110"/>
      <c r="Z88" s="27"/>
      <c r="AA88" s="28"/>
      <c r="AB88" s="86"/>
      <c r="AC88" s="76"/>
      <c r="AD88" s="29"/>
      <c r="AE88" s="86"/>
      <c r="AF88" s="78"/>
      <c r="AG88" s="29"/>
      <c r="AH88" s="86"/>
      <c r="AI88" s="78"/>
      <c r="AJ88" s="29"/>
      <c r="AK88" s="26"/>
      <c r="AL88" s="240"/>
      <c r="AM88" s="241"/>
      <c r="AN88" s="242"/>
      <c r="AO88" s="246"/>
      <c r="AP88" s="244"/>
      <c r="AQ88" s="242"/>
      <c r="AR88" s="245"/>
      <c r="AS88" s="244"/>
      <c r="AT88" s="242"/>
      <c r="AU88" s="245"/>
      <c r="AV88" s="244"/>
      <c r="AW88" s="110"/>
      <c r="AX88" s="240"/>
      <c r="AY88" s="241"/>
      <c r="AZ88" s="242"/>
      <c r="BA88" s="246"/>
      <c r="BB88" s="244"/>
      <c r="BC88" s="242"/>
      <c r="BD88" s="245"/>
      <c r="BE88" s="244"/>
      <c r="BF88" s="242"/>
      <c r="BG88" s="245"/>
      <c r="BH88" s="244"/>
      <c r="BI88" s="110"/>
    </row>
    <row r="89" spans="1:61" ht="16.2" thickBot="1">
      <c r="A89" s="524"/>
      <c r="B89" s="3">
        <v>5</v>
      </c>
      <c r="C89" s="519"/>
      <c r="D89" s="520"/>
      <c r="E89" s="521"/>
      <c r="F89" s="464"/>
      <c r="G89" s="465"/>
      <c r="H89" s="280"/>
      <c r="I89" s="439"/>
      <c r="J89" s="440"/>
      <c r="K89" s="441"/>
      <c r="L89" s="472"/>
      <c r="M89" s="463">
        <f>SUM(Z89:AK89)</f>
        <v>0</v>
      </c>
      <c r="N89" s="250"/>
      <c r="O89" s="248"/>
      <c r="P89" s="249"/>
      <c r="Q89" s="250"/>
      <c r="R89" s="251"/>
      <c r="S89" s="249"/>
      <c r="T89" s="252"/>
      <c r="U89" s="251"/>
      <c r="V89" s="249"/>
      <c r="W89" s="252"/>
      <c r="X89" s="251"/>
      <c r="Y89" s="111"/>
      <c r="Z89" s="35"/>
      <c r="AA89" s="36"/>
      <c r="AB89" s="87"/>
      <c r="AC89" s="77"/>
      <c r="AD89" s="37"/>
      <c r="AE89" s="87"/>
      <c r="AF89" s="79"/>
      <c r="AG89" s="37"/>
      <c r="AH89" s="87"/>
      <c r="AI89" s="79"/>
      <c r="AJ89" s="37"/>
      <c r="AK89" s="63"/>
      <c r="AL89" s="247"/>
      <c r="AM89" s="248"/>
      <c r="AN89" s="249"/>
      <c r="AO89" s="250"/>
      <c r="AP89" s="251"/>
      <c r="AQ89" s="249"/>
      <c r="AR89" s="252"/>
      <c r="AS89" s="251"/>
      <c r="AT89" s="249"/>
      <c r="AU89" s="252"/>
      <c r="AV89" s="251"/>
      <c r="AW89" s="111"/>
      <c r="AX89" s="247"/>
      <c r="AY89" s="248"/>
      <c r="AZ89" s="249"/>
      <c r="BA89" s="250"/>
      <c r="BB89" s="251"/>
      <c r="BC89" s="249"/>
      <c r="BD89" s="252"/>
      <c r="BE89" s="251"/>
      <c r="BF89" s="249"/>
      <c r="BG89" s="252"/>
      <c r="BH89" s="251"/>
      <c r="BI89" s="111"/>
    </row>
    <row r="90" spans="1:61" ht="15.6">
      <c r="A90" s="116">
        <f>'gunningscriterium SEB'!$K$21</f>
        <v>3</v>
      </c>
      <c r="B90" s="14">
        <v>1</v>
      </c>
      <c r="C90" s="513"/>
      <c r="D90" s="514"/>
      <c r="E90" s="515"/>
      <c r="F90" s="458"/>
      <c r="G90" s="459"/>
      <c r="H90" s="271"/>
      <c r="I90" s="430"/>
      <c r="J90" s="431"/>
      <c r="K90" s="432"/>
      <c r="L90" s="470"/>
      <c r="M90" s="460">
        <f>SUM(AL90:AW90)</f>
        <v>0</v>
      </c>
      <c r="N90" s="256"/>
      <c r="O90" s="254"/>
      <c r="P90" s="255"/>
      <c r="Q90" s="256"/>
      <c r="R90" s="257"/>
      <c r="S90" s="255"/>
      <c r="T90" s="258"/>
      <c r="U90" s="257"/>
      <c r="V90" s="255"/>
      <c r="W90" s="258"/>
      <c r="X90" s="257"/>
      <c r="Y90" s="109"/>
      <c r="Z90" s="253"/>
      <c r="AA90" s="254"/>
      <c r="AB90" s="255"/>
      <c r="AC90" s="256"/>
      <c r="AD90" s="257"/>
      <c r="AE90" s="255"/>
      <c r="AF90" s="258"/>
      <c r="AG90" s="257"/>
      <c r="AH90" s="255"/>
      <c r="AI90" s="258"/>
      <c r="AJ90" s="257"/>
      <c r="AK90" s="109"/>
      <c r="AL90" s="64"/>
      <c r="AM90" s="65"/>
      <c r="AN90" s="88"/>
      <c r="AO90" s="80"/>
      <c r="AP90" s="66"/>
      <c r="AQ90" s="88"/>
      <c r="AR90" s="81"/>
      <c r="AS90" s="66"/>
      <c r="AT90" s="88"/>
      <c r="AU90" s="81"/>
      <c r="AV90" s="66"/>
      <c r="AW90" s="22"/>
      <c r="AX90" s="253"/>
      <c r="AY90" s="254"/>
      <c r="AZ90" s="255"/>
      <c r="BA90" s="256"/>
      <c r="BB90" s="257"/>
      <c r="BC90" s="255"/>
      <c r="BD90" s="258"/>
      <c r="BE90" s="257"/>
      <c r="BF90" s="255"/>
      <c r="BG90" s="258"/>
      <c r="BH90" s="257"/>
      <c r="BI90" s="109"/>
    </row>
    <row r="91" spans="1:61" ht="15.6">
      <c r="A91" s="524" t="s">
        <v>38</v>
      </c>
      <c r="B91" s="3">
        <v>2</v>
      </c>
      <c r="C91" s="516"/>
      <c r="D91" s="517"/>
      <c r="E91" s="518"/>
      <c r="F91" s="461"/>
      <c r="G91" s="462"/>
      <c r="H91" s="274"/>
      <c r="I91" s="433"/>
      <c r="J91" s="434"/>
      <c r="K91" s="435"/>
      <c r="L91" s="471"/>
      <c r="M91" s="463">
        <f>SUM(AL91:AW91)</f>
        <v>0</v>
      </c>
      <c r="N91" s="246"/>
      <c r="O91" s="241"/>
      <c r="P91" s="242"/>
      <c r="Q91" s="246"/>
      <c r="R91" s="244"/>
      <c r="S91" s="242"/>
      <c r="T91" s="245"/>
      <c r="U91" s="244"/>
      <c r="V91" s="242"/>
      <c r="W91" s="245"/>
      <c r="X91" s="244"/>
      <c r="Y91" s="110"/>
      <c r="Z91" s="240"/>
      <c r="AA91" s="241"/>
      <c r="AB91" s="242"/>
      <c r="AC91" s="246"/>
      <c r="AD91" s="244"/>
      <c r="AE91" s="242"/>
      <c r="AF91" s="245"/>
      <c r="AG91" s="244"/>
      <c r="AH91" s="242"/>
      <c r="AI91" s="245"/>
      <c r="AJ91" s="244"/>
      <c r="AK91" s="110"/>
      <c r="AL91" s="27"/>
      <c r="AM91" s="28"/>
      <c r="AN91" s="86"/>
      <c r="AO91" s="76"/>
      <c r="AP91" s="29"/>
      <c r="AQ91" s="86"/>
      <c r="AR91" s="78"/>
      <c r="AS91" s="29"/>
      <c r="AT91" s="86"/>
      <c r="AU91" s="78"/>
      <c r="AV91" s="29"/>
      <c r="AW91" s="26"/>
      <c r="AX91" s="240"/>
      <c r="AY91" s="241"/>
      <c r="AZ91" s="242"/>
      <c r="BA91" s="246"/>
      <c r="BB91" s="244"/>
      <c r="BC91" s="242"/>
      <c r="BD91" s="245"/>
      <c r="BE91" s="244"/>
      <c r="BF91" s="242"/>
      <c r="BG91" s="245"/>
      <c r="BH91" s="244"/>
      <c r="BI91" s="110"/>
    </row>
    <row r="92" spans="1:61" ht="15.6">
      <c r="A92" s="524"/>
      <c r="B92" s="3">
        <v>3</v>
      </c>
      <c r="C92" s="516"/>
      <c r="D92" s="517"/>
      <c r="E92" s="518"/>
      <c r="F92" s="461"/>
      <c r="G92" s="462"/>
      <c r="H92" s="274"/>
      <c r="I92" s="433"/>
      <c r="J92" s="434"/>
      <c r="K92" s="435"/>
      <c r="L92" s="471"/>
      <c r="M92" s="463">
        <f>SUM(AL92:AW92)</f>
        <v>0</v>
      </c>
      <c r="N92" s="246"/>
      <c r="O92" s="241"/>
      <c r="P92" s="242"/>
      <c r="Q92" s="246"/>
      <c r="R92" s="244"/>
      <c r="S92" s="242"/>
      <c r="T92" s="245"/>
      <c r="U92" s="244"/>
      <c r="V92" s="242"/>
      <c r="W92" s="245"/>
      <c r="X92" s="244"/>
      <c r="Y92" s="110"/>
      <c r="Z92" s="240"/>
      <c r="AA92" s="241"/>
      <c r="AB92" s="242"/>
      <c r="AC92" s="246"/>
      <c r="AD92" s="244"/>
      <c r="AE92" s="242"/>
      <c r="AF92" s="245"/>
      <c r="AG92" s="244"/>
      <c r="AH92" s="242"/>
      <c r="AI92" s="245"/>
      <c r="AJ92" s="244"/>
      <c r="AK92" s="110"/>
      <c r="AL92" s="27"/>
      <c r="AM92" s="28"/>
      <c r="AN92" s="86"/>
      <c r="AO92" s="76"/>
      <c r="AP92" s="29"/>
      <c r="AQ92" s="86"/>
      <c r="AR92" s="78"/>
      <c r="AS92" s="29"/>
      <c r="AT92" s="86"/>
      <c r="AU92" s="78"/>
      <c r="AV92" s="29"/>
      <c r="AW92" s="26"/>
      <c r="AX92" s="240"/>
      <c r="AY92" s="241"/>
      <c r="AZ92" s="242"/>
      <c r="BA92" s="246"/>
      <c r="BB92" s="244"/>
      <c r="BC92" s="242"/>
      <c r="BD92" s="245"/>
      <c r="BE92" s="244"/>
      <c r="BF92" s="242"/>
      <c r="BG92" s="245"/>
      <c r="BH92" s="244"/>
      <c r="BI92" s="110"/>
    </row>
    <row r="93" spans="1:61" ht="15.6">
      <c r="A93" s="524"/>
      <c r="B93" s="3">
        <v>4</v>
      </c>
      <c r="C93" s="516"/>
      <c r="D93" s="517"/>
      <c r="E93" s="518"/>
      <c r="F93" s="461"/>
      <c r="G93" s="462"/>
      <c r="H93" s="274"/>
      <c r="I93" s="433"/>
      <c r="J93" s="434"/>
      <c r="K93" s="435"/>
      <c r="L93" s="471"/>
      <c r="M93" s="463">
        <f>SUM(AL93:AW93)</f>
        <v>0</v>
      </c>
      <c r="N93" s="246"/>
      <c r="O93" s="241"/>
      <c r="P93" s="242"/>
      <c r="Q93" s="246"/>
      <c r="R93" s="244"/>
      <c r="S93" s="242"/>
      <c r="T93" s="245"/>
      <c r="U93" s="244"/>
      <c r="V93" s="242"/>
      <c r="W93" s="245"/>
      <c r="X93" s="244"/>
      <c r="Y93" s="110"/>
      <c r="Z93" s="240"/>
      <c r="AA93" s="241"/>
      <c r="AB93" s="242"/>
      <c r="AC93" s="246"/>
      <c r="AD93" s="244"/>
      <c r="AE93" s="242"/>
      <c r="AF93" s="245"/>
      <c r="AG93" s="244"/>
      <c r="AH93" s="242"/>
      <c r="AI93" s="245"/>
      <c r="AJ93" s="244"/>
      <c r="AK93" s="110"/>
      <c r="AL93" s="27"/>
      <c r="AM93" s="28"/>
      <c r="AN93" s="86"/>
      <c r="AO93" s="76"/>
      <c r="AP93" s="29"/>
      <c r="AQ93" s="86"/>
      <c r="AR93" s="78"/>
      <c r="AS93" s="29"/>
      <c r="AT93" s="86"/>
      <c r="AU93" s="78"/>
      <c r="AV93" s="29"/>
      <c r="AW93" s="26"/>
      <c r="AX93" s="240"/>
      <c r="AY93" s="241"/>
      <c r="AZ93" s="242"/>
      <c r="BA93" s="246"/>
      <c r="BB93" s="244"/>
      <c r="BC93" s="242"/>
      <c r="BD93" s="245"/>
      <c r="BE93" s="244"/>
      <c r="BF93" s="242"/>
      <c r="BG93" s="245"/>
      <c r="BH93" s="244"/>
      <c r="BI93" s="110"/>
    </row>
    <row r="94" spans="1:61" ht="16.2" thickBot="1">
      <c r="A94" s="524"/>
      <c r="B94" s="3">
        <v>5</v>
      </c>
      <c r="C94" s="519"/>
      <c r="D94" s="520"/>
      <c r="E94" s="521"/>
      <c r="F94" s="464"/>
      <c r="G94" s="465"/>
      <c r="H94" s="280"/>
      <c r="I94" s="439"/>
      <c r="J94" s="440"/>
      <c r="K94" s="441"/>
      <c r="L94" s="472"/>
      <c r="M94" s="463">
        <f>SUM(AL94:AW94)</f>
        <v>0</v>
      </c>
      <c r="N94" s="250"/>
      <c r="O94" s="248"/>
      <c r="P94" s="249"/>
      <c r="Q94" s="250"/>
      <c r="R94" s="251"/>
      <c r="S94" s="249"/>
      <c r="T94" s="252"/>
      <c r="U94" s="251"/>
      <c r="V94" s="249"/>
      <c r="W94" s="252"/>
      <c r="X94" s="251"/>
      <c r="Y94" s="111"/>
      <c r="Z94" s="247"/>
      <c r="AA94" s="248"/>
      <c r="AB94" s="249"/>
      <c r="AC94" s="250"/>
      <c r="AD94" s="251"/>
      <c r="AE94" s="249"/>
      <c r="AF94" s="252"/>
      <c r="AG94" s="251"/>
      <c r="AH94" s="249"/>
      <c r="AI94" s="252"/>
      <c r="AJ94" s="251"/>
      <c r="AK94" s="111"/>
      <c r="AL94" s="35"/>
      <c r="AM94" s="36"/>
      <c r="AN94" s="87"/>
      <c r="AO94" s="77"/>
      <c r="AP94" s="37"/>
      <c r="AQ94" s="87"/>
      <c r="AR94" s="79"/>
      <c r="AS94" s="37"/>
      <c r="AT94" s="87"/>
      <c r="AU94" s="79"/>
      <c r="AV94" s="37"/>
      <c r="AW94" s="63"/>
      <c r="AX94" s="247"/>
      <c r="AY94" s="248"/>
      <c r="AZ94" s="249"/>
      <c r="BA94" s="250"/>
      <c r="BB94" s="251"/>
      <c r="BC94" s="249"/>
      <c r="BD94" s="252"/>
      <c r="BE94" s="251"/>
      <c r="BF94" s="249"/>
      <c r="BG94" s="252"/>
      <c r="BH94" s="251"/>
      <c r="BI94" s="111"/>
    </row>
    <row r="95" spans="1:61" ht="15.6">
      <c r="A95" s="116">
        <f>'gunningscriterium SEB'!$M$21</f>
        <v>4</v>
      </c>
      <c r="B95" s="14">
        <v>1</v>
      </c>
      <c r="C95" s="513"/>
      <c r="D95" s="514"/>
      <c r="E95" s="515"/>
      <c r="F95" s="458"/>
      <c r="G95" s="459"/>
      <c r="H95" s="271"/>
      <c r="I95" s="430"/>
      <c r="J95" s="431"/>
      <c r="K95" s="432"/>
      <c r="L95" s="470"/>
      <c r="M95" s="460">
        <f>SUM(AX95:BI95)</f>
        <v>0</v>
      </c>
      <c r="N95" s="246"/>
      <c r="O95" s="241"/>
      <c r="P95" s="242"/>
      <c r="Q95" s="246"/>
      <c r="R95" s="244"/>
      <c r="S95" s="242"/>
      <c r="T95" s="245"/>
      <c r="U95" s="244"/>
      <c r="V95" s="242"/>
      <c r="W95" s="245"/>
      <c r="X95" s="244"/>
      <c r="Y95" s="110"/>
      <c r="Z95" s="240"/>
      <c r="AA95" s="241"/>
      <c r="AB95" s="242"/>
      <c r="AC95" s="246"/>
      <c r="AD95" s="244"/>
      <c r="AE95" s="242"/>
      <c r="AF95" s="245"/>
      <c r="AG95" s="244"/>
      <c r="AH95" s="242"/>
      <c r="AI95" s="245"/>
      <c r="AJ95" s="244"/>
      <c r="AK95" s="110"/>
      <c r="AL95" s="240"/>
      <c r="AM95" s="241"/>
      <c r="AN95" s="242"/>
      <c r="AO95" s="246"/>
      <c r="AP95" s="244"/>
      <c r="AQ95" s="242"/>
      <c r="AR95" s="245"/>
      <c r="AS95" s="244"/>
      <c r="AT95" s="242"/>
      <c r="AU95" s="245"/>
      <c r="AV95" s="244"/>
      <c r="AW95" s="110"/>
      <c r="AX95" s="59"/>
      <c r="AY95" s="60"/>
      <c r="AZ95" s="89"/>
      <c r="BA95" s="82"/>
      <c r="BB95" s="61"/>
      <c r="BC95" s="89"/>
      <c r="BD95" s="84"/>
      <c r="BE95" s="61"/>
      <c r="BF95" s="89"/>
      <c r="BG95" s="84"/>
      <c r="BH95" s="61"/>
      <c r="BI95" s="62"/>
    </row>
    <row r="96" spans="1:61" ht="15.6">
      <c r="A96" s="524" t="s">
        <v>38</v>
      </c>
      <c r="B96" s="3">
        <v>2</v>
      </c>
      <c r="C96" s="516"/>
      <c r="D96" s="517"/>
      <c r="E96" s="518"/>
      <c r="F96" s="461"/>
      <c r="G96" s="462"/>
      <c r="H96" s="274"/>
      <c r="I96" s="433"/>
      <c r="J96" s="434"/>
      <c r="K96" s="435"/>
      <c r="L96" s="471"/>
      <c r="M96" s="463">
        <f>SUM(AX96:BI96)</f>
        <v>0</v>
      </c>
      <c r="N96" s="246"/>
      <c r="O96" s="241"/>
      <c r="P96" s="242"/>
      <c r="Q96" s="246"/>
      <c r="R96" s="244"/>
      <c r="S96" s="242"/>
      <c r="T96" s="245"/>
      <c r="U96" s="244"/>
      <c r="V96" s="242"/>
      <c r="W96" s="245"/>
      <c r="X96" s="244"/>
      <c r="Y96" s="110"/>
      <c r="Z96" s="240"/>
      <c r="AA96" s="241"/>
      <c r="AB96" s="242"/>
      <c r="AC96" s="246"/>
      <c r="AD96" s="244"/>
      <c r="AE96" s="242"/>
      <c r="AF96" s="245"/>
      <c r="AG96" s="244"/>
      <c r="AH96" s="242"/>
      <c r="AI96" s="245"/>
      <c r="AJ96" s="244"/>
      <c r="AK96" s="110"/>
      <c r="AL96" s="240"/>
      <c r="AM96" s="241"/>
      <c r="AN96" s="242"/>
      <c r="AO96" s="246"/>
      <c r="AP96" s="244"/>
      <c r="AQ96" s="242"/>
      <c r="AR96" s="245"/>
      <c r="AS96" s="244"/>
      <c r="AT96" s="242"/>
      <c r="AU96" s="245"/>
      <c r="AV96" s="244"/>
      <c r="AW96" s="110"/>
      <c r="AX96" s="27"/>
      <c r="AY96" s="28"/>
      <c r="AZ96" s="86"/>
      <c r="BA96" s="76"/>
      <c r="BB96" s="29"/>
      <c r="BC96" s="86"/>
      <c r="BD96" s="78"/>
      <c r="BE96" s="29"/>
      <c r="BF96" s="86"/>
      <c r="BG96" s="78"/>
      <c r="BH96" s="29"/>
      <c r="BI96" s="26"/>
    </row>
    <row r="97" spans="1:61" ht="15.6">
      <c r="A97" s="524"/>
      <c r="B97" s="3">
        <v>3</v>
      </c>
      <c r="C97" s="516"/>
      <c r="D97" s="517"/>
      <c r="E97" s="518"/>
      <c r="F97" s="461"/>
      <c r="G97" s="462"/>
      <c r="H97" s="274"/>
      <c r="I97" s="433"/>
      <c r="J97" s="434"/>
      <c r="K97" s="435"/>
      <c r="L97" s="471"/>
      <c r="M97" s="463">
        <f>SUM(AX97:BI97)</f>
        <v>0</v>
      </c>
      <c r="N97" s="246"/>
      <c r="O97" s="241"/>
      <c r="P97" s="242"/>
      <c r="Q97" s="246"/>
      <c r="R97" s="244"/>
      <c r="S97" s="242"/>
      <c r="T97" s="245"/>
      <c r="U97" s="244"/>
      <c r="V97" s="242"/>
      <c r="W97" s="245"/>
      <c r="X97" s="244"/>
      <c r="Y97" s="261"/>
      <c r="Z97" s="240"/>
      <c r="AA97" s="241"/>
      <c r="AB97" s="242"/>
      <c r="AC97" s="246"/>
      <c r="AD97" s="244"/>
      <c r="AE97" s="242"/>
      <c r="AF97" s="245"/>
      <c r="AG97" s="244"/>
      <c r="AH97" s="242"/>
      <c r="AI97" s="245"/>
      <c r="AJ97" s="244"/>
      <c r="AK97" s="261"/>
      <c r="AL97" s="240"/>
      <c r="AM97" s="241"/>
      <c r="AN97" s="242"/>
      <c r="AO97" s="246"/>
      <c r="AP97" s="244"/>
      <c r="AQ97" s="242"/>
      <c r="AR97" s="245"/>
      <c r="AS97" s="244"/>
      <c r="AT97" s="242"/>
      <c r="AU97" s="245"/>
      <c r="AV97" s="244"/>
      <c r="AW97" s="261"/>
      <c r="AX97" s="27"/>
      <c r="AY97" s="28"/>
      <c r="AZ97" s="86"/>
      <c r="BA97" s="76"/>
      <c r="BB97" s="29"/>
      <c r="BC97" s="86"/>
      <c r="BD97" s="78"/>
      <c r="BE97" s="29"/>
      <c r="BF97" s="86"/>
      <c r="BG97" s="78"/>
      <c r="BH97" s="29"/>
      <c r="BI97" s="30"/>
    </row>
    <row r="98" spans="1:61" ht="15.6">
      <c r="A98" s="524"/>
      <c r="B98" s="3">
        <v>4</v>
      </c>
      <c r="C98" s="516"/>
      <c r="D98" s="517"/>
      <c r="E98" s="518"/>
      <c r="F98" s="461"/>
      <c r="G98" s="462"/>
      <c r="H98" s="274"/>
      <c r="I98" s="433"/>
      <c r="J98" s="434"/>
      <c r="K98" s="435"/>
      <c r="L98" s="471"/>
      <c r="M98" s="463">
        <f>SUM(AX98:BI98)</f>
        <v>0</v>
      </c>
      <c r="N98" s="246"/>
      <c r="O98" s="241"/>
      <c r="P98" s="242"/>
      <c r="Q98" s="246"/>
      <c r="R98" s="244"/>
      <c r="S98" s="242"/>
      <c r="T98" s="245"/>
      <c r="U98" s="244"/>
      <c r="V98" s="242"/>
      <c r="W98" s="245"/>
      <c r="X98" s="244"/>
      <c r="Y98" s="261"/>
      <c r="Z98" s="240"/>
      <c r="AA98" s="241"/>
      <c r="AB98" s="242"/>
      <c r="AC98" s="246"/>
      <c r="AD98" s="244"/>
      <c r="AE98" s="242"/>
      <c r="AF98" s="245"/>
      <c r="AG98" s="244"/>
      <c r="AH98" s="242"/>
      <c r="AI98" s="245"/>
      <c r="AJ98" s="244"/>
      <c r="AK98" s="261"/>
      <c r="AL98" s="240"/>
      <c r="AM98" s="241"/>
      <c r="AN98" s="242"/>
      <c r="AO98" s="246"/>
      <c r="AP98" s="244"/>
      <c r="AQ98" s="242"/>
      <c r="AR98" s="245"/>
      <c r="AS98" s="244"/>
      <c r="AT98" s="242"/>
      <c r="AU98" s="245"/>
      <c r="AV98" s="244"/>
      <c r="AW98" s="261"/>
      <c r="AX98" s="31"/>
      <c r="AY98" s="32"/>
      <c r="AZ98" s="90"/>
      <c r="BA98" s="83"/>
      <c r="BB98" s="33"/>
      <c r="BC98" s="90"/>
      <c r="BD98" s="85"/>
      <c r="BE98" s="33"/>
      <c r="BF98" s="90"/>
      <c r="BG98" s="85"/>
      <c r="BH98" s="33"/>
      <c r="BI98" s="34"/>
    </row>
    <row r="99" spans="1:61" ht="16.2" thickBot="1">
      <c r="A99" s="524"/>
      <c r="B99" s="3">
        <v>5</v>
      </c>
      <c r="C99" s="519"/>
      <c r="D99" s="520"/>
      <c r="E99" s="521"/>
      <c r="F99" s="464"/>
      <c r="G99" s="465"/>
      <c r="H99" s="280"/>
      <c r="I99" s="439"/>
      <c r="J99" s="440"/>
      <c r="K99" s="441"/>
      <c r="L99" s="472"/>
      <c r="M99" s="466">
        <f>SUM(AX99:BI99)</f>
        <v>0</v>
      </c>
      <c r="N99" s="250"/>
      <c r="O99" s="248"/>
      <c r="P99" s="249"/>
      <c r="Q99" s="250"/>
      <c r="R99" s="251"/>
      <c r="S99" s="249"/>
      <c r="T99" s="252"/>
      <c r="U99" s="251"/>
      <c r="V99" s="249"/>
      <c r="W99" s="252"/>
      <c r="X99" s="251"/>
      <c r="Y99" s="263"/>
      <c r="Z99" s="247"/>
      <c r="AA99" s="248"/>
      <c r="AB99" s="249"/>
      <c r="AC99" s="250"/>
      <c r="AD99" s="251"/>
      <c r="AE99" s="249"/>
      <c r="AF99" s="252"/>
      <c r="AG99" s="251"/>
      <c r="AH99" s="249"/>
      <c r="AI99" s="252"/>
      <c r="AJ99" s="251"/>
      <c r="AK99" s="263"/>
      <c r="AL99" s="247"/>
      <c r="AM99" s="248"/>
      <c r="AN99" s="249"/>
      <c r="AO99" s="250"/>
      <c r="AP99" s="251"/>
      <c r="AQ99" s="249"/>
      <c r="AR99" s="252"/>
      <c r="AS99" s="251"/>
      <c r="AT99" s="249"/>
      <c r="AU99" s="252"/>
      <c r="AV99" s="251"/>
      <c r="AW99" s="263"/>
      <c r="AX99" s="35"/>
      <c r="AY99" s="36"/>
      <c r="AZ99" s="87"/>
      <c r="BA99" s="77"/>
      <c r="BB99" s="37"/>
      <c r="BC99" s="87"/>
      <c r="BD99" s="79"/>
      <c r="BE99" s="37"/>
      <c r="BF99" s="87"/>
      <c r="BG99" s="79"/>
      <c r="BH99" s="37"/>
      <c r="BI99" s="38"/>
    </row>
    <row r="100" spans="1:61" ht="15" thickBot="1">
      <c r="L100" s="126"/>
      <c r="O100" s="192"/>
    </row>
    <row r="101" spans="1:61" ht="41.25" customHeight="1" thickBot="1">
      <c r="C101" s="210" t="s">
        <v>213</v>
      </c>
      <c r="D101" s="456"/>
      <c r="E101" s="456"/>
      <c r="F101" s="456"/>
      <c r="G101" s="211"/>
      <c r="H101" s="211"/>
      <c r="I101" s="211"/>
      <c r="J101" s="211"/>
      <c r="K101" s="456"/>
      <c r="L101" s="525" t="s">
        <v>210</v>
      </c>
      <c r="M101" s="526"/>
      <c r="N101" s="13" t="s">
        <v>217</v>
      </c>
      <c r="O101" s="211"/>
      <c r="P101" s="211"/>
      <c r="Q101" s="45">
        <f>'gunningscriterium SEB'!$G$21</f>
        <v>0</v>
      </c>
      <c r="R101" s="522" t="s">
        <v>127</v>
      </c>
      <c r="S101" s="522"/>
      <c r="T101" s="522"/>
      <c r="U101" s="522"/>
      <c r="V101" s="522"/>
      <c r="W101" s="522"/>
      <c r="X101" s="522"/>
      <c r="Y101" s="523"/>
      <c r="Z101" s="211"/>
      <c r="AA101" s="211"/>
      <c r="AB101" s="211"/>
      <c r="AC101" s="211"/>
      <c r="AD101" s="211"/>
      <c r="AE101" s="212" t="s">
        <v>38</v>
      </c>
      <c r="AF101" s="13">
        <f>'gunningscriterium SEB'!$I$21</f>
        <v>2</v>
      </c>
      <c r="AG101" s="211"/>
      <c r="AH101" s="211"/>
      <c r="AI101" s="211"/>
      <c r="AJ101" s="211"/>
      <c r="AK101" s="213"/>
      <c r="AL101" s="211"/>
      <c r="AM101" s="211"/>
      <c r="AN101" s="211"/>
      <c r="AO101" s="211"/>
      <c r="AP101" s="211"/>
      <c r="AQ101" s="212" t="s">
        <v>38</v>
      </c>
      <c r="AR101" s="13">
        <f>'gunningscriterium SEB'!$K$21</f>
        <v>3</v>
      </c>
      <c r="AS101" s="211"/>
      <c r="AT101" s="211"/>
      <c r="AU101" s="211"/>
      <c r="AV101" s="211"/>
      <c r="AW101" s="213"/>
      <c r="AX101" s="211"/>
      <c r="AY101" s="211"/>
      <c r="AZ101" s="211"/>
      <c r="BA101" s="211"/>
      <c r="BB101" s="211"/>
      <c r="BC101" s="212" t="s">
        <v>38</v>
      </c>
      <c r="BD101" s="13">
        <f>'gunningscriterium SEB'!$M$21</f>
        <v>4</v>
      </c>
      <c r="BE101" s="211"/>
      <c r="BF101" s="211"/>
      <c r="BG101" s="211"/>
      <c r="BH101" s="211"/>
      <c r="BI101" s="213"/>
    </row>
    <row r="102" spans="1:61" ht="32.1" customHeight="1" thickBot="1">
      <c r="B102" s="53"/>
      <c r="C102" s="445" t="s">
        <v>214</v>
      </c>
      <c r="D102" s="446"/>
      <c r="E102" s="447"/>
      <c r="F102" s="51" t="s">
        <v>215</v>
      </c>
      <c r="G102" s="457"/>
      <c r="H102" s="51" t="s">
        <v>14</v>
      </c>
      <c r="I102" s="305"/>
      <c r="J102" s="423"/>
      <c r="K102" s="424"/>
      <c r="L102" s="50" t="s">
        <v>208</v>
      </c>
      <c r="M102" s="374" t="s">
        <v>208</v>
      </c>
      <c r="N102" s="218" t="s">
        <v>17</v>
      </c>
      <c r="O102" s="219" t="s">
        <v>18</v>
      </c>
      <c r="P102" s="222" t="s">
        <v>19</v>
      </c>
      <c r="Q102" s="268" t="s">
        <v>20</v>
      </c>
      <c r="R102" s="222" t="s">
        <v>21</v>
      </c>
      <c r="S102" s="222" t="s">
        <v>22</v>
      </c>
      <c r="T102" s="268" t="s">
        <v>23</v>
      </c>
      <c r="U102" s="222" t="s">
        <v>24</v>
      </c>
      <c r="V102" s="220" t="s">
        <v>57</v>
      </c>
      <c r="W102" s="222" t="s">
        <v>25</v>
      </c>
      <c r="X102" s="222" t="s">
        <v>26</v>
      </c>
      <c r="Y102" s="224" t="s">
        <v>27</v>
      </c>
      <c r="Z102" s="218" t="s">
        <v>17</v>
      </c>
      <c r="AA102" s="219" t="s">
        <v>18</v>
      </c>
      <c r="AB102" s="222" t="s">
        <v>19</v>
      </c>
      <c r="AC102" s="268" t="s">
        <v>20</v>
      </c>
      <c r="AD102" s="222" t="s">
        <v>21</v>
      </c>
      <c r="AE102" s="222" t="s">
        <v>22</v>
      </c>
      <c r="AF102" s="268" t="s">
        <v>23</v>
      </c>
      <c r="AG102" s="222" t="s">
        <v>24</v>
      </c>
      <c r="AH102" s="220" t="s">
        <v>57</v>
      </c>
      <c r="AI102" s="222" t="s">
        <v>25</v>
      </c>
      <c r="AJ102" s="222" t="s">
        <v>26</v>
      </c>
      <c r="AK102" s="224" t="s">
        <v>27</v>
      </c>
      <c r="AL102" s="218" t="s">
        <v>17</v>
      </c>
      <c r="AM102" s="219" t="s">
        <v>18</v>
      </c>
      <c r="AN102" s="222" t="s">
        <v>19</v>
      </c>
      <c r="AO102" s="268" t="s">
        <v>20</v>
      </c>
      <c r="AP102" s="222" t="s">
        <v>21</v>
      </c>
      <c r="AQ102" s="222" t="s">
        <v>22</v>
      </c>
      <c r="AR102" s="268" t="s">
        <v>23</v>
      </c>
      <c r="AS102" s="222" t="s">
        <v>24</v>
      </c>
      <c r="AT102" s="220" t="s">
        <v>57</v>
      </c>
      <c r="AU102" s="222" t="s">
        <v>25</v>
      </c>
      <c r="AV102" s="222" t="s">
        <v>26</v>
      </c>
      <c r="AW102" s="224" t="s">
        <v>27</v>
      </c>
      <c r="AX102" s="218" t="s">
        <v>17</v>
      </c>
      <c r="AY102" s="219" t="s">
        <v>18</v>
      </c>
      <c r="AZ102" s="222" t="s">
        <v>19</v>
      </c>
      <c r="BA102" s="268" t="s">
        <v>20</v>
      </c>
      <c r="BB102" s="222" t="s">
        <v>21</v>
      </c>
      <c r="BC102" s="222" t="s">
        <v>22</v>
      </c>
      <c r="BD102" s="268" t="s">
        <v>23</v>
      </c>
      <c r="BE102" s="222" t="s">
        <v>24</v>
      </c>
      <c r="BF102" s="220" t="s">
        <v>57</v>
      </c>
      <c r="BG102" s="222" t="s">
        <v>25</v>
      </c>
      <c r="BH102" s="222" t="s">
        <v>26</v>
      </c>
      <c r="BI102" s="224" t="s">
        <v>27</v>
      </c>
    </row>
    <row r="103" spans="1:61" ht="15.6">
      <c r="A103" s="115">
        <f>'gunningscriterium SEB'!$G$21</f>
        <v>0</v>
      </c>
      <c r="B103" s="3">
        <v>1</v>
      </c>
      <c r="C103" s="513"/>
      <c r="D103" s="514"/>
      <c r="E103" s="515"/>
      <c r="F103" s="467"/>
      <c r="G103" s="459"/>
      <c r="H103" s="271"/>
      <c r="I103" s="430"/>
      <c r="J103" s="431"/>
      <c r="K103" s="432"/>
      <c r="L103" s="470"/>
      <c r="M103" s="460">
        <f>SUM(N103:Y103)</f>
        <v>0</v>
      </c>
      <c r="N103" s="67"/>
      <c r="O103" s="20"/>
      <c r="P103" s="73"/>
      <c r="Q103" s="67"/>
      <c r="R103" s="21"/>
      <c r="S103" s="73"/>
      <c r="T103" s="70"/>
      <c r="U103" s="21"/>
      <c r="V103" s="73"/>
      <c r="W103" s="70"/>
      <c r="X103" s="21"/>
      <c r="Y103" s="22"/>
      <c r="Z103" s="225"/>
      <c r="AA103" s="226"/>
      <c r="AB103" s="227"/>
      <c r="AC103" s="228"/>
      <c r="AD103" s="229"/>
      <c r="AE103" s="227"/>
      <c r="AF103" s="230"/>
      <c r="AG103" s="229"/>
      <c r="AH103" s="227"/>
      <c r="AI103" s="230"/>
      <c r="AJ103" s="229"/>
      <c r="AK103" s="109"/>
      <c r="AL103" s="225"/>
      <c r="AM103" s="226"/>
      <c r="AN103" s="227"/>
      <c r="AO103" s="228"/>
      <c r="AP103" s="229"/>
      <c r="AQ103" s="227"/>
      <c r="AR103" s="230"/>
      <c r="AS103" s="229"/>
      <c r="AT103" s="227"/>
      <c r="AU103" s="230"/>
      <c r="AV103" s="229"/>
      <c r="AW103" s="109"/>
      <c r="AX103" s="225"/>
      <c r="AY103" s="226"/>
      <c r="AZ103" s="227"/>
      <c r="BA103" s="228"/>
      <c r="BB103" s="229"/>
      <c r="BC103" s="227"/>
      <c r="BD103" s="231"/>
      <c r="BE103" s="229"/>
      <c r="BF103" s="227"/>
      <c r="BG103" s="230"/>
      <c r="BH103" s="229"/>
      <c r="BI103" s="109"/>
    </row>
    <row r="104" spans="1:61" ht="15.6">
      <c r="A104" s="524" t="s">
        <v>38</v>
      </c>
      <c r="B104" s="3">
        <v>2</v>
      </c>
      <c r="C104" s="516"/>
      <c r="D104" s="517"/>
      <c r="E104" s="518"/>
      <c r="F104" s="468"/>
      <c r="G104" s="462"/>
      <c r="H104" s="274"/>
      <c r="I104" s="433"/>
      <c r="J104" s="434"/>
      <c r="K104" s="435"/>
      <c r="L104" s="471"/>
      <c r="M104" s="463">
        <f>SUM(N104:Y104)</f>
        <v>0</v>
      </c>
      <c r="N104" s="68"/>
      <c r="O104" s="24"/>
      <c r="P104" s="74"/>
      <c r="Q104" s="68"/>
      <c r="R104" s="25"/>
      <c r="S104" s="74"/>
      <c r="T104" s="71"/>
      <c r="U104" s="25"/>
      <c r="V104" s="74"/>
      <c r="W104" s="71"/>
      <c r="X104" s="25"/>
      <c r="Y104" s="26"/>
      <c r="Z104" s="233"/>
      <c r="AA104" s="234"/>
      <c r="AB104" s="235"/>
      <c r="AC104" s="236"/>
      <c r="AD104" s="237"/>
      <c r="AE104" s="235"/>
      <c r="AF104" s="238"/>
      <c r="AG104" s="237"/>
      <c r="AH104" s="235"/>
      <c r="AI104" s="238"/>
      <c r="AJ104" s="237"/>
      <c r="AK104" s="110"/>
      <c r="AL104" s="233"/>
      <c r="AM104" s="234"/>
      <c r="AN104" s="235"/>
      <c r="AO104" s="236"/>
      <c r="AP104" s="237"/>
      <c r="AQ104" s="235"/>
      <c r="AR104" s="238"/>
      <c r="AS104" s="237"/>
      <c r="AT104" s="235"/>
      <c r="AU104" s="238"/>
      <c r="AV104" s="237"/>
      <c r="AW104" s="110"/>
      <c r="AX104" s="233"/>
      <c r="AY104" s="234"/>
      <c r="AZ104" s="235"/>
      <c r="BA104" s="236"/>
      <c r="BB104" s="237"/>
      <c r="BC104" s="235"/>
      <c r="BD104" s="238"/>
      <c r="BE104" s="237"/>
      <c r="BF104" s="235"/>
      <c r="BG104" s="238"/>
      <c r="BH104" s="237"/>
      <c r="BI104" s="110"/>
    </row>
    <row r="105" spans="1:61" ht="15.6">
      <c r="A105" s="524"/>
      <c r="B105" s="3">
        <v>3</v>
      </c>
      <c r="C105" s="516"/>
      <c r="D105" s="517"/>
      <c r="E105" s="518"/>
      <c r="F105" s="421"/>
      <c r="G105" s="462"/>
      <c r="H105" s="274"/>
      <c r="I105" s="433"/>
      <c r="J105" s="434"/>
      <c r="K105" s="435"/>
      <c r="L105" s="471"/>
      <c r="M105" s="463">
        <f>SUM(N105:Y105)</f>
        <v>0</v>
      </c>
      <c r="N105" s="68"/>
      <c r="O105" s="24"/>
      <c r="P105" s="74"/>
      <c r="Q105" s="68"/>
      <c r="R105" s="25"/>
      <c r="S105" s="74"/>
      <c r="T105" s="71"/>
      <c r="U105" s="25"/>
      <c r="V105" s="74"/>
      <c r="W105" s="71"/>
      <c r="X105" s="25"/>
      <c r="Y105" s="26"/>
      <c r="Z105" s="233"/>
      <c r="AA105" s="234"/>
      <c r="AB105" s="235"/>
      <c r="AC105" s="236"/>
      <c r="AD105" s="237"/>
      <c r="AE105" s="235"/>
      <c r="AF105" s="238"/>
      <c r="AG105" s="237"/>
      <c r="AH105" s="235"/>
      <c r="AI105" s="238"/>
      <c r="AJ105" s="237"/>
      <c r="AK105" s="110"/>
      <c r="AL105" s="233"/>
      <c r="AM105" s="234"/>
      <c r="AN105" s="235"/>
      <c r="AO105" s="236"/>
      <c r="AP105" s="237"/>
      <c r="AQ105" s="235"/>
      <c r="AR105" s="238"/>
      <c r="AS105" s="237"/>
      <c r="AT105" s="235"/>
      <c r="AU105" s="238"/>
      <c r="AV105" s="237"/>
      <c r="AW105" s="110"/>
      <c r="AX105" s="233"/>
      <c r="AY105" s="234"/>
      <c r="AZ105" s="235"/>
      <c r="BA105" s="236"/>
      <c r="BB105" s="237"/>
      <c r="BC105" s="235"/>
      <c r="BD105" s="238"/>
      <c r="BE105" s="237"/>
      <c r="BF105" s="235"/>
      <c r="BG105" s="238"/>
      <c r="BH105" s="237"/>
      <c r="BI105" s="110"/>
    </row>
    <row r="106" spans="1:61" ht="15.6">
      <c r="A106" s="524"/>
      <c r="B106" s="3">
        <v>4</v>
      </c>
      <c r="C106" s="516"/>
      <c r="D106" s="517"/>
      <c r="E106" s="518"/>
      <c r="F106" s="421"/>
      <c r="G106" s="462"/>
      <c r="H106" s="274"/>
      <c r="I106" s="433"/>
      <c r="J106" s="434"/>
      <c r="K106" s="435"/>
      <c r="L106" s="471"/>
      <c r="M106" s="463">
        <f>SUM(N106:Y106)</f>
        <v>0</v>
      </c>
      <c r="N106" s="68"/>
      <c r="O106" s="24"/>
      <c r="P106" s="74"/>
      <c r="Q106" s="68"/>
      <c r="R106" s="25"/>
      <c r="S106" s="74"/>
      <c r="T106" s="71"/>
      <c r="U106" s="25"/>
      <c r="V106" s="74"/>
      <c r="W106" s="71"/>
      <c r="X106" s="25"/>
      <c r="Y106" s="26"/>
      <c r="Z106" s="233"/>
      <c r="AA106" s="234"/>
      <c r="AB106" s="235"/>
      <c r="AC106" s="236"/>
      <c r="AD106" s="237"/>
      <c r="AE106" s="235"/>
      <c r="AF106" s="238"/>
      <c r="AG106" s="237"/>
      <c r="AH106" s="235"/>
      <c r="AI106" s="238"/>
      <c r="AJ106" s="237"/>
      <c r="AK106" s="110"/>
      <c r="AL106" s="233"/>
      <c r="AM106" s="234"/>
      <c r="AN106" s="235"/>
      <c r="AO106" s="236"/>
      <c r="AP106" s="237"/>
      <c r="AQ106" s="235"/>
      <c r="AR106" s="238"/>
      <c r="AS106" s="237"/>
      <c r="AT106" s="235"/>
      <c r="AU106" s="238"/>
      <c r="AV106" s="237"/>
      <c r="AW106" s="110"/>
      <c r="AX106" s="233"/>
      <c r="AY106" s="234"/>
      <c r="AZ106" s="235"/>
      <c r="BA106" s="236"/>
      <c r="BB106" s="237"/>
      <c r="BC106" s="235"/>
      <c r="BD106" s="238"/>
      <c r="BE106" s="237"/>
      <c r="BF106" s="235"/>
      <c r="BG106" s="238"/>
      <c r="BH106" s="237"/>
      <c r="BI106" s="110"/>
    </row>
    <row r="107" spans="1:61" ht="16.2" thickBot="1">
      <c r="A107" s="524"/>
      <c r="B107" s="3">
        <v>5</v>
      </c>
      <c r="C107" s="519"/>
      <c r="D107" s="520"/>
      <c r="E107" s="521"/>
      <c r="F107" s="422"/>
      <c r="G107" s="465"/>
      <c r="H107" s="280"/>
      <c r="I107" s="439"/>
      <c r="J107" s="440"/>
      <c r="K107" s="441"/>
      <c r="L107" s="472"/>
      <c r="M107" s="466">
        <f>SUM(N107:Y107)</f>
        <v>0</v>
      </c>
      <c r="N107" s="69"/>
      <c r="O107" s="56"/>
      <c r="P107" s="75"/>
      <c r="Q107" s="69"/>
      <c r="R107" s="57"/>
      <c r="S107" s="75"/>
      <c r="T107" s="72"/>
      <c r="U107" s="57"/>
      <c r="V107" s="75"/>
      <c r="W107" s="72"/>
      <c r="X107" s="57"/>
      <c r="Y107" s="58"/>
      <c r="Z107" s="233"/>
      <c r="AA107" s="234"/>
      <c r="AB107" s="235"/>
      <c r="AC107" s="236"/>
      <c r="AD107" s="237"/>
      <c r="AE107" s="235"/>
      <c r="AF107" s="238"/>
      <c r="AG107" s="237"/>
      <c r="AH107" s="235"/>
      <c r="AI107" s="238"/>
      <c r="AJ107" s="237"/>
      <c r="AK107" s="110"/>
      <c r="AL107" s="233"/>
      <c r="AM107" s="234"/>
      <c r="AN107" s="235"/>
      <c r="AO107" s="236"/>
      <c r="AP107" s="237"/>
      <c r="AQ107" s="235"/>
      <c r="AR107" s="238"/>
      <c r="AS107" s="237"/>
      <c r="AT107" s="235"/>
      <c r="AU107" s="238"/>
      <c r="AV107" s="237"/>
      <c r="AW107" s="110"/>
      <c r="AX107" s="233"/>
      <c r="AY107" s="234"/>
      <c r="AZ107" s="235"/>
      <c r="BA107" s="236"/>
      <c r="BB107" s="237"/>
      <c r="BC107" s="235"/>
      <c r="BD107" s="238"/>
      <c r="BE107" s="237"/>
      <c r="BF107" s="235"/>
      <c r="BG107" s="238"/>
      <c r="BH107" s="237"/>
      <c r="BI107" s="110"/>
    </row>
    <row r="108" spans="1:61" ht="15.6">
      <c r="A108" s="116">
        <f>'gunningscriterium SEB'!$I$21</f>
        <v>2</v>
      </c>
      <c r="B108" s="14">
        <v>1</v>
      </c>
      <c r="C108" s="513"/>
      <c r="D108" s="514"/>
      <c r="E108" s="515"/>
      <c r="F108" s="467"/>
      <c r="G108" s="459"/>
      <c r="H108" s="271"/>
      <c r="I108" s="430"/>
      <c r="J108" s="431"/>
      <c r="K108" s="432"/>
      <c r="L108" s="470"/>
      <c r="M108" s="460">
        <f>SUM(Z108:AK108)</f>
        <v>0</v>
      </c>
      <c r="N108" s="228"/>
      <c r="O108" s="226"/>
      <c r="P108" s="227"/>
      <c r="Q108" s="228"/>
      <c r="R108" s="229"/>
      <c r="S108" s="227"/>
      <c r="T108" s="230"/>
      <c r="U108" s="229"/>
      <c r="V108" s="227"/>
      <c r="W108" s="230"/>
      <c r="X108" s="229"/>
      <c r="Y108" s="109"/>
      <c r="Z108" s="19"/>
      <c r="AA108" s="20"/>
      <c r="AB108" s="73"/>
      <c r="AC108" s="67"/>
      <c r="AD108" s="21"/>
      <c r="AE108" s="73"/>
      <c r="AF108" s="70"/>
      <c r="AG108" s="21"/>
      <c r="AH108" s="73"/>
      <c r="AI108" s="70"/>
      <c r="AJ108" s="21"/>
      <c r="AK108" s="22"/>
      <c r="AL108" s="225"/>
      <c r="AM108" s="226"/>
      <c r="AN108" s="227"/>
      <c r="AO108" s="228"/>
      <c r="AP108" s="229"/>
      <c r="AQ108" s="227"/>
      <c r="AR108" s="230"/>
      <c r="AS108" s="229"/>
      <c r="AT108" s="227"/>
      <c r="AU108" s="230"/>
      <c r="AV108" s="229"/>
      <c r="AW108" s="109"/>
      <c r="AX108" s="225"/>
      <c r="AY108" s="226"/>
      <c r="AZ108" s="227"/>
      <c r="BA108" s="228"/>
      <c r="BB108" s="229"/>
      <c r="BC108" s="227"/>
      <c r="BD108" s="230"/>
      <c r="BE108" s="229"/>
      <c r="BF108" s="227"/>
      <c r="BG108" s="230"/>
      <c r="BH108" s="229"/>
      <c r="BI108" s="109"/>
    </row>
    <row r="109" spans="1:61" ht="15.6">
      <c r="A109" s="524" t="s">
        <v>38</v>
      </c>
      <c r="B109" s="3">
        <v>2</v>
      </c>
      <c r="C109" s="516"/>
      <c r="D109" s="517"/>
      <c r="E109" s="518"/>
      <c r="F109" s="468"/>
      <c r="G109" s="462"/>
      <c r="H109" s="274"/>
      <c r="I109" s="433"/>
      <c r="J109" s="434"/>
      <c r="K109" s="435"/>
      <c r="L109" s="471"/>
      <c r="M109" s="463">
        <f>SUM(Z109:AK109)</f>
        <v>0</v>
      </c>
      <c r="N109" s="236"/>
      <c r="O109" s="234"/>
      <c r="P109" s="235"/>
      <c r="Q109" s="236"/>
      <c r="R109" s="237"/>
      <c r="S109" s="235"/>
      <c r="T109" s="238"/>
      <c r="U109" s="237"/>
      <c r="V109" s="235"/>
      <c r="W109" s="238"/>
      <c r="X109" s="237"/>
      <c r="Y109" s="110"/>
      <c r="Z109" s="23"/>
      <c r="AA109" s="24"/>
      <c r="AB109" s="74"/>
      <c r="AC109" s="68"/>
      <c r="AD109" s="25"/>
      <c r="AE109" s="74"/>
      <c r="AF109" s="71"/>
      <c r="AG109" s="25"/>
      <c r="AH109" s="74"/>
      <c r="AI109" s="71"/>
      <c r="AJ109" s="25"/>
      <c r="AK109" s="26"/>
      <c r="AL109" s="233"/>
      <c r="AM109" s="234"/>
      <c r="AN109" s="235"/>
      <c r="AO109" s="236"/>
      <c r="AP109" s="237"/>
      <c r="AQ109" s="235"/>
      <c r="AR109" s="238"/>
      <c r="AS109" s="237"/>
      <c r="AT109" s="235"/>
      <c r="AU109" s="238"/>
      <c r="AV109" s="237"/>
      <c r="AW109" s="110"/>
      <c r="AX109" s="233"/>
      <c r="AY109" s="234"/>
      <c r="AZ109" s="235"/>
      <c r="BA109" s="236"/>
      <c r="BB109" s="237"/>
      <c r="BC109" s="235"/>
      <c r="BD109" s="238"/>
      <c r="BE109" s="237"/>
      <c r="BF109" s="235"/>
      <c r="BG109" s="238"/>
      <c r="BH109" s="237"/>
      <c r="BI109" s="110"/>
    </row>
    <row r="110" spans="1:61" ht="15.6">
      <c r="A110" s="524"/>
      <c r="B110" s="3">
        <v>3</v>
      </c>
      <c r="C110" s="516"/>
      <c r="D110" s="517"/>
      <c r="E110" s="518"/>
      <c r="F110" s="421"/>
      <c r="G110" s="462"/>
      <c r="H110" s="274"/>
      <c r="I110" s="433"/>
      <c r="J110" s="434"/>
      <c r="K110" s="435"/>
      <c r="L110" s="471"/>
      <c r="M110" s="463">
        <f>SUM(Z110:AK110)</f>
        <v>0</v>
      </c>
      <c r="N110" s="236"/>
      <c r="O110" s="234"/>
      <c r="P110" s="235"/>
      <c r="Q110" s="236"/>
      <c r="R110" s="237"/>
      <c r="S110" s="235"/>
      <c r="T110" s="238"/>
      <c r="U110" s="237"/>
      <c r="V110" s="235"/>
      <c r="W110" s="238"/>
      <c r="X110" s="237"/>
      <c r="Y110" s="110"/>
      <c r="Z110" s="23"/>
      <c r="AA110" s="24"/>
      <c r="AB110" s="74"/>
      <c r="AC110" s="68"/>
      <c r="AD110" s="25"/>
      <c r="AE110" s="74"/>
      <c r="AF110" s="71"/>
      <c r="AG110" s="25"/>
      <c r="AH110" s="74"/>
      <c r="AI110" s="71"/>
      <c r="AJ110" s="25"/>
      <c r="AK110" s="26"/>
      <c r="AL110" s="233"/>
      <c r="AM110" s="234"/>
      <c r="AN110" s="235"/>
      <c r="AO110" s="236"/>
      <c r="AP110" s="237"/>
      <c r="AQ110" s="235"/>
      <c r="AR110" s="238"/>
      <c r="AS110" s="237"/>
      <c r="AT110" s="235"/>
      <c r="AU110" s="238"/>
      <c r="AV110" s="237"/>
      <c r="AW110" s="110"/>
      <c r="AX110" s="233"/>
      <c r="AY110" s="234"/>
      <c r="AZ110" s="235"/>
      <c r="BA110" s="236"/>
      <c r="BB110" s="237"/>
      <c r="BC110" s="235"/>
      <c r="BD110" s="238"/>
      <c r="BE110" s="237"/>
      <c r="BF110" s="235"/>
      <c r="BG110" s="238"/>
      <c r="BH110" s="237"/>
      <c r="BI110" s="110"/>
    </row>
    <row r="111" spans="1:61" ht="15.6">
      <c r="A111" s="524"/>
      <c r="B111" s="3">
        <v>4</v>
      </c>
      <c r="C111" s="516"/>
      <c r="D111" s="517"/>
      <c r="E111" s="518"/>
      <c r="F111" s="421"/>
      <c r="G111" s="462"/>
      <c r="H111" s="274"/>
      <c r="I111" s="433"/>
      <c r="J111" s="434"/>
      <c r="K111" s="435"/>
      <c r="L111" s="471"/>
      <c r="M111" s="463">
        <f>SUM(Z111:AK111)</f>
        <v>0</v>
      </c>
      <c r="N111" s="246"/>
      <c r="O111" s="241"/>
      <c r="P111" s="242"/>
      <c r="Q111" s="243"/>
      <c r="R111" s="244"/>
      <c r="S111" s="242"/>
      <c r="T111" s="245"/>
      <c r="U111" s="244"/>
      <c r="V111" s="242"/>
      <c r="W111" s="245"/>
      <c r="X111" s="244"/>
      <c r="Y111" s="110"/>
      <c r="Z111" s="27"/>
      <c r="AA111" s="28"/>
      <c r="AB111" s="86"/>
      <c r="AC111" s="76"/>
      <c r="AD111" s="29"/>
      <c r="AE111" s="86"/>
      <c r="AF111" s="78"/>
      <c r="AG111" s="29"/>
      <c r="AH111" s="86"/>
      <c r="AI111" s="78"/>
      <c r="AJ111" s="29"/>
      <c r="AK111" s="26"/>
      <c r="AL111" s="240"/>
      <c r="AM111" s="241"/>
      <c r="AN111" s="242"/>
      <c r="AO111" s="246"/>
      <c r="AP111" s="244"/>
      <c r="AQ111" s="242"/>
      <c r="AR111" s="245"/>
      <c r="AS111" s="244"/>
      <c r="AT111" s="242"/>
      <c r="AU111" s="245"/>
      <c r="AV111" s="244"/>
      <c r="AW111" s="110"/>
      <c r="AX111" s="240"/>
      <c r="AY111" s="241"/>
      <c r="AZ111" s="242"/>
      <c r="BA111" s="246"/>
      <c r="BB111" s="244"/>
      <c r="BC111" s="242"/>
      <c r="BD111" s="245"/>
      <c r="BE111" s="244"/>
      <c r="BF111" s="242"/>
      <c r="BG111" s="245"/>
      <c r="BH111" s="244"/>
      <c r="BI111" s="110"/>
    </row>
    <row r="112" spans="1:61" ht="16.2" thickBot="1">
      <c r="A112" s="524"/>
      <c r="B112" s="3">
        <v>5</v>
      </c>
      <c r="C112" s="519"/>
      <c r="D112" s="520"/>
      <c r="E112" s="521"/>
      <c r="F112" s="422"/>
      <c r="G112" s="465"/>
      <c r="H112" s="280"/>
      <c r="I112" s="439"/>
      <c r="J112" s="440"/>
      <c r="K112" s="441"/>
      <c r="L112" s="472"/>
      <c r="M112" s="463">
        <f>SUM(Z112:AK112)</f>
        <v>0</v>
      </c>
      <c r="N112" s="250"/>
      <c r="O112" s="248"/>
      <c r="P112" s="249"/>
      <c r="Q112" s="250"/>
      <c r="R112" s="251"/>
      <c r="S112" s="249"/>
      <c r="T112" s="252"/>
      <c r="U112" s="251"/>
      <c r="V112" s="249"/>
      <c r="W112" s="252"/>
      <c r="X112" s="251"/>
      <c r="Y112" s="111"/>
      <c r="Z112" s="35"/>
      <c r="AA112" s="36"/>
      <c r="AB112" s="87"/>
      <c r="AC112" s="77"/>
      <c r="AD112" s="37"/>
      <c r="AE112" s="87"/>
      <c r="AF112" s="79"/>
      <c r="AG112" s="37"/>
      <c r="AH112" s="87"/>
      <c r="AI112" s="79"/>
      <c r="AJ112" s="37"/>
      <c r="AK112" s="63"/>
      <c r="AL112" s="247"/>
      <c r="AM112" s="248"/>
      <c r="AN112" s="249"/>
      <c r="AO112" s="250"/>
      <c r="AP112" s="251"/>
      <c r="AQ112" s="249"/>
      <c r="AR112" s="252"/>
      <c r="AS112" s="251"/>
      <c r="AT112" s="249"/>
      <c r="AU112" s="252"/>
      <c r="AV112" s="251"/>
      <c r="AW112" s="111"/>
      <c r="AX112" s="247"/>
      <c r="AY112" s="248"/>
      <c r="AZ112" s="249"/>
      <c r="BA112" s="250"/>
      <c r="BB112" s="251"/>
      <c r="BC112" s="249"/>
      <c r="BD112" s="252"/>
      <c r="BE112" s="251"/>
      <c r="BF112" s="249"/>
      <c r="BG112" s="252"/>
      <c r="BH112" s="251"/>
      <c r="BI112" s="111"/>
    </row>
    <row r="113" spans="1:61" ht="15.6">
      <c r="A113" s="116">
        <f>'gunningscriterium SEB'!$K$21</f>
        <v>3</v>
      </c>
      <c r="B113" s="14">
        <v>1</v>
      </c>
      <c r="C113" s="513"/>
      <c r="D113" s="514"/>
      <c r="E113" s="515"/>
      <c r="F113" s="467"/>
      <c r="G113" s="459"/>
      <c r="H113" s="271"/>
      <c r="I113" s="430"/>
      <c r="J113" s="431"/>
      <c r="K113" s="432"/>
      <c r="L113" s="470"/>
      <c r="M113" s="460">
        <f>SUM(AL113:AW113)</f>
        <v>0</v>
      </c>
      <c r="N113" s="256"/>
      <c r="O113" s="254"/>
      <c r="P113" s="255"/>
      <c r="Q113" s="256"/>
      <c r="R113" s="257"/>
      <c r="S113" s="255"/>
      <c r="T113" s="258"/>
      <c r="U113" s="257"/>
      <c r="V113" s="255"/>
      <c r="W113" s="258"/>
      <c r="X113" s="257"/>
      <c r="Y113" s="109"/>
      <c r="Z113" s="253"/>
      <c r="AA113" s="254"/>
      <c r="AB113" s="255"/>
      <c r="AC113" s="256"/>
      <c r="AD113" s="257"/>
      <c r="AE113" s="255"/>
      <c r="AF113" s="258"/>
      <c r="AG113" s="257"/>
      <c r="AH113" s="255"/>
      <c r="AI113" s="258"/>
      <c r="AJ113" s="257"/>
      <c r="AK113" s="109"/>
      <c r="AL113" s="64"/>
      <c r="AM113" s="65"/>
      <c r="AN113" s="88"/>
      <c r="AO113" s="80"/>
      <c r="AP113" s="66"/>
      <c r="AQ113" s="88"/>
      <c r="AR113" s="81"/>
      <c r="AS113" s="66"/>
      <c r="AT113" s="88"/>
      <c r="AU113" s="81"/>
      <c r="AV113" s="66"/>
      <c r="AW113" s="22"/>
      <c r="AX113" s="253"/>
      <c r="AY113" s="254"/>
      <c r="AZ113" s="255"/>
      <c r="BA113" s="256"/>
      <c r="BB113" s="257"/>
      <c r="BC113" s="255"/>
      <c r="BD113" s="258"/>
      <c r="BE113" s="257"/>
      <c r="BF113" s="255"/>
      <c r="BG113" s="258"/>
      <c r="BH113" s="257"/>
      <c r="BI113" s="109"/>
    </row>
    <row r="114" spans="1:61" ht="15.6">
      <c r="A114" s="524" t="s">
        <v>38</v>
      </c>
      <c r="B114" s="3">
        <v>2</v>
      </c>
      <c r="C114" s="516"/>
      <c r="D114" s="517"/>
      <c r="E114" s="518"/>
      <c r="F114" s="468"/>
      <c r="G114" s="462"/>
      <c r="H114" s="274"/>
      <c r="I114" s="433"/>
      <c r="J114" s="434"/>
      <c r="K114" s="435"/>
      <c r="L114" s="471"/>
      <c r="M114" s="463">
        <f>SUM(AL114:AW114)</f>
        <v>0</v>
      </c>
      <c r="N114" s="246"/>
      <c r="O114" s="241"/>
      <c r="P114" s="242"/>
      <c r="Q114" s="246"/>
      <c r="R114" s="244"/>
      <c r="S114" s="242"/>
      <c r="T114" s="245"/>
      <c r="U114" s="244"/>
      <c r="V114" s="242"/>
      <c r="W114" s="245"/>
      <c r="X114" s="244"/>
      <c r="Y114" s="110"/>
      <c r="Z114" s="240"/>
      <c r="AA114" s="241"/>
      <c r="AB114" s="242"/>
      <c r="AC114" s="246"/>
      <c r="AD114" s="244"/>
      <c r="AE114" s="242"/>
      <c r="AF114" s="245"/>
      <c r="AG114" s="244"/>
      <c r="AH114" s="242"/>
      <c r="AI114" s="245"/>
      <c r="AJ114" s="244"/>
      <c r="AK114" s="110"/>
      <c r="AL114" s="27"/>
      <c r="AM114" s="28"/>
      <c r="AN114" s="86"/>
      <c r="AO114" s="76"/>
      <c r="AP114" s="29"/>
      <c r="AQ114" s="86"/>
      <c r="AR114" s="78"/>
      <c r="AS114" s="29"/>
      <c r="AT114" s="86"/>
      <c r="AU114" s="78"/>
      <c r="AV114" s="29"/>
      <c r="AW114" s="26"/>
      <c r="AX114" s="240"/>
      <c r="AY114" s="241"/>
      <c r="AZ114" s="242"/>
      <c r="BA114" s="246"/>
      <c r="BB114" s="244"/>
      <c r="BC114" s="242"/>
      <c r="BD114" s="245"/>
      <c r="BE114" s="244"/>
      <c r="BF114" s="242"/>
      <c r="BG114" s="245"/>
      <c r="BH114" s="244"/>
      <c r="BI114" s="110"/>
    </row>
    <row r="115" spans="1:61" ht="15.6">
      <c r="A115" s="524"/>
      <c r="B115" s="3">
        <v>3</v>
      </c>
      <c r="C115" s="516"/>
      <c r="D115" s="517"/>
      <c r="E115" s="518"/>
      <c r="F115" s="421"/>
      <c r="G115" s="462"/>
      <c r="H115" s="274"/>
      <c r="I115" s="433"/>
      <c r="J115" s="434"/>
      <c r="K115" s="435"/>
      <c r="L115" s="471"/>
      <c r="M115" s="463">
        <f>SUM(AL115:AW115)</f>
        <v>0</v>
      </c>
      <c r="N115" s="246"/>
      <c r="O115" s="241"/>
      <c r="P115" s="242"/>
      <c r="Q115" s="246"/>
      <c r="R115" s="244"/>
      <c r="S115" s="242"/>
      <c r="T115" s="245"/>
      <c r="U115" s="244"/>
      <c r="V115" s="242"/>
      <c r="W115" s="245"/>
      <c r="X115" s="244"/>
      <c r="Y115" s="110"/>
      <c r="Z115" s="240"/>
      <c r="AA115" s="241"/>
      <c r="AB115" s="242"/>
      <c r="AC115" s="246"/>
      <c r="AD115" s="244"/>
      <c r="AE115" s="242"/>
      <c r="AF115" s="245"/>
      <c r="AG115" s="244"/>
      <c r="AH115" s="242"/>
      <c r="AI115" s="245"/>
      <c r="AJ115" s="244"/>
      <c r="AK115" s="110"/>
      <c r="AL115" s="27"/>
      <c r="AM115" s="28"/>
      <c r="AN115" s="86"/>
      <c r="AO115" s="76"/>
      <c r="AP115" s="29"/>
      <c r="AQ115" s="86"/>
      <c r="AR115" s="78"/>
      <c r="AS115" s="29"/>
      <c r="AT115" s="86"/>
      <c r="AU115" s="78"/>
      <c r="AV115" s="29"/>
      <c r="AW115" s="26"/>
      <c r="AX115" s="240"/>
      <c r="AY115" s="241"/>
      <c r="AZ115" s="242"/>
      <c r="BA115" s="246"/>
      <c r="BB115" s="244"/>
      <c r="BC115" s="242"/>
      <c r="BD115" s="245"/>
      <c r="BE115" s="244"/>
      <c r="BF115" s="242"/>
      <c r="BG115" s="245"/>
      <c r="BH115" s="244"/>
      <c r="BI115" s="110"/>
    </row>
    <row r="116" spans="1:61" ht="15.6">
      <c r="A116" s="524"/>
      <c r="B116" s="3">
        <v>4</v>
      </c>
      <c r="C116" s="516"/>
      <c r="D116" s="517"/>
      <c r="E116" s="518"/>
      <c r="F116" s="421"/>
      <c r="G116" s="462"/>
      <c r="H116" s="274"/>
      <c r="I116" s="433"/>
      <c r="J116" s="434"/>
      <c r="K116" s="435"/>
      <c r="L116" s="471"/>
      <c r="M116" s="463">
        <f>SUM(AL116:AW116)</f>
        <v>0</v>
      </c>
      <c r="N116" s="246"/>
      <c r="O116" s="241"/>
      <c r="P116" s="242"/>
      <c r="Q116" s="246"/>
      <c r="R116" s="244"/>
      <c r="S116" s="242"/>
      <c r="T116" s="245"/>
      <c r="U116" s="244"/>
      <c r="V116" s="242"/>
      <c r="W116" s="245"/>
      <c r="X116" s="244"/>
      <c r="Y116" s="110"/>
      <c r="Z116" s="240"/>
      <c r="AA116" s="241"/>
      <c r="AB116" s="242"/>
      <c r="AC116" s="246"/>
      <c r="AD116" s="244"/>
      <c r="AE116" s="242"/>
      <c r="AF116" s="245"/>
      <c r="AG116" s="244"/>
      <c r="AH116" s="242"/>
      <c r="AI116" s="245"/>
      <c r="AJ116" s="244"/>
      <c r="AK116" s="110"/>
      <c r="AL116" s="27"/>
      <c r="AM116" s="28"/>
      <c r="AN116" s="86"/>
      <c r="AO116" s="76"/>
      <c r="AP116" s="29"/>
      <c r="AQ116" s="86"/>
      <c r="AR116" s="78"/>
      <c r="AS116" s="29"/>
      <c r="AT116" s="86"/>
      <c r="AU116" s="78"/>
      <c r="AV116" s="29"/>
      <c r="AW116" s="26"/>
      <c r="AX116" s="240"/>
      <c r="AY116" s="241"/>
      <c r="AZ116" s="242"/>
      <c r="BA116" s="246"/>
      <c r="BB116" s="244"/>
      <c r="BC116" s="242"/>
      <c r="BD116" s="245"/>
      <c r="BE116" s="244"/>
      <c r="BF116" s="242"/>
      <c r="BG116" s="245"/>
      <c r="BH116" s="244"/>
      <c r="BI116" s="110"/>
    </row>
    <row r="117" spans="1:61" ht="16.2" thickBot="1">
      <c r="A117" s="524"/>
      <c r="B117" s="3">
        <v>5</v>
      </c>
      <c r="C117" s="519"/>
      <c r="D117" s="520"/>
      <c r="E117" s="521"/>
      <c r="F117" s="422"/>
      <c r="G117" s="465"/>
      <c r="H117" s="280"/>
      <c r="I117" s="439"/>
      <c r="J117" s="440"/>
      <c r="K117" s="441"/>
      <c r="L117" s="472"/>
      <c r="M117" s="463">
        <f>SUM(AL117:AW117)</f>
        <v>0</v>
      </c>
      <c r="N117" s="250"/>
      <c r="O117" s="248"/>
      <c r="P117" s="249"/>
      <c r="Q117" s="250"/>
      <c r="R117" s="251"/>
      <c r="S117" s="249"/>
      <c r="T117" s="252"/>
      <c r="U117" s="251"/>
      <c r="V117" s="249"/>
      <c r="W117" s="252"/>
      <c r="X117" s="251"/>
      <c r="Y117" s="111"/>
      <c r="Z117" s="247"/>
      <c r="AA117" s="248"/>
      <c r="AB117" s="249"/>
      <c r="AC117" s="250"/>
      <c r="AD117" s="251"/>
      <c r="AE117" s="249"/>
      <c r="AF117" s="252"/>
      <c r="AG117" s="251"/>
      <c r="AH117" s="249"/>
      <c r="AI117" s="252"/>
      <c r="AJ117" s="251"/>
      <c r="AK117" s="111"/>
      <c r="AL117" s="35"/>
      <c r="AM117" s="36"/>
      <c r="AN117" s="87"/>
      <c r="AO117" s="77"/>
      <c r="AP117" s="37"/>
      <c r="AQ117" s="87"/>
      <c r="AR117" s="79"/>
      <c r="AS117" s="37"/>
      <c r="AT117" s="87"/>
      <c r="AU117" s="79"/>
      <c r="AV117" s="37"/>
      <c r="AW117" s="63"/>
      <c r="AX117" s="247"/>
      <c r="AY117" s="248"/>
      <c r="AZ117" s="249"/>
      <c r="BA117" s="250"/>
      <c r="BB117" s="251"/>
      <c r="BC117" s="249"/>
      <c r="BD117" s="252"/>
      <c r="BE117" s="251"/>
      <c r="BF117" s="249"/>
      <c r="BG117" s="252"/>
      <c r="BH117" s="251"/>
      <c r="BI117" s="111"/>
    </row>
    <row r="118" spans="1:61" ht="15.6">
      <c r="A118" s="116">
        <f>'gunningscriterium SEB'!$M$21</f>
        <v>4</v>
      </c>
      <c r="B118" s="14">
        <v>1</v>
      </c>
      <c r="C118" s="513"/>
      <c r="D118" s="514"/>
      <c r="E118" s="515"/>
      <c r="F118" s="467"/>
      <c r="G118" s="459"/>
      <c r="H118" s="271"/>
      <c r="I118" s="430"/>
      <c r="J118" s="431"/>
      <c r="K118" s="432"/>
      <c r="L118" s="470"/>
      <c r="M118" s="460">
        <f>SUM(AX118:BI118)</f>
        <v>0</v>
      </c>
      <c r="N118" s="246"/>
      <c r="O118" s="241"/>
      <c r="P118" s="242"/>
      <c r="Q118" s="246"/>
      <c r="R118" s="244"/>
      <c r="S118" s="242"/>
      <c r="T118" s="245"/>
      <c r="U118" s="244"/>
      <c r="V118" s="242"/>
      <c r="W118" s="245"/>
      <c r="X118" s="244"/>
      <c r="Y118" s="110"/>
      <c r="Z118" s="240"/>
      <c r="AA118" s="241"/>
      <c r="AB118" s="242"/>
      <c r="AC118" s="246"/>
      <c r="AD118" s="244"/>
      <c r="AE118" s="242"/>
      <c r="AF118" s="245"/>
      <c r="AG118" s="244"/>
      <c r="AH118" s="242"/>
      <c r="AI118" s="245"/>
      <c r="AJ118" s="244"/>
      <c r="AK118" s="110"/>
      <c r="AL118" s="240"/>
      <c r="AM118" s="241"/>
      <c r="AN118" s="242"/>
      <c r="AO118" s="246"/>
      <c r="AP118" s="244"/>
      <c r="AQ118" s="242"/>
      <c r="AR118" s="245"/>
      <c r="AS118" s="244"/>
      <c r="AT118" s="242"/>
      <c r="AU118" s="245"/>
      <c r="AV118" s="244"/>
      <c r="AW118" s="110"/>
      <c r="AX118" s="59"/>
      <c r="AY118" s="60"/>
      <c r="AZ118" s="89"/>
      <c r="BA118" s="82"/>
      <c r="BB118" s="61"/>
      <c r="BC118" s="89"/>
      <c r="BD118" s="84"/>
      <c r="BE118" s="61"/>
      <c r="BF118" s="89"/>
      <c r="BG118" s="84"/>
      <c r="BH118" s="61"/>
      <c r="BI118" s="62"/>
    </row>
    <row r="119" spans="1:61" ht="15.6">
      <c r="A119" s="524" t="s">
        <v>38</v>
      </c>
      <c r="B119" s="3">
        <v>2</v>
      </c>
      <c r="C119" s="516"/>
      <c r="D119" s="517"/>
      <c r="E119" s="518"/>
      <c r="F119" s="468"/>
      <c r="G119" s="462"/>
      <c r="H119" s="274"/>
      <c r="I119" s="433"/>
      <c r="J119" s="434"/>
      <c r="K119" s="435"/>
      <c r="L119" s="471"/>
      <c r="M119" s="463">
        <f>SUM(AX119:BI119)</f>
        <v>0</v>
      </c>
      <c r="N119" s="246"/>
      <c r="O119" s="241"/>
      <c r="P119" s="242"/>
      <c r="Q119" s="246"/>
      <c r="R119" s="244"/>
      <c r="S119" s="242"/>
      <c r="T119" s="245"/>
      <c r="U119" s="244"/>
      <c r="V119" s="242"/>
      <c r="W119" s="245"/>
      <c r="X119" s="244"/>
      <c r="Y119" s="110"/>
      <c r="Z119" s="240"/>
      <c r="AA119" s="241"/>
      <c r="AB119" s="242"/>
      <c r="AC119" s="246"/>
      <c r="AD119" s="244"/>
      <c r="AE119" s="242"/>
      <c r="AF119" s="245"/>
      <c r="AG119" s="244"/>
      <c r="AH119" s="242"/>
      <c r="AI119" s="245"/>
      <c r="AJ119" s="244"/>
      <c r="AK119" s="110"/>
      <c r="AL119" s="240"/>
      <c r="AM119" s="241"/>
      <c r="AN119" s="242"/>
      <c r="AO119" s="246"/>
      <c r="AP119" s="244"/>
      <c r="AQ119" s="242"/>
      <c r="AR119" s="245"/>
      <c r="AS119" s="244"/>
      <c r="AT119" s="242"/>
      <c r="AU119" s="245"/>
      <c r="AV119" s="244"/>
      <c r="AW119" s="110"/>
      <c r="AX119" s="27"/>
      <c r="AY119" s="28"/>
      <c r="AZ119" s="86"/>
      <c r="BA119" s="76"/>
      <c r="BB119" s="29"/>
      <c r="BC119" s="86"/>
      <c r="BD119" s="78"/>
      <c r="BE119" s="29"/>
      <c r="BF119" s="86"/>
      <c r="BG119" s="78"/>
      <c r="BH119" s="29"/>
      <c r="BI119" s="26"/>
    </row>
    <row r="120" spans="1:61" ht="15.6">
      <c r="A120" s="524"/>
      <c r="B120" s="3">
        <v>3</v>
      </c>
      <c r="C120" s="516"/>
      <c r="D120" s="517"/>
      <c r="E120" s="518"/>
      <c r="F120" s="421"/>
      <c r="G120" s="462"/>
      <c r="H120" s="274"/>
      <c r="I120" s="433"/>
      <c r="J120" s="434"/>
      <c r="K120" s="435"/>
      <c r="L120" s="471"/>
      <c r="M120" s="463">
        <f>SUM(AX120:BI120)</f>
        <v>0</v>
      </c>
      <c r="N120" s="246"/>
      <c r="O120" s="241"/>
      <c r="P120" s="242"/>
      <c r="Q120" s="246"/>
      <c r="R120" s="244"/>
      <c r="S120" s="242"/>
      <c r="T120" s="245"/>
      <c r="U120" s="244"/>
      <c r="V120" s="242"/>
      <c r="W120" s="245"/>
      <c r="X120" s="244"/>
      <c r="Y120" s="261"/>
      <c r="Z120" s="240"/>
      <c r="AA120" s="241"/>
      <c r="AB120" s="242"/>
      <c r="AC120" s="246"/>
      <c r="AD120" s="244"/>
      <c r="AE120" s="242"/>
      <c r="AF120" s="245"/>
      <c r="AG120" s="244"/>
      <c r="AH120" s="242"/>
      <c r="AI120" s="245"/>
      <c r="AJ120" s="244"/>
      <c r="AK120" s="261"/>
      <c r="AL120" s="240"/>
      <c r="AM120" s="241"/>
      <c r="AN120" s="242"/>
      <c r="AO120" s="246"/>
      <c r="AP120" s="244"/>
      <c r="AQ120" s="242"/>
      <c r="AR120" s="245"/>
      <c r="AS120" s="244"/>
      <c r="AT120" s="242"/>
      <c r="AU120" s="245"/>
      <c r="AV120" s="244"/>
      <c r="AW120" s="261"/>
      <c r="AX120" s="27"/>
      <c r="AY120" s="28"/>
      <c r="AZ120" s="86"/>
      <c r="BA120" s="76"/>
      <c r="BB120" s="29"/>
      <c r="BC120" s="86"/>
      <c r="BD120" s="78"/>
      <c r="BE120" s="29"/>
      <c r="BF120" s="86"/>
      <c r="BG120" s="78"/>
      <c r="BH120" s="29"/>
      <c r="BI120" s="30"/>
    </row>
    <row r="121" spans="1:61" ht="15.6">
      <c r="A121" s="524"/>
      <c r="B121" s="3">
        <v>4</v>
      </c>
      <c r="C121" s="516"/>
      <c r="D121" s="517"/>
      <c r="E121" s="518"/>
      <c r="F121" s="421"/>
      <c r="G121" s="462"/>
      <c r="H121" s="274"/>
      <c r="I121" s="433"/>
      <c r="J121" s="434"/>
      <c r="K121" s="435"/>
      <c r="L121" s="471"/>
      <c r="M121" s="463">
        <f>SUM(AX121:BI121)</f>
        <v>0</v>
      </c>
      <c r="N121" s="246"/>
      <c r="O121" s="241"/>
      <c r="P121" s="242"/>
      <c r="Q121" s="246"/>
      <c r="R121" s="244"/>
      <c r="S121" s="242"/>
      <c r="T121" s="245"/>
      <c r="U121" s="244"/>
      <c r="V121" s="242"/>
      <c r="W121" s="245"/>
      <c r="X121" s="244"/>
      <c r="Y121" s="261"/>
      <c r="Z121" s="240"/>
      <c r="AA121" s="241"/>
      <c r="AB121" s="242"/>
      <c r="AC121" s="246"/>
      <c r="AD121" s="244"/>
      <c r="AE121" s="242"/>
      <c r="AF121" s="245"/>
      <c r="AG121" s="244"/>
      <c r="AH121" s="242"/>
      <c r="AI121" s="245"/>
      <c r="AJ121" s="244"/>
      <c r="AK121" s="261"/>
      <c r="AL121" s="240"/>
      <c r="AM121" s="241"/>
      <c r="AN121" s="242"/>
      <c r="AO121" s="246"/>
      <c r="AP121" s="244"/>
      <c r="AQ121" s="242"/>
      <c r="AR121" s="245"/>
      <c r="AS121" s="244"/>
      <c r="AT121" s="242"/>
      <c r="AU121" s="245"/>
      <c r="AV121" s="244"/>
      <c r="AW121" s="261"/>
      <c r="AX121" s="31"/>
      <c r="AY121" s="32"/>
      <c r="AZ121" s="90"/>
      <c r="BA121" s="83"/>
      <c r="BB121" s="33"/>
      <c r="BC121" s="90"/>
      <c r="BD121" s="85"/>
      <c r="BE121" s="33"/>
      <c r="BF121" s="90"/>
      <c r="BG121" s="85"/>
      <c r="BH121" s="33"/>
      <c r="BI121" s="34"/>
    </row>
    <row r="122" spans="1:61" ht="16.2" thickBot="1">
      <c r="A122" s="524"/>
      <c r="B122" s="3">
        <v>5</v>
      </c>
      <c r="C122" s="519"/>
      <c r="D122" s="520"/>
      <c r="E122" s="521"/>
      <c r="F122" s="422"/>
      <c r="G122" s="465"/>
      <c r="H122" s="280"/>
      <c r="I122" s="439"/>
      <c r="J122" s="440"/>
      <c r="K122" s="441"/>
      <c r="L122" s="472"/>
      <c r="M122" s="466">
        <f>SUM(AX122:BI122)</f>
        <v>0</v>
      </c>
      <c r="N122" s="250"/>
      <c r="O122" s="248"/>
      <c r="P122" s="249"/>
      <c r="Q122" s="250"/>
      <c r="R122" s="251"/>
      <c r="S122" s="249"/>
      <c r="T122" s="252"/>
      <c r="U122" s="251"/>
      <c r="V122" s="249"/>
      <c r="W122" s="252"/>
      <c r="X122" s="251"/>
      <c r="Y122" s="263"/>
      <c r="Z122" s="247"/>
      <c r="AA122" s="248"/>
      <c r="AB122" s="249"/>
      <c r="AC122" s="250"/>
      <c r="AD122" s="251"/>
      <c r="AE122" s="249"/>
      <c r="AF122" s="252"/>
      <c r="AG122" s="251"/>
      <c r="AH122" s="249"/>
      <c r="AI122" s="252"/>
      <c r="AJ122" s="251"/>
      <c r="AK122" s="263"/>
      <c r="AL122" s="247"/>
      <c r="AM122" s="248"/>
      <c r="AN122" s="249"/>
      <c r="AO122" s="250"/>
      <c r="AP122" s="251"/>
      <c r="AQ122" s="249"/>
      <c r="AR122" s="252"/>
      <c r="AS122" s="251"/>
      <c r="AT122" s="249"/>
      <c r="AU122" s="252"/>
      <c r="AV122" s="251"/>
      <c r="AW122" s="263"/>
      <c r="AX122" s="35"/>
      <c r="AY122" s="36"/>
      <c r="AZ122" s="87"/>
      <c r="BA122" s="77"/>
      <c r="BB122" s="37"/>
      <c r="BC122" s="87"/>
      <c r="BD122" s="79"/>
      <c r="BE122" s="37"/>
      <c r="BF122" s="87"/>
      <c r="BG122" s="79"/>
      <c r="BH122" s="37"/>
      <c r="BI122" s="38"/>
    </row>
  </sheetData>
  <sheetProtection formatCells="0" formatColumns="0" formatRows="0" insertColumns="0" insertRows="0" insertHyperlinks="0" sort="0" autoFilter="0" pivotTables="0"/>
  <mergeCells count="95">
    <mergeCell ref="R8:Y8"/>
    <mergeCell ref="R31:Y31"/>
    <mergeCell ref="R54:Y54"/>
    <mergeCell ref="A62:A65"/>
    <mergeCell ref="L54:M54"/>
    <mergeCell ref="L8:M8"/>
    <mergeCell ref="L31:M31"/>
    <mergeCell ref="G8:K8"/>
    <mergeCell ref="G31:K31"/>
    <mergeCell ref="C71:E71"/>
    <mergeCell ref="A67:A70"/>
    <mergeCell ref="A11:A14"/>
    <mergeCell ref="A16:A19"/>
    <mergeCell ref="A21:A24"/>
    <mergeCell ref="C63:E63"/>
    <mergeCell ref="C64:E64"/>
    <mergeCell ref="C65:E65"/>
    <mergeCell ref="C66:E66"/>
    <mergeCell ref="C67:E67"/>
    <mergeCell ref="C68:E68"/>
    <mergeCell ref="C69:E69"/>
    <mergeCell ref="C70:E70"/>
    <mergeCell ref="D54:G54"/>
    <mergeCell ref="L78:M78"/>
    <mergeCell ref="E1:F2"/>
    <mergeCell ref="A57:A60"/>
    <mergeCell ref="A72:A75"/>
    <mergeCell ref="A26:A29"/>
    <mergeCell ref="A34:A37"/>
    <mergeCell ref="A39:A42"/>
    <mergeCell ref="A44:A47"/>
    <mergeCell ref="A49:A52"/>
    <mergeCell ref="C60:E60"/>
    <mergeCell ref="C59:E59"/>
    <mergeCell ref="C58:E58"/>
    <mergeCell ref="C57:E57"/>
    <mergeCell ref="C56:E56"/>
    <mergeCell ref="C61:E61"/>
    <mergeCell ref="C62:E62"/>
    <mergeCell ref="C80:E80"/>
    <mergeCell ref="C81:E81"/>
    <mergeCell ref="C82:E82"/>
    <mergeCell ref="C83:E83"/>
    <mergeCell ref="C72:E72"/>
    <mergeCell ref="C73:E73"/>
    <mergeCell ref="C74:E74"/>
    <mergeCell ref="C75:E75"/>
    <mergeCell ref="C99:E99"/>
    <mergeCell ref="C84:E84"/>
    <mergeCell ref="L101:M101"/>
    <mergeCell ref="C103:E103"/>
    <mergeCell ref="C104:E104"/>
    <mergeCell ref="A81:A84"/>
    <mergeCell ref="A86:A89"/>
    <mergeCell ref="A91:A94"/>
    <mergeCell ref="A96:A99"/>
    <mergeCell ref="A104:A107"/>
    <mergeCell ref="A109:A112"/>
    <mergeCell ref="A114:A117"/>
    <mergeCell ref="A119:A122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122:E122"/>
    <mergeCell ref="C113:E113"/>
    <mergeCell ref="C114:E114"/>
    <mergeCell ref="C115:E115"/>
    <mergeCell ref="C116:E116"/>
    <mergeCell ref="C117:E117"/>
    <mergeCell ref="N6:BI6"/>
    <mergeCell ref="C118:E118"/>
    <mergeCell ref="C119:E119"/>
    <mergeCell ref="C120:E120"/>
    <mergeCell ref="C121:E121"/>
    <mergeCell ref="C108:E108"/>
    <mergeCell ref="C109:E109"/>
    <mergeCell ref="C110:E110"/>
    <mergeCell ref="C111:E111"/>
    <mergeCell ref="C112:E112"/>
    <mergeCell ref="C105:E105"/>
    <mergeCell ref="C106:E106"/>
    <mergeCell ref="C107:E107"/>
    <mergeCell ref="R78:Y78"/>
    <mergeCell ref="R101:Y101"/>
    <mergeCell ref="C98:E98"/>
  </mergeCells>
  <phoneticPr fontId="19" type="noConversion"/>
  <dataValidations disablePrompts="1" count="2">
    <dataValidation type="list" allowBlank="1" showInputMessage="1" showErrorMessage="1" sqref="J56:J75 J33:J52 J10:J29" xr:uid="{1B39A12B-B70F-4B88-8E48-CCFD2C042AC6}">
      <formula1>"ja,nee"</formula1>
    </dataValidation>
    <dataValidation type="decimal" allowBlank="1" showInputMessage="1" showErrorMessage="1" sqref="G103:G122 G80:G99" xr:uid="{F15F22E9-470F-435E-9E42-9708F1970A57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594A14F1-911E-4595-BA59-33B225207B62}">
          <x14:formula1>
            <xm:f>'subsidie opdrachtgever'!$L$2:$L$6</xm:f>
          </x14:formula1>
          <xm:sqref>F56:F75</xm:sqref>
        </x14:dataValidation>
        <x14:dataValidation type="list" allowBlank="1" showInputMessage="1" showErrorMessage="1" xr:uid="{C4550327-3B58-4050-B40F-136D56A0646B}">
          <x14:formula1>
            <xm:f>'machinelijst SEB'!$C$50:$C$56</xm:f>
          </x14:formula1>
          <xm:sqref>C56:E75</xm:sqref>
        </x14:dataValidation>
        <x14:dataValidation type="list" allowBlank="1" showInputMessage="1" showErrorMessage="1" xr:uid="{5BCA5DA7-8981-4B9D-A139-66437D90E88F}">
          <x14:formula1>
            <xm:f>'machinelijst SEB'!$C$62</xm:f>
          </x14:formula1>
          <xm:sqref>C103:E122</xm:sqref>
        </x14:dataValidation>
        <x14:dataValidation type="list" allowBlank="1" showInputMessage="1" showErrorMessage="1" xr:uid="{FC69B6E8-4D89-4714-927E-EDCC09995D79}">
          <x14:formula1>
            <xm:f>'subsidie opdrachtgever'!$O$2:$O$8</xm:f>
          </x14:formula1>
          <xm:sqref>F103:F122</xm:sqref>
        </x14:dataValidation>
        <x14:dataValidation type="list" allowBlank="1" showInputMessage="1" showErrorMessage="1" xr:uid="{1ABD7363-7747-4E44-A050-391ADB8A84E6}">
          <x14:formula1>
            <xm:f>'machinelijst SEB'!$C$58:$C$61</xm:f>
          </x14:formula1>
          <xm:sqref>C80:E99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filterMode="1">
    <tabColor rgb="FFFF0000"/>
    <pageSetUpPr fitToPage="1"/>
  </sheetPr>
  <dimension ref="A1:P122"/>
  <sheetViews>
    <sheetView showGridLines="0" zoomScaleNormal="100" workbookViewId="0">
      <selection activeCell="D5" sqref="D5"/>
    </sheetView>
  </sheetViews>
  <sheetFormatPr defaultColWidth="9.33203125" defaultRowHeight="14.4"/>
  <cols>
    <col min="1" max="2" width="2.6640625" customWidth="1"/>
    <col min="3" max="3" width="28.5546875" customWidth="1"/>
    <col min="4" max="5" width="16.5546875" style="6" customWidth="1"/>
    <col min="6" max="6" width="18.5546875" style="6" customWidth="1"/>
    <col min="7" max="7" width="16.5546875" style="6" customWidth="1"/>
    <col min="8" max="9" width="16.5546875" customWidth="1"/>
    <col min="10" max="10" width="2.5546875" customWidth="1"/>
    <col min="11" max="13" width="16.5546875" customWidth="1"/>
    <col min="14" max="14" width="2.6640625" style="192" customWidth="1"/>
    <col min="15" max="15" width="16.44140625" style="192" bestFit="1" customWidth="1"/>
    <col min="16" max="16" width="15.5546875" bestFit="1" customWidth="1"/>
  </cols>
  <sheetData>
    <row r="1" spans="1:16" s="1" customFormat="1" ht="15" customHeight="1" thickBot="1">
      <c r="C1" s="2" t="str">
        <f>'gunningscriterium SEB'!C1</f>
        <v>Bouw van kleedaccommodatie met kantine voor voetbalvereniging FCE-AV</v>
      </c>
      <c r="E1" s="542"/>
      <c r="F1" s="542"/>
      <c r="K1" s="285" t="s">
        <v>64</v>
      </c>
      <c r="L1" s="163" t="s">
        <v>73</v>
      </c>
      <c r="M1" s="286" t="s">
        <v>59</v>
      </c>
      <c r="O1" s="480" t="s">
        <v>73</v>
      </c>
      <c r="P1" s="286" t="s">
        <v>59</v>
      </c>
    </row>
    <row r="2" spans="1:16" s="3" customFormat="1" ht="15" customHeight="1">
      <c r="C2" s="2" t="s">
        <v>84</v>
      </c>
      <c r="D2" s="2"/>
      <c r="E2" s="542"/>
      <c r="F2" s="542"/>
      <c r="G2" s="10"/>
      <c r="J2" s="1"/>
      <c r="K2" s="287"/>
      <c r="L2" s="287" t="s">
        <v>66</v>
      </c>
      <c r="M2" s="288">
        <v>0</v>
      </c>
      <c r="N2" s="4"/>
      <c r="O2" s="481" t="s">
        <v>219</v>
      </c>
      <c r="P2" s="288">
        <v>0</v>
      </c>
    </row>
    <row r="3" spans="1:16" s="3" customFormat="1" ht="15" customHeight="1">
      <c r="C3" s="15" t="s">
        <v>12</v>
      </c>
      <c r="D3" s="198" t="s">
        <v>122</v>
      </c>
      <c r="E3" s="191"/>
      <c r="F3" s="191"/>
      <c r="G3" s="191"/>
      <c r="H3" s="191"/>
      <c r="I3" s="191"/>
      <c r="K3" s="289" t="s">
        <v>74</v>
      </c>
      <c r="L3" s="290" t="s">
        <v>71</v>
      </c>
      <c r="M3" s="291">
        <v>30</v>
      </c>
      <c r="N3" s="4"/>
      <c r="O3" s="294" t="s">
        <v>220</v>
      </c>
      <c r="P3" s="295">
        <v>13</v>
      </c>
    </row>
    <row r="4" spans="1:16" s="3" customFormat="1" ht="15" customHeight="1" thickBot="1">
      <c r="D4" s="292" t="s">
        <v>79</v>
      </c>
      <c r="E4" t="s">
        <v>80</v>
      </c>
      <c r="F4" t="s">
        <v>81</v>
      </c>
      <c r="G4" s="3" t="s">
        <v>83</v>
      </c>
      <c r="H4" t="s">
        <v>70</v>
      </c>
      <c r="I4" s="3" t="s">
        <v>60</v>
      </c>
      <c r="K4" s="293" t="s">
        <v>75</v>
      </c>
      <c r="L4" s="294" t="s">
        <v>67</v>
      </c>
      <c r="M4" s="295">
        <v>54</v>
      </c>
      <c r="N4" s="4"/>
      <c r="O4" s="294" t="s">
        <v>221</v>
      </c>
      <c r="P4" s="295">
        <v>32</v>
      </c>
    </row>
    <row r="5" spans="1:16" s="3" customFormat="1" ht="15" customHeight="1" thickBot="1">
      <c r="D5" s="120"/>
      <c r="E5" s="121"/>
      <c r="F5" s="121"/>
      <c r="G5" s="120"/>
      <c r="H5" s="296" t="str">
        <f>IF('invulblad opdrachtnemer'!D28="","",'invulblad opdrachtnemer'!D28)</f>
        <v/>
      </c>
      <c r="I5" s="297">
        <f>SUM(H11:H30)+SUM(H34:H53)+SUM(H57:H76)</f>
        <v>0</v>
      </c>
      <c r="K5" s="298" t="s">
        <v>76</v>
      </c>
      <c r="L5" s="299" t="s">
        <v>78</v>
      </c>
      <c r="M5" s="300">
        <v>240</v>
      </c>
      <c r="N5" s="4"/>
      <c r="O5" s="294" t="s">
        <v>222</v>
      </c>
      <c r="P5" s="295">
        <v>93</v>
      </c>
    </row>
    <row r="6" spans="1:16" s="3" customFormat="1" ht="15" customHeight="1" thickBot="1">
      <c r="C6" s="15" t="s">
        <v>6</v>
      </c>
      <c r="D6" s="3" t="str">
        <f>IF('gunningscriterium SEB'!D6="","",'gunningscriterium SEB'!D6)</f>
        <v/>
      </c>
      <c r="K6" s="301" t="s">
        <v>77</v>
      </c>
      <c r="L6" s="302" t="s">
        <v>72</v>
      </c>
      <c r="M6" s="303">
        <v>450</v>
      </c>
      <c r="N6" s="4"/>
      <c r="O6" s="294" t="s">
        <v>223</v>
      </c>
      <c r="P6" s="295">
        <v>138</v>
      </c>
    </row>
    <row r="7" spans="1:16" s="3" customFormat="1" ht="15" customHeight="1">
      <c r="C7" s="15"/>
      <c r="K7" s="193"/>
      <c r="M7" s="452"/>
      <c r="N7" s="4"/>
      <c r="O7" s="294" t="s">
        <v>224</v>
      </c>
      <c r="P7" s="295">
        <v>208</v>
      </c>
    </row>
    <row r="8" spans="1:16" s="3" customFormat="1" ht="15" customHeight="1" thickBot="1">
      <c r="C8" s="543" t="s">
        <v>61</v>
      </c>
      <c r="D8" s="543"/>
      <c r="K8" s="292"/>
      <c r="L8" s="304"/>
      <c r="O8" s="302" t="s">
        <v>225</v>
      </c>
      <c r="P8" s="303">
        <v>352</v>
      </c>
    </row>
    <row r="9" spans="1:16" s="3" customFormat="1" ht="32.1" customHeight="1" thickBot="1">
      <c r="C9" s="12" t="str">
        <f>'gunningscriterium SEB'!C12</f>
        <v>WERKTUIGEN</v>
      </c>
      <c r="D9" s="13"/>
      <c r="E9" s="13"/>
      <c r="F9" s="13"/>
      <c r="G9" s="45"/>
      <c r="H9" s="45"/>
      <c r="I9" s="16"/>
    </row>
    <row r="10" spans="1:16" s="3" customFormat="1" ht="32.1" customHeight="1" thickBot="1">
      <c r="A10" s="49"/>
      <c r="B10" s="5"/>
      <c r="C10" s="50" t="s">
        <v>29</v>
      </c>
      <c r="D10" s="51" t="s">
        <v>13</v>
      </c>
      <c r="E10" s="305" t="s">
        <v>30</v>
      </c>
      <c r="F10" s="305" t="s">
        <v>215</v>
      </c>
      <c r="G10" s="51" t="s">
        <v>62</v>
      </c>
      <c r="H10" s="51" t="s">
        <v>63</v>
      </c>
      <c r="I10" s="374" t="s">
        <v>82</v>
      </c>
      <c r="J10" s="5"/>
    </row>
    <row r="11" spans="1:16" s="5" customFormat="1" ht="15" hidden="1" customHeight="1">
      <c r="A11" s="115">
        <f>'gunningscriterium SEB'!G12</f>
        <v>0</v>
      </c>
      <c r="B11" s="3">
        <v>1</v>
      </c>
      <c r="C11" s="306" t="str">
        <f>IF('invulblad opdrachtnemer'!C11="","",'invulblad opdrachtnemer'!C11)</f>
        <v/>
      </c>
      <c r="D11" s="307" t="str">
        <f>IF('invulblad opdrachtnemer'!D11="","",'invulblad opdrachtnemer'!D11)</f>
        <v/>
      </c>
      <c r="E11" s="307" t="str">
        <f>IF('invulblad opdrachtnemer'!E11="","",'invulblad opdrachtnemer'!E11)</f>
        <v/>
      </c>
      <c r="F11" s="308" t="str">
        <f>IF('invulblad opdrachtnemer'!F11="","",'invulblad opdrachtnemer'!F11)</f>
        <v/>
      </c>
      <c r="G11" s="449" t="str">
        <f t="shared" ref="G11:G30" si="0">IFERROR(IF(AND(COUNTIF(machinelijst,C11),D11="elektromotor",NOT(F11=$L$2)),"Ja","Nee"),"")</f>
        <v>Nee</v>
      </c>
      <c r="H11" s="482">
        <f t="shared" ref="H11:H30" si="1">IF(AND(COUNTIF(machinelijst,C11),D11="elektromotor",G11="ja"),_xlfn.XLOOKUP(F11,$L$2:$L$6,$M$2:$M$6)*I11,)</f>
        <v>0</v>
      </c>
      <c r="I11" s="460">
        <f>'logboek opdrachtnemer'!L10</f>
        <v>0</v>
      </c>
      <c r="J11" s="3"/>
    </row>
    <row r="12" spans="1:16" s="3" customFormat="1" ht="15" hidden="1" customHeight="1">
      <c r="A12" s="524" t="s">
        <v>38</v>
      </c>
      <c r="B12" s="3">
        <v>2</v>
      </c>
      <c r="C12" s="310" t="str">
        <f>IF('invulblad opdrachtnemer'!C12="","",'invulblad opdrachtnemer'!C12)</f>
        <v/>
      </c>
      <c r="D12" s="311" t="str">
        <f>IF('invulblad opdrachtnemer'!D12="","",'invulblad opdrachtnemer'!D12)</f>
        <v/>
      </c>
      <c r="E12" s="311" t="str">
        <f>IF('invulblad opdrachtnemer'!E12="","",'invulblad opdrachtnemer'!E12)</f>
        <v/>
      </c>
      <c r="F12" s="312" t="str">
        <f>IF('invulblad opdrachtnemer'!F12="","",'invulblad opdrachtnemer'!F12)</f>
        <v/>
      </c>
      <c r="G12" s="450" t="str">
        <f t="shared" si="0"/>
        <v>Nee</v>
      </c>
      <c r="H12" s="483">
        <f t="shared" si="1"/>
        <v>0</v>
      </c>
      <c r="I12" s="463">
        <f>'logboek opdrachtnemer'!L11</f>
        <v>0</v>
      </c>
    </row>
    <row r="13" spans="1:16" s="3" customFormat="1" ht="15" hidden="1" customHeight="1">
      <c r="A13" s="524"/>
      <c r="B13" s="3">
        <v>3</v>
      </c>
      <c r="C13" s="310" t="str">
        <f>IF('invulblad opdrachtnemer'!C13="","",'invulblad opdrachtnemer'!C13)</f>
        <v/>
      </c>
      <c r="D13" s="311" t="str">
        <f>IF('invulblad opdrachtnemer'!D13="","",'invulblad opdrachtnemer'!D13)</f>
        <v/>
      </c>
      <c r="E13" s="311" t="str">
        <f>IF('invulblad opdrachtnemer'!E13="","",'invulblad opdrachtnemer'!E13)</f>
        <v/>
      </c>
      <c r="F13" s="312" t="str">
        <f>IF('invulblad opdrachtnemer'!F13="","",'invulblad opdrachtnemer'!F13)</f>
        <v/>
      </c>
      <c r="G13" s="450" t="str">
        <f t="shared" si="0"/>
        <v>Nee</v>
      </c>
      <c r="H13" s="483">
        <f t="shared" si="1"/>
        <v>0</v>
      </c>
      <c r="I13" s="463">
        <f>'logboek opdrachtnemer'!L12</f>
        <v>0</v>
      </c>
    </row>
    <row r="14" spans="1:16" s="3" customFormat="1" ht="15" hidden="1" customHeight="1">
      <c r="A14" s="524"/>
      <c r="B14" s="3">
        <v>4</v>
      </c>
      <c r="C14" s="310" t="str">
        <f>IF('invulblad opdrachtnemer'!C14="","",'invulblad opdrachtnemer'!C14)</f>
        <v/>
      </c>
      <c r="D14" s="311" t="str">
        <f>IF('invulblad opdrachtnemer'!D14="","",'invulblad opdrachtnemer'!D14)</f>
        <v/>
      </c>
      <c r="E14" s="311" t="str">
        <f>IF('invulblad opdrachtnemer'!E14="","",'invulblad opdrachtnemer'!E14)</f>
        <v/>
      </c>
      <c r="F14" s="312" t="str">
        <f>IF('invulblad opdrachtnemer'!F14="","",'invulblad opdrachtnemer'!F14)</f>
        <v/>
      </c>
      <c r="G14" s="450" t="str">
        <f t="shared" si="0"/>
        <v>Nee</v>
      </c>
      <c r="H14" s="483">
        <f t="shared" si="1"/>
        <v>0</v>
      </c>
      <c r="I14" s="463">
        <f>'logboek opdrachtnemer'!L13</f>
        <v>0</v>
      </c>
    </row>
    <row r="15" spans="1:16" s="3" customFormat="1" ht="15" hidden="1" customHeight="1" thickBot="1">
      <c r="A15" s="524"/>
      <c r="B15" s="314">
        <v>5</v>
      </c>
      <c r="C15" s="315" t="str">
        <f>IF('invulblad opdrachtnemer'!C15="","",'invulblad opdrachtnemer'!C15)</f>
        <v/>
      </c>
      <c r="D15" s="316" t="str">
        <f>IF('invulblad opdrachtnemer'!D15="","",'invulblad opdrachtnemer'!D15)</f>
        <v/>
      </c>
      <c r="E15" s="316" t="str">
        <f>IF('invulblad opdrachtnemer'!E15="","",'invulblad opdrachtnemer'!E15)</f>
        <v/>
      </c>
      <c r="F15" s="317" t="str">
        <f>IF('invulblad opdrachtnemer'!F15="","",'invulblad opdrachtnemer'!F15)</f>
        <v/>
      </c>
      <c r="G15" s="451" t="str">
        <f t="shared" si="0"/>
        <v>Nee</v>
      </c>
      <c r="H15" s="484">
        <f t="shared" si="1"/>
        <v>0</v>
      </c>
      <c r="I15" s="466">
        <f>'logboek opdrachtnemer'!L14</f>
        <v>0</v>
      </c>
    </row>
    <row r="16" spans="1:16" s="3" customFormat="1" ht="15" hidden="1" customHeight="1">
      <c r="A16" s="116">
        <f>'gunningscriterium SEB'!I12</f>
        <v>2</v>
      </c>
      <c r="B16" s="3">
        <v>1</v>
      </c>
      <c r="C16" s="306" t="str">
        <f>IF('invulblad opdrachtnemer'!H11="","",'invulblad opdrachtnemer'!H11)</f>
        <v/>
      </c>
      <c r="D16" s="307" t="str">
        <f>IF('invulblad opdrachtnemer'!I11="","",'invulblad opdrachtnemer'!I11)</f>
        <v/>
      </c>
      <c r="E16" s="307" t="str">
        <f>IF('invulblad opdrachtnemer'!J11="","",'invulblad opdrachtnemer'!J11)</f>
        <v/>
      </c>
      <c r="F16" s="308" t="str">
        <f>IF('invulblad opdrachtnemer'!K11="","",'invulblad opdrachtnemer'!K11)</f>
        <v/>
      </c>
      <c r="G16" s="449" t="str">
        <f t="shared" si="0"/>
        <v>Nee</v>
      </c>
      <c r="H16" s="482">
        <f t="shared" si="1"/>
        <v>0</v>
      </c>
      <c r="I16" s="460">
        <f>'logboek opdrachtnemer'!L15</f>
        <v>0</v>
      </c>
    </row>
    <row r="17" spans="1:10" s="3" customFormat="1" ht="15" hidden="1" customHeight="1">
      <c r="A17" s="524" t="s">
        <v>38</v>
      </c>
      <c r="B17" s="3">
        <v>2</v>
      </c>
      <c r="C17" s="310" t="str">
        <f>IF('invulblad opdrachtnemer'!H12="","",'invulblad opdrachtnemer'!H12)</f>
        <v/>
      </c>
      <c r="D17" s="311" t="str">
        <f>IF('invulblad opdrachtnemer'!I12="","",'invulblad opdrachtnemer'!I12)</f>
        <v/>
      </c>
      <c r="E17" s="311" t="str">
        <f>IF('invulblad opdrachtnemer'!J12="","",'invulblad opdrachtnemer'!J12)</f>
        <v/>
      </c>
      <c r="F17" s="312" t="str">
        <f>IF('invulblad opdrachtnemer'!K12="","",'invulblad opdrachtnemer'!K12)</f>
        <v/>
      </c>
      <c r="G17" s="450" t="str">
        <f t="shared" si="0"/>
        <v>Nee</v>
      </c>
      <c r="H17" s="483">
        <f t="shared" si="1"/>
        <v>0</v>
      </c>
      <c r="I17" s="463">
        <f>'logboek opdrachtnemer'!L16</f>
        <v>0</v>
      </c>
    </row>
    <row r="18" spans="1:10" s="3" customFormat="1" ht="15" hidden="1" customHeight="1">
      <c r="A18" s="524"/>
      <c r="B18" s="3">
        <v>3</v>
      </c>
      <c r="C18" s="310" t="str">
        <f>IF('invulblad opdrachtnemer'!H13="","",'invulblad opdrachtnemer'!H13)</f>
        <v/>
      </c>
      <c r="D18" s="311" t="str">
        <f>IF('invulblad opdrachtnemer'!I13="","",'invulblad opdrachtnemer'!I13)</f>
        <v/>
      </c>
      <c r="E18" s="311" t="str">
        <f>IF('invulblad opdrachtnemer'!J13="","",'invulblad opdrachtnemer'!J13)</f>
        <v/>
      </c>
      <c r="F18" s="312" t="str">
        <f>IF('invulblad opdrachtnemer'!K13="","",'invulblad opdrachtnemer'!K13)</f>
        <v/>
      </c>
      <c r="G18" s="450" t="str">
        <f t="shared" si="0"/>
        <v>Nee</v>
      </c>
      <c r="H18" s="483">
        <f t="shared" si="1"/>
        <v>0</v>
      </c>
      <c r="I18" s="463">
        <f>'logboek opdrachtnemer'!L17</f>
        <v>0</v>
      </c>
    </row>
    <row r="19" spans="1:10" s="3" customFormat="1" ht="15" hidden="1" customHeight="1">
      <c r="A19" s="524"/>
      <c r="B19" s="3">
        <v>4</v>
      </c>
      <c r="C19" s="310" t="str">
        <f>IF('invulblad opdrachtnemer'!H14="","",'invulblad opdrachtnemer'!H14)</f>
        <v/>
      </c>
      <c r="D19" s="311" t="str">
        <f>IF('invulblad opdrachtnemer'!I14="","",'invulblad opdrachtnemer'!I14)</f>
        <v/>
      </c>
      <c r="E19" s="311" t="str">
        <f>IF('invulblad opdrachtnemer'!J14="","",'invulblad opdrachtnemer'!J14)</f>
        <v/>
      </c>
      <c r="F19" s="312" t="str">
        <f>IF('invulblad opdrachtnemer'!K14="","",'invulblad opdrachtnemer'!K14)</f>
        <v/>
      </c>
      <c r="G19" s="450" t="str">
        <f t="shared" si="0"/>
        <v>Nee</v>
      </c>
      <c r="H19" s="483">
        <f t="shared" si="1"/>
        <v>0</v>
      </c>
      <c r="I19" s="463">
        <f>'logboek opdrachtnemer'!L18</f>
        <v>0</v>
      </c>
      <c r="J19" s="10"/>
    </row>
    <row r="20" spans="1:10" s="10" customFormat="1" ht="15" hidden="1" customHeight="1" thickBot="1">
      <c r="A20" s="524"/>
      <c r="B20" s="314">
        <v>5</v>
      </c>
      <c r="C20" s="315" t="str">
        <f>IF('invulblad opdrachtnemer'!H15="","",'invulblad opdrachtnemer'!H15)</f>
        <v/>
      </c>
      <c r="D20" s="316" t="str">
        <f>IF('invulblad opdrachtnemer'!I15="","",'invulblad opdrachtnemer'!I15)</f>
        <v/>
      </c>
      <c r="E20" s="316" t="str">
        <f>IF('invulblad opdrachtnemer'!J15="","",'invulblad opdrachtnemer'!J15)</f>
        <v/>
      </c>
      <c r="F20" s="317" t="str">
        <f>IF('invulblad opdrachtnemer'!K15="","",'invulblad opdrachtnemer'!K15)</f>
        <v/>
      </c>
      <c r="G20" s="451" t="str">
        <f t="shared" si="0"/>
        <v>Nee</v>
      </c>
      <c r="H20" s="484">
        <f t="shared" si="1"/>
        <v>0</v>
      </c>
      <c r="I20" s="466">
        <f>'logboek opdrachtnemer'!L19</f>
        <v>0</v>
      </c>
    </row>
    <row r="21" spans="1:10" s="10" customFormat="1" ht="15" hidden="1" customHeight="1">
      <c r="A21" s="116">
        <f>'gunningscriterium SEB'!K12</f>
        <v>3</v>
      </c>
      <c r="B21" s="3">
        <v>1</v>
      </c>
      <c r="C21" s="306" t="str">
        <f>IF('invulblad opdrachtnemer'!M11="","",'invulblad opdrachtnemer'!M11)</f>
        <v/>
      </c>
      <c r="D21" s="307" t="str">
        <f>IF('invulblad opdrachtnemer'!N11="","",'invulblad opdrachtnemer'!N11)</f>
        <v/>
      </c>
      <c r="E21" s="307" t="str">
        <f>IF('invulblad opdrachtnemer'!O11="","",'invulblad opdrachtnemer'!O11)</f>
        <v/>
      </c>
      <c r="F21" s="308" t="str">
        <f>IF('invulblad opdrachtnemer'!P11="","",'invulblad opdrachtnemer'!P11)</f>
        <v/>
      </c>
      <c r="G21" s="449" t="str">
        <f t="shared" si="0"/>
        <v>Nee</v>
      </c>
      <c r="H21" s="482">
        <f t="shared" si="1"/>
        <v>0</v>
      </c>
      <c r="I21" s="460">
        <f>'logboek opdrachtnemer'!L20</f>
        <v>0</v>
      </c>
    </row>
    <row r="22" spans="1:10" s="10" customFormat="1" ht="15" hidden="1" customHeight="1">
      <c r="A22" s="524" t="s">
        <v>38</v>
      </c>
      <c r="B22" s="3">
        <v>2</v>
      </c>
      <c r="C22" s="310" t="str">
        <f>IF('invulblad opdrachtnemer'!M12="","",'invulblad opdrachtnemer'!M12)</f>
        <v/>
      </c>
      <c r="D22" s="311" t="str">
        <f>IF('invulblad opdrachtnemer'!N12="","",'invulblad opdrachtnemer'!N12)</f>
        <v/>
      </c>
      <c r="E22" s="311" t="str">
        <f>IF('invulblad opdrachtnemer'!O12="","",'invulblad opdrachtnemer'!O12)</f>
        <v/>
      </c>
      <c r="F22" s="312" t="str">
        <f>IF('invulblad opdrachtnemer'!P12="","",'invulblad opdrachtnemer'!P12)</f>
        <v/>
      </c>
      <c r="G22" s="450" t="str">
        <f t="shared" si="0"/>
        <v>Nee</v>
      </c>
      <c r="H22" s="483">
        <f t="shared" si="1"/>
        <v>0</v>
      </c>
      <c r="I22" s="463">
        <f>'logboek opdrachtnemer'!L21</f>
        <v>0</v>
      </c>
    </row>
    <row r="23" spans="1:10" s="10" customFormat="1" ht="15" hidden="1" customHeight="1">
      <c r="A23" s="524"/>
      <c r="B23" s="3">
        <v>3</v>
      </c>
      <c r="C23" s="310" t="str">
        <f>IF('invulblad opdrachtnemer'!M13="","",'invulblad opdrachtnemer'!M13)</f>
        <v/>
      </c>
      <c r="D23" s="311" t="str">
        <f>IF('invulblad opdrachtnemer'!N13="","",'invulblad opdrachtnemer'!N13)</f>
        <v/>
      </c>
      <c r="E23" s="311" t="str">
        <f>IF('invulblad opdrachtnemer'!O13="","",'invulblad opdrachtnemer'!O13)</f>
        <v/>
      </c>
      <c r="F23" s="312" t="str">
        <f>IF('invulblad opdrachtnemer'!P13="","",'invulblad opdrachtnemer'!P13)</f>
        <v/>
      </c>
      <c r="G23" s="450" t="str">
        <f t="shared" si="0"/>
        <v>Nee</v>
      </c>
      <c r="H23" s="483">
        <f t="shared" si="1"/>
        <v>0</v>
      </c>
      <c r="I23" s="463">
        <f>'logboek opdrachtnemer'!L22</f>
        <v>0</v>
      </c>
    </row>
    <row r="24" spans="1:10" s="10" customFormat="1" ht="15" hidden="1" customHeight="1">
      <c r="A24" s="524"/>
      <c r="B24" s="3">
        <v>4</v>
      </c>
      <c r="C24" s="310" t="str">
        <f>IF('invulblad opdrachtnemer'!M14="","",'invulblad opdrachtnemer'!M14)</f>
        <v/>
      </c>
      <c r="D24" s="311" t="str">
        <f>IF('invulblad opdrachtnemer'!N14="","",'invulblad opdrachtnemer'!N14)</f>
        <v/>
      </c>
      <c r="E24" s="311" t="str">
        <f>IF('invulblad opdrachtnemer'!O14="","",'invulblad opdrachtnemer'!O14)</f>
        <v/>
      </c>
      <c r="F24" s="312" t="str">
        <f>IF('invulblad opdrachtnemer'!P14="","",'invulblad opdrachtnemer'!P14)</f>
        <v/>
      </c>
      <c r="G24" s="450" t="str">
        <f t="shared" si="0"/>
        <v>Nee</v>
      </c>
      <c r="H24" s="483">
        <f t="shared" si="1"/>
        <v>0</v>
      </c>
      <c r="I24" s="463">
        <f>'logboek opdrachtnemer'!L23</f>
        <v>0</v>
      </c>
    </row>
    <row r="25" spans="1:10" s="10" customFormat="1" ht="15" hidden="1" customHeight="1" thickBot="1">
      <c r="A25" s="524"/>
      <c r="B25" s="314">
        <v>5</v>
      </c>
      <c r="C25" s="315" t="str">
        <f>IF('invulblad opdrachtnemer'!M15="","",'invulblad opdrachtnemer'!M15)</f>
        <v/>
      </c>
      <c r="D25" s="316" t="str">
        <f>IF('invulblad opdrachtnemer'!N15="","",'invulblad opdrachtnemer'!N15)</f>
        <v/>
      </c>
      <c r="E25" s="316" t="str">
        <f>IF('invulblad opdrachtnemer'!O15="","",'invulblad opdrachtnemer'!O15)</f>
        <v/>
      </c>
      <c r="F25" s="317" t="str">
        <f>IF('invulblad opdrachtnemer'!P15="","",'invulblad opdrachtnemer'!P15)</f>
        <v/>
      </c>
      <c r="G25" s="451" t="str">
        <f t="shared" si="0"/>
        <v>Nee</v>
      </c>
      <c r="H25" s="484">
        <f t="shared" si="1"/>
        <v>0</v>
      </c>
      <c r="I25" s="466">
        <f>'logboek opdrachtnemer'!L24</f>
        <v>0</v>
      </c>
    </row>
    <row r="26" spans="1:10" s="10" customFormat="1" ht="15" hidden="1" customHeight="1">
      <c r="A26" s="116">
        <f>'gunningscriterium SEB'!M12</f>
        <v>4</v>
      </c>
      <c r="B26" s="3">
        <v>1</v>
      </c>
      <c r="C26" s="306" t="str">
        <f>IF('invulblad opdrachtnemer'!R11="","",'invulblad opdrachtnemer'!R11)</f>
        <v/>
      </c>
      <c r="D26" s="307" t="str">
        <f>IF('invulblad opdrachtnemer'!S11="","",'invulblad opdrachtnemer'!S11)</f>
        <v/>
      </c>
      <c r="E26" s="307" t="str">
        <f>IF('invulblad opdrachtnemer'!T11="","",'invulblad opdrachtnemer'!T11)</f>
        <v/>
      </c>
      <c r="F26" s="308" t="str">
        <f>IF('invulblad opdrachtnemer'!U11="","",'invulblad opdrachtnemer'!U11)</f>
        <v/>
      </c>
      <c r="G26" s="449" t="str">
        <f t="shared" si="0"/>
        <v>Nee</v>
      </c>
      <c r="H26" s="482">
        <f t="shared" si="1"/>
        <v>0</v>
      </c>
      <c r="I26" s="460">
        <f>'logboek opdrachtnemer'!L25</f>
        <v>0</v>
      </c>
    </row>
    <row r="27" spans="1:10" s="10" customFormat="1" ht="15" hidden="1" customHeight="1">
      <c r="A27" s="524" t="s">
        <v>38</v>
      </c>
      <c r="B27" s="3">
        <v>2</v>
      </c>
      <c r="C27" s="310" t="str">
        <f>IF('invulblad opdrachtnemer'!R12="","",'invulblad opdrachtnemer'!R12)</f>
        <v/>
      </c>
      <c r="D27" s="311" t="str">
        <f>IF('invulblad opdrachtnemer'!S12="","",'invulblad opdrachtnemer'!S12)</f>
        <v/>
      </c>
      <c r="E27" s="311" t="str">
        <f>IF('invulblad opdrachtnemer'!T12="","",'invulblad opdrachtnemer'!T12)</f>
        <v/>
      </c>
      <c r="F27" s="312" t="str">
        <f>IF('invulblad opdrachtnemer'!U12="","",'invulblad opdrachtnemer'!U12)</f>
        <v/>
      </c>
      <c r="G27" s="450" t="str">
        <f t="shared" si="0"/>
        <v>Nee</v>
      </c>
      <c r="H27" s="483">
        <f t="shared" si="1"/>
        <v>0</v>
      </c>
      <c r="I27" s="463">
        <f>'logboek opdrachtnemer'!L26</f>
        <v>0</v>
      </c>
    </row>
    <row r="28" spans="1:10" s="10" customFormat="1" ht="15" hidden="1" customHeight="1">
      <c r="A28" s="524"/>
      <c r="B28" s="3">
        <v>3</v>
      </c>
      <c r="C28" s="310" t="str">
        <f>IF('invulblad opdrachtnemer'!R13="","",'invulblad opdrachtnemer'!R13)</f>
        <v/>
      </c>
      <c r="D28" s="311" t="str">
        <f>IF('invulblad opdrachtnemer'!S13="","",'invulblad opdrachtnemer'!S13)</f>
        <v/>
      </c>
      <c r="E28" s="311" t="str">
        <f>IF('invulblad opdrachtnemer'!T13="","",'invulblad opdrachtnemer'!T13)</f>
        <v/>
      </c>
      <c r="F28" s="312" t="str">
        <f>IF('invulblad opdrachtnemer'!U13="","",'invulblad opdrachtnemer'!U13)</f>
        <v/>
      </c>
      <c r="G28" s="450" t="str">
        <f t="shared" si="0"/>
        <v>Nee</v>
      </c>
      <c r="H28" s="483">
        <f t="shared" si="1"/>
        <v>0</v>
      </c>
      <c r="I28" s="463">
        <f>'logboek opdrachtnemer'!L27</f>
        <v>0</v>
      </c>
    </row>
    <row r="29" spans="1:10" s="10" customFormat="1" ht="15" hidden="1" customHeight="1">
      <c r="A29" s="524"/>
      <c r="B29" s="3">
        <v>4</v>
      </c>
      <c r="C29" s="310" t="str">
        <f>IF('invulblad opdrachtnemer'!R14="","",'invulblad opdrachtnemer'!R14)</f>
        <v/>
      </c>
      <c r="D29" s="311" t="str">
        <f>IF('invulblad opdrachtnemer'!S14="","",'invulblad opdrachtnemer'!S14)</f>
        <v/>
      </c>
      <c r="E29" s="311" t="str">
        <f>IF('invulblad opdrachtnemer'!T14="","",'invulblad opdrachtnemer'!T14)</f>
        <v/>
      </c>
      <c r="F29" s="312" t="str">
        <f>IF('invulblad opdrachtnemer'!U14="","",'invulblad opdrachtnemer'!U14)</f>
        <v/>
      </c>
      <c r="G29" s="450" t="str">
        <f t="shared" si="0"/>
        <v>Nee</v>
      </c>
      <c r="H29" s="483">
        <f t="shared" si="1"/>
        <v>0</v>
      </c>
      <c r="I29" s="463">
        <f>'logboek opdrachtnemer'!L28</f>
        <v>0</v>
      </c>
    </row>
    <row r="30" spans="1:10" s="10" customFormat="1" ht="15" hidden="1" customHeight="1" thickBot="1">
      <c r="A30" s="524"/>
      <c r="B30" s="3">
        <v>5</v>
      </c>
      <c r="C30" s="315" t="str">
        <f>IF('invulblad opdrachtnemer'!R15="","",'invulblad opdrachtnemer'!R15)</f>
        <v/>
      </c>
      <c r="D30" s="316" t="str">
        <f>IF('invulblad opdrachtnemer'!S15="","",'invulblad opdrachtnemer'!S15)</f>
        <v/>
      </c>
      <c r="E30" s="316" t="str">
        <f>IF('invulblad opdrachtnemer'!T15="","",'invulblad opdrachtnemer'!T15)</f>
        <v/>
      </c>
      <c r="F30" s="317" t="str">
        <f>IF('invulblad opdrachtnemer'!U15="","",'invulblad opdrachtnemer'!U15)</f>
        <v/>
      </c>
      <c r="G30" s="451" t="str">
        <f t="shared" si="0"/>
        <v>Nee</v>
      </c>
      <c r="H30" s="484">
        <f t="shared" si="1"/>
        <v>0</v>
      </c>
      <c r="I30" s="466">
        <f>'logboek opdrachtnemer'!L29</f>
        <v>0</v>
      </c>
      <c r="J30" s="3"/>
    </row>
    <row r="31" spans="1:10" s="3" customFormat="1" ht="15" customHeight="1" thickBot="1">
      <c r="A31" s="108"/>
    </row>
    <row r="32" spans="1:10" s="3" customFormat="1" ht="32.1" customHeight="1" thickBot="1">
      <c r="A32" s="5"/>
      <c r="B32" s="5"/>
      <c r="C32" s="12" t="str">
        <f>'gunningscriterium SEB'!C21</f>
        <v>TRANSPORTMIDDELEN (N1, N2 en N3)</v>
      </c>
      <c r="D32" s="13"/>
      <c r="E32" s="13"/>
      <c r="F32" s="13"/>
      <c r="G32" s="45"/>
      <c r="H32" s="45"/>
      <c r="I32" s="45"/>
      <c r="J32" s="5"/>
    </row>
    <row r="33" spans="1:10" s="5" customFormat="1" ht="32.1" customHeight="1" thickBot="1">
      <c r="A33" s="52"/>
      <c r="B33" s="3"/>
      <c r="C33" s="50" t="s">
        <v>29</v>
      </c>
      <c r="D33" s="51" t="s">
        <v>13</v>
      </c>
      <c r="E33" s="305" t="s">
        <v>30</v>
      </c>
      <c r="F33" s="305" t="s">
        <v>215</v>
      </c>
      <c r="G33" s="51" t="s">
        <v>62</v>
      </c>
      <c r="H33" s="51" t="s">
        <v>63</v>
      </c>
      <c r="I33" s="374" t="s">
        <v>82</v>
      </c>
      <c r="J33" s="3"/>
    </row>
    <row r="34" spans="1:10" s="3" customFormat="1" ht="15" hidden="1" customHeight="1">
      <c r="A34" s="117">
        <f>'gunningscriterium SEB'!G21</f>
        <v>0</v>
      </c>
      <c r="B34" s="3">
        <v>1</v>
      </c>
      <c r="C34" s="306" t="str">
        <f>IF('invulblad opdrachtnemer'!C20="","",'invulblad opdrachtnemer'!C20)</f>
        <v/>
      </c>
      <c r="D34" s="307" t="str">
        <f>IF('invulblad opdrachtnemer'!D20="","",'invulblad opdrachtnemer'!D20)</f>
        <v/>
      </c>
      <c r="E34" s="307" t="str">
        <f>IF('invulblad opdrachtnemer'!E20="","",'invulblad opdrachtnemer'!E20)</f>
        <v/>
      </c>
      <c r="F34" s="308" t="str">
        <f>IF('invulblad opdrachtnemer'!F20="","",'invulblad opdrachtnemer'!F20)</f>
        <v/>
      </c>
      <c r="G34" s="449" t="str">
        <f t="shared" ref="G34:G53" si="2">IFERROR(IF(AND(COUNTIF(machinelijst,C34),D34="elektromotor",NOT(F34=$L$2)),"Ja","Nee"),"")</f>
        <v>Nee</v>
      </c>
      <c r="H34" s="482">
        <f t="shared" ref="H34:H53" si="3">IF(AND(COUNTIF(machinelijst,C34),D34="elektromotor",G34="ja"),_xlfn.XLOOKUP(F34,$L$2:$L$6,$M$2:$M$6)*I34,)</f>
        <v>0</v>
      </c>
      <c r="I34" s="460">
        <f>'logboek opdrachtnemer'!L33</f>
        <v>0</v>
      </c>
    </row>
    <row r="35" spans="1:10" s="3" customFormat="1" ht="15" hidden="1" customHeight="1">
      <c r="A35" s="524" t="s">
        <v>38</v>
      </c>
      <c r="B35" s="3">
        <v>2</v>
      </c>
      <c r="C35" s="310" t="str">
        <f>IF('invulblad opdrachtnemer'!C21="","",'invulblad opdrachtnemer'!C21)</f>
        <v/>
      </c>
      <c r="D35" s="311" t="str">
        <f>IF('invulblad opdrachtnemer'!D21="","",'invulblad opdrachtnemer'!D21)</f>
        <v/>
      </c>
      <c r="E35" s="311" t="str">
        <f>IF('invulblad opdrachtnemer'!E21="","",'invulblad opdrachtnemer'!E21)</f>
        <v/>
      </c>
      <c r="F35" s="312" t="str">
        <f>IF('invulblad opdrachtnemer'!F21="","",'invulblad opdrachtnemer'!F21)</f>
        <v/>
      </c>
      <c r="G35" s="450" t="str">
        <f t="shared" si="2"/>
        <v>Nee</v>
      </c>
      <c r="H35" s="483">
        <f t="shared" si="3"/>
        <v>0</v>
      </c>
      <c r="I35" s="463">
        <f>'logboek opdrachtnemer'!L34</f>
        <v>0</v>
      </c>
    </row>
    <row r="36" spans="1:10" s="3" customFormat="1" ht="15" hidden="1" customHeight="1">
      <c r="A36" s="524"/>
      <c r="B36" s="3">
        <v>3</v>
      </c>
      <c r="C36" s="310" t="str">
        <f>IF('invulblad opdrachtnemer'!C22="","",'invulblad opdrachtnemer'!C22)</f>
        <v/>
      </c>
      <c r="D36" s="311" t="str">
        <f>IF('invulblad opdrachtnemer'!D22="","",'invulblad opdrachtnemer'!D22)</f>
        <v/>
      </c>
      <c r="E36" s="311" t="str">
        <f>IF('invulblad opdrachtnemer'!E22="","",'invulblad opdrachtnemer'!E22)</f>
        <v/>
      </c>
      <c r="F36" s="312" t="str">
        <f>IF('invulblad opdrachtnemer'!F22="","",'invulblad opdrachtnemer'!F22)</f>
        <v/>
      </c>
      <c r="G36" s="450" t="str">
        <f t="shared" si="2"/>
        <v>Nee</v>
      </c>
      <c r="H36" s="483">
        <f t="shared" si="3"/>
        <v>0</v>
      </c>
      <c r="I36" s="463">
        <f>'logboek opdrachtnemer'!L35</f>
        <v>0</v>
      </c>
    </row>
    <row r="37" spans="1:10" s="3" customFormat="1" ht="15" hidden="1" customHeight="1">
      <c r="A37" s="524"/>
      <c r="B37" s="3">
        <v>4</v>
      </c>
      <c r="C37" s="310" t="str">
        <f>IF('invulblad opdrachtnemer'!C23="","",'invulblad opdrachtnemer'!C23)</f>
        <v/>
      </c>
      <c r="D37" s="311" t="str">
        <f>IF('invulblad opdrachtnemer'!D23="","",'invulblad opdrachtnemer'!D23)</f>
        <v/>
      </c>
      <c r="E37" s="311" t="str">
        <f>IF('invulblad opdrachtnemer'!E23="","",'invulblad opdrachtnemer'!E23)</f>
        <v/>
      </c>
      <c r="F37" s="312" t="str">
        <f>IF('invulblad opdrachtnemer'!F23="","",'invulblad opdrachtnemer'!F23)</f>
        <v/>
      </c>
      <c r="G37" s="450" t="str">
        <f t="shared" si="2"/>
        <v>Nee</v>
      </c>
      <c r="H37" s="483">
        <f t="shared" si="3"/>
        <v>0</v>
      </c>
      <c r="I37" s="463">
        <f>'logboek opdrachtnemer'!L36</f>
        <v>0</v>
      </c>
    </row>
    <row r="38" spans="1:10" s="3" customFormat="1" ht="15" hidden="1" customHeight="1" thickBot="1">
      <c r="A38" s="524"/>
      <c r="B38" s="314">
        <v>5</v>
      </c>
      <c r="C38" s="315" t="str">
        <f>IF('invulblad opdrachtnemer'!C24="","",'invulblad opdrachtnemer'!C24)</f>
        <v/>
      </c>
      <c r="D38" s="316" t="str">
        <f>IF('invulblad opdrachtnemer'!D24="","",'invulblad opdrachtnemer'!D24)</f>
        <v/>
      </c>
      <c r="E38" s="316" t="str">
        <f>IF('invulblad opdrachtnemer'!E24="","",'invulblad opdrachtnemer'!E24)</f>
        <v/>
      </c>
      <c r="F38" s="317" t="str">
        <f>IF('invulblad opdrachtnemer'!F24="","",'invulblad opdrachtnemer'!F24)</f>
        <v/>
      </c>
      <c r="G38" s="451" t="str">
        <f t="shared" si="2"/>
        <v>Nee</v>
      </c>
      <c r="H38" s="484">
        <f t="shared" si="3"/>
        <v>0</v>
      </c>
      <c r="I38" s="466">
        <f>'logboek opdrachtnemer'!L37</f>
        <v>0</v>
      </c>
    </row>
    <row r="39" spans="1:10" s="3" customFormat="1" ht="15" hidden="1" customHeight="1">
      <c r="A39" s="116">
        <f>'gunningscriterium SEB'!I21</f>
        <v>2</v>
      </c>
      <c r="B39" s="3">
        <v>6</v>
      </c>
      <c r="C39" s="306" t="str">
        <f>IF('invulblad opdrachtnemer'!H20="","",'invulblad opdrachtnemer'!H20)</f>
        <v/>
      </c>
      <c r="D39" s="307" t="str">
        <f>IF('invulblad opdrachtnemer'!I20="","",'invulblad opdrachtnemer'!I20)</f>
        <v/>
      </c>
      <c r="E39" s="307" t="str">
        <f>IF('invulblad opdrachtnemer'!J20="","",'invulblad opdrachtnemer'!J20)</f>
        <v/>
      </c>
      <c r="F39" s="308" t="str">
        <f>IF('invulblad opdrachtnemer'!K20="","",'invulblad opdrachtnemer'!K20)</f>
        <v/>
      </c>
      <c r="G39" s="449" t="str">
        <f t="shared" si="2"/>
        <v>Nee</v>
      </c>
      <c r="H39" s="482">
        <f t="shared" si="3"/>
        <v>0</v>
      </c>
      <c r="I39" s="460">
        <f>'logboek opdrachtnemer'!L38</f>
        <v>0</v>
      </c>
    </row>
    <row r="40" spans="1:10" s="3" customFormat="1" ht="15" hidden="1" customHeight="1">
      <c r="A40" s="524" t="s">
        <v>38</v>
      </c>
      <c r="B40" s="3">
        <v>7</v>
      </c>
      <c r="C40" s="310" t="str">
        <f>IF('invulblad opdrachtnemer'!H21="","",'invulblad opdrachtnemer'!H21)</f>
        <v/>
      </c>
      <c r="D40" s="311" t="str">
        <f>IF('invulblad opdrachtnemer'!I21="","",'invulblad opdrachtnemer'!I21)</f>
        <v/>
      </c>
      <c r="E40" s="311" t="str">
        <f>IF('invulblad opdrachtnemer'!J21="","",'invulblad opdrachtnemer'!J21)</f>
        <v/>
      </c>
      <c r="F40" s="312" t="str">
        <f>IF('invulblad opdrachtnemer'!K21="","",'invulblad opdrachtnemer'!K21)</f>
        <v/>
      </c>
      <c r="G40" s="450" t="str">
        <f t="shared" si="2"/>
        <v>Nee</v>
      </c>
      <c r="H40" s="483">
        <f t="shared" si="3"/>
        <v>0</v>
      </c>
      <c r="I40" s="463">
        <f>'logboek opdrachtnemer'!L39</f>
        <v>0</v>
      </c>
    </row>
    <row r="41" spans="1:10" s="3" customFormat="1" ht="15" hidden="1" customHeight="1">
      <c r="A41" s="524"/>
      <c r="B41" s="3">
        <v>8</v>
      </c>
      <c r="C41" s="310" t="str">
        <f>IF('invulblad opdrachtnemer'!H22="","",'invulblad opdrachtnemer'!H22)</f>
        <v/>
      </c>
      <c r="D41" s="311" t="str">
        <f>IF('invulblad opdrachtnemer'!I22="","",'invulblad opdrachtnemer'!I22)</f>
        <v/>
      </c>
      <c r="E41" s="311" t="str">
        <f>IF('invulblad opdrachtnemer'!J22="","",'invulblad opdrachtnemer'!J22)</f>
        <v/>
      </c>
      <c r="F41" s="312" t="str">
        <f>IF('invulblad opdrachtnemer'!K22="","",'invulblad opdrachtnemer'!K22)</f>
        <v/>
      </c>
      <c r="G41" s="450" t="str">
        <f t="shared" si="2"/>
        <v>Nee</v>
      </c>
      <c r="H41" s="483">
        <f t="shared" si="3"/>
        <v>0</v>
      </c>
      <c r="I41" s="463">
        <f>'logboek opdrachtnemer'!L40</f>
        <v>0</v>
      </c>
    </row>
    <row r="42" spans="1:10" s="3" customFormat="1" ht="15" hidden="1" customHeight="1">
      <c r="A42" s="524"/>
      <c r="B42" s="3">
        <v>9</v>
      </c>
      <c r="C42" s="310" t="str">
        <f>IF('invulblad opdrachtnemer'!H23="","",'invulblad opdrachtnemer'!H23)</f>
        <v/>
      </c>
      <c r="D42" s="311" t="str">
        <f>IF('invulblad opdrachtnemer'!I23="","",'invulblad opdrachtnemer'!I23)</f>
        <v/>
      </c>
      <c r="E42" s="311" t="str">
        <f>IF('invulblad opdrachtnemer'!J23="","",'invulblad opdrachtnemer'!J23)</f>
        <v/>
      </c>
      <c r="F42" s="312" t="str">
        <f>IF('invulblad opdrachtnemer'!K23="","",'invulblad opdrachtnemer'!K23)</f>
        <v/>
      </c>
      <c r="G42" s="450" t="str">
        <f t="shared" si="2"/>
        <v>Nee</v>
      </c>
      <c r="H42" s="483">
        <f t="shared" si="3"/>
        <v>0</v>
      </c>
      <c r="I42" s="463">
        <f>'logboek opdrachtnemer'!L41</f>
        <v>0</v>
      </c>
    </row>
    <row r="43" spans="1:10" s="3" customFormat="1" ht="15" hidden="1" customHeight="1" thickBot="1">
      <c r="A43" s="524"/>
      <c r="B43" s="314">
        <v>10</v>
      </c>
      <c r="C43" s="315" t="str">
        <f>IF('invulblad opdrachtnemer'!H24="","",'invulblad opdrachtnemer'!H24)</f>
        <v/>
      </c>
      <c r="D43" s="316" t="str">
        <f>IF('invulblad opdrachtnemer'!I24="","",'invulblad opdrachtnemer'!I24)</f>
        <v/>
      </c>
      <c r="E43" s="316" t="str">
        <f>IF('invulblad opdrachtnemer'!J24="","",'invulblad opdrachtnemer'!J24)</f>
        <v/>
      </c>
      <c r="F43" s="317" t="str">
        <f>IF('invulblad opdrachtnemer'!K24="","",'invulblad opdrachtnemer'!K24)</f>
        <v/>
      </c>
      <c r="G43" s="451" t="str">
        <f t="shared" si="2"/>
        <v>Nee</v>
      </c>
      <c r="H43" s="484">
        <f t="shared" si="3"/>
        <v>0</v>
      </c>
      <c r="I43" s="466">
        <f>'logboek opdrachtnemer'!L42</f>
        <v>0</v>
      </c>
    </row>
    <row r="44" spans="1:10" s="3" customFormat="1" ht="15" hidden="1" customHeight="1">
      <c r="A44" s="116">
        <f>'gunningscriterium SEB'!K21</f>
        <v>3</v>
      </c>
      <c r="B44" s="3">
        <v>11</v>
      </c>
      <c r="C44" s="306" t="str">
        <f>IF('invulblad opdrachtnemer'!M20="","",'invulblad opdrachtnemer'!M20)</f>
        <v/>
      </c>
      <c r="D44" s="307" t="str">
        <f>IF('invulblad opdrachtnemer'!N20="","",'invulblad opdrachtnemer'!N20)</f>
        <v/>
      </c>
      <c r="E44" s="307" t="str">
        <f>IF('invulblad opdrachtnemer'!O20="","",'invulblad opdrachtnemer'!O20)</f>
        <v/>
      </c>
      <c r="F44" s="308" t="str">
        <f>IF('invulblad opdrachtnemer'!P20="","",'invulblad opdrachtnemer'!P20)</f>
        <v/>
      </c>
      <c r="G44" s="449" t="str">
        <f t="shared" si="2"/>
        <v>Nee</v>
      </c>
      <c r="H44" s="482">
        <f t="shared" si="3"/>
        <v>0</v>
      </c>
      <c r="I44" s="460">
        <f>'logboek opdrachtnemer'!L43</f>
        <v>0</v>
      </c>
    </row>
    <row r="45" spans="1:10" s="3" customFormat="1" ht="15" hidden="1" customHeight="1">
      <c r="A45" s="524" t="s">
        <v>38</v>
      </c>
      <c r="B45" s="3">
        <v>12</v>
      </c>
      <c r="C45" s="310" t="str">
        <f>IF('invulblad opdrachtnemer'!M21="","",'invulblad opdrachtnemer'!M21)</f>
        <v/>
      </c>
      <c r="D45" s="311" t="str">
        <f>IF('invulblad opdrachtnemer'!N21="","",'invulblad opdrachtnemer'!N21)</f>
        <v/>
      </c>
      <c r="E45" s="311" t="str">
        <f>IF('invulblad opdrachtnemer'!O21="","",'invulblad opdrachtnemer'!O21)</f>
        <v/>
      </c>
      <c r="F45" s="312" t="str">
        <f>IF('invulblad opdrachtnemer'!P21="","",'invulblad opdrachtnemer'!P21)</f>
        <v/>
      </c>
      <c r="G45" s="450" t="str">
        <f t="shared" si="2"/>
        <v>Nee</v>
      </c>
      <c r="H45" s="483">
        <f t="shared" si="3"/>
        <v>0</v>
      </c>
      <c r="I45" s="463">
        <f>'logboek opdrachtnemer'!L44</f>
        <v>0</v>
      </c>
    </row>
    <row r="46" spans="1:10" s="3" customFormat="1" ht="15" hidden="1" customHeight="1">
      <c r="A46" s="524"/>
      <c r="B46" s="3">
        <v>13</v>
      </c>
      <c r="C46" s="310" t="str">
        <f>IF('invulblad opdrachtnemer'!M22="","",'invulblad opdrachtnemer'!M22)</f>
        <v/>
      </c>
      <c r="D46" s="311" t="str">
        <f>IF('invulblad opdrachtnemer'!N22="","",'invulblad opdrachtnemer'!N22)</f>
        <v/>
      </c>
      <c r="E46" s="311" t="str">
        <f>IF('invulblad opdrachtnemer'!O22="","",'invulblad opdrachtnemer'!O22)</f>
        <v/>
      </c>
      <c r="F46" s="312" t="str">
        <f>IF('invulblad opdrachtnemer'!P22="","",'invulblad opdrachtnemer'!P22)</f>
        <v/>
      </c>
      <c r="G46" s="450" t="str">
        <f t="shared" si="2"/>
        <v>Nee</v>
      </c>
      <c r="H46" s="483">
        <f t="shared" si="3"/>
        <v>0</v>
      </c>
      <c r="I46" s="463">
        <f>'logboek opdrachtnemer'!L45</f>
        <v>0</v>
      </c>
    </row>
    <row r="47" spans="1:10" s="3" customFormat="1" ht="15" hidden="1" customHeight="1">
      <c r="A47" s="524"/>
      <c r="B47" s="3">
        <v>14</v>
      </c>
      <c r="C47" s="310" t="str">
        <f>IF('invulblad opdrachtnemer'!M23="","",'invulblad opdrachtnemer'!M23)</f>
        <v/>
      </c>
      <c r="D47" s="311" t="str">
        <f>IF('invulblad opdrachtnemer'!N23="","",'invulblad opdrachtnemer'!N23)</f>
        <v/>
      </c>
      <c r="E47" s="311" t="str">
        <f>IF('invulblad opdrachtnemer'!O23="","",'invulblad opdrachtnemer'!O23)</f>
        <v/>
      </c>
      <c r="F47" s="312" t="str">
        <f>IF('invulblad opdrachtnemer'!P23="","",'invulblad opdrachtnemer'!P23)</f>
        <v/>
      </c>
      <c r="G47" s="450" t="str">
        <f t="shared" si="2"/>
        <v>Nee</v>
      </c>
      <c r="H47" s="483">
        <f t="shared" si="3"/>
        <v>0</v>
      </c>
      <c r="I47" s="463">
        <f>'logboek opdrachtnemer'!L46</f>
        <v>0</v>
      </c>
    </row>
    <row r="48" spans="1:10" s="3" customFormat="1" ht="15" hidden="1" customHeight="1" thickBot="1">
      <c r="A48" s="524"/>
      <c r="B48" s="314">
        <v>15</v>
      </c>
      <c r="C48" s="315" t="str">
        <f>IF('invulblad opdrachtnemer'!M24="","",'invulblad opdrachtnemer'!M24)</f>
        <v/>
      </c>
      <c r="D48" s="316" t="str">
        <f>IF('invulblad opdrachtnemer'!N24="","",'invulblad opdrachtnemer'!N24)</f>
        <v/>
      </c>
      <c r="E48" s="316" t="str">
        <f>IF('invulblad opdrachtnemer'!O24="","",'invulblad opdrachtnemer'!O24)</f>
        <v/>
      </c>
      <c r="F48" s="317" t="str">
        <f>IF('invulblad opdrachtnemer'!P24="","",'invulblad opdrachtnemer'!P24)</f>
        <v/>
      </c>
      <c r="G48" s="451" t="str">
        <f t="shared" si="2"/>
        <v>Nee</v>
      </c>
      <c r="H48" s="484">
        <f t="shared" si="3"/>
        <v>0</v>
      </c>
      <c r="I48" s="466">
        <f>'logboek opdrachtnemer'!L47</f>
        <v>0</v>
      </c>
    </row>
    <row r="49" spans="1:15" s="3" customFormat="1" ht="15" hidden="1" customHeight="1">
      <c r="A49" s="116">
        <f>'gunningscriterium SEB'!M21</f>
        <v>4</v>
      </c>
      <c r="B49" s="3">
        <v>16</v>
      </c>
      <c r="C49" s="306" t="str">
        <f>IF('invulblad opdrachtnemer'!R20="","",'invulblad opdrachtnemer'!R20)</f>
        <v/>
      </c>
      <c r="D49" s="307" t="str">
        <f>IF('invulblad opdrachtnemer'!S20="","",'invulblad opdrachtnemer'!S20)</f>
        <v/>
      </c>
      <c r="E49" s="307" t="str">
        <f>IF('invulblad opdrachtnemer'!T20="","",'invulblad opdrachtnemer'!T20)</f>
        <v/>
      </c>
      <c r="F49" s="308" t="str">
        <f>IF('invulblad opdrachtnemer'!U20="","",'invulblad opdrachtnemer'!U20)</f>
        <v/>
      </c>
      <c r="G49" s="449" t="str">
        <f t="shared" si="2"/>
        <v>Nee</v>
      </c>
      <c r="H49" s="482">
        <f t="shared" si="3"/>
        <v>0</v>
      </c>
      <c r="I49" s="460">
        <f>'logboek opdrachtnemer'!L48</f>
        <v>0</v>
      </c>
    </row>
    <row r="50" spans="1:15" s="3" customFormat="1" ht="15" hidden="1" customHeight="1">
      <c r="A50" s="524" t="s">
        <v>38</v>
      </c>
      <c r="B50" s="3">
        <v>17</v>
      </c>
      <c r="C50" s="310" t="str">
        <f>IF('invulblad opdrachtnemer'!R21="","",'invulblad opdrachtnemer'!R21)</f>
        <v/>
      </c>
      <c r="D50" s="311" t="str">
        <f>IF('invulblad opdrachtnemer'!S21="","",'invulblad opdrachtnemer'!S21)</f>
        <v/>
      </c>
      <c r="E50" s="311" t="str">
        <f>IF('invulblad opdrachtnemer'!T21="","",'invulblad opdrachtnemer'!T21)</f>
        <v/>
      </c>
      <c r="F50" s="312" t="str">
        <f>IF('invulblad opdrachtnemer'!U21="","",'invulblad opdrachtnemer'!U21)</f>
        <v/>
      </c>
      <c r="G50" s="450" t="str">
        <f t="shared" si="2"/>
        <v>Nee</v>
      </c>
      <c r="H50" s="483">
        <f t="shared" si="3"/>
        <v>0</v>
      </c>
      <c r="I50" s="463">
        <f>'logboek opdrachtnemer'!L49</f>
        <v>0</v>
      </c>
    </row>
    <row r="51" spans="1:15" s="3" customFormat="1" ht="15" hidden="1" customHeight="1">
      <c r="A51" s="524"/>
      <c r="B51" s="3">
        <v>18</v>
      </c>
      <c r="C51" s="310" t="str">
        <f>IF('invulblad opdrachtnemer'!R22="","",'invulblad opdrachtnemer'!R22)</f>
        <v/>
      </c>
      <c r="D51" s="311" t="str">
        <f>IF('invulblad opdrachtnemer'!S22="","",'invulblad opdrachtnemer'!S22)</f>
        <v/>
      </c>
      <c r="E51" s="311" t="str">
        <f>IF('invulblad opdrachtnemer'!T22="","",'invulblad opdrachtnemer'!T22)</f>
        <v/>
      </c>
      <c r="F51" s="312" t="str">
        <f>IF('invulblad opdrachtnemer'!U22="","",'invulblad opdrachtnemer'!U22)</f>
        <v/>
      </c>
      <c r="G51" s="450" t="str">
        <f t="shared" si="2"/>
        <v>Nee</v>
      </c>
      <c r="H51" s="483">
        <f t="shared" si="3"/>
        <v>0</v>
      </c>
      <c r="I51" s="463">
        <f>'logboek opdrachtnemer'!L50</f>
        <v>0</v>
      </c>
    </row>
    <row r="52" spans="1:15" s="3" customFormat="1" ht="15" hidden="1" customHeight="1">
      <c r="A52" s="524"/>
      <c r="B52" s="3">
        <v>19</v>
      </c>
      <c r="C52" s="310" t="str">
        <f>IF('invulblad opdrachtnemer'!R23="","",'invulblad opdrachtnemer'!R23)</f>
        <v/>
      </c>
      <c r="D52" s="311" t="str">
        <f>IF('invulblad opdrachtnemer'!S23="","",'invulblad opdrachtnemer'!S23)</f>
        <v/>
      </c>
      <c r="E52" s="311" t="str">
        <f>IF('invulblad opdrachtnemer'!T23="","",'invulblad opdrachtnemer'!T23)</f>
        <v/>
      </c>
      <c r="F52" s="312" t="str">
        <f>IF('invulblad opdrachtnemer'!U23="","",'invulblad opdrachtnemer'!U23)</f>
        <v/>
      </c>
      <c r="G52" s="450" t="str">
        <f t="shared" si="2"/>
        <v>Nee</v>
      </c>
      <c r="H52" s="483">
        <f t="shared" si="3"/>
        <v>0</v>
      </c>
      <c r="I52" s="463">
        <f>'logboek opdrachtnemer'!L51</f>
        <v>0</v>
      </c>
    </row>
    <row r="53" spans="1:15" s="3" customFormat="1" ht="15" hidden="1" customHeight="1" thickBot="1">
      <c r="A53" s="524"/>
      <c r="B53" s="3">
        <v>20</v>
      </c>
      <c r="C53" s="315" t="str">
        <f>IF('invulblad opdrachtnemer'!R24="","",'invulblad opdrachtnemer'!R24)</f>
        <v/>
      </c>
      <c r="D53" s="316" t="str">
        <f>IF('invulblad opdrachtnemer'!S24="","",'invulblad opdrachtnemer'!S24)</f>
        <v/>
      </c>
      <c r="E53" s="316" t="str">
        <f>IF('invulblad opdrachtnemer'!T24="","",'invulblad opdrachtnemer'!T24)</f>
        <v/>
      </c>
      <c r="F53" s="317" t="str">
        <f>IF('invulblad opdrachtnemer'!U24="","",'invulblad opdrachtnemer'!U24)</f>
        <v/>
      </c>
      <c r="G53" s="451" t="str">
        <f t="shared" si="2"/>
        <v>Nee</v>
      </c>
      <c r="H53" s="484">
        <f t="shared" si="3"/>
        <v>0</v>
      </c>
      <c r="I53" s="466">
        <f>'logboek opdrachtnemer'!L52</f>
        <v>0</v>
      </c>
    </row>
    <row r="54" spans="1:15" s="3" customFormat="1" ht="15" customHeight="1" thickBot="1">
      <c r="A54" s="10"/>
      <c r="B54" s="10"/>
      <c r="J54" s="10"/>
    </row>
    <row r="55" spans="1:15" s="10" customFormat="1" ht="32.1" customHeight="1" thickBot="1">
      <c r="B55" s="5"/>
      <c r="C55" s="12" t="str">
        <f>'gunningscriterium SEB'!C38</f>
        <v>GEREEDSCHAPPEN</v>
      </c>
      <c r="D55" s="13"/>
      <c r="E55" s="13"/>
      <c r="F55" s="13"/>
      <c r="G55" s="45"/>
      <c r="H55" s="45"/>
      <c r="I55" s="16"/>
      <c r="J55"/>
    </row>
    <row r="56" spans="1:15" ht="32.1" customHeight="1" thickBot="1">
      <c r="A56" s="53"/>
      <c r="B56" s="3"/>
      <c r="C56" s="453" t="s">
        <v>29</v>
      </c>
      <c r="D56" s="454"/>
      <c r="E56" s="455"/>
      <c r="F56" s="305" t="s">
        <v>215</v>
      </c>
      <c r="G56" s="51" t="s">
        <v>62</v>
      </c>
      <c r="H56" s="51" t="s">
        <v>63</v>
      </c>
      <c r="I56" s="374" t="s">
        <v>82</v>
      </c>
      <c r="N56"/>
      <c r="O56"/>
    </row>
    <row r="57" spans="1:15" ht="15" hidden="1" customHeight="1">
      <c r="A57" s="115">
        <f>'gunningscriterium SEB'!$G$21</f>
        <v>0</v>
      </c>
      <c r="B57" s="3">
        <v>1</v>
      </c>
      <c r="C57" s="538" t="str">
        <f>IF('logboek opdrachtnemer'!C56="","",'logboek opdrachtnemer'!C56)</f>
        <v/>
      </c>
      <c r="D57" s="539"/>
      <c r="E57" s="540"/>
      <c r="F57" s="308" t="str">
        <f>IF('logboek opdrachtnemer'!F56="","",'logboek opdrachtnemer'!F56)</f>
        <v/>
      </c>
      <c r="G57" s="449" t="str">
        <f t="shared" ref="G57:G76" si="4">IFERROR(IF(AND(COUNTIF(machinelijst,C57),D57="elektromotor",NOT(F57=$L$2)),"Ja","Nee"),"")</f>
        <v>Nee</v>
      </c>
      <c r="H57" s="482">
        <f t="shared" ref="H57:H76" si="5">IF(AND(COUNTIF(machinelijst,C57),D57="elektromotor",G57="ja"),_xlfn.XLOOKUP(F57,$L$2:$L$6,$M$2:$M$6)*I57,)</f>
        <v>0</v>
      </c>
      <c r="I57" s="460">
        <f>'logboek opdrachtnemer'!M56</f>
        <v>0</v>
      </c>
      <c r="N57"/>
      <c r="O57"/>
    </row>
    <row r="58" spans="1:15" ht="15" hidden="1" customHeight="1">
      <c r="A58" s="524" t="s">
        <v>38</v>
      </c>
      <c r="B58" s="3">
        <v>2</v>
      </c>
      <c r="C58" s="532" t="str">
        <f>IF('logboek opdrachtnemer'!C57="","",'logboek opdrachtnemer'!C57)</f>
        <v/>
      </c>
      <c r="D58" s="533"/>
      <c r="E58" s="534"/>
      <c r="F58" s="312" t="str">
        <f>IF('logboek opdrachtnemer'!F57="","",'logboek opdrachtnemer'!F57)</f>
        <v/>
      </c>
      <c r="G58" s="450" t="str">
        <f t="shared" si="4"/>
        <v>Nee</v>
      </c>
      <c r="H58" s="483">
        <f t="shared" si="5"/>
        <v>0</v>
      </c>
      <c r="I58" s="463">
        <f>'logboek opdrachtnemer'!M57</f>
        <v>0</v>
      </c>
      <c r="N58"/>
      <c r="O58"/>
    </row>
    <row r="59" spans="1:15" ht="15" hidden="1" customHeight="1">
      <c r="A59" s="524"/>
      <c r="B59" s="3">
        <v>3</v>
      </c>
      <c r="C59" s="532" t="str">
        <f>IF('logboek opdrachtnemer'!C58="","",'logboek opdrachtnemer'!C58)</f>
        <v/>
      </c>
      <c r="D59" s="533"/>
      <c r="E59" s="534"/>
      <c r="F59" s="312" t="str">
        <f>IF('logboek opdrachtnemer'!F58="","",'logboek opdrachtnemer'!F58)</f>
        <v/>
      </c>
      <c r="G59" s="450" t="str">
        <f t="shared" si="4"/>
        <v>Nee</v>
      </c>
      <c r="H59" s="483">
        <f t="shared" si="5"/>
        <v>0</v>
      </c>
      <c r="I59" s="463">
        <f>'logboek opdrachtnemer'!M58</f>
        <v>0</v>
      </c>
      <c r="N59"/>
      <c r="O59"/>
    </row>
    <row r="60" spans="1:15" ht="15" hidden="1" customHeight="1">
      <c r="A60" s="524"/>
      <c r="B60" s="3">
        <v>4</v>
      </c>
      <c r="C60" s="532" t="str">
        <f>IF('logboek opdrachtnemer'!C59="","",'logboek opdrachtnemer'!C59)</f>
        <v/>
      </c>
      <c r="D60" s="533"/>
      <c r="E60" s="534"/>
      <c r="F60" s="312" t="str">
        <f>IF('logboek opdrachtnemer'!F59="","",'logboek opdrachtnemer'!F59)</f>
        <v/>
      </c>
      <c r="G60" s="450" t="str">
        <f t="shared" si="4"/>
        <v>Nee</v>
      </c>
      <c r="H60" s="483">
        <f t="shared" si="5"/>
        <v>0</v>
      </c>
      <c r="I60" s="463">
        <f>'logboek opdrachtnemer'!M59</f>
        <v>0</v>
      </c>
      <c r="N60"/>
      <c r="O60"/>
    </row>
    <row r="61" spans="1:15" ht="15" hidden="1" customHeight="1" thickBot="1">
      <c r="A61" s="524"/>
      <c r="B61" s="314">
        <v>5</v>
      </c>
      <c r="C61" s="535" t="str">
        <f>IF('logboek opdrachtnemer'!C60="","",'logboek opdrachtnemer'!C60)</f>
        <v/>
      </c>
      <c r="D61" s="536"/>
      <c r="E61" s="537"/>
      <c r="F61" s="317" t="str">
        <f>IF('logboek opdrachtnemer'!F60="","",'logboek opdrachtnemer'!F60)</f>
        <v/>
      </c>
      <c r="G61" s="451" t="str">
        <f t="shared" si="4"/>
        <v>Nee</v>
      </c>
      <c r="H61" s="484">
        <f t="shared" si="5"/>
        <v>0</v>
      </c>
      <c r="I61" s="466">
        <f>'logboek opdrachtnemer'!M60</f>
        <v>0</v>
      </c>
      <c r="N61"/>
      <c r="O61"/>
    </row>
    <row r="62" spans="1:15" ht="15" hidden="1" customHeight="1">
      <c r="A62" s="116">
        <f>'gunningscriterium SEB'!$I$21</f>
        <v>2</v>
      </c>
      <c r="B62" s="3">
        <v>1</v>
      </c>
      <c r="C62" s="538" t="str">
        <f>IF('logboek opdrachtnemer'!C61="","",'logboek opdrachtnemer'!C61)</f>
        <v/>
      </c>
      <c r="D62" s="539"/>
      <c r="E62" s="540"/>
      <c r="F62" s="308" t="str">
        <f>IF('logboek opdrachtnemer'!F61="","",'logboek opdrachtnemer'!F61)</f>
        <v/>
      </c>
      <c r="G62" s="449" t="str">
        <f t="shared" si="4"/>
        <v>Nee</v>
      </c>
      <c r="H62" s="482">
        <f t="shared" si="5"/>
        <v>0</v>
      </c>
      <c r="I62" s="460">
        <f>'logboek opdrachtnemer'!M61</f>
        <v>0</v>
      </c>
      <c r="N62"/>
      <c r="O62"/>
    </row>
    <row r="63" spans="1:15" ht="15" hidden="1" customHeight="1">
      <c r="A63" s="524" t="s">
        <v>38</v>
      </c>
      <c r="B63" s="3">
        <v>2</v>
      </c>
      <c r="C63" s="532" t="str">
        <f>IF('logboek opdrachtnemer'!C62="","",'logboek opdrachtnemer'!C62)</f>
        <v/>
      </c>
      <c r="D63" s="533"/>
      <c r="E63" s="534"/>
      <c r="F63" s="312" t="str">
        <f>IF('logboek opdrachtnemer'!F62="","",'logboek opdrachtnemer'!F62)</f>
        <v/>
      </c>
      <c r="G63" s="450" t="str">
        <f t="shared" si="4"/>
        <v>Nee</v>
      </c>
      <c r="H63" s="483">
        <f t="shared" si="5"/>
        <v>0</v>
      </c>
      <c r="I63" s="463">
        <f>'logboek opdrachtnemer'!M62</f>
        <v>0</v>
      </c>
      <c r="N63"/>
      <c r="O63"/>
    </row>
    <row r="64" spans="1:15" ht="15" hidden="1" customHeight="1">
      <c r="A64" s="524"/>
      <c r="B64" s="3">
        <v>3</v>
      </c>
      <c r="C64" s="532" t="str">
        <f>IF('logboek opdrachtnemer'!C63="","",'logboek opdrachtnemer'!C63)</f>
        <v/>
      </c>
      <c r="D64" s="533"/>
      <c r="E64" s="534"/>
      <c r="F64" s="312" t="str">
        <f>IF('logboek opdrachtnemer'!F63="","",'logboek opdrachtnemer'!F63)</f>
        <v/>
      </c>
      <c r="G64" s="450" t="str">
        <f t="shared" si="4"/>
        <v>Nee</v>
      </c>
      <c r="H64" s="483">
        <f t="shared" si="5"/>
        <v>0</v>
      </c>
      <c r="I64" s="463">
        <f>'logboek opdrachtnemer'!M63</f>
        <v>0</v>
      </c>
      <c r="N64"/>
      <c r="O64"/>
    </row>
    <row r="65" spans="1:15" ht="15" hidden="1" customHeight="1">
      <c r="A65" s="524"/>
      <c r="B65" s="3">
        <v>4</v>
      </c>
      <c r="C65" s="532" t="str">
        <f>IF('logboek opdrachtnemer'!C64="","",'logboek opdrachtnemer'!C64)</f>
        <v/>
      </c>
      <c r="D65" s="533"/>
      <c r="E65" s="534"/>
      <c r="F65" s="312" t="str">
        <f>IF('logboek opdrachtnemer'!F64="","",'logboek opdrachtnemer'!F64)</f>
        <v/>
      </c>
      <c r="G65" s="450" t="str">
        <f t="shared" si="4"/>
        <v>Nee</v>
      </c>
      <c r="H65" s="483">
        <f t="shared" si="5"/>
        <v>0</v>
      </c>
      <c r="I65" s="463">
        <f>'logboek opdrachtnemer'!M64</f>
        <v>0</v>
      </c>
      <c r="N65"/>
      <c r="O65"/>
    </row>
    <row r="66" spans="1:15" ht="15" hidden="1" customHeight="1" thickBot="1">
      <c r="A66" s="524"/>
      <c r="B66" s="314">
        <v>5</v>
      </c>
      <c r="C66" s="535" t="str">
        <f>IF('logboek opdrachtnemer'!C65="","",'logboek opdrachtnemer'!C65)</f>
        <v/>
      </c>
      <c r="D66" s="536"/>
      <c r="E66" s="537"/>
      <c r="F66" s="317" t="str">
        <f>IF('logboek opdrachtnemer'!F65="","",'logboek opdrachtnemer'!F65)</f>
        <v/>
      </c>
      <c r="G66" s="451" t="str">
        <f t="shared" si="4"/>
        <v>Nee</v>
      </c>
      <c r="H66" s="484">
        <f t="shared" si="5"/>
        <v>0</v>
      </c>
      <c r="I66" s="466">
        <f>'logboek opdrachtnemer'!M65</f>
        <v>0</v>
      </c>
      <c r="N66"/>
      <c r="O66"/>
    </row>
    <row r="67" spans="1:15" ht="15" hidden="1" customHeight="1">
      <c r="A67" s="116">
        <f>'gunningscriterium SEB'!$K$21</f>
        <v>3</v>
      </c>
      <c r="B67" s="3">
        <v>1</v>
      </c>
      <c r="C67" s="538" t="str">
        <f>IF('logboek opdrachtnemer'!C66="","",'logboek opdrachtnemer'!C66)</f>
        <v/>
      </c>
      <c r="D67" s="539"/>
      <c r="E67" s="540"/>
      <c r="F67" s="308" t="str">
        <f>IF('logboek opdrachtnemer'!F66="","",'logboek opdrachtnemer'!F66)</f>
        <v/>
      </c>
      <c r="G67" s="449" t="str">
        <f t="shared" si="4"/>
        <v>Nee</v>
      </c>
      <c r="H67" s="482">
        <f t="shared" si="5"/>
        <v>0</v>
      </c>
      <c r="I67" s="460">
        <f>'logboek opdrachtnemer'!M66</f>
        <v>0</v>
      </c>
      <c r="N67"/>
      <c r="O67"/>
    </row>
    <row r="68" spans="1:15" ht="15" hidden="1" customHeight="1">
      <c r="A68" s="524" t="s">
        <v>38</v>
      </c>
      <c r="B68" s="3">
        <v>2</v>
      </c>
      <c r="C68" s="532" t="str">
        <f>IF('logboek opdrachtnemer'!C67="","",'logboek opdrachtnemer'!C67)</f>
        <v/>
      </c>
      <c r="D68" s="533"/>
      <c r="E68" s="534"/>
      <c r="F68" s="312" t="str">
        <f>IF('logboek opdrachtnemer'!F67="","",'logboek opdrachtnemer'!F67)</f>
        <v/>
      </c>
      <c r="G68" s="450" t="str">
        <f t="shared" si="4"/>
        <v>Nee</v>
      </c>
      <c r="H68" s="483">
        <f t="shared" si="5"/>
        <v>0</v>
      </c>
      <c r="I68" s="463">
        <f>'logboek opdrachtnemer'!M67</f>
        <v>0</v>
      </c>
      <c r="N68"/>
      <c r="O68"/>
    </row>
    <row r="69" spans="1:15" ht="15" hidden="1" customHeight="1">
      <c r="A69" s="524"/>
      <c r="B69" s="3">
        <v>3</v>
      </c>
      <c r="C69" s="532" t="str">
        <f>IF('logboek opdrachtnemer'!C68="","",'logboek opdrachtnemer'!C68)</f>
        <v/>
      </c>
      <c r="D69" s="533"/>
      <c r="E69" s="534"/>
      <c r="F69" s="312" t="str">
        <f>IF('logboek opdrachtnemer'!F68="","",'logboek opdrachtnemer'!F68)</f>
        <v/>
      </c>
      <c r="G69" s="450" t="str">
        <f t="shared" si="4"/>
        <v>Nee</v>
      </c>
      <c r="H69" s="483">
        <f t="shared" si="5"/>
        <v>0</v>
      </c>
      <c r="I69" s="463">
        <f>'logboek opdrachtnemer'!M68</f>
        <v>0</v>
      </c>
      <c r="N69"/>
      <c r="O69"/>
    </row>
    <row r="70" spans="1:15" ht="15" hidden="1" customHeight="1">
      <c r="A70" s="524"/>
      <c r="B70" s="3">
        <v>4</v>
      </c>
      <c r="C70" s="532" t="str">
        <f>IF('logboek opdrachtnemer'!C69="","",'logboek opdrachtnemer'!C69)</f>
        <v/>
      </c>
      <c r="D70" s="533"/>
      <c r="E70" s="534"/>
      <c r="F70" s="312" t="str">
        <f>IF('logboek opdrachtnemer'!F69="","",'logboek opdrachtnemer'!F69)</f>
        <v/>
      </c>
      <c r="G70" s="450" t="str">
        <f t="shared" si="4"/>
        <v>Nee</v>
      </c>
      <c r="H70" s="483">
        <f t="shared" si="5"/>
        <v>0</v>
      </c>
      <c r="I70" s="463">
        <f>'logboek opdrachtnemer'!M69</f>
        <v>0</v>
      </c>
      <c r="N70"/>
      <c r="O70"/>
    </row>
    <row r="71" spans="1:15" ht="15" hidden="1" customHeight="1" thickBot="1">
      <c r="A71" s="524"/>
      <c r="B71" s="314">
        <v>5</v>
      </c>
      <c r="C71" s="535" t="str">
        <f>IF('logboek opdrachtnemer'!C70="","",'logboek opdrachtnemer'!C70)</f>
        <v/>
      </c>
      <c r="D71" s="536"/>
      <c r="E71" s="537"/>
      <c r="F71" s="317" t="str">
        <f>IF('logboek opdrachtnemer'!F70="","",'logboek opdrachtnemer'!F70)</f>
        <v/>
      </c>
      <c r="G71" s="451" t="str">
        <f t="shared" si="4"/>
        <v>Nee</v>
      </c>
      <c r="H71" s="484">
        <f t="shared" si="5"/>
        <v>0</v>
      </c>
      <c r="I71" s="466">
        <f>'logboek opdrachtnemer'!M70</f>
        <v>0</v>
      </c>
      <c r="N71"/>
      <c r="O71"/>
    </row>
    <row r="72" spans="1:15" ht="15" hidden="1" customHeight="1">
      <c r="A72" s="116">
        <f>'gunningscriterium SEB'!$M$21</f>
        <v>4</v>
      </c>
      <c r="B72" s="3">
        <v>1</v>
      </c>
      <c r="C72" s="538" t="str">
        <f>IF('logboek opdrachtnemer'!C71="","",'logboek opdrachtnemer'!C71)</f>
        <v/>
      </c>
      <c r="D72" s="539"/>
      <c r="E72" s="540"/>
      <c r="F72" s="308" t="str">
        <f>IF('logboek opdrachtnemer'!F71="","",'logboek opdrachtnemer'!F71)</f>
        <v/>
      </c>
      <c r="G72" s="449" t="str">
        <f t="shared" si="4"/>
        <v>Nee</v>
      </c>
      <c r="H72" s="482">
        <f t="shared" si="5"/>
        <v>0</v>
      </c>
      <c r="I72" s="460">
        <f>'logboek opdrachtnemer'!M71</f>
        <v>0</v>
      </c>
      <c r="N72"/>
      <c r="O72"/>
    </row>
    <row r="73" spans="1:15" ht="15" hidden="1" customHeight="1">
      <c r="A73" s="524" t="s">
        <v>38</v>
      </c>
      <c r="B73" s="3">
        <v>2</v>
      </c>
      <c r="C73" s="532" t="str">
        <f>IF('logboek opdrachtnemer'!C72="","",'logboek opdrachtnemer'!C72)</f>
        <v/>
      </c>
      <c r="D73" s="533"/>
      <c r="E73" s="534"/>
      <c r="F73" s="312" t="str">
        <f>IF('logboek opdrachtnemer'!F72="","",'logboek opdrachtnemer'!F72)</f>
        <v/>
      </c>
      <c r="G73" s="450" t="str">
        <f t="shared" si="4"/>
        <v>Nee</v>
      </c>
      <c r="H73" s="483">
        <f t="shared" si="5"/>
        <v>0</v>
      </c>
      <c r="I73" s="463">
        <f>'logboek opdrachtnemer'!M72</f>
        <v>0</v>
      </c>
      <c r="N73"/>
      <c r="O73"/>
    </row>
    <row r="74" spans="1:15" ht="15" hidden="1" customHeight="1">
      <c r="A74" s="524"/>
      <c r="B74" s="3">
        <v>3</v>
      </c>
      <c r="C74" s="532" t="str">
        <f>IF('logboek opdrachtnemer'!C73="","",'logboek opdrachtnemer'!C73)</f>
        <v/>
      </c>
      <c r="D74" s="533"/>
      <c r="E74" s="534"/>
      <c r="F74" s="312" t="str">
        <f>IF('logboek opdrachtnemer'!F73="","",'logboek opdrachtnemer'!F73)</f>
        <v/>
      </c>
      <c r="G74" s="450" t="str">
        <f t="shared" si="4"/>
        <v>Nee</v>
      </c>
      <c r="H74" s="483">
        <f t="shared" si="5"/>
        <v>0</v>
      </c>
      <c r="I74" s="463">
        <f>'logboek opdrachtnemer'!M73</f>
        <v>0</v>
      </c>
      <c r="N74"/>
      <c r="O74"/>
    </row>
    <row r="75" spans="1:15" ht="15" hidden="1" customHeight="1">
      <c r="A75" s="524"/>
      <c r="B75" s="3">
        <v>4</v>
      </c>
      <c r="C75" s="532" t="str">
        <f>IF('logboek opdrachtnemer'!C74="","",'logboek opdrachtnemer'!C74)</f>
        <v/>
      </c>
      <c r="D75" s="533"/>
      <c r="E75" s="534"/>
      <c r="F75" s="312" t="str">
        <f>IF('logboek opdrachtnemer'!F74="","",'logboek opdrachtnemer'!F74)</f>
        <v/>
      </c>
      <c r="G75" s="450" t="str">
        <f t="shared" si="4"/>
        <v>Nee</v>
      </c>
      <c r="H75" s="483">
        <f t="shared" si="5"/>
        <v>0</v>
      </c>
      <c r="I75" s="463">
        <f>'logboek opdrachtnemer'!M74</f>
        <v>0</v>
      </c>
      <c r="N75"/>
      <c r="O75"/>
    </row>
    <row r="76" spans="1:15" ht="15" hidden="1" customHeight="1" thickBot="1">
      <c r="A76" s="541"/>
      <c r="B76" s="314">
        <v>5</v>
      </c>
      <c r="C76" s="535" t="str">
        <f>IF('logboek opdrachtnemer'!C75="","",'logboek opdrachtnemer'!C75)</f>
        <v/>
      </c>
      <c r="D76" s="536"/>
      <c r="E76" s="537"/>
      <c r="F76" s="317" t="str">
        <f>IF('logboek opdrachtnemer'!F75="","",'logboek opdrachtnemer'!F75)</f>
        <v/>
      </c>
      <c r="G76" s="451" t="str">
        <f t="shared" si="4"/>
        <v>Nee</v>
      </c>
      <c r="H76" s="484">
        <f t="shared" si="5"/>
        <v>0</v>
      </c>
      <c r="I76" s="466">
        <f>'logboek opdrachtnemer'!M75</f>
        <v>0</v>
      </c>
      <c r="N76"/>
      <c r="O76"/>
    </row>
    <row r="77" spans="1:15" ht="15" thickBot="1">
      <c r="G77" s="375" t="s">
        <v>99</v>
      </c>
      <c r="N77"/>
      <c r="O77"/>
    </row>
    <row r="78" spans="1:15" ht="32.1" customHeight="1" thickBot="1">
      <c r="B78" s="3"/>
      <c r="C78" s="12" t="s">
        <v>209</v>
      </c>
      <c r="D78" s="13"/>
      <c r="E78" s="13"/>
      <c r="F78" s="45"/>
      <c r="G78" s="45"/>
      <c r="H78" s="45"/>
      <c r="I78" s="16"/>
    </row>
    <row r="79" spans="1:15" ht="32.1" customHeight="1" thickBot="1">
      <c r="B79" s="3"/>
      <c r="C79" s="453" t="s">
        <v>29</v>
      </c>
      <c r="D79" s="454"/>
      <c r="E79" s="454"/>
      <c r="F79" s="485" t="s">
        <v>226</v>
      </c>
      <c r="G79" s="455" t="s">
        <v>62</v>
      </c>
      <c r="H79" s="51" t="s">
        <v>63</v>
      </c>
      <c r="I79" s="374" t="s">
        <v>227</v>
      </c>
    </row>
    <row r="80" spans="1:15" ht="15.6" hidden="1">
      <c r="A80" s="115">
        <f>'gunningscriterium SEB'!$G$21</f>
        <v>0</v>
      </c>
      <c r="B80" s="489">
        <v>1</v>
      </c>
      <c r="C80" s="538" t="str">
        <f>IF('logboek opdrachtnemer'!C80="","",'logboek opdrachtnemer'!C80)</f>
        <v/>
      </c>
      <c r="D80" s="539"/>
      <c r="E80" s="540"/>
      <c r="F80" s="307" t="str">
        <f>IF('logboek opdrachtnemer'!F80="","",'logboek opdrachtnemer'!F80)</f>
        <v/>
      </c>
      <c r="G80" s="486" t="str">
        <f t="shared" ref="G80:G99" si="6">IF(AND(COUNTIF(machinelijst,C80),NOT(C80 = "")),"Ja","Nee")</f>
        <v>Nee</v>
      </c>
      <c r="H80" s="313">
        <f>IF(G80="Ja",I80*0.4*F80,0)</f>
        <v>0</v>
      </c>
      <c r="I80" s="460" t="str">
        <f>IF(G80="ja",(SUM('logboek opdrachtnemer'!L80)),"")</f>
        <v/>
      </c>
    </row>
    <row r="81" spans="1:9" ht="15.75" hidden="1" customHeight="1">
      <c r="A81" s="524" t="s">
        <v>38</v>
      </c>
      <c r="B81" s="489">
        <v>2</v>
      </c>
      <c r="C81" s="532" t="str">
        <f>IF('logboek opdrachtnemer'!C81="","",'logboek opdrachtnemer'!C81)</f>
        <v/>
      </c>
      <c r="D81" s="533"/>
      <c r="E81" s="534"/>
      <c r="F81" s="311" t="str">
        <f>IF('logboek opdrachtnemer'!F81="","",'logboek opdrachtnemer'!F81)</f>
        <v/>
      </c>
      <c r="G81" s="487" t="str">
        <f t="shared" si="6"/>
        <v>Nee</v>
      </c>
      <c r="H81" s="313">
        <f>IF(G81="Ja",I81*0.4*F81,0)</f>
        <v>0</v>
      </c>
      <c r="I81" s="463" t="str">
        <f>IF(G81="ja",(SUM('logboek opdrachtnemer'!L81)),"")</f>
        <v/>
      </c>
    </row>
    <row r="82" spans="1:9" ht="15.6" hidden="1">
      <c r="A82" s="524"/>
      <c r="B82" s="489">
        <v>3</v>
      </c>
      <c r="C82" s="532" t="str">
        <f>IF('logboek opdrachtnemer'!C82="","",'logboek opdrachtnemer'!C82)</f>
        <v/>
      </c>
      <c r="D82" s="533"/>
      <c r="E82" s="534"/>
      <c r="F82" s="311" t="str">
        <f>IF('logboek opdrachtnemer'!F82="","",'logboek opdrachtnemer'!F82)</f>
        <v/>
      </c>
      <c r="G82" s="487" t="str">
        <f t="shared" si="6"/>
        <v>Nee</v>
      </c>
      <c r="H82" s="313">
        <f>IF(AND(COUNTIF(machinelijst,C82),G82="Ja"),I82*0.4*F82,0)</f>
        <v>0</v>
      </c>
      <c r="I82" s="463" t="str">
        <f>IF(G82="ja",(SUM('logboek opdrachtnemer'!L82)),"")</f>
        <v/>
      </c>
    </row>
    <row r="83" spans="1:9" ht="15.6" hidden="1">
      <c r="A83" s="524"/>
      <c r="B83" s="489">
        <v>4</v>
      </c>
      <c r="C83" s="532" t="str">
        <f>IF('logboek opdrachtnemer'!C83="","",'logboek opdrachtnemer'!C83)</f>
        <v/>
      </c>
      <c r="D83" s="533"/>
      <c r="E83" s="534"/>
      <c r="F83" s="311" t="str">
        <f>IF('logboek opdrachtnemer'!F83="","",'logboek opdrachtnemer'!F83)</f>
        <v/>
      </c>
      <c r="G83" s="487" t="str">
        <f t="shared" si="6"/>
        <v>Nee</v>
      </c>
      <c r="H83" s="313">
        <f>IF(AND(COUNTIF(machinelijst,C83),G83="Ja"),I83*0.4*F83,0)</f>
        <v>0</v>
      </c>
      <c r="I83" s="463" t="str">
        <f>IF(G83="ja",(SUM('logboek opdrachtnemer'!L83)),"")</f>
        <v/>
      </c>
    </row>
    <row r="84" spans="1:9" ht="16.2" hidden="1" thickBot="1">
      <c r="A84" s="524"/>
      <c r="B84" s="314">
        <v>5</v>
      </c>
      <c r="C84" s="535" t="str">
        <f>IF('logboek opdrachtnemer'!C84="","",'logboek opdrachtnemer'!C84)</f>
        <v/>
      </c>
      <c r="D84" s="536"/>
      <c r="E84" s="537"/>
      <c r="F84" s="316" t="str">
        <f>IF('logboek opdrachtnemer'!F84="","",'logboek opdrachtnemer'!F84)</f>
        <v/>
      </c>
      <c r="G84" s="488" t="str">
        <f t="shared" si="6"/>
        <v>Nee</v>
      </c>
      <c r="H84" s="318">
        <f>IF(AND(COUNTIF(machinelijst,C84),G84="Ja"),I84*0.4*F84,0)</f>
        <v>0</v>
      </c>
      <c r="I84" s="466" t="str">
        <f>IF(G84="ja",(SUM('logboek opdrachtnemer'!L84)),"")</f>
        <v/>
      </c>
    </row>
    <row r="85" spans="1:9" ht="15.6" hidden="1">
      <c r="A85" s="116">
        <f>'gunningscriterium SEB'!$I$21</f>
        <v>2</v>
      </c>
      <c r="B85" s="489">
        <v>1</v>
      </c>
      <c r="C85" s="538" t="str">
        <f>IF('logboek opdrachtnemer'!C85="","",'logboek opdrachtnemer'!C85)</f>
        <v/>
      </c>
      <c r="D85" s="539"/>
      <c r="E85" s="540"/>
      <c r="F85" s="307" t="str">
        <f>IF('logboek opdrachtnemer'!F85="","",'logboek opdrachtnemer'!F85)</f>
        <v/>
      </c>
      <c r="G85" s="486" t="str">
        <f t="shared" si="6"/>
        <v>Nee</v>
      </c>
      <c r="H85" s="313">
        <f t="shared" ref="H85:H86" si="7">IF(G85="Ja",I85*0.4*F85,0)</f>
        <v>0</v>
      </c>
      <c r="I85" s="460" t="str">
        <f>IF(G85="ja",(SUM('logboek opdrachtnemer'!L85)),"")</f>
        <v/>
      </c>
    </row>
    <row r="86" spans="1:9" ht="15.6" hidden="1">
      <c r="A86" s="524" t="s">
        <v>38</v>
      </c>
      <c r="B86" s="489">
        <v>2</v>
      </c>
      <c r="C86" s="532" t="str">
        <f>IF('logboek opdrachtnemer'!C86="","",'logboek opdrachtnemer'!C86)</f>
        <v/>
      </c>
      <c r="D86" s="533"/>
      <c r="E86" s="534"/>
      <c r="F86" s="311" t="str">
        <f>IF('logboek opdrachtnemer'!F86="","",'logboek opdrachtnemer'!F86)</f>
        <v/>
      </c>
      <c r="G86" s="487" t="str">
        <f t="shared" si="6"/>
        <v>Nee</v>
      </c>
      <c r="H86" s="313">
        <f t="shared" si="7"/>
        <v>0</v>
      </c>
      <c r="I86" s="463" t="str">
        <f>IF(G86="ja",(SUM('logboek opdrachtnemer'!L86)),"")</f>
        <v/>
      </c>
    </row>
    <row r="87" spans="1:9" ht="15.6" hidden="1">
      <c r="A87" s="524"/>
      <c r="B87" s="489">
        <v>3</v>
      </c>
      <c r="C87" s="532" t="str">
        <f>IF('logboek opdrachtnemer'!C87="","",'logboek opdrachtnemer'!C87)</f>
        <v/>
      </c>
      <c r="D87" s="533"/>
      <c r="E87" s="534"/>
      <c r="F87" s="311" t="str">
        <f>IF('logboek opdrachtnemer'!F87="","",'logboek opdrachtnemer'!F87)</f>
        <v/>
      </c>
      <c r="G87" s="487" t="str">
        <f t="shared" si="6"/>
        <v>Nee</v>
      </c>
      <c r="H87" s="313">
        <f>IF(AND(COUNTIF(machinelijst,C87),G87="Ja"),I87*0.4*F87,0)</f>
        <v>0</v>
      </c>
      <c r="I87" s="463" t="str">
        <f>IF(G87="ja",(SUM('logboek opdrachtnemer'!L87)),"")</f>
        <v/>
      </c>
    </row>
    <row r="88" spans="1:9" ht="15.6" hidden="1">
      <c r="A88" s="524"/>
      <c r="B88" s="489">
        <v>4</v>
      </c>
      <c r="C88" s="532" t="str">
        <f>IF('logboek opdrachtnemer'!C88="","",'logboek opdrachtnemer'!C88)</f>
        <v/>
      </c>
      <c r="D88" s="533"/>
      <c r="E88" s="534"/>
      <c r="F88" s="311" t="str">
        <f>IF('logboek opdrachtnemer'!F88="","",'logboek opdrachtnemer'!F88)</f>
        <v/>
      </c>
      <c r="G88" s="487" t="str">
        <f t="shared" si="6"/>
        <v>Nee</v>
      </c>
      <c r="H88" s="313">
        <f>IF(AND(COUNTIF(machinelijst,C88),G88="Ja"),I88*0.4*F88,0)</f>
        <v>0</v>
      </c>
      <c r="I88" s="463" t="str">
        <f>IF(G88="ja",(SUM('logboek opdrachtnemer'!L88)),"")</f>
        <v/>
      </c>
    </row>
    <row r="89" spans="1:9" ht="16.2" hidden="1" thickBot="1">
      <c r="A89" s="524"/>
      <c r="B89" s="314">
        <v>5</v>
      </c>
      <c r="C89" s="535" t="str">
        <f>IF('logboek opdrachtnemer'!C89="","",'logboek opdrachtnemer'!C89)</f>
        <v/>
      </c>
      <c r="D89" s="536"/>
      <c r="E89" s="537"/>
      <c r="F89" s="316" t="str">
        <f>IF('logboek opdrachtnemer'!F89="","",'logboek opdrachtnemer'!F89)</f>
        <v/>
      </c>
      <c r="G89" s="488" t="str">
        <f t="shared" si="6"/>
        <v>Nee</v>
      </c>
      <c r="H89" s="318">
        <f>IF(AND(COUNTIF(machinelijst,C89),G89="Ja"),I89*0.4*F89,0)</f>
        <v>0</v>
      </c>
      <c r="I89" s="466" t="str">
        <f>IF(G89="ja",(SUM('logboek opdrachtnemer'!L89)),"")</f>
        <v/>
      </c>
    </row>
    <row r="90" spans="1:9" ht="15.6" hidden="1">
      <c r="A90" s="116">
        <f>'gunningscriterium SEB'!$K$21</f>
        <v>3</v>
      </c>
      <c r="B90" s="489">
        <v>1</v>
      </c>
      <c r="C90" s="538" t="str">
        <f>IF('logboek opdrachtnemer'!C90="","",'logboek opdrachtnemer'!C90)</f>
        <v/>
      </c>
      <c r="D90" s="539"/>
      <c r="E90" s="540"/>
      <c r="F90" s="307" t="str">
        <f>IF('logboek opdrachtnemer'!F90="","",'logboek opdrachtnemer'!F90)</f>
        <v/>
      </c>
      <c r="G90" s="486" t="str">
        <f t="shared" si="6"/>
        <v>Nee</v>
      </c>
      <c r="H90" s="313">
        <f t="shared" ref="H90:H91" si="8">IF(G90="Ja",I90*0.4*F90,0)</f>
        <v>0</v>
      </c>
      <c r="I90" s="460" t="str">
        <f>IF(G90="ja",(SUM('logboek opdrachtnemer'!L90)),"")</f>
        <v/>
      </c>
    </row>
    <row r="91" spans="1:9" ht="15.6" hidden="1">
      <c r="A91" s="524" t="s">
        <v>38</v>
      </c>
      <c r="B91" s="489">
        <v>2</v>
      </c>
      <c r="C91" s="532" t="str">
        <f>IF('logboek opdrachtnemer'!C91="","",'logboek opdrachtnemer'!C91)</f>
        <v/>
      </c>
      <c r="D91" s="533"/>
      <c r="E91" s="534"/>
      <c r="F91" s="311" t="str">
        <f>IF('logboek opdrachtnemer'!F91="","",'logboek opdrachtnemer'!F91)</f>
        <v/>
      </c>
      <c r="G91" s="487" t="str">
        <f t="shared" si="6"/>
        <v>Nee</v>
      </c>
      <c r="H91" s="313">
        <f t="shared" si="8"/>
        <v>0</v>
      </c>
      <c r="I91" s="463" t="str">
        <f>IF(G91="ja",(SUM('logboek opdrachtnemer'!L91)),"")</f>
        <v/>
      </c>
    </row>
    <row r="92" spans="1:9" ht="15.6" hidden="1">
      <c r="A92" s="524"/>
      <c r="B92" s="489">
        <v>3</v>
      </c>
      <c r="C92" s="532" t="str">
        <f>IF('logboek opdrachtnemer'!C92="","",'logboek opdrachtnemer'!C92)</f>
        <v/>
      </c>
      <c r="D92" s="533"/>
      <c r="E92" s="534"/>
      <c r="F92" s="311" t="str">
        <f>IF('logboek opdrachtnemer'!F92="","",'logboek opdrachtnemer'!F92)</f>
        <v/>
      </c>
      <c r="G92" s="487" t="str">
        <f t="shared" si="6"/>
        <v>Nee</v>
      </c>
      <c r="H92" s="313">
        <f>IF(AND(COUNTIF(machinelijst,C92),G92="Ja"),I92*0.4*F92,0)</f>
        <v>0</v>
      </c>
      <c r="I92" s="463" t="str">
        <f>IF(G92="ja",(SUM('logboek opdrachtnemer'!L92)),"")</f>
        <v/>
      </c>
    </row>
    <row r="93" spans="1:9" ht="15.6" hidden="1">
      <c r="A93" s="524"/>
      <c r="B93" s="489">
        <v>4</v>
      </c>
      <c r="C93" s="532" t="str">
        <f>IF('logboek opdrachtnemer'!C93="","",'logboek opdrachtnemer'!C93)</f>
        <v/>
      </c>
      <c r="D93" s="533"/>
      <c r="E93" s="534"/>
      <c r="F93" s="311" t="str">
        <f>IF('logboek opdrachtnemer'!F93="","",'logboek opdrachtnemer'!F93)</f>
        <v/>
      </c>
      <c r="G93" s="487" t="str">
        <f t="shared" si="6"/>
        <v>Nee</v>
      </c>
      <c r="H93" s="313">
        <f>IF(AND(COUNTIF(machinelijst,C93),G93="Ja"),I93*0.4*F93,0)</f>
        <v>0</v>
      </c>
      <c r="I93" s="463" t="str">
        <f>IF(G93="ja",(SUM('logboek opdrachtnemer'!L93)),"")</f>
        <v/>
      </c>
    </row>
    <row r="94" spans="1:9" ht="16.2" hidden="1" thickBot="1">
      <c r="A94" s="524"/>
      <c r="B94" s="314">
        <v>5</v>
      </c>
      <c r="C94" s="535" t="str">
        <f>IF('logboek opdrachtnemer'!C94="","",'logboek opdrachtnemer'!C94)</f>
        <v/>
      </c>
      <c r="D94" s="536"/>
      <c r="E94" s="537"/>
      <c r="F94" s="316" t="str">
        <f>IF('logboek opdrachtnemer'!F94="","",'logboek opdrachtnemer'!F94)</f>
        <v/>
      </c>
      <c r="G94" s="488" t="str">
        <f t="shared" si="6"/>
        <v>Nee</v>
      </c>
      <c r="H94" s="318">
        <f>IF(AND(COUNTIF(machinelijst,C94),G94="Ja"),I94*0.4*F94,0)</f>
        <v>0</v>
      </c>
      <c r="I94" s="466" t="str">
        <f>IF(G94="ja",(SUM('logboek opdrachtnemer'!L94)),"")</f>
        <v/>
      </c>
    </row>
    <row r="95" spans="1:9" ht="15.6" hidden="1">
      <c r="A95" s="116">
        <f>'gunningscriterium SEB'!$M$21</f>
        <v>4</v>
      </c>
      <c r="B95" s="489">
        <v>1</v>
      </c>
      <c r="C95" s="538" t="str">
        <f>IF('logboek opdrachtnemer'!C95="","",'logboek opdrachtnemer'!C95)</f>
        <v/>
      </c>
      <c r="D95" s="539"/>
      <c r="E95" s="540"/>
      <c r="F95" s="307" t="str">
        <f>IF('logboek opdrachtnemer'!F95="","",'logboek opdrachtnemer'!F95)</f>
        <v/>
      </c>
      <c r="G95" s="486" t="str">
        <f t="shared" si="6"/>
        <v>Nee</v>
      </c>
      <c r="H95" s="313">
        <f t="shared" ref="H95:H96" si="9">IF(G95="Ja",I95*0.4*F95,0)</f>
        <v>0</v>
      </c>
      <c r="I95" s="460" t="str">
        <f>IF(G95="ja",(SUM('logboek opdrachtnemer'!L95)),"")</f>
        <v/>
      </c>
    </row>
    <row r="96" spans="1:9" ht="15.6" hidden="1">
      <c r="A96" s="524" t="s">
        <v>38</v>
      </c>
      <c r="B96" s="489">
        <v>2</v>
      </c>
      <c r="C96" s="532" t="str">
        <f>IF('logboek opdrachtnemer'!C96="","",'logboek opdrachtnemer'!C96)</f>
        <v/>
      </c>
      <c r="D96" s="533"/>
      <c r="E96" s="534"/>
      <c r="F96" s="311" t="str">
        <f>IF('logboek opdrachtnemer'!F96="","",'logboek opdrachtnemer'!F96)</f>
        <v/>
      </c>
      <c r="G96" s="487" t="str">
        <f t="shared" si="6"/>
        <v>Nee</v>
      </c>
      <c r="H96" s="313">
        <f t="shared" si="9"/>
        <v>0</v>
      </c>
      <c r="I96" s="463" t="str">
        <f>IF(G96="ja",(SUM('logboek opdrachtnemer'!L96)),"")</f>
        <v/>
      </c>
    </row>
    <row r="97" spans="1:9" ht="15.6" hidden="1">
      <c r="A97" s="524"/>
      <c r="B97" s="489">
        <v>3</v>
      </c>
      <c r="C97" s="532" t="str">
        <f>IF('logboek opdrachtnemer'!C97="","",'logboek opdrachtnemer'!C97)</f>
        <v/>
      </c>
      <c r="D97" s="533"/>
      <c r="E97" s="534"/>
      <c r="F97" s="311" t="str">
        <f>IF('logboek opdrachtnemer'!F97="","",'logboek opdrachtnemer'!F97)</f>
        <v/>
      </c>
      <c r="G97" s="487" t="str">
        <f t="shared" si="6"/>
        <v>Nee</v>
      </c>
      <c r="H97" s="313">
        <f>IF(AND(COUNTIF(machinelijst,C97),G97="Ja"),I97*0.4*F97,0)</f>
        <v>0</v>
      </c>
      <c r="I97" s="463" t="str">
        <f>IF(G97="ja",(SUM('logboek opdrachtnemer'!L97)),"")</f>
        <v/>
      </c>
    </row>
    <row r="98" spans="1:9" ht="15.6" hidden="1">
      <c r="A98" s="524"/>
      <c r="B98" s="489">
        <v>4</v>
      </c>
      <c r="C98" s="532" t="str">
        <f>IF('logboek opdrachtnemer'!C98="","",'logboek opdrachtnemer'!C98)</f>
        <v/>
      </c>
      <c r="D98" s="533"/>
      <c r="E98" s="534"/>
      <c r="F98" s="311" t="str">
        <f>IF('logboek opdrachtnemer'!F98="","",'logboek opdrachtnemer'!F98)</f>
        <v/>
      </c>
      <c r="G98" s="487" t="str">
        <f t="shared" si="6"/>
        <v>Nee</v>
      </c>
      <c r="H98" s="313">
        <f>IF(AND(COUNTIF(machinelijst,C98),G98="Ja"),I98*0.4*F98,0)</f>
        <v>0</v>
      </c>
      <c r="I98" s="463" t="str">
        <f>IF(G98="ja",(SUM('logboek opdrachtnemer'!L98)),"")</f>
        <v/>
      </c>
    </row>
    <row r="99" spans="1:9" ht="16.2" hidden="1" thickBot="1">
      <c r="A99" s="541"/>
      <c r="B99" s="314">
        <v>5</v>
      </c>
      <c r="C99" s="535" t="str">
        <f>IF('logboek opdrachtnemer'!C99="","",'logboek opdrachtnemer'!C99)</f>
        <v/>
      </c>
      <c r="D99" s="536"/>
      <c r="E99" s="537"/>
      <c r="F99" s="316" t="str">
        <f>IF('logboek opdrachtnemer'!F99="","",'logboek opdrachtnemer'!F99)</f>
        <v/>
      </c>
      <c r="G99" s="488" t="str">
        <f t="shared" si="6"/>
        <v>Nee</v>
      </c>
      <c r="H99" s="318">
        <f>IF(AND(COUNTIF(machinelijst,C99),G99="Ja"),I99*0.4*F99,0)</f>
        <v>0</v>
      </c>
      <c r="I99" s="466" t="str">
        <f>IF(G99="ja",(SUM('logboek opdrachtnemer'!L99)),"")</f>
        <v/>
      </c>
    </row>
    <row r="100" spans="1:9" ht="15" thickBot="1">
      <c r="B100" s="3"/>
    </row>
    <row r="101" spans="1:9" ht="32.1" customHeight="1" thickBot="1">
      <c r="B101" s="3"/>
      <c r="C101" s="12" t="s">
        <v>213</v>
      </c>
      <c r="D101" s="13"/>
      <c r="E101" s="13"/>
      <c r="F101" s="45"/>
      <c r="G101" s="45"/>
      <c r="H101" s="45"/>
      <c r="I101" s="16"/>
    </row>
    <row r="102" spans="1:9" ht="32.1" customHeight="1" thickBot="1">
      <c r="B102" s="3"/>
      <c r="C102" s="453" t="s">
        <v>29</v>
      </c>
      <c r="D102" s="454"/>
      <c r="E102" s="454"/>
      <c r="F102" s="485" t="s">
        <v>215</v>
      </c>
      <c r="G102" s="455" t="s">
        <v>62</v>
      </c>
      <c r="H102" s="51" t="s">
        <v>63</v>
      </c>
      <c r="I102" s="374" t="s">
        <v>227</v>
      </c>
    </row>
    <row r="103" spans="1:9" ht="15.6" hidden="1">
      <c r="A103" s="115">
        <f>'gunningscriterium SEB'!$G$21</f>
        <v>0</v>
      </c>
      <c r="B103" s="489">
        <v>1</v>
      </c>
      <c r="C103" s="538" t="str">
        <f>IF('logboek opdrachtnemer'!C103="","",'logboek opdrachtnemer'!C103)</f>
        <v/>
      </c>
      <c r="D103" s="539"/>
      <c r="E103" s="540"/>
      <c r="F103" s="307" t="str">
        <f>IF('logboek opdrachtnemer'!F103="","",'logboek opdrachtnemer'!F103)</f>
        <v/>
      </c>
      <c r="G103" s="486" t="str">
        <f t="shared" ref="G103:G122" si="10">IF(AND(COUNTIF(machinelijst,C103),NOT(C103 = "")),"Ja","Nee")</f>
        <v>Nee</v>
      </c>
      <c r="H103" s="309">
        <f t="shared" ref="H103:H122" si="11">IF(AND(COUNTIF(machinelijst,C103),G103="Ja"),_xlfn.XLOOKUP(F103,$O$2:$O$8,$P$2:$P$8)*I103,0)</f>
        <v>0</v>
      </c>
      <c r="I103" s="460" t="str">
        <f>IF(G103="ja",(SUM('logboek opdrachtnemer'!L103)),"")</f>
        <v/>
      </c>
    </row>
    <row r="104" spans="1:9" ht="15.6" hidden="1">
      <c r="A104" s="524" t="s">
        <v>38</v>
      </c>
      <c r="B104" s="489">
        <v>2</v>
      </c>
      <c r="C104" s="532" t="str">
        <f>IF('logboek opdrachtnemer'!C104="","",'logboek opdrachtnemer'!C104)</f>
        <v/>
      </c>
      <c r="D104" s="533"/>
      <c r="E104" s="534"/>
      <c r="F104" s="311" t="str">
        <f>IF('logboek opdrachtnemer'!F104="","",'logboek opdrachtnemer'!F104)</f>
        <v/>
      </c>
      <c r="G104" s="487" t="str">
        <f t="shared" si="10"/>
        <v>Nee</v>
      </c>
      <c r="H104" s="313">
        <f t="shared" si="11"/>
        <v>0</v>
      </c>
      <c r="I104" s="463" t="str">
        <f>IF(G104="ja",(SUM('logboek opdrachtnemer'!L104)),"")</f>
        <v/>
      </c>
    </row>
    <row r="105" spans="1:9" ht="15.6" hidden="1">
      <c r="A105" s="524"/>
      <c r="B105" s="489">
        <v>3</v>
      </c>
      <c r="C105" s="532" t="str">
        <f>IF('logboek opdrachtnemer'!C105="","",'logboek opdrachtnemer'!C105)</f>
        <v/>
      </c>
      <c r="D105" s="533"/>
      <c r="E105" s="534"/>
      <c r="F105" s="311" t="str">
        <f>IF('logboek opdrachtnemer'!F105="","",'logboek opdrachtnemer'!F105)</f>
        <v/>
      </c>
      <c r="G105" s="487" t="str">
        <f t="shared" si="10"/>
        <v>Nee</v>
      </c>
      <c r="H105" s="313">
        <f t="shared" si="11"/>
        <v>0</v>
      </c>
      <c r="I105" s="463" t="str">
        <f>IF(G105="ja",(SUM('logboek opdrachtnemer'!L105)),"")</f>
        <v/>
      </c>
    </row>
    <row r="106" spans="1:9" ht="15.75" hidden="1" customHeight="1">
      <c r="A106" s="524"/>
      <c r="B106" s="489">
        <v>4</v>
      </c>
      <c r="C106" s="532" t="str">
        <f>IF('logboek opdrachtnemer'!C106="","",'logboek opdrachtnemer'!C106)</f>
        <v/>
      </c>
      <c r="D106" s="533"/>
      <c r="E106" s="534"/>
      <c r="F106" s="311" t="str">
        <f>IF('logboek opdrachtnemer'!F106="","",'logboek opdrachtnemer'!F106)</f>
        <v/>
      </c>
      <c r="G106" s="487" t="str">
        <f t="shared" si="10"/>
        <v>Nee</v>
      </c>
      <c r="H106" s="313">
        <f t="shared" si="11"/>
        <v>0</v>
      </c>
      <c r="I106" s="463" t="str">
        <f>IF(G106="ja",(SUM('logboek opdrachtnemer'!L106)),"")</f>
        <v/>
      </c>
    </row>
    <row r="107" spans="1:9" ht="16.2" hidden="1" thickBot="1">
      <c r="A107" s="524"/>
      <c r="B107" s="314">
        <v>5</v>
      </c>
      <c r="C107" s="535" t="str">
        <f>IF('logboek opdrachtnemer'!C107="","",'logboek opdrachtnemer'!C107)</f>
        <v/>
      </c>
      <c r="D107" s="536"/>
      <c r="E107" s="537"/>
      <c r="F107" s="316" t="str">
        <f>IF('logboek opdrachtnemer'!F107="","",'logboek opdrachtnemer'!F107)</f>
        <v/>
      </c>
      <c r="G107" s="488" t="str">
        <f t="shared" si="10"/>
        <v>Nee</v>
      </c>
      <c r="H107" s="318">
        <f t="shared" si="11"/>
        <v>0</v>
      </c>
      <c r="I107" s="466" t="str">
        <f>IF(G107="ja",(SUM('logboek opdrachtnemer'!L107)),"")</f>
        <v/>
      </c>
    </row>
    <row r="108" spans="1:9" ht="15.6" hidden="1">
      <c r="A108" s="116">
        <f>'gunningscriterium SEB'!$I$21</f>
        <v>2</v>
      </c>
      <c r="B108" s="489">
        <v>1</v>
      </c>
      <c r="C108" s="538" t="str">
        <f>IF('logboek opdrachtnemer'!C108="","",'logboek opdrachtnemer'!C108)</f>
        <v/>
      </c>
      <c r="D108" s="539"/>
      <c r="E108" s="540"/>
      <c r="F108" s="307" t="str">
        <f>IF('logboek opdrachtnemer'!F108="","",'logboek opdrachtnemer'!F108)</f>
        <v/>
      </c>
      <c r="G108" s="486" t="str">
        <f t="shared" si="10"/>
        <v>Nee</v>
      </c>
      <c r="H108" s="309">
        <f t="shared" si="11"/>
        <v>0</v>
      </c>
      <c r="I108" s="460" t="str">
        <f>IF(G108="ja",(SUM('logboek opdrachtnemer'!L108)),"")</f>
        <v/>
      </c>
    </row>
    <row r="109" spans="1:9" ht="15.6" hidden="1">
      <c r="A109" s="524" t="s">
        <v>38</v>
      </c>
      <c r="B109" s="489">
        <v>2</v>
      </c>
      <c r="C109" s="532" t="str">
        <f>IF('logboek opdrachtnemer'!C109="","",'logboek opdrachtnemer'!C109)</f>
        <v/>
      </c>
      <c r="D109" s="533"/>
      <c r="E109" s="534"/>
      <c r="F109" s="311" t="str">
        <f>IF('logboek opdrachtnemer'!F109="","",'logboek opdrachtnemer'!F109)</f>
        <v/>
      </c>
      <c r="G109" s="487" t="str">
        <f t="shared" si="10"/>
        <v>Nee</v>
      </c>
      <c r="H109" s="313">
        <f t="shared" si="11"/>
        <v>0</v>
      </c>
      <c r="I109" s="463" t="str">
        <f>IF(G109="ja",(SUM('logboek opdrachtnemer'!L109)),"")</f>
        <v/>
      </c>
    </row>
    <row r="110" spans="1:9" ht="15.6" hidden="1">
      <c r="A110" s="524"/>
      <c r="B110" s="489">
        <v>3</v>
      </c>
      <c r="C110" s="532" t="str">
        <f>IF('logboek opdrachtnemer'!C110="","",'logboek opdrachtnemer'!C110)</f>
        <v/>
      </c>
      <c r="D110" s="533"/>
      <c r="E110" s="534"/>
      <c r="F110" s="311" t="str">
        <f>IF('logboek opdrachtnemer'!F110="","",'logboek opdrachtnemer'!F110)</f>
        <v/>
      </c>
      <c r="G110" s="487" t="str">
        <f t="shared" si="10"/>
        <v>Nee</v>
      </c>
      <c r="H110" s="313">
        <f t="shared" si="11"/>
        <v>0</v>
      </c>
      <c r="I110" s="463" t="str">
        <f>IF(G110="ja",(SUM('logboek opdrachtnemer'!L110)),"")</f>
        <v/>
      </c>
    </row>
    <row r="111" spans="1:9" ht="15.6" hidden="1">
      <c r="A111" s="524"/>
      <c r="B111" s="489">
        <v>4</v>
      </c>
      <c r="C111" s="532" t="str">
        <f>IF('logboek opdrachtnemer'!C111="","",'logboek opdrachtnemer'!C111)</f>
        <v/>
      </c>
      <c r="D111" s="533"/>
      <c r="E111" s="534"/>
      <c r="F111" s="311" t="str">
        <f>IF('logboek opdrachtnemer'!F111="","",'logboek opdrachtnemer'!F111)</f>
        <v/>
      </c>
      <c r="G111" s="487" t="str">
        <f t="shared" si="10"/>
        <v>Nee</v>
      </c>
      <c r="H111" s="313">
        <f t="shared" si="11"/>
        <v>0</v>
      </c>
      <c r="I111" s="463" t="str">
        <f>IF(G111="ja",(SUM('logboek opdrachtnemer'!L111)),"")</f>
        <v/>
      </c>
    </row>
    <row r="112" spans="1:9" ht="16.2" hidden="1" thickBot="1">
      <c r="A112" s="524"/>
      <c r="B112" s="314">
        <v>5</v>
      </c>
      <c r="C112" s="535" t="str">
        <f>IF('logboek opdrachtnemer'!C112="","",'logboek opdrachtnemer'!C112)</f>
        <v/>
      </c>
      <c r="D112" s="536"/>
      <c r="E112" s="537"/>
      <c r="F112" s="316" t="str">
        <f>IF('logboek opdrachtnemer'!F112="","",'logboek opdrachtnemer'!F112)</f>
        <v/>
      </c>
      <c r="G112" s="488" t="str">
        <f t="shared" si="10"/>
        <v>Nee</v>
      </c>
      <c r="H112" s="318">
        <f t="shared" si="11"/>
        <v>0</v>
      </c>
      <c r="I112" s="466" t="str">
        <f>IF(G112="ja",(SUM('logboek opdrachtnemer'!L112)),"")</f>
        <v/>
      </c>
    </row>
    <row r="113" spans="1:9" ht="15.6" hidden="1">
      <c r="A113" s="116">
        <f>'gunningscriterium SEB'!$K$21</f>
        <v>3</v>
      </c>
      <c r="B113" s="489">
        <v>1</v>
      </c>
      <c r="C113" s="538" t="str">
        <f>IF('logboek opdrachtnemer'!C113="","",'logboek opdrachtnemer'!C113)</f>
        <v/>
      </c>
      <c r="D113" s="539"/>
      <c r="E113" s="540"/>
      <c r="F113" s="307" t="str">
        <f>IF('logboek opdrachtnemer'!F113="","",'logboek opdrachtnemer'!F113)</f>
        <v/>
      </c>
      <c r="G113" s="486" t="str">
        <f t="shared" si="10"/>
        <v>Nee</v>
      </c>
      <c r="H113" s="309">
        <f t="shared" si="11"/>
        <v>0</v>
      </c>
      <c r="I113" s="460" t="str">
        <f>IF(G113="ja",(SUM('logboek opdrachtnemer'!L113)),"")</f>
        <v/>
      </c>
    </row>
    <row r="114" spans="1:9" ht="15.6" hidden="1">
      <c r="A114" s="524" t="s">
        <v>38</v>
      </c>
      <c r="B114" s="489">
        <v>2</v>
      </c>
      <c r="C114" s="532" t="str">
        <f>IF('logboek opdrachtnemer'!C114="","",'logboek opdrachtnemer'!C114)</f>
        <v/>
      </c>
      <c r="D114" s="533"/>
      <c r="E114" s="534"/>
      <c r="F114" s="311" t="str">
        <f>IF('logboek opdrachtnemer'!F114="","",'logboek opdrachtnemer'!F114)</f>
        <v/>
      </c>
      <c r="G114" s="487" t="str">
        <f t="shared" si="10"/>
        <v>Nee</v>
      </c>
      <c r="H114" s="313">
        <f t="shared" si="11"/>
        <v>0</v>
      </c>
      <c r="I114" s="463" t="str">
        <f>IF(G114="ja",(SUM('logboek opdrachtnemer'!L114)),"")</f>
        <v/>
      </c>
    </row>
    <row r="115" spans="1:9" ht="15.6" hidden="1">
      <c r="A115" s="524"/>
      <c r="B115" s="489">
        <v>3</v>
      </c>
      <c r="C115" s="532" t="str">
        <f>IF('logboek opdrachtnemer'!C115="","",'logboek opdrachtnemer'!C115)</f>
        <v/>
      </c>
      <c r="D115" s="533"/>
      <c r="E115" s="534"/>
      <c r="F115" s="311" t="str">
        <f>IF('logboek opdrachtnemer'!F115="","",'logboek opdrachtnemer'!F115)</f>
        <v/>
      </c>
      <c r="G115" s="487" t="str">
        <f t="shared" si="10"/>
        <v>Nee</v>
      </c>
      <c r="H115" s="313">
        <f t="shared" si="11"/>
        <v>0</v>
      </c>
      <c r="I115" s="463" t="str">
        <f>IF(G115="ja",(SUM('logboek opdrachtnemer'!L115)),"")</f>
        <v/>
      </c>
    </row>
    <row r="116" spans="1:9" ht="15.6" hidden="1">
      <c r="A116" s="524"/>
      <c r="B116" s="489">
        <v>4</v>
      </c>
      <c r="C116" s="532" t="str">
        <f>IF('logboek opdrachtnemer'!C116="","",'logboek opdrachtnemer'!C116)</f>
        <v/>
      </c>
      <c r="D116" s="533"/>
      <c r="E116" s="534"/>
      <c r="F116" s="311" t="str">
        <f>IF('logboek opdrachtnemer'!F116="","",'logboek opdrachtnemer'!F116)</f>
        <v/>
      </c>
      <c r="G116" s="487" t="str">
        <f t="shared" si="10"/>
        <v>Nee</v>
      </c>
      <c r="H116" s="313">
        <f t="shared" si="11"/>
        <v>0</v>
      </c>
      <c r="I116" s="463" t="str">
        <f>IF(G116="ja",(SUM('logboek opdrachtnemer'!L116)),"")</f>
        <v/>
      </c>
    </row>
    <row r="117" spans="1:9" ht="16.2" hidden="1" thickBot="1">
      <c r="A117" s="524"/>
      <c r="B117" s="314">
        <v>5</v>
      </c>
      <c r="C117" s="535" t="str">
        <f>IF('logboek opdrachtnemer'!C117="","",'logboek opdrachtnemer'!C117)</f>
        <v/>
      </c>
      <c r="D117" s="536"/>
      <c r="E117" s="537"/>
      <c r="F117" s="316" t="str">
        <f>IF('logboek opdrachtnemer'!F117="","",'logboek opdrachtnemer'!F117)</f>
        <v/>
      </c>
      <c r="G117" s="488" t="str">
        <f t="shared" si="10"/>
        <v>Nee</v>
      </c>
      <c r="H117" s="318">
        <f t="shared" si="11"/>
        <v>0</v>
      </c>
      <c r="I117" s="466" t="str">
        <f>IF(G117="ja",(SUM('logboek opdrachtnemer'!L117)),"")</f>
        <v/>
      </c>
    </row>
    <row r="118" spans="1:9" ht="15.6" hidden="1">
      <c r="A118" s="116">
        <f>'gunningscriterium SEB'!$M$21</f>
        <v>4</v>
      </c>
      <c r="B118" s="489">
        <v>1</v>
      </c>
      <c r="C118" s="538" t="str">
        <f>IF('logboek opdrachtnemer'!C118="","",'logboek opdrachtnemer'!C118)</f>
        <v/>
      </c>
      <c r="D118" s="539"/>
      <c r="E118" s="540"/>
      <c r="F118" s="307" t="str">
        <f>IF('logboek opdrachtnemer'!F118="","",'logboek opdrachtnemer'!F118)</f>
        <v/>
      </c>
      <c r="G118" s="486" t="str">
        <f t="shared" si="10"/>
        <v>Nee</v>
      </c>
      <c r="H118" s="309">
        <f t="shared" si="11"/>
        <v>0</v>
      </c>
      <c r="I118" s="460" t="str">
        <f>IF(G118="ja",(SUM('logboek opdrachtnemer'!L118)),"")</f>
        <v/>
      </c>
    </row>
    <row r="119" spans="1:9" ht="15.6" hidden="1">
      <c r="A119" s="524" t="s">
        <v>38</v>
      </c>
      <c r="B119" s="489">
        <v>2</v>
      </c>
      <c r="C119" s="532" t="str">
        <f>IF('logboek opdrachtnemer'!C119="","",'logboek opdrachtnemer'!C119)</f>
        <v/>
      </c>
      <c r="D119" s="533"/>
      <c r="E119" s="534"/>
      <c r="F119" s="311" t="str">
        <f>IF('logboek opdrachtnemer'!F119="","",'logboek opdrachtnemer'!F119)</f>
        <v/>
      </c>
      <c r="G119" s="487" t="str">
        <f t="shared" si="10"/>
        <v>Nee</v>
      </c>
      <c r="H119" s="313">
        <f t="shared" si="11"/>
        <v>0</v>
      </c>
      <c r="I119" s="463" t="str">
        <f>IF(G119="ja",(SUM('logboek opdrachtnemer'!L119)),"")</f>
        <v/>
      </c>
    </row>
    <row r="120" spans="1:9" ht="15.6" hidden="1">
      <c r="A120" s="524"/>
      <c r="B120" s="489">
        <v>3</v>
      </c>
      <c r="C120" s="532" t="str">
        <f>IF('logboek opdrachtnemer'!C120="","",'logboek opdrachtnemer'!C120)</f>
        <v/>
      </c>
      <c r="D120" s="533"/>
      <c r="E120" s="534"/>
      <c r="F120" s="311" t="str">
        <f>IF('logboek opdrachtnemer'!F120="","",'logboek opdrachtnemer'!F120)</f>
        <v/>
      </c>
      <c r="G120" s="487" t="str">
        <f t="shared" si="10"/>
        <v>Nee</v>
      </c>
      <c r="H120" s="313">
        <f t="shared" si="11"/>
        <v>0</v>
      </c>
      <c r="I120" s="463" t="str">
        <f>IF(G120="ja",(SUM('logboek opdrachtnemer'!L120)),"")</f>
        <v/>
      </c>
    </row>
    <row r="121" spans="1:9" ht="15.6" hidden="1">
      <c r="A121" s="524"/>
      <c r="B121" s="489">
        <v>4</v>
      </c>
      <c r="C121" s="532" t="str">
        <f>IF('logboek opdrachtnemer'!C121="","",'logboek opdrachtnemer'!C121)</f>
        <v/>
      </c>
      <c r="D121" s="533"/>
      <c r="E121" s="534"/>
      <c r="F121" s="311" t="str">
        <f>IF('logboek opdrachtnemer'!F121="","",'logboek opdrachtnemer'!F121)</f>
        <v/>
      </c>
      <c r="G121" s="487" t="str">
        <f t="shared" si="10"/>
        <v>Nee</v>
      </c>
      <c r="H121" s="313">
        <f t="shared" si="11"/>
        <v>0</v>
      </c>
      <c r="I121" s="463" t="str">
        <f>IF(G121="ja",(SUM('logboek opdrachtnemer'!L121)),"")</f>
        <v/>
      </c>
    </row>
    <row r="122" spans="1:9" ht="16.2" hidden="1" thickBot="1">
      <c r="A122" s="541"/>
      <c r="B122" s="314">
        <v>5</v>
      </c>
      <c r="C122" s="535" t="str">
        <f>IF('logboek opdrachtnemer'!C122="","",'logboek opdrachtnemer'!C122)</f>
        <v/>
      </c>
      <c r="D122" s="536"/>
      <c r="E122" s="537"/>
      <c r="F122" s="316" t="str">
        <f>IF('logboek opdrachtnemer'!F122="","",'logboek opdrachtnemer'!F122)</f>
        <v/>
      </c>
      <c r="G122" s="488" t="str">
        <f t="shared" si="10"/>
        <v>Nee</v>
      </c>
      <c r="H122" s="318">
        <f t="shared" si="11"/>
        <v>0</v>
      </c>
      <c r="I122" s="466" t="str">
        <f>IF(G122="ja",(SUM('logboek opdrachtnemer'!L122)),"")</f>
        <v/>
      </c>
    </row>
  </sheetData>
  <sheetProtection formatCells="0" formatColumns="0" formatRows="0" insertColumns="0" insertRows="0" insertHyperlinks="0" sort="0" autoFilter="0" pivotTables="0"/>
  <autoFilter ref="G10:G122" xr:uid="{B4FE3AAF-46CF-422E-9497-98362FCA2FF7}">
    <filterColumn colId="0">
      <filters blank="1">
        <filter val="Ja"/>
        <filter val="Krijgen we subsidie?"/>
      </filters>
    </filterColumn>
  </autoFilter>
  <mergeCells count="82">
    <mergeCell ref="A68:A71"/>
    <mergeCell ref="A73:A76"/>
    <mergeCell ref="A12:A15"/>
    <mergeCell ref="A17:A20"/>
    <mergeCell ref="A22:A25"/>
    <mergeCell ref="A27:A30"/>
    <mergeCell ref="A35:A38"/>
    <mergeCell ref="A40:A43"/>
    <mergeCell ref="C61:E61"/>
    <mergeCell ref="E1:F2"/>
    <mergeCell ref="A45:A48"/>
    <mergeCell ref="A50:A53"/>
    <mergeCell ref="A58:A61"/>
    <mergeCell ref="C8:D8"/>
    <mergeCell ref="C57:E57"/>
    <mergeCell ref="C58:E58"/>
    <mergeCell ref="C59:E59"/>
    <mergeCell ref="C60:E60"/>
    <mergeCell ref="C62:E62"/>
    <mergeCell ref="C75:E75"/>
    <mergeCell ref="C76:E76"/>
    <mergeCell ref="A63:A66"/>
    <mergeCell ref="C64:E64"/>
    <mergeCell ref="C63:E63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A81:A84"/>
    <mergeCell ref="A86:A89"/>
    <mergeCell ref="A91:A94"/>
    <mergeCell ref="A96:A99"/>
    <mergeCell ref="A104:A107"/>
    <mergeCell ref="A109:A112"/>
    <mergeCell ref="A114:A117"/>
    <mergeCell ref="A119:A122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8:E108"/>
    <mergeCell ref="C109:E109"/>
    <mergeCell ref="C110:E110"/>
    <mergeCell ref="C103:E103"/>
    <mergeCell ref="C104:E104"/>
    <mergeCell ref="C105:E105"/>
    <mergeCell ref="C106:E106"/>
    <mergeCell ref="C107:E107"/>
    <mergeCell ref="C111:E111"/>
    <mergeCell ref="C112:E112"/>
    <mergeCell ref="C113:E113"/>
    <mergeCell ref="C114:E114"/>
    <mergeCell ref="C115:E115"/>
    <mergeCell ref="C121:E121"/>
    <mergeCell ref="C122:E122"/>
    <mergeCell ref="C116:E116"/>
    <mergeCell ref="C117:E117"/>
    <mergeCell ref="C118:E118"/>
    <mergeCell ref="C119:E119"/>
    <mergeCell ref="C120:E120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>
    <tabColor rgb="FFFF0000"/>
    <pageSetUpPr fitToPage="1"/>
  </sheetPr>
  <dimension ref="A1:N24"/>
  <sheetViews>
    <sheetView showGridLines="0" zoomScaleNormal="100" workbookViewId="0">
      <selection activeCell="J33" sqref="J33"/>
    </sheetView>
  </sheetViews>
  <sheetFormatPr defaultColWidth="9.33203125" defaultRowHeight="15" customHeight="1"/>
  <cols>
    <col min="1" max="2" width="2.6640625" customWidth="1"/>
    <col min="3" max="3" width="28.44140625" bestFit="1" customWidth="1"/>
    <col min="4" max="4" width="41.6640625" style="6" bestFit="1" customWidth="1"/>
    <col min="5" max="5" width="2.5546875" style="320" customWidth="1"/>
    <col min="6" max="6" width="22.6640625" customWidth="1"/>
    <col min="7" max="7" width="2.5546875" style="320" customWidth="1"/>
    <col min="8" max="8" width="22.6640625" customWidth="1"/>
    <col min="9" max="9" width="2.5546875" style="320" customWidth="1"/>
    <col min="10" max="10" width="22.6640625" customWidth="1"/>
    <col min="11" max="11" width="2.5546875" customWidth="1"/>
    <col min="12" max="12" width="22.6640625" customWidth="1"/>
    <col min="13" max="13" width="2.5546875" customWidth="1"/>
    <col min="14" max="14" width="22.6640625" customWidth="1"/>
  </cols>
  <sheetData>
    <row r="1" spans="1:14" ht="15" customHeight="1">
      <c r="C1" s="319" t="str">
        <f>'gunningscriterium SEB'!C1</f>
        <v>Bouw van kleedaccommodatie met kantine voor voetbalvereniging FCE-AV</v>
      </c>
    </row>
    <row r="2" spans="1:14" s="3" customFormat="1" ht="15" customHeight="1">
      <c r="C2" s="319" t="s">
        <v>89</v>
      </c>
      <c r="D2" s="321"/>
      <c r="E2" s="321"/>
      <c r="G2" s="322"/>
    </row>
    <row r="3" spans="1:14" s="3" customFormat="1" ht="15" customHeight="1" thickBot="1">
      <c r="C3" s="319"/>
      <c r="D3" s="321"/>
      <c r="E3" s="321"/>
      <c r="F3" s="322"/>
      <c r="G3" s="322"/>
      <c r="H3" s="322"/>
      <c r="I3" s="322"/>
      <c r="J3" s="322"/>
      <c r="K3" s="323"/>
      <c r="L3" s="323"/>
      <c r="M3" s="323"/>
      <c r="N3" s="323"/>
    </row>
    <row r="4" spans="1:14" s="52" customFormat="1" ht="25.2" customHeight="1">
      <c r="C4" s="324" t="s">
        <v>88</v>
      </c>
      <c r="D4" s="135"/>
      <c r="E4" s="325"/>
      <c r="F4" s="326" t="s">
        <v>92</v>
      </c>
      <c r="G4" s="327"/>
      <c r="H4" s="326" t="s">
        <v>93</v>
      </c>
      <c r="I4" s="322"/>
      <c r="J4" s="326" t="s">
        <v>94</v>
      </c>
      <c r="K4" s="323"/>
      <c r="L4" s="326" t="s">
        <v>95</v>
      </c>
      <c r="M4" s="323"/>
      <c r="N4" s="326" t="s">
        <v>96</v>
      </c>
    </row>
    <row r="5" spans="1:14" s="328" customFormat="1" ht="10.199999999999999" customHeight="1">
      <c r="E5" s="325"/>
      <c r="F5" s="327"/>
      <c r="G5" s="322"/>
      <c r="H5" s="327"/>
      <c r="I5" s="322"/>
      <c r="J5" s="327"/>
      <c r="K5" s="322"/>
      <c r="L5" s="327"/>
      <c r="M5" s="322"/>
      <c r="N5" s="327"/>
    </row>
    <row r="6" spans="1:14" s="52" customFormat="1" ht="25.2" customHeight="1" thickBot="1">
      <c r="C6" s="52" t="s">
        <v>85</v>
      </c>
      <c r="D6" s="137"/>
      <c r="E6" s="325"/>
      <c r="F6" s="360" t="s">
        <v>91</v>
      </c>
      <c r="G6" s="322"/>
      <c r="H6" s="360" t="s">
        <v>91</v>
      </c>
      <c r="I6" s="322"/>
      <c r="J6" s="360" t="s">
        <v>91</v>
      </c>
      <c r="K6" s="323"/>
      <c r="L6" s="360" t="s">
        <v>91</v>
      </c>
      <c r="M6" s="323"/>
      <c r="N6" s="360" t="s">
        <v>91</v>
      </c>
    </row>
    <row r="7" spans="1:14" s="329" customFormat="1" ht="10.199999999999999" customHeight="1">
      <c r="C7" s="319"/>
      <c r="E7" s="321"/>
      <c r="F7" s="330"/>
      <c r="G7" s="331"/>
      <c r="H7" s="330"/>
      <c r="I7" s="331"/>
      <c r="J7" s="330"/>
      <c r="K7" s="331"/>
      <c r="L7" s="330"/>
      <c r="M7" s="331"/>
      <c r="N7" s="330"/>
    </row>
    <row r="8" spans="1:14" s="189" customFormat="1" ht="25.2" customHeight="1">
      <c r="C8" s="332" t="s">
        <v>124</v>
      </c>
      <c r="D8" s="321" t="str">
        <f>'gunningscriterium SEB'!C12</f>
        <v>WERKTUIGEN</v>
      </c>
      <c r="E8" s="333"/>
      <c r="F8" s="361">
        <v>0</v>
      </c>
      <c r="G8" s="333"/>
      <c r="H8" s="361">
        <v>0</v>
      </c>
      <c r="I8" s="333"/>
      <c r="J8" s="361">
        <v>0</v>
      </c>
      <c r="K8" s="333"/>
      <c r="L8" s="361">
        <v>0</v>
      </c>
      <c r="M8" s="333"/>
      <c r="N8" s="361">
        <v>0</v>
      </c>
    </row>
    <row r="9" spans="1:14" s="329" customFormat="1" ht="10.199999999999999" customHeight="1">
      <c r="A9" s="334"/>
      <c r="B9" s="334"/>
      <c r="C9" s="335"/>
      <c r="D9" s="335"/>
      <c r="E9" s="336"/>
      <c r="F9" s="337"/>
      <c r="G9" s="338"/>
      <c r="H9" s="338"/>
      <c r="I9" s="338"/>
      <c r="J9" s="338"/>
      <c r="K9" s="338"/>
      <c r="L9" s="338"/>
      <c r="M9" s="338"/>
      <c r="N9" s="338"/>
    </row>
    <row r="10" spans="1:14" s="189" customFormat="1" ht="25.2" customHeight="1">
      <c r="A10" s="339"/>
      <c r="B10" s="339"/>
      <c r="C10" s="340" t="s">
        <v>124</v>
      </c>
      <c r="D10" s="341" t="str">
        <f>'gunningscriterium SEB'!C21</f>
        <v>TRANSPORTMIDDELEN (N1, N2 en N3)</v>
      </c>
      <c r="E10" s="341"/>
      <c r="F10" s="361">
        <v>0</v>
      </c>
      <c r="G10" s="333"/>
      <c r="H10" s="361">
        <v>0</v>
      </c>
      <c r="I10" s="333"/>
      <c r="J10" s="361">
        <v>0</v>
      </c>
      <c r="K10" s="333"/>
      <c r="L10" s="361">
        <v>0</v>
      </c>
      <c r="M10" s="333"/>
      <c r="N10" s="361">
        <v>0</v>
      </c>
    </row>
    <row r="11" spans="1:14" s="329" customFormat="1" ht="10.199999999999999" customHeight="1">
      <c r="A11" s="334"/>
      <c r="B11" s="334"/>
      <c r="C11" s="335"/>
      <c r="D11" s="335"/>
      <c r="E11" s="336"/>
      <c r="F11" s="337"/>
      <c r="G11" s="342"/>
      <c r="H11" s="338"/>
      <c r="I11" s="342"/>
      <c r="J11" s="338"/>
      <c r="K11" s="342"/>
      <c r="L11" s="338"/>
      <c r="M11" s="342"/>
      <c r="N11" s="338"/>
    </row>
    <row r="12" spans="1:14" s="190" customFormat="1" ht="40.200000000000003" customHeight="1">
      <c r="A12" s="343"/>
      <c r="B12" s="343"/>
      <c r="C12" s="340" t="s">
        <v>124</v>
      </c>
      <c r="D12" s="341" t="str">
        <f>'gunningscriterium SEB'!D2</f>
        <v>Schoon- en Emissieloos Bouwen</v>
      </c>
      <c r="E12" s="344"/>
      <c r="F12" s="345">
        <f>SUM(F8:F10)</f>
        <v>0</v>
      </c>
      <c r="G12" s="333"/>
      <c r="H12" s="345">
        <f>SUM(H8:H10)</f>
        <v>0</v>
      </c>
      <c r="I12" s="346"/>
      <c r="J12" s="345">
        <f>SUM(J8:J10)</f>
        <v>0</v>
      </c>
      <c r="K12" s="333"/>
      <c r="L12" s="345">
        <f>SUM(L8:L10)</f>
        <v>0</v>
      </c>
      <c r="M12" s="333"/>
      <c r="N12" s="345">
        <f>SUM(N8:N10)</f>
        <v>0</v>
      </c>
    </row>
    <row r="13" spans="1:14" s="3" customFormat="1" ht="10.199999999999999" customHeight="1">
      <c r="A13" s="334"/>
      <c r="B13" s="334"/>
      <c r="C13" s="335"/>
      <c r="D13" s="335"/>
      <c r="E13" s="336"/>
      <c r="F13" s="347"/>
      <c r="G13" s="342"/>
      <c r="H13" s="348"/>
      <c r="I13" s="342"/>
      <c r="J13" s="348"/>
      <c r="K13" s="349"/>
      <c r="L13" s="348"/>
      <c r="M13" s="349"/>
      <c r="N13" s="348"/>
    </row>
    <row r="14" spans="1:14" ht="40.200000000000003" customHeight="1">
      <c r="A14" s="350"/>
      <c r="B14" s="350"/>
      <c r="C14" s="340" t="s">
        <v>86</v>
      </c>
      <c r="D14" s="351"/>
      <c r="F14" s="362">
        <v>0</v>
      </c>
      <c r="G14" s="333"/>
      <c r="H14" s="362">
        <v>0</v>
      </c>
      <c r="I14" s="333"/>
      <c r="J14" s="362">
        <v>0</v>
      </c>
      <c r="K14" s="333"/>
      <c r="L14" s="362">
        <v>0</v>
      </c>
      <c r="M14" s="333"/>
      <c r="N14" s="362">
        <v>0</v>
      </c>
    </row>
    <row r="15" spans="1:14" s="320" customFormat="1" ht="10.199999999999999" customHeight="1" thickBot="1">
      <c r="A15" s="334"/>
      <c r="B15" s="334"/>
      <c r="C15" s="335"/>
      <c r="D15" s="335"/>
      <c r="E15" s="336"/>
      <c r="F15" s="138"/>
      <c r="G15" s="136"/>
      <c r="H15" s="136"/>
      <c r="I15" s="136"/>
      <c r="J15" s="136"/>
      <c r="K15" s="136"/>
      <c r="L15" s="136"/>
      <c r="M15" s="136"/>
      <c r="N15" s="136"/>
    </row>
    <row r="16" spans="1:14" s="320" customFormat="1" ht="40.200000000000003" customHeight="1" thickBot="1">
      <c r="C16" s="352" t="s">
        <v>87</v>
      </c>
      <c r="D16" s="353"/>
      <c r="F16" s="354">
        <f>F14-F12</f>
        <v>0</v>
      </c>
      <c r="G16" s="136"/>
      <c r="H16" s="354">
        <f>H14-H12</f>
        <v>0</v>
      </c>
      <c r="I16" s="136"/>
      <c r="J16" s="354">
        <f>J14-J12</f>
        <v>0</v>
      </c>
      <c r="K16" s="136"/>
      <c r="L16" s="354">
        <f>L14-L12</f>
        <v>0</v>
      </c>
      <c r="M16" s="136"/>
      <c r="N16" s="354">
        <f>N14-N12</f>
        <v>0</v>
      </c>
    </row>
    <row r="17" spans="3:14" ht="10.199999999999999" customHeight="1" thickBot="1"/>
    <row r="18" spans="3:14" s="320" customFormat="1" ht="40.200000000000003" customHeight="1" thickBot="1">
      <c r="C18" s="324" t="s">
        <v>90</v>
      </c>
      <c r="D18" s="355"/>
      <c r="F18" s="356" t="str">
        <f>IF($D$4=1,1,IF($D$4=2,RANK(F16,$F$16:$H$16,1),(IF($D$4=3,RANK(F16,$F$16:$J$16,1),IF($D$4=4,RANK(F16,$F$16:$L$16,1),IF($D$4=5,RANK(F16,$F$16:$N$16,1),""))))))</f>
        <v/>
      </c>
      <c r="G18" s="357"/>
      <c r="H18" s="356" t="str">
        <f>IF($D$4=2,RANK(H16,$F$16:$H$16,1),(IF($D$4=3,RANK(H16,$F$16:$J$16,1),IF($D$4=4,RANK(H16,$F$16:$L$16,1),IF($D$4=5,RANK(H16,$F$16:$N$16,1),"")))))</f>
        <v/>
      </c>
      <c r="I18" s="357"/>
      <c r="J18" s="356" t="str">
        <f>IF($D$4=2,"",IF($D$4=3,RANK(J16,$F$16:$J$16,1),IF($D$4=4,RANK(J16,$F$16:$L$16,1),IF($D$4=5,RANK(J16,$F$16:$N$16,1),""))))</f>
        <v/>
      </c>
      <c r="K18" s="357"/>
      <c r="L18" s="356" t="str">
        <f>IF($D$4=2,"",IF($D$4=3,"",IF($D$4=4,RANK(L16,$F$16:$L$16,1),IF($D$4=5,RANK(L16,$F$16:$N$16,1),""))))</f>
        <v/>
      </c>
      <c r="M18" s="357"/>
      <c r="N18" s="356" t="str">
        <f>IF($D$4=2,"",IF($D$4=3,"",IF($D$4=4,"",IF($D$4=5,RANK(N16,$F$16:$N$16,1),""))))</f>
        <v/>
      </c>
    </row>
    <row r="19" spans="3:14" s="320" customFormat="1" ht="10.199999999999999" customHeight="1">
      <c r="C19" s="324"/>
      <c r="D19" s="355"/>
      <c r="F19" s="358"/>
      <c r="G19" s="357"/>
      <c r="H19" s="358"/>
      <c r="I19" s="357"/>
      <c r="J19" s="358"/>
      <c r="K19" s="357"/>
      <c r="L19" s="358"/>
      <c r="M19" s="357"/>
      <c r="N19" s="358"/>
    </row>
    <row r="20" spans="3:14" s="320" customFormat="1" ht="54" customHeight="1">
      <c r="C20" s="332" t="s">
        <v>98</v>
      </c>
      <c r="D20" s="355"/>
      <c r="F20" s="363"/>
      <c r="G20" s="357"/>
      <c r="H20" s="363"/>
      <c r="I20" s="357"/>
      <c r="J20" s="363"/>
      <c r="K20" s="357"/>
      <c r="L20" s="363"/>
      <c r="M20" s="357"/>
      <c r="N20" s="363"/>
    </row>
    <row r="22" spans="3:14" ht="54" customHeight="1">
      <c r="C22" t="s">
        <v>7</v>
      </c>
      <c r="D22" s="364"/>
      <c r="E22" s="359"/>
      <c r="F22" s="359"/>
      <c r="G22" s="359"/>
    </row>
    <row r="24" spans="3:14" ht="15" customHeight="1">
      <c r="C24" t="s">
        <v>97</v>
      </c>
      <c r="D24" s="365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>
    <tabColor theme="0"/>
  </sheetPr>
  <dimension ref="A1:G106"/>
  <sheetViews>
    <sheetView workbookViewId="0">
      <selection activeCell="A2" sqref="A2"/>
    </sheetView>
  </sheetViews>
  <sheetFormatPr defaultColWidth="8.6640625" defaultRowHeight="21.75" customHeight="1"/>
  <cols>
    <col min="1" max="1" width="19.44140625" style="367" customWidth="1"/>
    <col min="2" max="2" width="8.6640625" style="367"/>
    <col min="3" max="3" width="141.5546875" style="367" bestFit="1" customWidth="1"/>
    <col min="4" max="4" width="18" style="367" hidden="1" customWidth="1"/>
    <col min="5" max="5" width="8.44140625" style="367" hidden="1" customWidth="1"/>
    <col min="6" max="7" width="8.6640625" style="367" customWidth="1"/>
    <col min="8" max="16384" width="8.6640625" style="367"/>
  </cols>
  <sheetData>
    <row r="1" spans="1:7" ht="21.75" customHeight="1">
      <c r="A1" s="366" t="s">
        <v>128</v>
      </c>
      <c r="B1" s="366"/>
      <c r="D1" s="368"/>
      <c r="E1" s="368"/>
      <c r="F1" s="368"/>
      <c r="G1" s="368"/>
    </row>
    <row r="3" spans="1:7" ht="21.75" customHeight="1">
      <c r="B3" s="369"/>
    </row>
    <row r="4" spans="1:7" ht="21.75" customHeight="1">
      <c r="A4" s="369" t="s">
        <v>50</v>
      </c>
      <c r="B4" s="370" t="s">
        <v>51</v>
      </c>
      <c r="C4" s="371"/>
    </row>
    <row r="5" spans="1:7" ht="21.75" customHeight="1">
      <c r="C5" t="s">
        <v>129</v>
      </c>
      <c r="D5" s="372" t="s">
        <v>45</v>
      </c>
      <c r="E5" s="372" t="s">
        <v>45</v>
      </c>
    </row>
    <row r="6" spans="1:7" ht="21.75" customHeight="1">
      <c r="C6" t="s">
        <v>130</v>
      </c>
      <c r="D6" s="372" t="s">
        <v>45</v>
      </c>
      <c r="E6" s="372" t="s">
        <v>45</v>
      </c>
    </row>
    <row r="7" spans="1:7" ht="21.75" customHeight="1">
      <c r="C7" t="s">
        <v>131</v>
      </c>
      <c r="D7" s="372" t="s">
        <v>45</v>
      </c>
      <c r="E7" s="372" t="s">
        <v>45</v>
      </c>
    </row>
    <row r="8" spans="1:7" ht="21.75" customHeight="1">
      <c r="C8" t="s">
        <v>132</v>
      </c>
      <c r="D8" s="372" t="s">
        <v>45</v>
      </c>
      <c r="E8" s="372" t="s">
        <v>45</v>
      </c>
      <c r="F8" s="372"/>
    </row>
    <row r="9" spans="1:7" ht="21.75" customHeight="1">
      <c r="C9" t="s">
        <v>133</v>
      </c>
      <c r="D9" s="372" t="s">
        <v>45</v>
      </c>
      <c r="E9" s="372" t="s">
        <v>45</v>
      </c>
      <c r="F9" s="372"/>
    </row>
    <row r="10" spans="1:7" ht="21.75" customHeight="1">
      <c r="C10" t="s">
        <v>134</v>
      </c>
      <c r="D10" s="372" t="s">
        <v>45</v>
      </c>
      <c r="E10" s="372" t="s">
        <v>45</v>
      </c>
      <c r="F10" s="372"/>
    </row>
    <row r="11" spans="1:7" ht="21.75" customHeight="1">
      <c r="C11" t="s">
        <v>135</v>
      </c>
      <c r="D11" s="372" t="s">
        <v>45</v>
      </c>
      <c r="E11" s="372" t="s">
        <v>45</v>
      </c>
      <c r="F11" s="372"/>
    </row>
    <row r="12" spans="1:7" ht="21.75" customHeight="1">
      <c r="C12" t="s">
        <v>136</v>
      </c>
      <c r="D12" s="372" t="s">
        <v>45</v>
      </c>
      <c r="E12" s="372" t="s">
        <v>45</v>
      </c>
      <c r="F12" s="372"/>
    </row>
    <row r="13" spans="1:7" ht="21.75" customHeight="1">
      <c r="C13" t="s">
        <v>137</v>
      </c>
      <c r="D13" s="372" t="s">
        <v>45</v>
      </c>
      <c r="E13" s="372" t="s">
        <v>45</v>
      </c>
      <c r="F13" s="372"/>
    </row>
    <row r="14" spans="1:7" ht="21.75" customHeight="1">
      <c r="C14" t="s">
        <v>138</v>
      </c>
      <c r="D14" s="372" t="s">
        <v>45</v>
      </c>
      <c r="E14" s="372" t="s">
        <v>45</v>
      </c>
      <c r="F14" s="372"/>
    </row>
    <row r="15" spans="1:7" ht="21.75" customHeight="1">
      <c r="C15" t="s">
        <v>139</v>
      </c>
      <c r="D15" s="372" t="s">
        <v>45</v>
      </c>
      <c r="E15" s="372" t="s">
        <v>45</v>
      </c>
      <c r="F15" s="372"/>
    </row>
    <row r="16" spans="1:7" ht="21.75" customHeight="1">
      <c r="C16" t="s">
        <v>140</v>
      </c>
      <c r="D16" s="372" t="s">
        <v>45</v>
      </c>
      <c r="E16" s="372" t="s">
        <v>45</v>
      </c>
      <c r="F16" s="372"/>
    </row>
    <row r="17" spans="3:6" ht="21.75" customHeight="1">
      <c r="C17" t="s">
        <v>141</v>
      </c>
      <c r="D17" s="372" t="s">
        <v>45</v>
      </c>
      <c r="E17" s="372" t="s">
        <v>45</v>
      </c>
      <c r="F17" s="372"/>
    </row>
    <row r="18" spans="3:6" ht="21.75" customHeight="1">
      <c r="C18" t="s">
        <v>142</v>
      </c>
      <c r="D18" s="372" t="s">
        <v>45</v>
      </c>
      <c r="E18" s="372" t="s">
        <v>45</v>
      </c>
      <c r="F18" s="372"/>
    </row>
    <row r="19" spans="3:6" ht="21.75" customHeight="1">
      <c r="C19" t="s">
        <v>143</v>
      </c>
      <c r="D19" s="372" t="s">
        <v>45</v>
      </c>
      <c r="E19" s="372" t="s">
        <v>45</v>
      </c>
      <c r="F19" s="372"/>
    </row>
    <row r="20" spans="3:6" ht="21.75" customHeight="1">
      <c r="C20" t="s">
        <v>144</v>
      </c>
      <c r="D20" s="372" t="s">
        <v>45</v>
      </c>
      <c r="E20" s="372" t="s">
        <v>45</v>
      </c>
      <c r="F20" s="372"/>
    </row>
    <row r="21" spans="3:6" ht="21.75" customHeight="1">
      <c r="C21" t="s">
        <v>145</v>
      </c>
      <c r="D21" s="372" t="s">
        <v>45</v>
      </c>
      <c r="E21" s="372" t="s">
        <v>46</v>
      </c>
      <c r="F21" s="372"/>
    </row>
    <row r="22" spans="3:6" ht="21.75" customHeight="1">
      <c r="C22" t="s">
        <v>146</v>
      </c>
      <c r="D22" s="372" t="s">
        <v>45</v>
      </c>
      <c r="E22" s="372" t="s">
        <v>45</v>
      </c>
      <c r="F22" s="372"/>
    </row>
    <row r="23" spans="3:6" ht="21.75" customHeight="1">
      <c r="C23" t="s">
        <v>147</v>
      </c>
      <c r="D23" s="372" t="s">
        <v>45</v>
      </c>
      <c r="E23" s="372" t="s">
        <v>45</v>
      </c>
      <c r="F23" s="372"/>
    </row>
    <row r="24" spans="3:6" ht="21.75" customHeight="1">
      <c r="C24" t="s">
        <v>148</v>
      </c>
      <c r="D24" s="372" t="s">
        <v>45</v>
      </c>
      <c r="E24" s="372" t="s">
        <v>45</v>
      </c>
      <c r="F24" s="372"/>
    </row>
    <row r="25" spans="3:6" ht="21.75" customHeight="1">
      <c r="C25" t="s">
        <v>149</v>
      </c>
      <c r="D25" s="372" t="s">
        <v>45</v>
      </c>
      <c r="E25" s="372" t="s">
        <v>45</v>
      </c>
      <c r="F25" s="372"/>
    </row>
    <row r="26" spans="3:6" ht="21.75" customHeight="1">
      <c r="C26" t="s">
        <v>150</v>
      </c>
      <c r="D26" s="372" t="s">
        <v>45</v>
      </c>
      <c r="E26" s="372" t="s">
        <v>45</v>
      </c>
      <c r="F26" s="372"/>
    </row>
    <row r="27" spans="3:6" ht="21.75" customHeight="1">
      <c r="C27" t="s">
        <v>151</v>
      </c>
      <c r="D27" s="372" t="s">
        <v>45</v>
      </c>
      <c r="E27" s="372" t="s">
        <v>45</v>
      </c>
      <c r="F27" s="372"/>
    </row>
    <row r="28" spans="3:6" ht="21.75" customHeight="1">
      <c r="C28" t="s">
        <v>152</v>
      </c>
      <c r="D28" s="372" t="s">
        <v>45</v>
      </c>
      <c r="E28" s="372" t="s">
        <v>45</v>
      </c>
      <c r="F28" s="372"/>
    </row>
    <row r="29" spans="3:6" ht="21.75" customHeight="1">
      <c r="C29" t="s">
        <v>153</v>
      </c>
      <c r="D29" s="372" t="s">
        <v>45</v>
      </c>
      <c r="E29" s="372" t="s">
        <v>45</v>
      </c>
      <c r="F29" s="372"/>
    </row>
    <row r="30" spans="3:6" ht="21.75" customHeight="1">
      <c r="C30" t="s">
        <v>154</v>
      </c>
      <c r="D30" s="372" t="s">
        <v>45</v>
      </c>
      <c r="E30" s="372" t="s">
        <v>46</v>
      </c>
      <c r="F30" s="372"/>
    </row>
    <row r="31" spans="3:6" ht="21.75" customHeight="1">
      <c r="C31" t="s">
        <v>155</v>
      </c>
      <c r="D31" s="372" t="s">
        <v>45</v>
      </c>
      <c r="E31" s="372" t="s">
        <v>45</v>
      </c>
      <c r="F31" s="372"/>
    </row>
    <row r="32" spans="3:6" ht="21.75" customHeight="1">
      <c r="C32" t="s">
        <v>156</v>
      </c>
      <c r="D32" s="372" t="s">
        <v>45</v>
      </c>
      <c r="E32" s="372" t="s">
        <v>45</v>
      </c>
      <c r="F32" s="372"/>
    </row>
    <row r="33" spans="3:6" ht="21.75" customHeight="1">
      <c r="C33" t="s">
        <v>157</v>
      </c>
      <c r="D33" s="372" t="s">
        <v>45</v>
      </c>
      <c r="E33" s="372" t="s">
        <v>45</v>
      </c>
      <c r="F33" s="372"/>
    </row>
    <row r="34" spans="3:6" ht="21.75" customHeight="1">
      <c r="C34" t="s">
        <v>158</v>
      </c>
      <c r="D34" s="372" t="s">
        <v>45</v>
      </c>
      <c r="E34" s="372" t="s">
        <v>45</v>
      </c>
      <c r="F34" s="372"/>
    </row>
    <row r="35" spans="3:6" ht="21.75" customHeight="1">
      <c r="C35" t="s">
        <v>47</v>
      </c>
      <c r="D35" s="372" t="s">
        <v>45</v>
      </c>
      <c r="E35" s="372" t="s">
        <v>45</v>
      </c>
      <c r="F35" s="372"/>
    </row>
    <row r="36" spans="3:6" ht="21.75" customHeight="1">
      <c r="C36" t="s">
        <v>159</v>
      </c>
      <c r="D36" s="372" t="s">
        <v>45</v>
      </c>
      <c r="E36" s="372" t="s">
        <v>45</v>
      </c>
      <c r="F36" s="372"/>
    </row>
    <row r="37" spans="3:6" ht="21.75" customHeight="1">
      <c r="C37" t="s">
        <v>160</v>
      </c>
      <c r="D37" s="372" t="s">
        <v>45</v>
      </c>
      <c r="E37" s="372" t="s">
        <v>45</v>
      </c>
      <c r="F37" s="372"/>
    </row>
    <row r="38" spans="3:6" ht="21.75" customHeight="1">
      <c r="C38" t="s">
        <v>161</v>
      </c>
      <c r="D38" s="372" t="s">
        <v>45</v>
      </c>
      <c r="E38" s="372" t="s">
        <v>45</v>
      </c>
      <c r="F38" s="372"/>
    </row>
    <row r="39" spans="3:6" ht="21.75" customHeight="1">
      <c r="C39" t="s">
        <v>56</v>
      </c>
      <c r="D39" s="372" t="s">
        <v>45</v>
      </c>
      <c r="E39" s="372" t="s">
        <v>45</v>
      </c>
      <c r="F39" s="372"/>
    </row>
    <row r="40" spans="3:6" ht="21.75" customHeight="1">
      <c r="C40" t="s">
        <v>162</v>
      </c>
      <c r="D40" s="372" t="s">
        <v>45</v>
      </c>
      <c r="E40" s="372" t="s">
        <v>45</v>
      </c>
      <c r="F40" s="372"/>
    </row>
    <row r="41" spans="3:6" ht="21.75" customHeight="1">
      <c r="C41" t="s">
        <v>163</v>
      </c>
      <c r="D41" s="372" t="s">
        <v>45</v>
      </c>
      <c r="E41" s="372" t="s">
        <v>45</v>
      </c>
      <c r="F41" s="372"/>
    </row>
    <row r="42" spans="3:6" ht="21.75" customHeight="1">
      <c r="C42" t="s">
        <v>164</v>
      </c>
      <c r="D42" s="372" t="s">
        <v>45</v>
      </c>
      <c r="E42" s="372" t="s">
        <v>45</v>
      </c>
      <c r="F42" s="372"/>
    </row>
    <row r="43" spans="3:6" ht="21.75" customHeight="1">
      <c r="C43" t="s">
        <v>165</v>
      </c>
      <c r="D43" s="372" t="s">
        <v>45</v>
      </c>
      <c r="E43" s="372" t="s">
        <v>45</v>
      </c>
      <c r="F43" s="372"/>
    </row>
    <row r="44" spans="3:6" ht="21.75" customHeight="1">
      <c r="C44" t="s">
        <v>166</v>
      </c>
      <c r="D44" s="372" t="s">
        <v>45</v>
      </c>
      <c r="E44" s="372" t="s">
        <v>45</v>
      </c>
      <c r="F44" s="372"/>
    </row>
    <row r="45" spans="3:6" ht="21.75" customHeight="1">
      <c r="C45" t="s">
        <v>167</v>
      </c>
      <c r="D45" s="372" t="s">
        <v>45</v>
      </c>
      <c r="E45" s="372" t="s">
        <v>45</v>
      </c>
      <c r="F45" s="372"/>
    </row>
    <row r="46" spans="3:6" ht="21.75" customHeight="1">
      <c r="C46" t="s">
        <v>168</v>
      </c>
      <c r="D46" s="372" t="s">
        <v>45</v>
      </c>
      <c r="E46" s="372" t="s">
        <v>45</v>
      </c>
      <c r="F46" s="372"/>
    </row>
    <row r="47" spans="3:6" ht="21.75" customHeight="1">
      <c r="C47" t="s">
        <v>169</v>
      </c>
      <c r="D47" s="372" t="s">
        <v>45</v>
      </c>
      <c r="E47" s="372" t="s">
        <v>45</v>
      </c>
      <c r="F47" s="372"/>
    </row>
    <row r="48" spans="3:6" ht="21.75" customHeight="1">
      <c r="C48" t="s">
        <v>170</v>
      </c>
      <c r="D48" s="372" t="s">
        <v>45</v>
      </c>
      <c r="E48" s="372" t="s">
        <v>45</v>
      </c>
    </row>
    <row r="49" spans="1:6" ht="21.75" customHeight="1">
      <c r="B49" s="544" t="s">
        <v>52</v>
      </c>
      <c r="C49" s="544"/>
      <c r="D49" s="372"/>
      <c r="E49" s="372"/>
      <c r="F49" s="193" t="s">
        <v>49</v>
      </c>
    </row>
    <row r="50" spans="1:6" ht="21.75" customHeight="1">
      <c r="B50" s="448"/>
      <c r="C50" s="448" t="s">
        <v>205</v>
      </c>
      <c r="D50" s="372" t="s">
        <v>46</v>
      </c>
      <c r="E50" s="372" t="s">
        <v>45</v>
      </c>
      <c r="F50" s="372"/>
    </row>
    <row r="51" spans="1:6" ht="21.75" customHeight="1">
      <c r="B51" s="448"/>
      <c r="C51" s="448" t="s">
        <v>173</v>
      </c>
      <c r="D51" s="372" t="s">
        <v>45</v>
      </c>
      <c r="E51" s="372" t="s">
        <v>46</v>
      </c>
      <c r="F51" s="372"/>
    </row>
    <row r="52" spans="1:6" ht="21.75" customHeight="1">
      <c r="B52" s="448"/>
      <c r="C52" s="448" t="s">
        <v>174</v>
      </c>
      <c r="D52" s="372" t="s">
        <v>45</v>
      </c>
      <c r="E52" s="372" t="s">
        <v>46</v>
      </c>
      <c r="F52" s="372"/>
    </row>
    <row r="53" spans="1:6" ht="21.75" customHeight="1">
      <c r="B53" s="448"/>
      <c r="C53" s="448" t="s">
        <v>176</v>
      </c>
      <c r="D53" s="372" t="s">
        <v>45</v>
      </c>
      <c r="E53" s="372" t="s">
        <v>45</v>
      </c>
      <c r="F53" s="372"/>
    </row>
    <row r="54" spans="1:6" ht="21.75" customHeight="1">
      <c r="B54" s="448"/>
      <c r="C54" s="448" t="s">
        <v>177</v>
      </c>
      <c r="D54" s="372" t="s">
        <v>45</v>
      </c>
      <c r="E54" s="372" t="s">
        <v>46</v>
      </c>
      <c r="F54" s="372"/>
    </row>
    <row r="55" spans="1:6" ht="21.75" customHeight="1">
      <c r="B55" s="448"/>
      <c r="C55" s="448" t="s">
        <v>178</v>
      </c>
      <c r="D55" s="372" t="s">
        <v>45</v>
      </c>
      <c r="E55" s="372" t="s">
        <v>46</v>
      </c>
      <c r="F55" s="372"/>
    </row>
    <row r="56" spans="1:6" ht="21.75" customHeight="1">
      <c r="B56" s="448"/>
      <c r="C56" s="448" t="s">
        <v>206</v>
      </c>
      <c r="D56" s="372" t="s">
        <v>45</v>
      </c>
      <c r="E56" s="372" t="s">
        <v>46</v>
      </c>
      <c r="F56" s="372"/>
    </row>
    <row r="57" spans="1:6" ht="21.75" customHeight="1">
      <c r="B57" s="544" t="s">
        <v>207</v>
      </c>
      <c r="C57" s="544"/>
      <c r="D57" s="372" t="s">
        <v>45</v>
      </c>
      <c r="E57" s="372" t="s">
        <v>46</v>
      </c>
      <c r="F57" s="372"/>
    </row>
    <row r="58" spans="1:6" ht="21.75" customHeight="1">
      <c r="B58" s="448"/>
      <c r="C58" s="448" t="s">
        <v>171</v>
      </c>
      <c r="D58" s="372" t="s">
        <v>45</v>
      </c>
      <c r="E58" s="372" t="s">
        <v>46</v>
      </c>
      <c r="F58" s="372"/>
    </row>
    <row r="59" spans="1:6" ht="21.75" customHeight="1">
      <c r="B59" s="448"/>
      <c r="C59" s="448" t="s">
        <v>172</v>
      </c>
      <c r="D59" s="372" t="s">
        <v>45</v>
      </c>
      <c r="E59" s="372" t="s">
        <v>46</v>
      </c>
      <c r="F59" s="372"/>
    </row>
    <row r="60" spans="1:6" ht="21.75" customHeight="1">
      <c r="B60" s="448"/>
      <c r="C60" s="448" t="s">
        <v>175</v>
      </c>
      <c r="D60" s="372" t="s">
        <v>45</v>
      </c>
      <c r="E60" s="373" t="s">
        <v>48</v>
      </c>
      <c r="F60" s="373"/>
    </row>
    <row r="61" spans="1:6" ht="21.75" customHeight="1">
      <c r="B61" s="448"/>
      <c r="C61" s="448" t="s">
        <v>179</v>
      </c>
      <c r="D61" s="372" t="s">
        <v>45</v>
      </c>
      <c r="E61" s="372" t="s">
        <v>46</v>
      </c>
      <c r="F61" s="372"/>
    </row>
    <row r="62" spans="1:6" ht="21.75" customHeight="1">
      <c r="B62" s="448"/>
      <c r="C62" t="s">
        <v>180</v>
      </c>
      <c r="D62" s="372"/>
      <c r="E62" s="372"/>
      <c r="F62" s="372"/>
    </row>
    <row r="63" spans="1:6" ht="21.75" customHeight="1">
      <c r="A63" s="369" t="s">
        <v>53</v>
      </c>
      <c r="B63" s="370" t="s">
        <v>54</v>
      </c>
      <c r="C63" s="371"/>
      <c r="D63" s="372"/>
      <c r="E63" s="372"/>
      <c r="F63" s="372"/>
    </row>
    <row r="64" spans="1:6" ht="21.75" customHeight="1">
      <c r="C64" t="s">
        <v>181</v>
      </c>
      <c r="D64" s="372" t="s">
        <v>45</v>
      </c>
      <c r="E64" s="372" t="s">
        <v>45</v>
      </c>
      <c r="F64" s="372"/>
    </row>
    <row r="65" spans="1:6" ht="21.75" customHeight="1">
      <c r="C65" t="s">
        <v>182</v>
      </c>
      <c r="D65" s="372" t="s">
        <v>45</v>
      </c>
      <c r="E65" s="372" t="s">
        <v>45</v>
      </c>
      <c r="F65" s="372"/>
    </row>
    <row r="66" spans="1:6" ht="21.75" customHeight="1">
      <c r="C66" t="s">
        <v>183</v>
      </c>
      <c r="D66" s="372" t="s">
        <v>45</v>
      </c>
      <c r="E66" s="372" t="s">
        <v>45</v>
      </c>
      <c r="F66" s="372"/>
    </row>
    <row r="67" spans="1:6" ht="21.75" customHeight="1">
      <c r="C67" t="s">
        <v>184</v>
      </c>
      <c r="D67" s="372" t="s">
        <v>45</v>
      </c>
      <c r="E67" s="372" t="s">
        <v>45</v>
      </c>
      <c r="F67" s="372"/>
    </row>
    <row r="68" spans="1:6" ht="21.75" customHeight="1">
      <c r="C68" t="s">
        <v>185</v>
      </c>
      <c r="D68" s="372" t="s">
        <v>45</v>
      </c>
      <c r="E68" s="372" t="s">
        <v>45</v>
      </c>
      <c r="F68" s="372"/>
    </row>
    <row r="69" spans="1:6" ht="21.75" customHeight="1">
      <c r="C69" t="s">
        <v>186</v>
      </c>
      <c r="D69" s="372" t="s">
        <v>45</v>
      </c>
      <c r="E69" s="372" t="s">
        <v>45</v>
      </c>
      <c r="F69" s="372"/>
    </row>
    <row r="70" spans="1:6" ht="21.75" customHeight="1">
      <c r="C70" t="s">
        <v>187</v>
      </c>
      <c r="D70" s="372" t="s">
        <v>45</v>
      </c>
      <c r="E70" s="372" t="s">
        <v>45</v>
      </c>
      <c r="F70" s="372"/>
    </row>
    <row r="71" spans="1:6" ht="21.75" customHeight="1">
      <c r="C71" t="s">
        <v>188</v>
      </c>
      <c r="D71" s="372" t="s">
        <v>45</v>
      </c>
      <c r="E71" s="372" t="s">
        <v>45</v>
      </c>
      <c r="F71" s="372"/>
    </row>
    <row r="72" spans="1:6" ht="21.75" customHeight="1">
      <c r="C72" t="s">
        <v>189</v>
      </c>
      <c r="D72" s="372" t="s">
        <v>45</v>
      </c>
      <c r="E72" s="372" t="s">
        <v>45</v>
      </c>
      <c r="F72" s="372"/>
    </row>
    <row r="73" spans="1:6" ht="21.75" customHeight="1">
      <c r="C73" t="s">
        <v>190</v>
      </c>
      <c r="D73" s="372" t="s">
        <v>45</v>
      </c>
      <c r="E73" s="372" t="s">
        <v>45</v>
      </c>
      <c r="F73" s="372"/>
    </row>
    <row r="74" spans="1:6" ht="21.75" customHeight="1">
      <c r="C74" t="s">
        <v>191</v>
      </c>
      <c r="D74" s="372" t="s">
        <v>45</v>
      </c>
      <c r="E74" s="372" t="s">
        <v>45</v>
      </c>
      <c r="F74" s="372"/>
    </row>
    <row r="75" spans="1:6" ht="21.75" customHeight="1">
      <c r="C75" t="s">
        <v>192</v>
      </c>
      <c r="D75" s="372" t="s">
        <v>45</v>
      </c>
      <c r="E75" s="372" t="s">
        <v>45</v>
      </c>
      <c r="F75" s="372"/>
    </row>
    <row r="76" spans="1:6" ht="21.75" customHeight="1">
      <c r="B76" s="370" t="s">
        <v>55</v>
      </c>
      <c r="D76" s="372" t="s">
        <v>45</v>
      </c>
      <c r="E76" s="372" t="s">
        <v>45</v>
      </c>
      <c r="F76" s="372"/>
    </row>
    <row r="77" spans="1:6" ht="21.75" customHeight="1">
      <c r="C77" t="s">
        <v>193</v>
      </c>
      <c r="D77" s="372" t="s">
        <v>45</v>
      </c>
      <c r="E77" s="372" t="s">
        <v>46</v>
      </c>
      <c r="F77" s="372"/>
    </row>
    <row r="78" spans="1:6" ht="21.75" customHeight="1">
      <c r="C78" t="s">
        <v>194</v>
      </c>
      <c r="D78" s="372" t="s">
        <v>45</v>
      </c>
      <c r="E78" s="372" t="s">
        <v>45</v>
      </c>
      <c r="F78" s="372"/>
    </row>
    <row r="79" spans="1:6" ht="21.75" customHeight="1">
      <c r="C79" t="s">
        <v>195</v>
      </c>
      <c r="D79" s="372"/>
      <c r="E79" s="372"/>
      <c r="F79" s="372"/>
    </row>
    <row r="80" spans="1:6" ht="21.75" customHeight="1">
      <c r="A80" s="369" t="s">
        <v>58</v>
      </c>
      <c r="C80" s="371"/>
      <c r="D80" s="372" t="s">
        <v>45</v>
      </c>
      <c r="E80" s="372" t="s">
        <v>45</v>
      </c>
      <c r="F80" s="372"/>
    </row>
    <row r="81" spans="3:6" ht="21.75" customHeight="1">
      <c r="C81" t="s">
        <v>196</v>
      </c>
      <c r="D81" s="372" t="s">
        <v>45</v>
      </c>
      <c r="E81" s="372" t="s">
        <v>45</v>
      </c>
      <c r="F81" s="372"/>
    </row>
    <row r="82" spans="3:6" ht="21.75" customHeight="1">
      <c r="C82" t="s">
        <v>197</v>
      </c>
      <c r="D82" s="372"/>
      <c r="E82" s="372"/>
    </row>
    <row r="83" spans="3:6" ht="21.75" customHeight="1">
      <c r="C83" t="s">
        <v>198</v>
      </c>
      <c r="D83" s="372"/>
      <c r="E83" s="372"/>
    </row>
    <row r="84" spans="3:6" ht="21.75" customHeight="1">
      <c r="C84" t="s">
        <v>199</v>
      </c>
      <c r="D84" s="372"/>
      <c r="E84" s="372"/>
    </row>
    <row r="85" spans="3:6" ht="21.75" customHeight="1">
      <c r="C85" t="s">
        <v>200</v>
      </c>
      <c r="D85" s="372"/>
      <c r="E85" s="372"/>
    </row>
    <row r="86" spans="3:6" ht="21.75" customHeight="1">
      <c r="C86" t="s">
        <v>201</v>
      </c>
      <c r="D86" s="372"/>
      <c r="E86" s="372"/>
    </row>
    <row r="87" spans="3:6" ht="21.75" customHeight="1">
      <c r="C87" t="s">
        <v>202</v>
      </c>
      <c r="D87" s="372"/>
      <c r="E87" s="372"/>
    </row>
    <row r="88" spans="3:6" ht="21.75" customHeight="1">
      <c r="D88" s="372"/>
      <c r="E88" s="372"/>
    </row>
    <row r="89" spans="3:6" ht="21.75" customHeight="1">
      <c r="D89" s="372"/>
      <c r="E89" s="372"/>
    </row>
    <row r="90" spans="3:6" ht="21.75" customHeight="1">
      <c r="D90" s="372"/>
      <c r="E90" s="372"/>
    </row>
    <row r="91" spans="3:6" ht="21.75" customHeight="1">
      <c r="D91" s="372"/>
      <c r="E91" s="372"/>
    </row>
    <row r="92" spans="3:6" ht="21.75" customHeight="1">
      <c r="D92" s="372"/>
      <c r="E92" s="372"/>
    </row>
    <row r="93" spans="3:6" ht="21.75" customHeight="1">
      <c r="D93" s="372"/>
      <c r="E93" s="372"/>
    </row>
    <row r="94" spans="3:6" ht="21.75" customHeight="1">
      <c r="D94" s="372"/>
      <c r="E94" s="372"/>
    </row>
    <row r="95" spans="3:6" ht="21.75" customHeight="1">
      <c r="D95" s="372"/>
      <c r="E95" s="372"/>
    </row>
    <row r="96" spans="3:6" ht="21.75" customHeight="1">
      <c r="D96" s="372"/>
      <c r="E96" s="372"/>
    </row>
    <row r="97" spans="4:5" ht="21.75" customHeight="1">
      <c r="D97" s="372"/>
      <c r="E97" s="372"/>
    </row>
    <row r="98" spans="4:5" ht="21.75" customHeight="1">
      <c r="D98" s="372"/>
      <c r="E98" s="372"/>
    </row>
    <row r="99" spans="4:5" ht="21.75" customHeight="1">
      <c r="D99" s="372"/>
      <c r="E99" s="372"/>
    </row>
    <row r="100" spans="4:5" ht="21.75" customHeight="1">
      <c r="D100" s="372"/>
      <c r="E100" s="372"/>
    </row>
    <row r="101" spans="4:5" ht="21.75" customHeight="1">
      <c r="D101" s="372"/>
      <c r="E101" s="372"/>
    </row>
    <row r="102" spans="4:5" ht="21.75" customHeight="1">
      <c r="D102" s="372"/>
      <c r="E102" s="372"/>
    </row>
    <row r="103" spans="4:5" ht="21.75" customHeight="1">
      <c r="D103" s="372"/>
      <c r="E103" s="372"/>
    </row>
    <row r="104" spans="4:5" ht="21.75" customHeight="1">
      <c r="D104" s="372"/>
      <c r="E104" s="372"/>
    </row>
    <row r="105" spans="4:5" ht="21.75" customHeight="1">
      <c r="D105" s="372"/>
      <c r="E105" s="372"/>
    </row>
    <row r="106" spans="4:5" ht="21.75" customHeight="1">
      <c r="D106" s="372"/>
      <c r="E106" s="372"/>
    </row>
  </sheetData>
  <sheetProtection formatCells="0" formatColumns="0" formatRows="0" insertColumns="0" insertRows="0" insertHyperlinks="0" sort="0" autoFilter="0" pivotTables="0"/>
  <mergeCells count="2">
    <mergeCell ref="B49:C49"/>
    <mergeCell ref="B57:C5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6D1D6A-39B0-4DE0-B13A-29559F107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d3caa92a-fb89-4e47-bb28-69eff7395f9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Thomas Philippo</cp:lastModifiedBy>
  <cp:lastPrinted>2024-11-19T12:03:44Z</cp:lastPrinted>
  <dcterms:created xsi:type="dcterms:W3CDTF">2020-05-26T14:06:55Z</dcterms:created>
  <dcterms:modified xsi:type="dcterms:W3CDTF">2025-09-18T06:39:36Z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