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never" codeName="ThisWorkbook"/>
  <mc:AlternateContent xmlns:mc="http://schemas.openxmlformats.org/markup-compatibility/2006">
    <mc:Choice Requires="x15">
      <x15ac:absPath xmlns:x15ac="http://schemas.microsoft.com/office/spreadsheetml/2010/11/ac" url="\\pc.belastingdienst.nl\Homes\Usr\papej03\Mijn Documenten\Desktop\"/>
    </mc:Choice>
  </mc:AlternateContent>
  <xr:revisionPtr revIDLastSave="0" documentId="13_ncr:1_{C59E6B35-CF07-4D69-8092-EDFBF1DFF8E3}" xr6:coauthVersionLast="47" xr6:coauthVersionMax="47" xr10:uidLastSave="{00000000-0000-0000-0000-000000000000}"/>
  <bookViews>
    <workbookView xWindow="28680" yWindow="-120" windowWidth="29040" windowHeight="15720" tabRatio="771" xr2:uid="{00000000-000D-0000-FFFF-FFFF00000000}"/>
  </bookViews>
  <sheets>
    <sheet name="Samenvatting" sheetId="4" r:id="rId1"/>
    <sheet name="0. Dimensionering" sheetId="25" r:id="rId2"/>
    <sheet name="1. Onderhoud en Support" sheetId="27" r:id="rId3"/>
    <sheet name="2. Nadere Leveringen" sheetId="28" r:id="rId4"/>
    <sheet name="3. Additionele diensten" sheetId="29" r:id="rId5"/>
  </sheets>
  <externalReferences>
    <externalReference r:id="rId6"/>
    <externalReference r:id="rId7"/>
    <externalReference r:id="rId8"/>
  </externalReferences>
  <definedNames>
    <definedName name="A">'[1]HULP-velden'!$D$8</definedName>
    <definedName name="B">'[1]HULP-velden'!$D$9</definedName>
    <definedName name="Exponent">[1]Superformule!$K$19</definedName>
    <definedName name="LAQ" localSheetId="1">[1]Superformule!$K$22</definedName>
    <definedName name="LAQ" localSheetId="4">[1]Superformule!$K$22</definedName>
    <definedName name="LAQ">[2]Superformule!$K$22</definedName>
    <definedName name="Maximaal" localSheetId="1">'[1]HULP-velden'!$L$20</definedName>
    <definedName name="Maximaal" localSheetId="4">'[1]HULP-velden'!$L$20</definedName>
    <definedName name="Maximaal">'[2]HULP-velden'!$L$20</definedName>
    <definedName name="Percentage_Qeisen" localSheetId="1">'[1]HULP-velden'!$J$80</definedName>
    <definedName name="Percentage_Qeisen" localSheetId="4">'[1]HULP-velden'!$J$80</definedName>
    <definedName name="Percentage_Qeisen">'[2]HULP-velden'!$J$80</definedName>
    <definedName name="Pmax">[1]Superformule!$K$16</definedName>
    <definedName name="Pref">[1]Superformule!$K$15</definedName>
    <definedName name="PrimairEenheidY">'[1]HULP-velden'!$P$59</definedName>
    <definedName name="Qmax">[1]Superformule!$K$13</definedName>
    <definedName name="Qmin">[1]Superformule!$K$11</definedName>
    <definedName name="Qref">[1]Superformule!$K$14</definedName>
    <definedName name="Qref_wensen">'[1]HULP-velden'!$J$77</definedName>
    <definedName name="Qwensen">[1]Superformule!$K$12</definedName>
    <definedName name="SOLVERWAARDE">'[1]HULP-velden'!$D$10</definedName>
    <definedName name="Staffel_koop">'[3]2b. Gebruiksrecht Perpetual'!#REF!</definedName>
    <definedName name="Staffel_subscription">#REF!</definedName>
    <definedName name="Xwaarden">[1]Vergelijken!#REF!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2" i="27" l="1"/>
  <c r="J124" i="27"/>
  <c r="J123" i="27"/>
  <c r="J122" i="27"/>
  <c r="J121" i="27"/>
  <c r="J120" i="27"/>
  <c r="J118" i="27"/>
  <c r="J68" i="27"/>
  <c r="J76" i="27"/>
  <c r="J104" i="27"/>
  <c r="J111" i="27"/>
  <c r="C25" i="4"/>
  <c r="C23" i="4"/>
  <c r="I115" i="28"/>
  <c r="G115" i="28"/>
  <c r="G112" i="28"/>
  <c r="G85" i="28"/>
  <c r="I86" i="28"/>
  <c r="D116" i="28"/>
  <c r="P116" i="28" s="1"/>
  <c r="I116" i="28" s="1"/>
  <c r="D115" i="28"/>
  <c r="P115" i="28" s="1"/>
  <c r="D114" i="28"/>
  <c r="P114" i="28" s="1"/>
  <c r="G114" i="28" s="1"/>
  <c r="D113" i="28"/>
  <c r="P113" i="28" s="1"/>
  <c r="I113" i="28" s="1"/>
  <c r="P112" i="28"/>
  <c r="I112" i="28" s="1"/>
  <c r="F112" i="28"/>
  <c r="U112" i="28" s="1"/>
  <c r="G110" i="28"/>
  <c r="D89" i="28"/>
  <c r="P89" i="28" s="1"/>
  <c r="I89" i="28" s="1"/>
  <c r="D88" i="28"/>
  <c r="P88" i="28" s="1"/>
  <c r="G88" i="28" s="1"/>
  <c r="D87" i="28"/>
  <c r="P87" i="28" s="1"/>
  <c r="I87" i="28" s="1"/>
  <c r="D86" i="28"/>
  <c r="P86" i="28" s="1"/>
  <c r="G86" i="28" s="1"/>
  <c r="P85" i="28"/>
  <c r="I85" i="28" s="1"/>
  <c r="F85" i="28"/>
  <c r="T85" i="28" s="1"/>
  <c r="G83" i="28"/>
  <c r="L20" i="25"/>
  <c r="L21" i="25"/>
  <c r="L22" i="25"/>
  <c r="K22" i="25"/>
  <c r="J22" i="25"/>
  <c r="I22" i="25"/>
  <c r="H22" i="25"/>
  <c r="G22" i="25"/>
  <c r="F22" i="25"/>
  <c r="D22" i="25"/>
  <c r="C21" i="25"/>
  <c r="C22" i="25"/>
  <c r="E22" i="25"/>
  <c r="K21" i="25"/>
  <c r="J21" i="25"/>
  <c r="I21" i="25"/>
  <c r="H21" i="25"/>
  <c r="G21" i="25"/>
  <c r="F21" i="25"/>
  <c r="E21" i="25"/>
  <c r="D21" i="25"/>
  <c r="K20" i="25"/>
  <c r="J20" i="25"/>
  <c r="I20" i="25"/>
  <c r="H20" i="25"/>
  <c r="G20" i="25"/>
  <c r="F20" i="25"/>
  <c r="E20" i="25"/>
  <c r="K19" i="25"/>
  <c r="J19" i="25"/>
  <c r="I19" i="25"/>
  <c r="H19" i="25"/>
  <c r="G19" i="25"/>
  <c r="F19" i="25"/>
  <c r="E19" i="25"/>
  <c r="D20" i="25"/>
  <c r="L19" i="25"/>
  <c r="D19" i="25"/>
  <c r="C20" i="25"/>
  <c r="C19" i="25"/>
  <c r="F16" i="25"/>
  <c r="E16" i="25"/>
  <c r="D16" i="25"/>
  <c r="E17" i="25"/>
  <c r="F15" i="25"/>
  <c r="E15" i="25"/>
  <c r="D15" i="25"/>
  <c r="F17" i="25"/>
  <c r="I15" i="25"/>
  <c r="J15" i="25"/>
  <c r="K15" i="25"/>
  <c r="L15" i="25"/>
  <c r="I16" i="25"/>
  <c r="J16" i="25"/>
  <c r="K16" i="25"/>
  <c r="L16" i="25"/>
  <c r="H15" i="25"/>
  <c r="H16" i="25"/>
  <c r="G16" i="25"/>
  <c r="G15" i="25"/>
  <c r="L14" i="25"/>
  <c r="K14" i="25"/>
  <c r="J14" i="25"/>
  <c r="I14" i="25"/>
  <c r="H14" i="25"/>
  <c r="I114" i="28" l="1"/>
  <c r="Q114" i="28" s="1"/>
  <c r="U85" i="28"/>
  <c r="G87" i="28"/>
  <c r="G89" i="28"/>
  <c r="G116" i="28"/>
  <c r="I88" i="28"/>
  <c r="Q88" i="28" s="1"/>
  <c r="G113" i="28"/>
  <c r="F86" i="28"/>
  <c r="Q115" i="28"/>
  <c r="F115" i="28"/>
  <c r="Q86" i="28"/>
  <c r="F89" i="28"/>
  <c r="Q116" i="28"/>
  <c r="F116" i="28"/>
  <c r="F88" i="28"/>
  <c r="Q113" i="28"/>
  <c r="F113" i="28"/>
  <c r="Q87" i="28"/>
  <c r="F87" i="28"/>
  <c r="F114" i="28"/>
  <c r="T112" i="28"/>
  <c r="C16" i="25"/>
  <c r="C15" i="25"/>
  <c r="Q89" i="28" l="1"/>
  <c r="Q90" i="28" s="1"/>
  <c r="I90" i="28" s="1"/>
  <c r="Q117" i="28"/>
  <c r="I117" i="28" s="1"/>
  <c r="U113" i="28"/>
  <c r="T113" i="28"/>
  <c r="U115" i="28"/>
  <c r="T115" i="28"/>
  <c r="T86" i="28"/>
  <c r="U86" i="28"/>
  <c r="U114" i="28"/>
  <c r="T114" i="28"/>
  <c r="T88" i="28"/>
  <c r="U88" i="28"/>
  <c r="T87" i="28"/>
  <c r="U87" i="28"/>
  <c r="U116" i="28"/>
  <c r="T116" i="28"/>
  <c r="T89" i="28"/>
  <c r="U89" i="28"/>
  <c r="I59" i="28"/>
  <c r="G58" i="28"/>
  <c r="E14" i="28"/>
  <c r="E67" i="28" s="1"/>
  <c r="F14" i="28"/>
  <c r="F67" i="28" s="1"/>
  <c r="G14" i="28"/>
  <c r="H14" i="28"/>
  <c r="H67" i="28" s="1"/>
  <c r="I14" i="28"/>
  <c r="J14" i="28"/>
  <c r="J67" i="28" s="1"/>
  <c r="K14" i="28"/>
  <c r="K67" i="28" s="1"/>
  <c r="L14" i="28"/>
  <c r="L67" i="28" s="1"/>
  <c r="M14" i="28"/>
  <c r="M67" i="28" s="1"/>
  <c r="D14" i="28"/>
  <c r="D67" i="28" s="1"/>
  <c r="C21" i="4"/>
  <c r="G67" i="28"/>
  <c r="I67" i="28"/>
  <c r="D62" i="28"/>
  <c r="P62" i="28" s="1"/>
  <c r="I62" i="28" s="1"/>
  <c r="D61" i="28"/>
  <c r="P61" i="28" s="1"/>
  <c r="I61" i="28" s="1"/>
  <c r="D60" i="28"/>
  <c r="P60" i="28" s="1"/>
  <c r="I60" i="28" s="1"/>
  <c r="D59" i="28"/>
  <c r="P59" i="28" s="1"/>
  <c r="G59" i="28" s="1"/>
  <c r="P58" i="28"/>
  <c r="I58" i="28" s="1"/>
  <c r="F58" i="28"/>
  <c r="T58" i="28" s="1"/>
  <c r="G56" i="28"/>
  <c r="C19" i="4"/>
  <c r="G31" i="28"/>
  <c r="D35" i="28"/>
  <c r="P35" i="28" s="1"/>
  <c r="I35" i="28" s="1"/>
  <c r="D34" i="28"/>
  <c r="P34" i="28" s="1"/>
  <c r="G34" i="28" s="1"/>
  <c r="D33" i="28"/>
  <c r="P33" i="28" s="1"/>
  <c r="I33" i="28" s="1"/>
  <c r="D32" i="28"/>
  <c r="P31" i="28"/>
  <c r="I31" i="28" s="1"/>
  <c r="F31" i="28"/>
  <c r="U31" i="28" s="1"/>
  <c r="G29" i="28"/>
  <c r="E13" i="28"/>
  <c r="E40" i="28" s="1"/>
  <c r="F13" i="28"/>
  <c r="F40" i="28" s="1"/>
  <c r="G13" i="28"/>
  <c r="G40" i="28" s="1"/>
  <c r="H13" i="28"/>
  <c r="H40" i="28" s="1"/>
  <c r="H41" i="28" s="1"/>
  <c r="I13" i="28"/>
  <c r="I40" i="28" s="1"/>
  <c r="J13" i="28"/>
  <c r="J40" i="28" s="1"/>
  <c r="K13" i="28"/>
  <c r="K40" i="28" s="1"/>
  <c r="L13" i="28"/>
  <c r="L40" i="28" s="1"/>
  <c r="L41" i="28" s="1"/>
  <c r="M13" i="28"/>
  <c r="M40" i="28" s="1"/>
  <c r="E15" i="28"/>
  <c r="E94" i="28" s="1"/>
  <c r="E95" i="28" s="1"/>
  <c r="F15" i="28"/>
  <c r="F94" i="28" s="1"/>
  <c r="F95" i="28" s="1"/>
  <c r="G15" i="28"/>
  <c r="G94" i="28" s="1"/>
  <c r="G95" i="28" s="1"/>
  <c r="H15" i="28"/>
  <c r="H94" i="28" s="1"/>
  <c r="H95" i="28" s="1"/>
  <c r="I15" i="28"/>
  <c r="I94" i="28" s="1"/>
  <c r="I95" i="28" s="1"/>
  <c r="J15" i="28"/>
  <c r="J94" i="28" s="1"/>
  <c r="J95" i="28" s="1"/>
  <c r="K15" i="28"/>
  <c r="K94" i="28" s="1"/>
  <c r="K95" i="28" s="1"/>
  <c r="L15" i="28"/>
  <c r="L94" i="28" s="1"/>
  <c r="L95" i="28" s="1"/>
  <c r="M15" i="28"/>
  <c r="M94" i="28" s="1"/>
  <c r="M95" i="28" s="1"/>
  <c r="E16" i="28"/>
  <c r="E121" i="28" s="1"/>
  <c r="E122" i="28" s="1"/>
  <c r="F16" i="28"/>
  <c r="F121" i="28" s="1"/>
  <c r="F122" i="28" s="1"/>
  <c r="G16" i="28"/>
  <c r="G121" i="28" s="1"/>
  <c r="G122" i="28" s="1"/>
  <c r="H16" i="28"/>
  <c r="H121" i="28" s="1"/>
  <c r="H122" i="28" s="1"/>
  <c r="I16" i="28"/>
  <c r="I121" i="28" s="1"/>
  <c r="I122" i="28" s="1"/>
  <c r="J16" i="28"/>
  <c r="J121" i="28" s="1"/>
  <c r="J122" i="28" s="1"/>
  <c r="K16" i="28"/>
  <c r="K121" i="28" s="1"/>
  <c r="K122" i="28" s="1"/>
  <c r="L16" i="28"/>
  <c r="L121" i="28" s="1"/>
  <c r="L122" i="28" s="1"/>
  <c r="M16" i="28"/>
  <c r="M121" i="28" s="1"/>
  <c r="M122" i="28" s="1"/>
  <c r="D15" i="28"/>
  <c r="D94" i="28" s="1"/>
  <c r="D95" i="28" s="1"/>
  <c r="D16" i="28"/>
  <c r="D121" i="28" s="1"/>
  <c r="D122" i="28" s="1"/>
  <c r="D13" i="28"/>
  <c r="D40" i="28" s="1"/>
  <c r="C16" i="28"/>
  <c r="C15" i="28"/>
  <c r="C14" i="28"/>
  <c r="C13" i="28"/>
  <c r="C12" i="28"/>
  <c r="J119" i="27"/>
  <c r="J117" i="27"/>
  <c r="J113" i="27"/>
  <c r="J110" i="27"/>
  <c r="J109" i="27"/>
  <c r="J108" i="27"/>
  <c r="J107" i="27"/>
  <c r="J106" i="27"/>
  <c r="J105" i="27"/>
  <c r="J103" i="27"/>
  <c r="J102" i="27"/>
  <c r="J101" i="27"/>
  <c r="J100" i="27"/>
  <c r="J84" i="27"/>
  <c r="J85" i="27"/>
  <c r="J86" i="27"/>
  <c r="J87" i="27"/>
  <c r="J88" i="27"/>
  <c r="J89" i="27"/>
  <c r="J90" i="27"/>
  <c r="J91" i="27"/>
  <c r="J92" i="27"/>
  <c r="J96" i="27"/>
  <c r="J95" i="27"/>
  <c r="J94" i="27"/>
  <c r="J93" i="27"/>
  <c r="J83" i="27"/>
  <c r="J75" i="27"/>
  <c r="J77" i="27"/>
  <c r="J78" i="27"/>
  <c r="J79" i="27"/>
  <c r="J66" i="27"/>
  <c r="J67" i="27"/>
  <c r="J69" i="27"/>
  <c r="J70" i="27"/>
  <c r="J74" i="27"/>
  <c r="J65" i="27"/>
  <c r="M15" i="27"/>
  <c r="M48" i="27" s="1"/>
  <c r="M14" i="27"/>
  <c r="M43" i="27" s="1"/>
  <c r="M13" i="27"/>
  <c r="M38" i="27" s="1"/>
  <c r="D13" i="27"/>
  <c r="C18" i="4"/>
  <c r="C13" i="4"/>
  <c r="I14" i="29"/>
  <c r="J19" i="29" s="1"/>
  <c r="J14" i="29"/>
  <c r="K19" i="29" s="1"/>
  <c r="K14" i="29"/>
  <c r="L19" i="29" s="1"/>
  <c r="L14" i="29"/>
  <c r="M19" i="29" s="1"/>
  <c r="M14" i="29"/>
  <c r="N19" i="29" s="1"/>
  <c r="H14" i="29"/>
  <c r="I19" i="29" s="1"/>
  <c r="C14" i="29"/>
  <c r="C13" i="29"/>
  <c r="L15" i="27"/>
  <c r="L48" i="27" s="1"/>
  <c r="L13" i="27"/>
  <c r="L38" i="27" s="1"/>
  <c r="G68" i="28" l="1"/>
  <c r="G69" i="28" s="1"/>
  <c r="J80" i="27"/>
  <c r="G41" i="28"/>
  <c r="G42" i="28" s="1"/>
  <c r="J41" i="28"/>
  <c r="J42" i="28" s="1"/>
  <c r="F41" i="28"/>
  <c r="F42" i="28" s="1"/>
  <c r="U58" i="28"/>
  <c r="D68" i="28"/>
  <c r="J68" i="28"/>
  <c r="J69" i="28" s="1"/>
  <c r="F68" i="28"/>
  <c r="F69" i="28" s="1"/>
  <c r="G60" i="28"/>
  <c r="L68" i="28"/>
  <c r="L69" i="28" s="1"/>
  <c r="H68" i="28"/>
  <c r="H69" i="28" s="1"/>
  <c r="K41" i="28"/>
  <c r="K42" i="28" s="1"/>
  <c r="K68" i="28"/>
  <c r="K69" i="28" s="1"/>
  <c r="D41" i="28"/>
  <c r="M41" i="28"/>
  <c r="I41" i="28"/>
  <c r="E41" i="28"/>
  <c r="E42" i="28" s="1"/>
  <c r="I68" i="28"/>
  <c r="M68" i="28"/>
  <c r="M69" i="28" s="1"/>
  <c r="E68" i="28"/>
  <c r="J96" i="28"/>
  <c r="F96" i="28"/>
  <c r="M96" i="28"/>
  <c r="I96" i="28"/>
  <c r="E96" i="28"/>
  <c r="L96" i="28"/>
  <c r="H96" i="28"/>
  <c r="P32" i="28"/>
  <c r="G32" i="28" s="1"/>
  <c r="J123" i="28"/>
  <c r="M123" i="28"/>
  <c r="G123" i="28"/>
  <c r="D123" i="28"/>
  <c r="K123" i="28"/>
  <c r="H123" i="28"/>
  <c r="E123" i="28"/>
  <c r="F123" i="28"/>
  <c r="L123" i="28"/>
  <c r="I123" i="28"/>
  <c r="G62" i="28"/>
  <c r="D96" i="28"/>
  <c r="K96" i="28"/>
  <c r="G96" i="28"/>
  <c r="G61" i="28"/>
  <c r="K13" i="27"/>
  <c r="K38" i="27" s="1"/>
  <c r="I13" i="27"/>
  <c r="I38" i="27" s="1"/>
  <c r="G13" i="27"/>
  <c r="G38" i="27" s="1"/>
  <c r="E13" i="27"/>
  <c r="E38" i="27" s="1"/>
  <c r="K15" i="27"/>
  <c r="K48" i="27" s="1"/>
  <c r="I15" i="27"/>
  <c r="I48" i="27" s="1"/>
  <c r="G15" i="27"/>
  <c r="G48" i="27" s="1"/>
  <c r="E15" i="27"/>
  <c r="E48" i="27" s="1"/>
  <c r="E14" i="27"/>
  <c r="E43" i="27" s="1"/>
  <c r="J13" i="27"/>
  <c r="J38" i="27" s="1"/>
  <c r="H13" i="27"/>
  <c r="H38" i="27" s="1"/>
  <c r="F13" i="27"/>
  <c r="F38" i="27" s="1"/>
  <c r="D14" i="27"/>
  <c r="D43" i="27" s="1"/>
  <c r="D15" i="27"/>
  <c r="D48" i="27" s="1"/>
  <c r="J15" i="27"/>
  <c r="J48" i="27" s="1"/>
  <c r="H15" i="27"/>
  <c r="F15" i="27"/>
  <c r="J71" i="27"/>
  <c r="J97" i="27"/>
  <c r="J114" i="27"/>
  <c r="J125" i="27"/>
  <c r="Q59" i="28"/>
  <c r="F59" i="28"/>
  <c r="F61" i="28"/>
  <c r="Q60" i="28"/>
  <c r="F60" i="28"/>
  <c r="Q62" i="28"/>
  <c r="F62" i="28"/>
  <c r="E69" i="28"/>
  <c r="I69" i="28"/>
  <c r="D69" i="28"/>
  <c r="I32" i="28"/>
  <c r="I34" i="28"/>
  <c r="Q34" i="28" s="1"/>
  <c r="G35" i="28"/>
  <c r="G33" i="28"/>
  <c r="Q32" i="28"/>
  <c r="F34" i="28"/>
  <c r="F33" i="28"/>
  <c r="F35" i="28"/>
  <c r="T31" i="28"/>
  <c r="D42" i="28"/>
  <c r="H42" i="28"/>
  <c r="L42" i="28"/>
  <c r="I42" i="28"/>
  <c r="M42" i="28"/>
  <c r="E14" i="29"/>
  <c r="F19" i="29" s="1"/>
  <c r="F14" i="29"/>
  <c r="G19" i="29" s="1"/>
  <c r="G14" i="29"/>
  <c r="H19" i="29" s="1"/>
  <c r="D14" i="29"/>
  <c r="E19" i="29" s="1"/>
  <c r="C6" i="28"/>
  <c r="C5" i="28"/>
  <c r="D38" i="27"/>
  <c r="C14" i="27"/>
  <c r="C15" i="27"/>
  <c r="C13" i="27"/>
  <c r="Q35" i="28" l="1"/>
  <c r="F128" i="27"/>
  <c r="D16" i="4" s="1"/>
  <c r="F72" i="28"/>
  <c r="D21" i="4" s="1"/>
  <c r="F99" i="28"/>
  <c r="D23" i="4" s="1"/>
  <c r="F127" i="28"/>
  <c r="D25" i="4" s="1"/>
  <c r="F32" i="28"/>
  <c r="T61" i="28"/>
  <c r="U61" i="28"/>
  <c r="Q61" i="28"/>
  <c r="Q63" i="28" s="1"/>
  <c r="I63" i="28" s="1"/>
  <c r="T59" i="28"/>
  <c r="U59" i="28"/>
  <c r="T62" i="28"/>
  <c r="U62" i="28"/>
  <c r="T60" i="28"/>
  <c r="U60" i="28"/>
  <c r="F45" i="28"/>
  <c r="D19" i="4" s="1"/>
  <c r="U35" i="28"/>
  <c r="T35" i="28"/>
  <c r="U33" i="28"/>
  <c r="T33" i="28"/>
  <c r="Q33" i="28"/>
  <c r="Q36" i="28" s="1"/>
  <c r="I36" i="28" s="1"/>
  <c r="U34" i="28"/>
  <c r="T34" i="28"/>
  <c r="U32" i="28"/>
  <c r="T32" i="28"/>
  <c r="E21" i="29"/>
  <c r="H48" i="27"/>
  <c r="F48" i="27"/>
  <c r="C2" i="28"/>
  <c r="C28" i="4"/>
  <c r="C27" i="4"/>
  <c r="C6" i="29"/>
  <c r="C5" i="29"/>
  <c r="C3" i="29"/>
  <c r="C2" i="29"/>
  <c r="G27" i="27"/>
  <c r="F18" i="4" l="1"/>
  <c r="F14" i="27"/>
  <c r="F43" i="27" s="1"/>
  <c r="D28" i="4"/>
  <c r="F27" i="4" s="1"/>
  <c r="C6" i="27"/>
  <c r="C5" i="27"/>
  <c r="C3" i="27"/>
  <c r="C2" i="27"/>
  <c r="C3" i="28"/>
  <c r="D33" i="27"/>
  <c r="D32" i="27"/>
  <c r="P32" i="27" s="1"/>
  <c r="D31" i="27"/>
  <c r="D30" i="27"/>
  <c r="P30" i="27" s="1"/>
  <c r="P29" i="27"/>
  <c r="I29" i="27" s="1"/>
  <c r="G29" i="27"/>
  <c r="F29" i="27"/>
  <c r="U29" i="27" s="1"/>
  <c r="G14" i="27" l="1"/>
  <c r="G43" i="27" s="1"/>
  <c r="P31" i="27"/>
  <c r="I31" i="27" s="1"/>
  <c r="T29" i="27"/>
  <c r="F30" i="27"/>
  <c r="I30" i="27"/>
  <c r="Q30" i="27" s="1"/>
  <c r="G30" i="27"/>
  <c r="F32" i="27"/>
  <c r="I32" i="27"/>
  <c r="G32" i="27"/>
  <c r="P33" i="27"/>
  <c r="H14" i="27" l="1"/>
  <c r="H43" i="27" s="1"/>
  <c r="G31" i="27"/>
  <c r="F31" i="27"/>
  <c r="U31" i="27" s="1"/>
  <c r="Q32" i="27"/>
  <c r="Q31" i="27"/>
  <c r="F33" i="27"/>
  <c r="I33" i="27"/>
  <c r="L39" i="27" s="1"/>
  <c r="L40" i="27" s="1"/>
  <c r="L53" i="27" s="1"/>
  <c r="G33" i="27"/>
  <c r="U30" i="27"/>
  <c r="T30" i="27"/>
  <c r="U32" i="27"/>
  <c r="T32" i="27"/>
  <c r="K49" i="27" l="1"/>
  <c r="K50" i="27" s="1"/>
  <c r="K55" i="27" s="1"/>
  <c r="L49" i="27"/>
  <c r="L50" i="27" s="1"/>
  <c r="L55" i="27" s="1"/>
  <c r="M39" i="27"/>
  <c r="M40" i="27" s="1"/>
  <c r="M53" i="27" s="1"/>
  <c r="J49" i="27"/>
  <c r="J50" i="27" s="1"/>
  <c r="J55" i="27" s="1"/>
  <c r="K39" i="27"/>
  <c r="K40" i="27" s="1"/>
  <c r="K53" i="27" s="1"/>
  <c r="M49" i="27"/>
  <c r="M50" i="27" s="1"/>
  <c r="M55" i="27" s="1"/>
  <c r="J39" i="27"/>
  <c r="J40" i="27" s="1"/>
  <c r="J53" i="27" s="1"/>
  <c r="I14" i="27"/>
  <c r="I43" i="27" s="1"/>
  <c r="I44" i="27" s="1"/>
  <c r="I45" i="27" s="1"/>
  <c r="I54" i="27" s="1"/>
  <c r="F49" i="27"/>
  <c r="F50" i="27" s="1"/>
  <c r="F55" i="27" s="1"/>
  <c r="M44" i="27"/>
  <c r="M45" i="27" s="1"/>
  <c r="M54" i="27" s="1"/>
  <c r="F44" i="27"/>
  <c r="F45" i="27" s="1"/>
  <c r="F54" i="27" s="1"/>
  <c r="G44" i="27"/>
  <c r="G45" i="27" s="1"/>
  <c r="G54" i="27" s="1"/>
  <c r="E44" i="27"/>
  <c r="E45" i="27" s="1"/>
  <c r="E54" i="27" s="1"/>
  <c r="D44" i="27"/>
  <c r="D45" i="27" s="1"/>
  <c r="D54" i="27" s="1"/>
  <c r="H44" i="27"/>
  <c r="H45" i="27" s="1"/>
  <c r="H54" i="27" s="1"/>
  <c r="E49" i="27"/>
  <c r="E50" i="27" s="1"/>
  <c r="E55" i="27" s="1"/>
  <c r="D49" i="27"/>
  <c r="D50" i="27" s="1"/>
  <c r="D55" i="27" s="1"/>
  <c r="T31" i="27"/>
  <c r="Q33" i="27"/>
  <c r="Q34" i="27" s="1"/>
  <c r="I34" i="27" s="1"/>
  <c r="I49" i="27"/>
  <c r="I50" i="27" s="1"/>
  <c r="I55" i="27" s="1"/>
  <c r="H49" i="27"/>
  <c r="H50" i="27" s="1"/>
  <c r="H55" i="27" s="1"/>
  <c r="G49" i="27"/>
  <c r="G50" i="27" s="1"/>
  <c r="G55" i="27" s="1"/>
  <c r="D39" i="27"/>
  <c r="D40" i="27" s="1"/>
  <c r="D53" i="27" s="1"/>
  <c r="F39" i="27"/>
  <c r="F40" i="27" s="1"/>
  <c r="E39" i="27"/>
  <c r="E40" i="27" s="1"/>
  <c r="E53" i="27" s="1"/>
  <c r="T33" i="27"/>
  <c r="U33" i="27"/>
  <c r="G39" i="27"/>
  <c r="G40" i="27" s="1"/>
  <c r="M56" i="27" l="1"/>
  <c r="J14" i="27"/>
  <c r="J43" i="27" s="1"/>
  <c r="J44" i="27" s="1"/>
  <c r="J45" i="27" s="1"/>
  <c r="J54" i="27" s="1"/>
  <c r="J56" i="27" s="1"/>
  <c r="G53" i="27"/>
  <c r="G56" i="27" s="1"/>
  <c r="F53" i="27"/>
  <c r="F56" i="27" s="1"/>
  <c r="E56" i="27"/>
  <c r="D56" i="27"/>
  <c r="I39" i="27"/>
  <c r="I40" i="27" s="1"/>
  <c r="H39" i="27"/>
  <c r="H40" i="27" s="1"/>
  <c r="L14" i="27" l="1"/>
  <c r="L43" i="27" s="1"/>
  <c r="L44" i="27" s="1"/>
  <c r="L45" i="27" s="1"/>
  <c r="L54" i="27" s="1"/>
  <c r="L56" i="27" s="1"/>
  <c r="K14" i="27"/>
  <c r="K43" i="27" s="1"/>
  <c r="K44" i="27" s="1"/>
  <c r="K45" i="27" s="1"/>
  <c r="K54" i="27" s="1"/>
  <c r="K56" i="27" s="1"/>
  <c r="I53" i="27"/>
  <c r="I56" i="27" s="1"/>
  <c r="H53" i="27"/>
  <c r="H56" i="27" s="1"/>
  <c r="B5" i="25"/>
  <c r="B2" i="25"/>
  <c r="B3" i="25"/>
  <c r="F59" i="27" l="1"/>
  <c r="D14" i="4" s="1"/>
  <c r="F13" i="4" l="1"/>
  <c r="F31" i="4" s="1"/>
</calcChain>
</file>

<file path=xl/sharedStrings.xml><?xml version="1.0" encoding="utf-8"?>
<sst xmlns="http://schemas.openxmlformats.org/spreadsheetml/2006/main" count="598" uniqueCount="212">
  <si>
    <t xml:space="preserve"> </t>
  </si>
  <si>
    <t>Samenvatting</t>
  </si>
  <si>
    <t>1a</t>
  </si>
  <si>
    <t>2a</t>
  </si>
  <si>
    <t>2b</t>
  </si>
  <si>
    <t>1b</t>
  </si>
  <si>
    <t>(Prijzen exclusief BTW)</t>
  </si>
  <si>
    <t>Hulpvelden</t>
  </si>
  <si>
    <t>Dimensionering</t>
  </si>
  <si>
    <t>Dimensionering (indicatief)</t>
  </si>
  <si>
    <t>Jaar 1</t>
  </si>
  <si>
    <t>Jaar 2</t>
  </si>
  <si>
    <t>Jaar 3</t>
  </si>
  <si>
    <t>Jaar 4</t>
  </si>
  <si>
    <t>Jaar 5</t>
  </si>
  <si>
    <t>Oplossing (cumulatieve aantallen)</t>
  </si>
  <si>
    <t>Vrije velden voor toelichting / onderbouwing / Licentie, Onderhoud &amp; Support en overige kosten.</t>
  </si>
  <si>
    <t>Jaar 6</t>
  </si>
  <si>
    <t xml:space="preserve">Naam Inschrijver: </t>
  </si>
  <si>
    <t>Omschrijving / specificatie</t>
  </si>
  <si>
    <t>Omschrijving</t>
  </si>
  <si>
    <t>Grondslag</t>
  </si>
  <si>
    <t>Vergoeding</t>
  </si>
  <si>
    <t xml:space="preserve">"&gt;" meer dan </t>
  </si>
  <si>
    <t>uitbreiding</t>
  </si>
  <si>
    <t>Korting  per staffel *1</t>
  </si>
  <si>
    <t>naar cum.</t>
  </si>
  <si>
    <t>Staffel</t>
  </si>
  <si>
    <t xml:space="preserve">van </t>
  </si>
  <si>
    <t>tot en met</t>
  </si>
  <si>
    <t>cumulatief</t>
  </si>
  <si>
    <t>aantal</t>
  </si>
  <si>
    <t>&gt;</t>
  </si>
  <si>
    <t>*1 Het kortingspercentage van de opvolgende staffel dient minimaal gelijk aan of hoger dan van de voorgaande staffel te zijn. Indien dit niet het geval is, zullen cellen rood opkleuren en is de staffel niet acceptabel ingevuld.</t>
  </si>
  <si>
    <t>Totaal per jaar</t>
  </si>
  <si>
    <t>Totaal</t>
  </si>
  <si>
    <t>T.b.v. Vergelijkingswaarde</t>
  </si>
  <si>
    <t>Consultancy</t>
  </si>
  <si>
    <t>Initiële termijn Overeenkomst</t>
  </si>
  <si>
    <r>
      <t>Toelichting / onderbouwing</t>
    </r>
    <r>
      <rPr>
        <sz val="12"/>
        <color theme="1"/>
        <rFont val="Verdana"/>
        <family val="2"/>
      </rPr>
      <t xml:space="preserve"> </t>
    </r>
  </si>
  <si>
    <t xml:space="preserve">STAFFEL 1 </t>
  </si>
  <si>
    <t xml:space="preserve">STAFFEL 2 </t>
  </si>
  <si>
    <t xml:space="preserve">STAFFEL 3 </t>
  </si>
  <si>
    <t xml:space="preserve">STAFFEL 4 </t>
  </si>
  <si>
    <t xml:space="preserve">STAFFEL 5 </t>
  </si>
  <si>
    <t>Staffeltreden</t>
  </si>
  <si>
    <t>1a.</t>
  </si>
  <si>
    <t>Additionele dienstverlening</t>
  </si>
  <si>
    <t>Additionele diensten</t>
  </si>
  <si>
    <t>Scenario A (50%)</t>
  </si>
  <si>
    <t>Scenario B (25%)</t>
  </si>
  <si>
    <t>Scenario C (25%)</t>
  </si>
  <si>
    <t>en</t>
  </si>
  <si>
    <t>IUC25-019</t>
  </si>
  <si>
    <t>Europese aanbesteding</t>
  </si>
  <si>
    <t>Hoog Volume Printers</t>
  </si>
  <si>
    <t>Jaar 7</t>
  </si>
  <si>
    <t>Jaar 8</t>
  </si>
  <si>
    <t>Jaar 9</t>
  </si>
  <si>
    <t>Jaar 10</t>
  </si>
  <si>
    <t>Chromera Ink ColorSt Black KP55</t>
  </si>
  <si>
    <t># Kilo Chromera Ink ColorSt Black KP55</t>
  </si>
  <si>
    <t>Chromera Ink ColorSt Cyan CP55</t>
  </si>
  <si>
    <t># Kilo Chromera Ink ColorSt Cyan CP55</t>
  </si>
  <si>
    <t># Kilo Chromera Ink ColorSt Magenta MP55</t>
  </si>
  <si>
    <t># Kilo Chromera Ink ColorSt Yellow YP55</t>
  </si>
  <si>
    <t>Onderhoud &amp; Support</t>
  </si>
  <si>
    <t xml:space="preserve"># Uren Consultancy </t>
  </si>
  <si>
    <t>Leveringen</t>
  </si>
  <si>
    <t>Uurtarief</t>
  </si>
  <si>
    <t>Levering specifieke HVP Consultancy</t>
  </si>
  <si>
    <t>3a</t>
  </si>
  <si>
    <t xml:space="preserve">Onderhoud &amp; Support </t>
  </si>
  <si>
    <t xml:space="preserve">Het Onderhoud &amp; Support wordt verrekend op basis van:
1 - Een Vergoeding op basis van het aantal afdrukken (dubbelzijdig), met gebruikmaking van een staffelkorting, en;
2 - Een vaste Vergoeding per kwartaal per configuratienummer van de vier printstraten en de MMC software.
Wij vragen u het onderstaande in te vullen. Voor de Vergelijkingswaarde in het gunningsmodel wordt de waarde op basis van 10 jaar meegenomen, conform de dimensioneringsscenario's (geschatte ontwikkeling) van aantallen Afdrukken (dubbelzijdig) hierboven waarbij Scenario A voor 50% wordt meegewogen en Scenario's B en C elk voor 25%. De scenario's kunnen afwijken van de praktijk.
*U kunt een staffelkorting aanbieden. In kolom E kunt u steeds de drempelwaarde van een staffel opnemen, met in kolom H de bijbehorende korting op de Vergoeding per Certificaat per jaar in cel D24. Biedt u geen staffel dan kunt u in cel E29 het teken "&gt;" invullen en in cel H29 de waarde 0 (%) invullen. De hoogste staffeltrede staat steeds automatisch ingevuld, behalve de bijbehorende korting. </t>
  </si>
  <si>
    <t>Vergoeding o.b.v. # afdrukken (dubbelzijdig)</t>
  </si>
  <si>
    <t>Vergoeding per afdruk (dubbelzijdig)</t>
  </si>
  <si>
    <t>Totaal op basis van 10 jaar t.b.v. Vergelijkingswaarde</t>
  </si>
  <si>
    <t>Vergoeding o.b.v. het aantal afdrukken</t>
  </si>
  <si>
    <t xml:space="preserve">vaste Vergoeding </t>
  </si>
  <si>
    <t xml:space="preserve">Prijs per afdruk </t>
  </si>
  <si>
    <t>Prijs per afdruk</t>
  </si>
  <si>
    <t>Vaste Vergoeding per kwartaal</t>
  </si>
  <si>
    <t>1b.</t>
  </si>
  <si>
    <t>Printstraat 1</t>
  </si>
  <si>
    <t>Printstraat 2</t>
  </si>
  <si>
    <t>Printstraat 3</t>
  </si>
  <si>
    <t>Configuratienummer</t>
  </si>
  <si>
    <t>Model</t>
  </si>
  <si>
    <t>Serienummer</t>
  </si>
  <si>
    <t>Datum installatie</t>
  </si>
  <si>
    <t>Prijs per kwartaal</t>
  </si>
  <si>
    <t>Prijs per jaar</t>
  </si>
  <si>
    <t>P15517</t>
  </si>
  <si>
    <t>Aantal afdrukken</t>
  </si>
  <si>
    <t>per afdruk bij</t>
  </si>
  <si>
    <t>P15497</t>
  </si>
  <si>
    <t>Tecnau Turning Station</t>
  </si>
  <si>
    <t>Tecnau Merger m20</t>
  </si>
  <si>
    <t>P15655</t>
  </si>
  <si>
    <t>B530W1040</t>
  </si>
  <si>
    <t>S20231120</t>
  </si>
  <si>
    <t>Printstraat 4</t>
  </si>
  <si>
    <t>MMC software</t>
  </si>
  <si>
    <t>ESCI993137</t>
  </si>
  <si>
    <t>MQ0Z511389</t>
  </si>
  <si>
    <t>3WKT366635</t>
  </si>
  <si>
    <t>3a.</t>
  </si>
  <si>
    <t>Subtotaal</t>
  </si>
  <si>
    <t>Levering Chromera Ink ColorSt Black KP55</t>
  </si>
  <si>
    <t>Vergoeding per kilo</t>
  </si>
  <si>
    <t xml:space="preserve">Aantal kilo </t>
  </si>
  <si>
    <t>Aantal kilo</t>
  </si>
  <si>
    <t>per kilo bij</t>
  </si>
  <si>
    <t xml:space="preserve">2a. </t>
  </si>
  <si>
    <t>Prijs per kilo</t>
  </si>
  <si>
    <t>2c</t>
  </si>
  <si>
    <t>2d</t>
  </si>
  <si>
    <t xml:space="preserve">2b. </t>
  </si>
  <si>
    <t>Levering Chromera Ink ColorSt Cyan CP55</t>
  </si>
  <si>
    <t># Afdrukken A4 (dubbelzijdig) Scenario A</t>
  </si>
  <si>
    <t># Afdrukken A4 (dubbelzijdig) Scenario B</t>
  </si>
  <si>
    <t># Afdrukken A4 (dubbelzijdig) Scenario C</t>
  </si>
  <si>
    <t>Optionele verlengingsperiode Overeenkomst</t>
  </si>
  <si>
    <t>Optionele verengingsperiode Overeenkomst</t>
  </si>
  <si>
    <t>Vergoeding o.b.v. # afdrukken A4 dubbelzijdig Scenario A (weging 50%)</t>
  </si>
  <si>
    <t>Aantal afdrukken A4 dubbelzijdig per jaar Scenario A</t>
  </si>
  <si>
    <t>Vergoeding o.b.v. # afdrukken A4 dubbelzijdig Scenario B (weging 25%)</t>
  </si>
  <si>
    <t>Aantal afdrukken A4 dubbelzijdig per jaar Scenario B</t>
  </si>
  <si>
    <t>Vergoeding o.b.v. # afdrukken A4 dubbelzijdig Scenario C (weging 25%)</t>
  </si>
  <si>
    <t>Aantal afdrukken A4 dubbelzijdig per jaar Scenario C</t>
  </si>
  <si>
    <t>Vergoeding o.b.v. # afdrukken A4 dubbelzijdig GEWOGEN</t>
  </si>
  <si>
    <t>PRISMAPRODUCTION SERVER V6</t>
  </si>
  <si>
    <t>PRISMAPRODUCTION HOST V6</t>
  </si>
  <si>
    <t>PPSERV6</t>
  </si>
  <si>
    <t>PPHOSV6</t>
  </si>
  <si>
    <t>Router/Rpac</t>
  </si>
  <si>
    <t>Optionele Verlengingsperiode Overeenkomst</t>
  </si>
  <si>
    <t>Levering Chromera Ink ColorSt Magenta MP55</t>
  </si>
  <si>
    <t>Chromera Ink ColorSt Magenta MP55</t>
  </si>
  <si>
    <t xml:space="preserve">2c. </t>
  </si>
  <si>
    <t xml:space="preserve">2d. </t>
  </si>
  <si>
    <t>Levering Chromera Ink ColorSt Yellow YP55</t>
  </si>
  <si>
    <t>Chromera Ink ColorSt Yellow YP55</t>
  </si>
  <si>
    <t>CI-nummer</t>
  </si>
  <si>
    <t>Artikel</t>
  </si>
  <si>
    <t>N0632532</t>
  </si>
  <si>
    <t>N0632528</t>
  </si>
  <si>
    <t>N0632529</t>
  </si>
  <si>
    <t>N0632538</t>
  </si>
  <si>
    <t>N0632534</t>
  </si>
  <si>
    <t>Hunkeler UW6 Unwinder</t>
  </si>
  <si>
    <t>Turning station</t>
  </si>
  <si>
    <t>Kern K110 Rewinder</t>
  </si>
  <si>
    <t>Kern Camera Systeem (QAXODE180)</t>
  </si>
  <si>
    <t xml:space="preserve">Océ ColorStream 3700Z 1           </t>
  </si>
  <si>
    <t>Océ ColorStream 3700Z 2</t>
  </si>
  <si>
    <t>Océ ColorStream 3700Z 1</t>
  </si>
  <si>
    <t>N0632533</t>
  </si>
  <si>
    <t>N0632530</t>
  </si>
  <si>
    <t>N0632531</t>
  </si>
  <si>
    <t>N0632539</t>
  </si>
  <si>
    <t>N0632535</t>
  </si>
  <si>
    <t>Hunkeler UW6 unwinder</t>
  </si>
  <si>
    <t>Tecnau Blower</t>
  </si>
  <si>
    <t xml:space="preserve">Tecnau Blower </t>
  </si>
  <si>
    <t>Tecnau Rewinder r9</t>
  </si>
  <si>
    <t>Tecnau Buffer</t>
  </si>
  <si>
    <t>Tecnau Cutter c23</t>
  </si>
  <si>
    <t>Tecnau Stacker s20</t>
  </si>
  <si>
    <t>Tecnau Conveyer 3 legs</t>
  </si>
  <si>
    <t>N0659899</t>
  </si>
  <si>
    <t>N0659897</t>
  </si>
  <si>
    <t>N0659898</t>
  </si>
  <si>
    <t>N0659900</t>
  </si>
  <si>
    <t>N0 674 312</t>
  </si>
  <si>
    <t>N0 674 313</t>
  </si>
  <si>
    <t>N0 674 314</t>
  </si>
  <si>
    <t>N0 674 315</t>
  </si>
  <si>
    <t xml:space="preserve">N0 674 315                            </t>
  </si>
  <si>
    <t xml:space="preserve"> Blower1115</t>
  </si>
  <si>
    <t xml:space="preserve"> Blower011289</t>
  </si>
  <si>
    <t xml:space="preserve"> R91062</t>
  </si>
  <si>
    <t xml:space="preserve"> M201143</t>
  </si>
  <si>
    <t xml:space="preserve"> C231125</t>
  </si>
  <si>
    <t>TMD1007</t>
  </si>
  <si>
    <t>Canon ColorStream 6700Z 1</t>
  </si>
  <si>
    <t>Canon ColorStream 6700Z 2</t>
  </si>
  <si>
    <t>N0 833 370</t>
  </si>
  <si>
    <t>N0 833 371</t>
  </si>
  <si>
    <t>N0 833 372</t>
  </si>
  <si>
    <t>N0 833 373</t>
  </si>
  <si>
    <t>N0 833 374</t>
  </si>
  <si>
    <t>N0 833 375</t>
  </si>
  <si>
    <t>N0 833 376</t>
  </si>
  <si>
    <t>U50011107</t>
  </si>
  <si>
    <t>AVM2311000537</t>
  </si>
  <si>
    <t>Blower011285</t>
  </si>
  <si>
    <t>B530W011095</t>
  </si>
  <si>
    <t>S2023011145</t>
  </si>
  <si>
    <t>M03532</t>
  </si>
  <si>
    <t>Tecnau Unwinder U50</t>
  </si>
  <si>
    <t>Tecnau Rewinder r50</t>
  </si>
  <si>
    <t>Vergelijkingswaarde</t>
  </si>
  <si>
    <t>De Vergelijkingswaarde is gebaseerd op 10 contractjaren.</t>
  </si>
  <si>
    <t>Nader Leveringen</t>
  </si>
  <si>
    <t>AXODE AVM DATABASE MANAGER</t>
  </si>
  <si>
    <t xml:space="preserve"> AXODE AVM DATABASE MANAGER</t>
  </si>
  <si>
    <t xml:space="preserve"> AXODE ADF INTEGRATION</t>
  </si>
  <si>
    <t>C23011159</t>
  </si>
  <si>
    <t>M20011195</t>
  </si>
  <si>
    <t>r50011060</t>
  </si>
  <si>
    <t>Blower011279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</si>
</sst>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7" formatCode="&quot;€&quot;\ #,##0.00;&quot;€&quot;\ \-#,##0.00"/>
    <numFmt numFmtId="44" formatCode="_ &quot;€&quot;\ * #,##0.00_ ;_ &quot;€&quot;\ * \-#,##0.00_ ;_ &quot;€&quot;\ * &quot;-&quot;??_ ;_ @_ "/>
    <numFmt numFmtId="43" formatCode="_ * #,##0.00_ ;_ * \-#,##0.00_ ;_ * &quot;-&quot;??_ ;_ @_ "/>
    <numFmt numFmtId="164" formatCode="_(* #,##0.00_);_(* \(#,##0.00\);_(* &quot;-&quot;??_);_(@_)"/>
    <numFmt numFmtId="165" formatCode="&quot;€&quot;\ #,##0.00_-"/>
    <numFmt numFmtId="166" formatCode="_-* #,##0.00_-;_-* #,##0.00\-;_-* &quot;-&quot;??_-;_-@_-"/>
    <numFmt numFmtId="167" formatCode="_(&quot;€&quot;* #,##0.00_);_(&quot;€&quot;* \(#,##0.00\);_(&quot;€&quot;* &quot;-&quot;??_);_(@_)"/>
    <numFmt numFmtId="168" formatCode="_-* #,##0_-;_-* #,##0\-;_-* &quot;-&quot;??_-;_-@_-"/>
    <numFmt numFmtId="169" formatCode="0_ ;\-0\ "/>
    <numFmt numFmtId="170" formatCode="_ * #,##0_ ;_ * \-#,##0_ ;_ * &quot;-&quot;??_ ;_ @_ "/>
    <numFmt numFmtId="171" formatCode="#,##0_ ;\-#,##0\ "/>
    <numFmt numFmtId="172" formatCode="0.0%"/>
    <numFmt numFmtId="173" formatCode="_ &quot;€&quot;\ * #,##0.000000_ ;_ &quot;€&quot;\ * \-#,##0.000000_ ;_ &quot;€&quot;\ * &quot;-&quot;??????_ ;_ @_ "/>
    <numFmt numFmtId="174" formatCode="&quot;€&quot;\ #,##0.000000;&quot;€&quot;\ \-#,##0.000000"/>
  </numFmts>
  <fonts count="34"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0"/>
      <name val="Verdana"/>
      <family val="2"/>
    </font>
    <font>
      <b/>
      <sz val="18"/>
      <color theme="1"/>
      <name val="Verdana"/>
      <family val="2"/>
    </font>
    <font>
      <sz val="10"/>
      <color theme="1"/>
      <name val="Verdana"/>
      <family val="2"/>
    </font>
    <font>
      <b/>
      <sz val="14"/>
      <color theme="1"/>
      <name val="Verdana"/>
      <family val="2"/>
    </font>
    <font>
      <b/>
      <sz val="10"/>
      <color rgb="FFFF0000"/>
      <name val="Verdana"/>
      <family val="2"/>
    </font>
    <font>
      <b/>
      <sz val="16"/>
      <color theme="0"/>
      <name val="Verdana"/>
      <family val="2"/>
    </font>
    <font>
      <b/>
      <sz val="10"/>
      <color theme="1"/>
      <name val="Verdana"/>
      <family val="2"/>
    </font>
    <font>
      <i/>
      <sz val="10"/>
      <color theme="1"/>
      <name val="Verdana"/>
      <family val="2"/>
    </font>
    <font>
      <sz val="10"/>
      <color indexed="8"/>
      <name val="Verdana"/>
      <family val="2"/>
    </font>
    <font>
      <sz val="10"/>
      <color indexed="9"/>
      <name val="Verdana"/>
      <family val="2"/>
    </font>
    <font>
      <b/>
      <sz val="16"/>
      <color theme="1"/>
      <name val="Verdana"/>
      <family val="2"/>
    </font>
    <font>
      <sz val="12"/>
      <color theme="1"/>
      <name val="Verdana"/>
      <family val="2"/>
    </font>
    <font>
      <sz val="11"/>
      <color theme="1"/>
      <name val="Verdana"/>
      <family val="2"/>
    </font>
    <font>
      <b/>
      <sz val="12"/>
      <color indexed="10"/>
      <name val="Verdana"/>
      <family val="2"/>
    </font>
    <font>
      <b/>
      <sz val="18"/>
      <color indexed="10"/>
      <name val="Verdana"/>
      <family val="2"/>
    </font>
    <font>
      <sz val="18"/>
      <color theme="1"/>
      <name val="Verdana"/>
      <family val="2"/>
    </font>
    <font>
      <sz val="18"/>
      <color indexed="8"/>
      <name val="Verdana"/>
      <family val="2"/>
    </font>
    <font>
      <b/>
      <sz val="8"/>
      <color indexed="10"/>
      <name val="Verdana"/>
      <family val="2"/>
    </font>
    <font>
      <b/>
      <sz val="8"/>
      <color theme="1"/>
      <name val="Verdana"/>
      <family val="2"/>
    </font>
    <font>
      <sz val="8"/>
      <color indexed="8"/>
      <name val="Verdana"/>
      <family val="2"/>
    </font>
    <font>
      <sz val="8"/>
      <name val="Verdana"/>
      <family val="2"/>
    </font>
    <font>
      <i/>
      <u/>
      <sz val="12"/>
      <color theme="1"/>
      <name val="Verdana"/>
      <family val="2"/>
    </font>
    <font>
      <b/>
      <sz val="12"/>
      <color theme="1"/>
      <name val="Verdana"/>
      <family val="2"/>
    </font>
    <font>
      <b/>
      <sz val="10"/>
      <color indexed="10"/>
      <name val="Verdana"/>
      <family val="2"/>
    </font>
    <font>
      <b/>
      <sz val="10"/>
      <name val="Verdana"/>
      <family val="2"/>
    </font>
    <font>
      <sz val="12"/>
      <name val="Verdana"/>
      <family val="2"/>
    </font>
    <font>
      <i/>
      <sz val="10"/>
      <name val="Verdana"/>
      <family val="2"/>
    </font>
    <font>
      <sz val="8"/>
      <color theme="1"/>
      <name val="Verdana"/>
      <family val="2"/>
    </font>
    <font>
      <b/>
      <sz val="12"/>
      <name val="Verdana"/>
      <family val="2"/>
    </font>
    <font>
      <sz val="10"/>
      <color theme="0"/>
      <name val="Verdana"/>
      <family val="2"/>
    </font>
  </fonts>
  <fills count="10">
    <fill>
      <patternFill patternType="none"/>
    </fill>
    <fill>
      <patternFill patternType="gray125"/>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indexed="9"/>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7"/>
        <bgColor indexed="64"/>
      </patternFill>
    </fill>
  </fills>
  <borders count="2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style="thin">
        <color indexed="64"/>
      </right>
      <top/>
      <bottom style="double">
        <color indexed="64"/>
      </bottom>
      <diagonal/>
    </border>
  </borders>
  <cellStyleXfs count="13">
    <xf numFmtId="0" fontId="0" fillId="0" borderId="0"/>
    <xf numFmtId="44" fontId="1"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0" fontId="1" fillId="0" borderId="0"/>
    <xf numFmtId="167"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7" fontId="1" fillId="0" borderId="0" applyFont="0" applyFill="0" applyBorder="0" applyAlignment="0" applyProtection="0"/>
  </cellStyleXfs>
  <cellXfs count="307">
    <xf numFmtId="0" fontId="0" fillId="0" borderId="0" xfId="0"/>
    <xf numFmtId="1" fontId="4" fillId="0" borderId="0" xfId="0" applyNumberFormat="1" applyFont="1" applyAlignment="1" applyProtection="1">
      <alignment horizontal="center"/>
      <protection hidden="1"/>
    </xf>
    <xf numFmtId="0" fontId="4" fillId="0" borderId="0" xfId="0" applyFont="1" applyProtection="1">
      <protection hidden="1"/>
    </xf>
    <xf numFmtId="1" fontId="5" fillId="2" borderId="0" xfId="0" applyNumberFormat="1" applyFont="1" applyFill="1" applyAlignment="1" applyProtection="1">
      <alignment horizontal="left"/>
      <protection hidden="1"/>
    </xf>
    <xf numFmtId="0" fontId="6" fillId="2" borderId="0" xfId="0" applyFont="1" applyFill="1" applyProtection="1">
      <protection hidden="1"/>
    </xf>
    <xf numFmtId="1" fontId="7" fillId="2" borderId="0" xfId="0" applyNumberFormat="1" applyFont="1" applyFill="1" applyAlignment="1" applyProtection="1">
      <alignment horizontal="left"/>
      <protection hidden="1"/>
    </xf>
    <xf numFmtId="0" fontId="8" fillId="2" borderId="0" xfId="0" applyFont="1" applyFill="1" applyProtection="1">
      <protection hidden="1"/>
    </xf>
    <xf numFmtId="1" fontId="9" fillId="2" borderId="0" xfId="0" applyNumberFormat="1" applyFont="1" applyFill="1" applyAlignment="1" applyProtection="1">
      <alignment horizontal="left"/>
      <protection hidden="1"/>
    </xf>
    <xf numFmtId="1" fontId="10" fillId="2" borderId="0" xfId="0" applyNumberFormat="1" applyFont="1" applyFill="1" applyAlignment="1" applyProtection="1">
      <alignment horizontal="left" vertical="top"/>
      <protection hidden="1"/>
    </xf>
    <xf numFmtId="1" fontId="11" fillId="2" borderId="0" xfId="0" applyNumberFormat="1" applyFont="1" applyFill="1" applyAlignment="1" applyProtection="1">
      <alignment horizontal="left"/>
      <protection hidden="1"/>
    </xf>
    <xf numFmtId="1" fontId="10" fillId="2" borderId="0" xfId="0" applyNumberFormat="1" applyFont="1" applyFill="1" applyAlignment="1" applyProtection="1">
      <alignment horizontal="left"/>
      <protection hidden="1"/>
    </xf>
    <xf numFmtId="1" fontId="4" fillId="2" borderId="0" xfId="0" applyNumberFormat="1" applyFont="1" applyFill="1" applyAlignment="1" applyProtection="1">
      <alignment horizontal="center"/>
      <protection hidden="1"/>
    </xf>
    <xf numFmtId="0" fontId="4" fillId="2" borderId="0" xfId="0" applyFont="1" applyFill="1" applyProtection="1">
      <protection hidden="1"/>
    </xf>
    <xf numFmtId="165" fontId="4" fillId="0" borderId="0" xfId="0" applyNumberFormat="1" applyFont="1" applyProtection="1">
      <protection hidden="1"/>
    </xf>
    <xf numFmtId="44" fontId="4" fillId="0" borderId="0" xfId="1" applyFont="1" applyAlignment="1" applyProtection="1">
      <alignment horizontal="left"/>
      <protection hidden="1"/>
    </xf>
    <xf numFmtId="0" fontId="13" fillId="2" borderId="0" xfId="0" applyFont="1" applyFill="1" applyProtection="1">
      <protection hidden="1"/>
    </xf>
    <xf numFmtId="0" fontId="12" fillId="2" borderId="0" xfId="0" applyFont="1" applyFill="1" applyAlignment="1" applyProtection="1">
      <alignment horizontal="left" vertical="center"/>
      <protection hidden="1"/>
    </xf>
    <xf numFmtId="0" fontId="10" fillId="2" borderId="0" xfId="0" applyFont="1" applyFill="1" applyProtection="1">
      <protection hidden="1"/>
    </xf>
    <xf numFmtId="1" fontId="4" fillId="0" borderId="1" xfId="0" applyNumberFormat="1" applyFont="1" applyBorder="1" applyAlignment="1" applyProtection="1">
      <alignment horizontal="center"/>
      <protection hidden="1"/>
    </xf>
    <xf numFmtId="1" fontId="4" fillId="0" borderId="1" xfId="0" applyNumberFormat="1" applyFont="1" applyBorder="1" applyProtection="1">
      <protection hidden="1"/>
    </xf>
    <xf numFmtId="1" fontId="4" fillId="0" borderId="1" xfId="0" applyNumberFormat="1" applyFont="1" applyBorder="1" applyAlignment="1" applyProtection="1">
      <alignment horizontal="right"/>
      <protection hidden="1"/>
    </xf>
    <xf numFmtId="1" fontId="4" fillId="0" borderId="0" xfId="0" applyNumberFormat="1" applyFont="1" applyProtection="1">
      <protection hidden="1"/>
    </xf>
    <xf numFmtId="1" fontId="4" fillId="0" borderId="0" xfId="0" applyNumberFormat="1" applyFont="1" applyAlignment="1" applyProtection="1">
      <alignment horizontal="right"/>
      <protection hidden="1"/>
    </xf>
    <xf numFmtId="0" fontId="11" fillId="3" borderId="0" xfId="0" applyFont="1" applyFill="1" applyAlignment="1" applyProtection="1">
      <alignment horizontal="center" vertical="top" wrapText="1"/>
      <protection hidden="1"/>
    </xf>
    <xf numFmtId="44" fontId="4" fillId="0" borderId="0" xfId="1" applyFont="1" applyBorder="1" applyAlignment="1" applyProtection="1">
      <alignment vertical="center"/>
      <protection hidden="1"/>
    </xf>
    <xf numFmtId="1" fontId="4" fillId="0" borderId="21" xfId="0" applyNumberFormat="1" applyFont="1" applyBorder="1" applyAlignment="1" applyProtection="1">
      <alignment horizontal="center"/>
      <protection hidden="1"/>
    </xf>
    <xf numFmtId="0" fontId="11" fillId="0" borderId="0" xfId="0" applyFont="1" applyAlignment="1" applyProtection="1">
      <alignment horizontal="center" vertical="top" wrapText="1"/>
      <protection hidden="1"/>
    </xf>
    <xf numFmtId="0" fontId="4" fillId="0" borderId="0" xfId="0" applyFont="1" applyAlignment="1" applyProtection="1">
      <alignment vertical="center"/>
      <protection hidden="1"/>
    </xf>
    <xf numFmtId="0" fontId="16" fillId="0" borderId="0" xfId="0" applyFont="1" applyProtection="1">
      <protection hidden="1"/>
    </xf>
    <xf numFmtId="165" fontId="16" fillId="0" borderId="0" xfId="0" applyNumberFormat="1" applyFont="1" applyProtection="1">
      <protection hidden="1"/>
    </xf>
    <xf numFmtId="165" fontId="16" fillId="0" borderId="0" xfId="0" applyNumberFormat="1" applyFont="1" applyAlignment="1" applyProtection="1">
      <alignment horizontal="right"/>
      <protection hidden="1"/>
    </xf>
    <xf numFmtId="165" fontId="17" fillId="0" borderId="0" xfId="0" applyNumberFormat="1" applyFont="1" applyProtection="1">
      <protection hidden="1"/>
    </xf>
    <xf numFmtId="0" fontId="18" fillId="0" borderId="0" xfId="0" applyFont="1" applyAlignment="1" applyProtection="1">
      <alignment vertical="center"/>
      <protection hidden="1"/>
    </xf>
    <xf numFmtId="165" fontId="5" fillId="2" borderId="0" xfId="0" applyNumberFormat="1" applyFont="1" applyFill="1" applyAlignment="1" applyProtection="1">
      <alignment vertical="center"/>
      <protection hidden="1"/>
    </xf>
    <xf numFmtId="165" fontId="5" fillId="2" borderId="0" xfId="0" applyNumberFormat="1" applyFont="1" applyFill="1" applyAlignment="1" applyProtection="1">
      <alignment horizontal="right" vertical="center"/>
      <protection hidden="1"/>
    </xf>
    <xf numFmtId="0" fontId="5" fillId="2" borderId="0" xfId="0" applyFont="1" applyFill="1" applyAlignment="1" applyProtection="1">
      <alignment vertical="center"/>
      <protection hidden="1"/>
    </xf>
    <xf numFmtId="1" fontId="19" fillId="2" borderId="0" xfId="0" applyNumberFormat="1" applyFont="1" applyFill="1" applyAlignment="1" applyProtection="1">
      <alignment vertical="center"/>
      <protection hidden="1"/>
    </xf>
    <xf numFmtId="165" fontId="18" fillId="0" borderId="0" xfId="0" applyNumberFormat="1" applyFont="1" applyAlignment="1" applyProtection="1">
      <alignment vertical="center"/>
      <protection hidden="1"/>
    </xf>
    <xf numFmtId="0" fontId="20" fillId="0" borderId="0" xfId="0" applyFont="1" applyAlignment="1" applyProtection="1">
      <alignment vertical="center"/>
      <protection hidden="1"/>
    </xf>
    <xf numFmtId="0" fontId="21" fillId="0" borderId="0" xfId="0" applyFont="1" applyAlignment="1" applyProtection="1">
      <alignment vertical="center"/>
      <protection hidden="1"/>
    </xf>
    <xf numFmtId="1" fontId="7" fillId="2" borderId="0" xfId="0" applyNumberFormat="1" applyFont="1" applyFill="1" applyAlignment="1" applyProtection="1">
      <alignment vertical="center"/>
      <protection hidden="1"/>
    </xf>
    <xf numFmtId="165" fontId="22" fillId="2" borderId="0" xfId="0" applyNumberFormat="1" applyFont="1" applyFill="1" applyAlignment="1" applyProtection="1">
      <alignment vertical="center"/>
      <protection hidden="1"/>
    </xf>
    <xf numFmtId="165" fontId="22" fillId="2" borderId="0" xfId="0" applyNumberFormat="1" applyFont="1" applyFill="1" applyAlignment="1" applyProtection="1">
      <alignment horizontal="right" vertical="center"/>
      <protection hidden="1"/>
    </xf>
    <xf numFmtId="165" fontId="17" fillId="0" borderId="0" xfId="0" applyNumberFormat="1" applyFont="1" applyAlignment="1" applyProtection="1">
      <alignment vertical="center"/>
      <protection hidden="1"/>
    </xf>
    <xf numFmtId="0" fontId="23" fillId="0" borderId="0" xfId="0" applyFont="1" applyAlignment="1" applyProtection="1">
      <alignment vertical="center"/>
      <protection hidden="1"/>
    </xf>
    <xf numFmtId="0" fontId="9" fillId="2" borderId="0" xfId="0" applyFont="1" applyFill="1" applyAlignment="1" applyProtection="1">
      <alignment vertical="center"/>
      <protection hidden="1"/>
    </xf>
    <xf numFmtId="1" fontId="10" fillId="2" borderId="0" xfId="0" applyNumberFormat="1" applyFont="1" applyFill="1" applyAlignment="1" applyProtection="1">
      <alignment vertical="center"/>
      <protection hidden="1"/>
    </xf>
    <xf numFmtId="0" fontId="11" fillId="2" borderId="0" xfId="0" applyFont="1" applyFill="1" applyAlignment="1" applyProtection="1">
      <alignment vertical="center"/>
      <protection hidden="1"/>
    </xf>
    <xf numFmtId="0" fontId="21" fillId="0" borderId="0" xfId="0" applyFont="1" applyProtection="1">
      <protection hidden="1"/>
    </xf>
    <xf numFmtId="1" fontId="22" fillId="2" borderId="0" xfId="0" applyNumberFormat="1" applyFont="1" applyFill="1" applyAlignment="1" applyProtection="1">
      <alignment horizontal="right"/>
      <protection hidden="1"/>
    </xf>
    <xf numFmtId="165" fontId="22" fillId="2" borderId="0" xfId="0" applyNumberFormat="1" applyFont="1" applyFill="1" applyAlignment="1" applyProtection="1">
      <alignment horizontal="right"/>
      <protection hidden="1"/>
    </xf>
    <xf numFmtId="9" fontId="24" fillId="0" borderId="1" xfId="10" applyFont="1" applyFill="1" applyBorder="1" applyProtection="1">
      <protection hidden="1"/>
    </xf>
    <xf numFmtId="1" fontId="24" fillId="0" borderId="0" xfId="0" applyNumberFormat="1" applyFont="1" applyProtection="1">
      <protection hidden="1"/>
    </xf>
    <xf numFmtId="1" fontId="24" fillId="0" borderId="0" xfId="0" applyNumberFormat="1" applyFont="1" applyAlignment="1" applyProtection="1">
      <alignment horizontal="right"/>
      <protection hidden="1"/>
    </xf>
    <xf numFmtId="0" fontId="6" fillId="0" borderId="0" xfId="0" applyFont="1" applyProtection="1">
      <protection hidden="1"/>
    </xf>
    <xf numFmtId="0" fontId="10" fillId="2" borderId="11" xfId="0" applyFont="1" applyFill="1" applyBorder="1" applyProtection="1">
      <protection hidden="1"/>
    </xf>
    <xf numFmtId="0" fontId="25" fillId="2" borderId="11" xfId="0" applyFont="1" applyFill="1" applyBorder="1" applyAlignment="1" applyProtection="1">
      <alignment horizontal="right" vertical="center"/>
      <protection hidden="1"/>
    </xf>
    <xf numFmtId="0" fontId="10" fillId="0" borderId="21" xfId="0" applyFont="1" applyBorder="1" applyProtection="1">
      <protection hidden="1"/>
    </xf>
    <xf numFmtId="0" fontId="10" fillId="0" borderId="0" xfId="0" applyFont="1" applyProtection="1">
      <protection hidden="1"/>
    </xf>
    <xf numFmtId="1" fontId="4" fillId="0" borderId="11" xfId="0" applyNumberFormat="1" applyFont="1" applyBorder="1" applyProtection="1">
      <protection hidden="1"/>
    </xf>
    <xf numFmtId="0" fontId="26" fillId="2" borderId="8" xfId="0" applyFont="1" applyFill="1" applyBorder="1" applyProtection="1">
      <protection hidden="1"/>
    </xf>
    <xf numFmtId="0" fontId="10" fillId="2" borderId="9" xfId="0" applyFont="1" applyFill="1" applyBorder="1" applyAlignment="1" applyProtection="1">
      <alignment horizontal="right"/>
      <protection hidden="1"/>
    </xf>
    <xf numFmtId="0" fontId="10" fillId="2" borderId="0" xfId="0" applyFont="1" applyFill="1" applyAlignment="1" applyProtection="1">
      <alignment horizontal="right"/>
      <protection hidden="1"/>
    </xf>
    <xf numFmtId="0" fontId="6" fillId="2" borderId="18" xfId="0" applyFont="1" applyFill="1" applyBorder="1" applyAlignment="1" applyProtection="1">
      <alignment horizontal="left"/>
      <protection hidden="1"/>
    </xf>
    <xf numFmtId="165" fontId="6" fillId="2" borderId="13" xfId="0" applyNumberFormat="1" applyFont="1" applyFill="1" applyBorder="1" applyProtection="1">
      <protection hidden="1"/>
    </xf>
    <xf numFmtId="165" fontId="6" fillId="2" borderId="13" xfId="0" applyNumberFormat="1" applyFont="1" applyFill="1" applyBorder="1" applyAlignment="1" applyProtection="1">
      <alignment horizontal="right"/>
      <protection hidden="1"/>
    </xf>
    <xf numFmtId="165" fontId="10" fillId="2" borderId="13" xfId="0" applyNumberFormat="1" applyFont="1" applyFill="1" applyBorder="1" applyAlignment="1" applyProtection="1">
      <alignment horizontal="center"/>
      <protection hidden="1"/>
    </xf>
    <xf numFmtId="165" fontId="10" fillId="2" borderId="0" xfId="0" applyNumberFormat="1" applyFont="1" applyFill="1" applyAlignment="1" applyProtection="1">
      <alignment horizontal="center"/>
      <protection hidden="1"/>
    </xf>
    <xf numFmtId="169" fontId="6" fillId="4" borderId="11" xfId="9" applyNumberFormat="1" applyFont="1" applyFill="1" applyBorder="1" applyAlignment="1" applyProtection="1">
      <alignment vertical="top"/>
      <protection hidden="1"/>
    </xf>
    <xf numFmtId="169" fontId="6" fillId="4" borderId="0" xfId="9" applyNumberFormat="1" applyFont="1" applyFill="1" applyBorder="1" applyAlignment="1" applyProtection="1">
      <alignment vertical="top"/>
      <protection hidden="1"/>
    </xf>
    <xf numFmtId="169" fontId="6" fillId="4" borderId="18" xfId="9" applyNumberFormat="1" applyFont="1" applyFill="1" applyBorder="1" applyAlignment="1" applyProtection="1">
      <alignment vertical="top"/>
      <protection hidden="1"/>
    </xf>
    <xf numFmtId="169" fontId="6" fillId="4" borderId="13" xfId="9" applyNumberFormat="1" applyFont="1" applyFill="1" applyBorder="1" applyAlignment="1" applyProtection="1">
      <alignment vertical="top"/>
      <protection hidden="1"/>
    </xf>
    <xf numFmtId="1" fontId="24" fillId="0" borderId="1" xfId="0" applyNumberFormat="1" applyFont="1" applyBorder="1" applyProtection="1">
      <protection hidden="1"/>
    </xf>
    <xf numFmtId="1" fontId="24" fillId="0" borderId="1" xfId="0" applyNumberFormat="1" applyFont="1" applyBorder="1" applyAlignment="1" applyProtection="1">
      <alignment horizontal="right"/>
      <protection hidden="1"/>
    </xf>
    <xf numFmtId="0" fontId="4" fillId="0" borderId="0" xfId="2" applyFont="1" applyProtection="1">
      <protection hidden="1"/>
    </xf>
    <xf numFmtId="0" fontId="28" fillId="0" borderId="1" xfId="2" applyFont="1" applyBorder="1" applyProtection="1">
      <protection hidden="1"/>
    </xf>
    <xf numFmtId="165" fontId="4" fillId="0" borderId="1" xfId="2" applyNumberFormat="1" applyFont="1" applyBorder="1" applyProtection="1">
      <protection hidden="1"/>
    </xf>
    <xf numFmtId="165" fontId="10" fillId="2" borderId="9" xfId="0" applyNumberFormat="1" applyFont="1" applyFill="1" applyBorder="1" applyProtection="1">
      <protection hidden="1"/>
    </xf>
    <xf numFmtId="165" fontId="4" fillId="0" borderId="0" xfId="2" applyNumberFormat="1" applyFont="1" applyProtection="1">
      <protection hidden="1"/>
    </xf>
    <xf numFmtId="0" fontId="18" fillId="0" borderId="0" xfId="0" applyFont="1"/>
    <xf numFmtId="0" fontId="4" fillId="0" borderId="0" xfId="0" applyFont="1"/>
    <xf numFmtId="0" fontId="16" fillId="0" borderId="0" xfId="0" applyFont="1"/>
    <xf numFmtId="165" fontId="16" fillId="0" borderId="0" xfId="0" applyNumberFormat="1" applyFont="1"/>
    <xf numFmtId="165" fontId="17" fillId="0" borderId="0" xfId="0" applyNumberFormat="1" applyFont="1"/>
    <xf numFmtId="0" fontId="5" fillId="2" borderId="0" xfId="0" applyFont="1" applyFill="1"/>
    <xf numFmtId="165" fontId="5" fillId="2" borderId="0" xfId="0" applyNumberFormat="1" applyFont="1" applyFill="1"/>
    <xf numFmtId="0" fontId="19" fillId="0" borderId="0" xfId="0" applyFont="1"/>
    <xf numFmtId="0" fontId="21" fillId="0" borderId="0" xfId="0" applyFont="1"/>
    <xf numFmtId="165" fontId="22" fillId="2" borderId="0" xfId="0" applyNumberFormat="1" applyFont="1" applyFill="1"/>
    <xf numFmtId="0" fontId="31" fillId="0" borderId="0" xfId="0" applyFont="1"/>
    <xf numFmtId="1" fontId="10" fillId="2" borderId="0" xfId="0" applyNumberFormat="1" applyFont="1" applyFill="1"/>
    <xf numFmtId="1" fontId="6" fillId="2" borderId="0" xfId="0" applyNumberFormat="1" applyFont="1" applyFill="1"/>
    <xf numFmtId="0" fontId="10" fillId="2" borderId="0" xfId="0" applyFont="1" applyFill="1"/>
    <xf numFmtId="3" fontId="22" fillId="2" borderId="0" xfId="0" applyNumberFormat="1" applyFont="1" applyFill="1" applyAlignment="1">
      <alignment horizontal="right"/>
    </xf>
    <xf numFmtId="1" fontId="22" fillId="2" borderId="0" xfId="0" applyNumberFormat="1" applyFont="1" applyFill="1" applyAlignment="1">
      <alignment horizontal="right"/>
    </xf>
    <xf numFmtId="165" fontId="22" fillId="2" borderId="0" xfId="0" applyNumberFormat="1" applyFont="1" applyFill="1" applyAlignment="1">
      <alignment horizontal="right"/>
    </xf>
    <xf numFmtId="1" fontId="4" fillId="0" borderId="0" xfId="0" applyNumberFormat="1" applyFont="1"/>
    <xf numFmtId="1" fontId="24" fillId="0" borderId="0" xfId="0" applyNumberFormat="1" applyFont="1"/>
    <xf numFmtId="0" fontId="26" fillId="2" borderId="11" xfId="0" applyFont="1" applyFill="1" applyBorder="1" applyProtection="1">
      <protection hidden="1"/>
    </xf>
    <xf numFmtId="1" fontId="29" fillId="0" borderId="0" xfId="0" applyNumberFormat="1" applyFont="1"/>
    <xf numFmtId="1" fontId="24" fillId="0" borderId="1" xfId="0" applyNumberFormat="1" applyFont="1" applyBorder="1"/>
    <xf numFmtId="0" fontId="10" fillId="0" borderId="0" xfId="0" applyFont="1"/>
    <xf numFmtId="0" fontId="6" fillId="3" borderId="0" xfId="0" applyFont="1" applyFill="1" applyAlignment="1">
      <alignment horizontal="center"/>
    </xf>
    <xf numFmtId="0" fontId="31" fillId="0" borderId="2" xfId="0" applyFont="1" applyBorder="1" applyAlignment="1">
      <alignment horizontal="right"/>
    </xf>
    <xf numFmtId="0" fontId="17" fillId="0" borderId="0" xfId="0" applyFont="1"/>
    <xf numFmtId="44" fontId="31" fillId="0" borderId="0" xfId="0" applyNumberFormat="1" applyFont="1"/>
    <xf numFmtId="165" fontId="15" fillId="0" borderId="0" xfId="0" applyNumberFormat="1" applyFont="1"/>
    <xf numFmtId="0" fontId="15" fillId="0" borderId="0" xfId="0" applyFont="1"/>
    <xf numFmtId="0" fontId="26" fillId="0" borderId="0" xfId="0" applyFont="1"/>
    <xf numFmtId="0" fontId="6" fillId="0" borderId="0" xfId="0" applyFont="1"/>
    <xf numFmtId="0" fontId="5" fillId="0" borderId="0" xfId="0" applyFont="1"/>
    <xf numFmtId="1" fontId="5" fillId="2" borderId="0" xfId="0" applyNumberFormat="1" applyFont="1" applyFill="1"/>
    <xf numFmtId="1" fontId="7" fillId="2" borderId="0" xfId="0" applyNumberFormat="1" applyFont="1" applyFill="1"/>
    <xf numFmtId="0" fontId="22" fillId="0" borderId="0" xfId="0" applyFont="1"/>
    <xf numFmtId="0" fontId="9" fillId="2" borderId="0" xfId="0" applyFont="1" applyFill="1"/>
    <xf numFmtId="1" fontId="6" fillId="0" borderId="0" xfId="0" applyNumberFormat="1" applyFont="1"/>
    <xf numFmtId="1" fontId="31" fillId="0" borderId="0" xfId="0" applyNumberFormat="1" applyFont="1"/>
    <xf numFmtId="168" fontId="6" fillId="3" borderId="0" xfId="9" applyNumberFormat="1" applyFont="1" applyFill="1" applyBorder="1" applyAlignment="1" applyProtection="1">
      <alignment horizontal="right"/>
    </xf>
    <xf numFmtId="1" fontId="15" fillId="0" borderId="0" xfId="0" applyNumberFormat="1" applyFont="1"/>
    <xf numFmtId="165" fontId="14" fillId="2" borderId="0" xfId="0" applyNumberFormat="1" applyFont="1" applyFill="1" applyAlignment="1">
      <alignment vertical="center"/>
    </xf>
    <xf numFmtId="0" fontId="6" fillId="0" borderId="0" xfId="2" applyFont="1"/>
    <xf numFmtId="0" fontId="10" fillId="0" borderId="1" xfId="2" applyFont="1" applyBorder="1"/>
    <xf numFmtId="165" fontId="6" fillId="0" borderId="1" xfId="2" applyNumberFormat="1" applyFont="1" applyBorder="1"/>
    <xf numFmtId="165" fontId="6" fillId="0" borderId="0" xfId="2" applyNumberFormat="1" applyFont="1"/>
    <xf numFmtId="0" fontId="10" fillId="0" borderId="0" xfId="2" applyFont="1"/>
    <xf numFmtId="0" fontId="21" fillId="0" borderId="0" xfId="2" applyFont="1" applyProtection="1">
      <protection hidden="1"/>
    </xf>
    <xf numFmtId="0" fontId="21" fillId="6" borderId="0" xfId="2" applyFont="1" applyFill="1" applyProtection="1">
      <protection hidden="1"/>
    </xf>
    <xf numFmtId="0" fontId="18" fillId="0" borderId="0" xfId="2" applyFont="1" applyAlignment="1" applyProtection="1">
      <alignment vertical="center"/>
      <protection hidden="1"/>
    </xf>
    <xf numFmtId="1" fontId="5" fillId="2" borderId="0" xfId="0" applyNumberFormat="1" applyFont="1" applyFill="1" applyAlignment="1" applyProtection="1">
      <alignment vertical="center"/>
      <protection hidden="1"/>
    </xf>
    <xf numFmtId="0" fontId="21" fillId="2" borderId="0" xfId="2" applyFont="1" applyFill="1" applyAlignment="1" applyProtection="1">
      <alignment vertical="center"/>
      <protection hidden="1"/>
    </xf>
    <xf numFmtId="0" fontId="18" fillId="6" borderId="0" xfId="2" applyFont="1" applyFill="1" applyAlignment="1" applyProtection="1">
      <alignment vertical="center"/>
      <protection hidden="1"/>
    </xf>
    <xf numFmtId="0" fontId="21" fillId="0" borderId="0" xfId="2" applyFont="1" applyAlignment="1" applyProtection="1">
      <alignment vertical="center"/>
      <protection hidden="1"/>
    </xf>
    <xf numFmtId="0" fontId="7" fillId="2" borderId="0" xfId="0" applyFont="1" applyFill="1" applyAlignment="1" applyProtection="1">
      <alignment vertical="center"/>
      <protection hidden="1"/>
    </xf>
    <xf numFmtId="0" fontId="21" fillId="6" borderId="0" xfId="2" applyFont="1" applyFill="1" applyAlignment="1" applyProtection="1">
      <alignment vertical="center"/>
      <protection hidden="1"/>
    </xf>
    <xf numFmtId="1" fontId="10" fillId="2" borderId="0" xfId="0" applyNumberFormat="1" applyFont="1" applyFill="1" applyAlignment="1" applyProtection="1">
      <alignment horizontal="left" vertical="center"/>
      <protection hidden="1"/>
    </xf>
    <xf numFmtId="0" fontId="10" fillId="2" borderId="0" xfId="0" applyFont="1" applyFill="1" applyAlignment="1" applyProtection="1">
      <alignment vertical="center"/>
      <protection hidden="1"/>
    </xf>
    <xf numFmtId="1" fontId="11" fillId="2" borderId="0" xfId="0" applyNumberFormat="1" applyFont="1" applyFill="1" applyAlignment="1" applyProtection="1">
      <alignment vertical="center"/>
      <protection hidden="1"/>
    </xf>
    <xf numFmtId="0" fontId="10" fillId="2" borderId="0" xfId="0" applyFont="1" applyFill="1" applyAlignment="1" applyProtection="1">
      <alignment horizontal="left" vertical="center"/>
      <protection hidden="1"/>
    </xf>
    <xf numFmtId="3" fontId="22" fillId="2" borderId="0" xfId="0" applyNumberFormat="1" applyFont="1" applyFill="1" applyAlignment="1" applyProtection="1">
      <alignment horizontal="right"/>
      <protection hidden="1"/>
    </xf>
    <xf numFmtId="0" fontId="21" fillId="2" borderId="0" xfId="2" applyFont="1" applyFill="1" applyProtection="1">
      <protection hidden="1"/>
    </xf>
    <xf numFmtId="0" fontId="4" fillId="0" borderId="0" xfId="2" applyFont="1" applyAlignment="1" applyProtection="1">
      <alignment vertical="center"/>
      <protection hidden="1"/>
    </xf>
    <xf numFmtId="0" fontId="28" fillId="0" borderId="1" xfId="2" applyFont="1" applyBorder="1" applyAlignment="1" applyProtection="1">
      <alignment vertical="center"/>
      <protection hidden="1"/>
    </xf>
    <xf numFmtId="165" fontId="4" fillId="0" borderId="1" xfId="2" applyNumberFormat="1" applyFont="1" applyBorder="1" applyAlignment="1" applyProtection="1">
      <alignment horizontal="right" vertical="center"/>
      <protection hidden="1"/>
    </xf>
    <xf numFmtId="0" fontId="28" fillId="0" borderId="0" xfId="2" applyFont="1" applyAlignment="1" applyProtection="1">
      <alignment vertical="center"/>
      <protection hidden="1"/>
    </xf>
    <xf numFmtId="165" fontId="4" fillId="0" borderId="0" xfId="2" applyNumberFormat="1" applyFont="1" applyAlignment="1" applyProtection="1">
      <alignment horizontal="right" vertical="center"/>
      <protection hidden="1"/>
    </xf>
    <xf numFmtId="0" fontId="4" fillId="0" borderId="0" xfId="2" quotePrefix="1" applyFont="1" applyAlignment="1" applyProtection="1">
      <alignment horizontal="left" vertical="center" wrapText="1"/>
      <protection hidden="1"/>
    </xf>
    <xf numFmtId="1" fontId="26" fillId="2" borderId="3" xfId="0" applyNumberFormat="1" applyFont="1" applyFill="1" applyBorder="1" applyAlignment="1" applyProtection="1">
      <alignment horizontal="center" vertical="center"/>
      <protection hidden="1"/>
    </xf>
    <xf numFmtId="165" fontId="26" fillId="2" borderId="3" xfId="0" applyNumberFormat="1" applyFont="1" applyFill="1" applyBorder="1" applyAlignment="1" applyProtection="1">
      <alignment vertical="center"/>
      <protection hidden="1"/>
    </xf>
    <xf numFmtId="44" fontId="32" fillId="5" borderId="2" xfId="1" applyFont="1" applyFill="1" applyBorder="1" applyAlignment="1" applyProtection="1">
      <alignment vertical="center"/>
      <protection hidden="1"/>
    </xf>
    <xf numFmtId="0" fontId="15" fillId="2" borderId="4" xfId="0" applyFont="1" applyFill="1" applyBorder="1" applyAlignment="1" applyProtection="1">
      <alignment horizontal="right" vertical="center"/>
      <protection hidden="1"/>
    </xf>
    <xf numFmtId="0" fontId="26" fillId="3" borderId="0" xfId="0" applyFont="1" applyFill="1" applyAlignment="1" applyProtection="1">
      <alignment horizontal="left"/>
      <protection hidden="1"/>
    </xf>
    <xf numFmtId="0" fontId="26" fillId="2" borderId="4" xfId="0" applyFont="1" applyFill="1" applyBorder="1" applyAlignment="1" applyProtection="1">
      <alignment horizontal="left"/>
      <protection hidden="1"/>
    </xf>
    <xf numFmtId="0" fontId="26" fillId="5" borderId="5" xfId="0" applyFont="1" applyFill="1" applyBorder="1" applyProtection="1">
      <protection hidden="1"/>
    </xf>
    <xf numFmtId="0" fontId="29" fillId="5" borderId="6" xfId="0" applyFont="1" applyFill="1" applyBorder="1" applyProtection="1">
      <protection hidden="1"/>
    </xf>
    <xf numFmtId="44" fontId="32" fillId="5" borderId="7" xfId="0" applyNumberFormat="1" applyFont="1" applyFill="1" applyBorder="1" applyAlignment="1" applyProtection="1">
      <alignment vertical="center"/>
      <protection hidden="1"/>
    </xf>
    <xf numFmtId="1" fontId="30" fillId="0" borderId="2" xfId="0" applyNumberFormat="1" applyFont="1" applyBorder="1" applyAlignment="1" applyProtection="1">
      <alignment horizontal="center"/>
      <protection hidden="1"/>
    </xf>
    <xf numFmtId="1" fontId="30" fillId="0" borderId="2" xfId="0" applyNumberFormat="1" applyFont="1" applyBorder="1" applyProtection="1">
      <protection hidden="1"/>
    </xf>
    <xf numFmtId="165" fontId="11" fillId="7" borderId="19" xfId="0" applyNumberFormat="1" applyFont="1" applyFill="1" applyBorder="1"/>
    <xf numFmtId="0" fontId="26" fillId="2" borderId="8" xfId="0" applyFont="1" applyFill="1" applyBorder="1" applyAlignment="1" applyProtection="1">
      <alignment horizontal="left" vertical="center"/>
      <protection hidden="1"/>
    </xf>
    <xf numFmtId="0" fontId="6" fillId="2" borderId="15" xfId="0" applyFont="1" applyFill="1" applyBorder="1" applyAlignment="1" applyProtection="1">
      <alignment horizontal="right" vertical="center"/>
      <protection hidden="1"/>
    </xf>
    <xf numFmtId="0" fontId="6" fillId="2" borderId="15" xfId="0" applyFont="1" applyFill="1" applyBorder="1" applyAlignment="1" applyProtection="1">
      <alignment horizontal="right"/>
      <protection hidden="1"/>
    </xf>
    <xf numFmtId="168" fontId="6" fillId="3" borderId="2" xfId="9" applyNumberFormat="1" applyFont="1" applyFill="1" applyBorder="1" applyProtection="1">
      <protection hidden="1"/>
    </xf>
    <xf numFmtId="168" fontId="6" fillId="3" borderId="3" xfId="9" applyNumberFormat="1" applyFont="1" applyFill="1" applyBorder="1" applyProtection="1">
      <protection hidden="1"/>
    </xf>
    <xf numFmtId="168" fontId="6" fillId="3" borderId="16" xfId="9" applyNumberFormat="1" applyFont="1" applyFill="1" applyBorder="1" applyProtection="1">
      <protection hidden="1"/>
    </xf>
    <xf numFmtId="168" fontId="6" fillId="0" borderId="2" xfId="9" applyNumberFormat="1" applyFont="1" applyFill="1" applyBorder="1" applyProtection="1">
      <protection hidden="1"/>
    </xf>
    <xf numFmtId="165" fontId="26" fillId="2" borderId="8" xfId="0" applyNumberFormat="1" applyFont="1" applyFill="1" applyBorder="1" applyProtection="1">
      <protection hidden="1"/>
    </xf>
    <xf numFmtId="165" fontId="26" fillId="5" borderId="19" xfId="0" applyNumberFormat="1" applyFont="1" applyFill="1" applyBorder="1" applyAlignment="1" applyProtection="1">
      <alignment vertical="center"/>
      <protection hidden="1"/>
    </xf>
    <xf numFmtId="165" fontId="10" fillId="2" borderId="13" xfId="0" applyNumberFormat="1" applyFont="1" applyFill="1" applyBorder="1" applyAlignment="1" applyProtection="1">
      <alignment horizontal="right" wrapText="1"/>
      <protection hidden="1"/>
    </xf>
    <xf numFmtId="0" fontId="10" fillId="2" borderId="2" xfId="0" applyFont="1" applyFill="1" applyBorder="1" applyAlignment="1" applyProtection="1">
      <alignment horizontal="right"/>
      <protection hidden="1"/>
    </xf>
    <xf numFmtId="0" fontId="10" fillId="2" borderId="15" xfId="0" applyFont="1" applyFill="1" applyBorder="1" applyAlignment="1" applyProtection="1">
      <alignment horizontal="right" vertical="center"/>
      <protection hidden="1"/>
    </xf>
    <xf numFmtId="0" fontId="26" fillId="2" borderId="0" xfId="0" applyFont="1" applyFill="1" applyAlignment="1" applyProtection="1">
      <alignment horizontal="left" vertical="center"/>
      <protection hidden="1"/>
    </xf>
    <xf numFmtId="0" fontId="10" fillId="2" borderId="18" xfId="0" applyFont="1" applyFill="1" applyBorder="1" applyAlignment="1" applyProtection="1">
      <alignment horizontal="right"/>
      <protection hidden="1"/>
    </xf>
    <xf numFmtId="0" fontId="10" fillId="2" borderId="13" xfId="0" applyFont="1" applyFill="1" applyBorder="1" applyAlignment="1" applyProtection="1">
      <alignment horizontal="right"/>
      <protection hidden="1"/>
    </xf>
    <xf numFmtId="0" fontId="32" fillId="0" borderId="0" xfId="2" applyFont="1" applyAlignment="1" applyProtection="1">
      <alignment vertical="center"/>
      <protection hidden="1"/>
    </xf>
    <xf numFmtId="0" fontId="10" fillId="2" borderId="8" xfId="0" applyFont="1" applyFill="1" applyBorder="1" applyAlignment="1">
      <alignment horizontal="left"/>
    </xf>
    <xf numFmtId="0" fontId="10" fillId="2" borderId="9" xfId="0" applyFont="1" applyFill="1" applyBorder="1" applyAlignment="1">
      <alignment horizontal="right"/>
    </xf>
    <xf numFmtId="165" fontId="10" fillId="2" borderId="9" xfId="0" applyNumberFormat="1" applyFont="1" applyFill="1" applyBorder="1" applyAlignment="1">
      <alignment horizontal="center"/>
    </xf>
    <xf numFmtId="165" fontId="10" fillId="2" borderId="10" xfId="0" applyNumberFormat="1" applyFont="1" applyFill="1" applyBorder="1" applyAlignment="1">
      <alignment horizontal="center"/>
    </xf>
    <xf numFmtId="0" fontId="10" fillId="2" borderId="11" xfId="0" applyFont="1" applyFill="1" applyBorder="1" applyAlignment="1">
      <alignment horizontal="center"/>
    </xf>
    <xf numFmtId="0" fontId="10" fillId="2" borderId="0" xfId="0" applyFont="1" applyFill="1" applyAlignment="1">
      <alignment horizontal="right"/>
    </xf>
    <xf numFmtId="165" fontId="10" fillId="2" borderId="0" xfId="0" applyNumberFormat="1" applyFont="1" applyFill="1" applyAlignment="1">
      <alignment horizontal="center"/>
    </xf>
    <xf numFmtId="165" fontId="10" fillId="2" borderId="12" xfId="0" applyNumberFormat="1" applyFont="1" applyFill="1" applyBorder="1" applyAlignment="1">
      <alignment horizontal="center"/>
    </xf>
    <xf numFmtId="0" fontId="10" fillId="2" borderId="11" xfId="0" applyFont="1" applyFill="1" applyBorder="1" applyAlignment="1">
      <alignment horizontal="left"/>
    </xf>
    <xf numFmtId="0" fontId="10" fillId="2" borderId="13" xfId="0" applyFont="1" applyFill="1" applyBorder="1" applyAlignment="1">
      <alignment horizontal="right"/>
    </xf>
    <xf numFmtId="0" fontId="12" fillId="3" borderId="2" xfId="0" applyFont="1" applyFill="1" applyBorder="1" applyAlignment="1" applyProtection="1">
      <alignment horizontal="left"/>
      <protection locked="0"/>
    </xf>
    <xf numFmtId="44" fontId="6" fillId="4" borderId="2" xfId="11" applyFont="1" applyFill="1" applyBorder="1" applyAlignment="1" applyProtection="1">
      <protection locked="0"/>
    </xf>
    <xf numFmtId="165" fontId="10" fillId="2" borderId="12" xfId="0" applyNumberFormat="1" applyFont="1" applyFill="1" applyBorder="1" applyAlignment="1">
      <alignment horizontal="right"/>
    </xf>
    <xf numFmtId="165" fontId="10" fillId="2" borderId="11" xfId="0" applyNumberFormat="1" applyFont="1" applyFill="1" applyBorder="1" applyAlignment="1">
      <alignment horizontal="center"/>
    </xf>
    <xf numFmtId="165" fontId="10" fillId="2" borderId="0" xfId="0" applyNumberFormat="1" applyFont="1" applyFill="1" applyAlignment="1">
      <alignment horizontal="right"/>
    </xf>
    <xf numFmtId="0" fontId="6" fillId="2" borderId="11" xfId="0" applyFont="1" applyFill="1" applyBorder="1" applyAlignment="1">
      <alignment horizontal="left"/>
    </xf>
    <xf numFmtId="165" fontId="28" fillId="2" borderId="0" xfId="0" applyNumberFormat="1" applyFont="1" applyFill="1" applyAlignment="1">
      <alignment horizontal="center"/>
    </xf>
    <xf numFmtId="165" fontId="28" fillId="2" borderId="0" xfId="0" applyNumberFormat="1" applyFont="1" applyFill="1" applyAlignment="1">
      <alignment horizontal="right"/>
    </xf>
    <xf numFmtId="0" fontId="10" fillId="2" borderId="11" xfId="0" applyFont="1" applyFill="1" applyBorder="1" applyAlignment="1">
      <alignment horizontal="right"/>
    </xf>
    <xf numFmtId="49" fontId="10" fillId="2" borderId="12" xfId="0" applyNumberFormat="1" applyFont="1" applyFill="1" applyBorder="1" applyAlignment="1">
      <alignment horizontal="right"/>
    </xf>
    <xf numFmtId="0" fontId="10" fillId="2" borderId="18" xfId="0" applyFont="1" applyFill="1" applyBorder="1" applyAlignment="1">
      <alignment horizontal="right"/>
    </xf>
    <xf numFmtId="165" fontId="28" fillId="2" borderId="18" xfId="0" applyNumberFormat="1" applyFont="1" applyFill="1" applyBorder="1" applyAlignment="1">
      <alignment horizontal="center"/>
    </xf>
    <xf numFmtId="165" fontId="28" fillId="2" borderId="14" xfId="0" applyNumberFormat="1" applyFont="1" applyFill="1" applyBorder="1" applyAlignment="1">
      <alignment horizontal="center"/>
    </xf>
    <xf numFmtId="165" fontId="28" fillId="2" borderId="13" xfId="0" applyNumberFormat="1" applyFont="1" applyFill="1" applyBorder="1" applyAlignment="1">
      <alignment horizontal="right"/>
    </xf>
    <xf numFmtId="165" fontId="10" fillId="2" borderId="14" xfId="0" applyNumberFormat="1" applyFont="1" applyFill="1" applyBorder="1" applyAlignment="1">
      <alignment horizontal="right"/>
    </xf>
    <xf numFmtId="0" fontId="6" fillId="0" borderId="17" xfId="0" applyFont="1" applyBorder="1" applyAlignment="1">
      <alignment horizontal="right"/>
    </xf>
    <xf numFmtId="3" fontId="6" fillId="0" borderId="2" xfId="9" applyNumberFormat="1" applyFont="1" applyFill="1" applyBorder="1" applyAlignment="1" applyProtection="1"/>
    <xf numFmtId="168" fontId="12" fillId="3" borderId="2" xfId="9" applyNumberFormat="1" applyFont="1" applyFill="1" applyBorder="1" applyAlignment="1" applyProtection="1">
      <alignment horizontal="right"/>
      <protection locked="0"/>
    </xf>
    <xf numFmtId="171" fontId="6" fillId="0" borderId="17" xfId="9" applyNumberFormat="1" applyFont="1" applyFill="1" applyBorder="1" applyAlignment="1" applyProtection="1">
      <alignment horizontal="right"/>
    </xf>
    <xf numFmtId="172" fontId="6" fillId="4" borderId="2" xfId="10" applyNumberFormat="1" applyFont="1" applyFill="1" applyBorder="1" applyAlignment="1" applyProtection="1">
      <alignment horizontal="right"/>
      <protection locked="0"/>
    </xf>
    <xf numFmtId="0" fontId="6" fillId="0" borderId="2" xfId="0" applyFont="1" applyBorder="1" applyAlignment="1">
      <alignment horizontal="right"/>
    </xf>
    <xf numFmtId="0" fontId="4" fillId="0" borderId="2" xfId="0" applyFont="1" applyBorder="1" applyAlignment="1">
      <alignment horizontal="right"/>
    </xf>
    <xf numFmtId="0" fontId="27" fillId="0" borderId="0" xfId="0" applyFont="1"/>
    <xf numFmtId="0" fontId="10" fillId="5" borderId="2" xfId="0" applyFont="1" applyFill="1" applyBorder="1" applyAlignment="1">
      <alignment horizontal="right"/>
    </xf>
    <xf numFmtId="0" fontId="10" fillId="2" borderId="3" xfId="0" applyFont="1" applyFill="1" applyBorder="1"/>
    <xf numFmtId="1" fontId="10" fillId="2" borderId="3" xfId="0" applyNumberFormat="1" applyFont="1" applyFill="1" applyBorder="1" applyAlignment="1">
      <alignment horizontal="right"/>
    </xf>
    <xf numFmtId="1" fontId="10" fillId="2" borderId="16" xfId="0" applyNumberFormat="1" applyFont="1" applyFill="1" applyBorder="1" applyAlignment="1">
      <alignment horizontal="right"/>
    </xf>
    <xf numFmtId="0" fontId="6" fillId="3" borderId="2" xfId="0" applyFont="1" applyFill="1" applyBorder="1" applyAlignment="1">
      <alignment horizontal="right"/>
    </xf>
    <xf numFmtId="0" fontId="10" fillId="3" borderId="2" xfId="0" applyFont="1" applyFill="1" applyBorder="1" applyAlignment="1">
      <alignment horizontal="right"/>
    </xf>
    <xf numFmtId="165" fontId="10" fillId="8" borderId="19" xfId="0" applyNumberFormat="1" applyFont="1" applyFill="1" applyBorder="1"/>
    <xf numFmtId="165" fontId="6" fillId="0" borderId="3" xfId="0" applyNumberFormat="1" applyFont="1" applyBorder="1" applyProtection="1">
      <protection hidden="1"/>
    </xf>
    <xf numFmtId="165" fontId="6" fillId="0" borderId="16" xfId="0" applyNumberFormat="1" applyFont="1" applyBorder="1" applyProtection="1">
      <protection hidden="1"/>
    </xf>
    <xf numFmtId="165" fontId="6" fillId="0" borderId="13" xfId="0" applyNumberFormat="1" applyFont="1" applyBorder="1" applyProtection="1">
      <protection hidden="1"/>
    </xf>
    <xf numFmtId="165" fontId="26" fillId="2" borderId="11" xfId="0" applyNumberFormat="1" applyFont="1" applyFill="1" applyBorder="1" applyAlignment="1">
      <alignment vertical="center"/>
    </xf>
    <xf numFmtId="165" fontId="32" fillId="5" borderId="19" xfId="2" applyNumberFormat="1" applyFont="1" applyFill="1" applyBorder="1" applyAlignment="1" applyProtection="1">
      <alignment horizontal="right" vertical="center"/>
      <protection hidden="1"/>
    </xf>
    <xf numFmtId="165" fontId="10" fillId="2" borderId="18" xfId="0" applyNumberFormat="1" applyFont="1" applyFill="1" applyBorder="1" applyProtection="1">
      <protection hidden="1"/>
    </xf>
    <xf numFmtId="0" fontId="4" fillId="0" borderId="2" xfId="2" quotePrefix="1" applyFont="1" applyBorder="1" applyAlignment="1" applyProtection="1">
      <alignment horizontal="left" vertical="center" wrapText="1"/>
      <protection hidden="1"/>
    </xf>
    <xf numFmtId="44" fontId="4" fillId="4" borderId="17" xfId="2" applyNumberFormat="1" applyFont="1" applyFill="1" applyBorder="1" applyAlignment="1" applyProtection="1">
      <alignment horizontal="right" vertical="center"/>
      <protection locked="0"/>
    </xf>
    <xf numFmtId="0" fontId="31" fillId="0" borderId="21" xfId="0" applyFont="1" applyBorder="1" applyProtection="1">
      <protection hidden="1"/>
    </xf>
    <xf numFmtId="3" fontId="6" fillId="4" borderId="2" xfId="10" applyNumberFormat="1" applyFont="1" applyFill="1" applyBorder="1" applyAlignment="1" applyProtection="1">
      <alignment horizontal="right"/>
      <protection locked="0"/>
    </xf>
    <xf numFmtId="44" fontId="6" fillId="0" borderId="17" xfId="12" applyNumberFormat="1" applyFont="1" applyFill="1" applyBorder="1" applyAlignment="1" applyProtection="1">
      <alignment horizontal="right"/>
    </xf>
    <xf numFmtId="44" fontId="6" fillId="7" borderId="2" xfId="11" applyFont="1" applyFill="1" applyBorder="1" applyAlignment="1" applyProtection="1">
      <alignment horizontal="center"/>
    </xf>
    <xf numFmtId="1" fontId="10" fillId="2" borderId="2" xfId="0" applyNumberFormat="1" applyFont="1" applyFill="1" applyBorder="1" applyAlignment="1">
      <alignment horizontal="right"/>
    </xf>
    <xf numFmtId="7" fontId="6" fillId="0" borderId="2" xfId="11" applyNumberFormat="1" applyFont="1" applyFill="1" applyBorder="1" applyAlignment="1" applyProtection="1"/>
    <xf numFmtId="0" fontId="28" fillId="0" borderId="0" xfId="2" applyFont="1" applyProtection="1">
      <protection hidden="1"/>
    </xf>
    <xf numFmtId="168" fontId="4" fillId="3" borderId="2" xfId="9" applyNumberFormat="1" applyFont="1" applyFill="1" applyBorder="1" applyProtection="1">
      <protection hidden="1"/>
    </xf>
    <xf numFmtId="168" fontId="4" fillId="3" borderId="2" xfId="9" applyNumberFormat="1" applyFont="1" applyFill="1" applyBorder="1" applyAlignment="1" applyProtection="1">
      <alignment horizontal="right"/>
      <protection hidden="1"/>
    </xf>
    <xf numFmtId="0" fontId="10" fillId="3" borderId="0" xfId="0" applyFont="1" applyFill="1" applyAlignment="1">
      <alignment horizontal="right"/>
    </xf>
    <xf numFmtId="0" fontId="28" fillId="0" borderId="0" xfId="0" applyFont="1" applyProtection="1">
      <protection hidden="1"/>
    </xf>
    <xf numFmtId="0" fontId="26" fillId="2" borderId="0" xfId="0" applyFont="1" applyFill="1" applyAlignment="1">
      <alignment horizontal="left" vertical="center"/>
    </xf>
    <xf numFmtId="168" fontId="6" fillId="3" borderId="0" xfId="9" applyNumberFormat="1" applyFont="1" applyFill="1" applyBorder="1" applyProtection="1">
      <protection hidden="1"/>
    </xf>
    <xf numFmtId="165" fontId="6" fillId="2" borderId="3" xfId="0" applyNumberFormat="1" applyFont="1" applyFill="1" applyBorder="1" applyAlignment="1" applyProtection="1">
      <alignment vertical="center"/>
      <protection hidden="1"/>
    </xf>
    <xf numFmtId="165" fontId="6" fillId="2" borderId="16" xfId="0" applyNumberFormat="1" applyFont="1" applyFill="1" applyBorder="1" applyAlignment="1" applyProtection="1">
      <alignment vertical="center"/>
      <protection hidden="1"/>
    </xf>
    <xf numFmtId="165" fontId="6" fillId="2" borderId="16" xfId="0" applyNumberFormat="1" applyFont="1" applyFill="1" applyBorder="1" applyAlignment="1" applyProtection="1">
      <alignment horizontal="center" vertical="center"/>
      <protection hidden="1"/>
    </xf>
    <xf numFmtId="165" fontId="6" fillId="2" borderId="4" xfId="0" applyNumberFormat="1" applyFont="1" applyFill="1" applyBorder="1" applyAlignment="1" applyProtection="1">
      <alignment horizontal="center" vertical="center"/>
      <protection hidden="1"/>
    </xf>
    <xf numFmtId="173" fontId="6" fillId="4" borderId="2" xfId="11" applyNumberFormat="1" applyFont="1" applyFill="1" applyBorder="1" applyAlignment="1" applyProtection="1">
      <protection locked="0"/>
    </xf>
    <xf numFmtId="173" fontId="6" fillId="0" borderId="17" xfId="12" applyNumberFormat="1" applyFont="1" applyFill="1" applyBorder="1" applyAlignment="1" applyProtection="1">
      <alignment horizontal="right"/>
    </xf>
    <xf numFmtId="173" fontId="6" fillId="7" borderId="2" xfId="11" applyNumberFormat="1" applyFont="1" applyFill="1" applyBorder="1" applyAlignment="1" applyProtection="1">
      <alignment horizontal="center"/>
    </xf>
    <xf numFmtId="174" fontId="6" fillId="0" borderId="2" xfId="11" applyNumberFormat="1" applyFont="1" applyFill="1" applyBorder="1" applyAlignment="1" applyProtection="1"/>
    <xf numFmtId="165" fontId="32" fillId="5" borderId="2" xfId="1" applyNumberFormat="1" applyFont="1" applyFill="1" applyBorder="1" applyAlignment="1" applyProtection="1">
      <alignment vertical="center"/>
      <protection hidden="1"/>
    </xf>
    <xf numFmtId="1" fontId="4" fillId="0" borderId="0" xfId="0" applyNumberFormat="1" applyFont="1" applyAlignment="1" applyProtection="1">
      <alignment horizontal="left" vertical="top" wrapText="1"/>
      <protection hidden="1"/>
    </xf>
    <xf numFmtId="14" fontId="4" fillId="0" borderId="2" xfId="0" applyNumberFormat="1" applyFont="1" applyBorder="1"/>
    <xf numFmtId="0" fontId="6" fillId="3" borderId="2" xfId="0" applyFont="1" applyFill="1" applyBorder="1" applyAlignment="1">
      <alignment horizontal="right" wrapText="1"/>
    </xf>
    <xf numFmtId="0" fontId="6" fillId="3" borderId="0" xfId="0" applyFont="1" applyFill="1" applyAlignment="1">
      <alignment horizontal="right"/>
    </xf>
    <xf numFmtId="0" fontId="6" fillId="3" borderId="0" xfId="0" applyFont="1" applyFill="1" applyAlignment="1">
      <alignment horizontal="right" wrapText="1"/>
    </xf>
    <xf numFmtId="14" fontId="4" fillId="0" borderId="0" xfId="0" applyNumberFormat="1" applyFont="1"/>
    <xf numFmtId="14" fontId="28" fillId="0" borderId="2" xfId="0" applyNumberFormat="1" applyFont="1" applyBorder="1" applyAlignment="1">
      <alignment horizontal="right"/>
    </xf>
    <xf numFmtId="165" fontId="10" fillId="8" borderId="2" xfId="0" applyNumberFormat="1" applyFont="1" applyFill="1" applyBorder="1"/>
    <xf numFmtId="165" fontId="6" fillId="3" borderId="2" xfId="0" applyNumberFormat="1" applyFont="1" applyFill="1" applyBorder="1"/>
    <xf numFmtId="165" fontId="10" fillId="8" borderId="22" xfId="0" applyNumberFormat="1" applyFont="1" applyFill="1" applyBorder="1"/>
    <xf numFmtId="0" fontId="6" fillId="0" borderId="1" xfId="2" applyFont="1" applyBorder="1"/>
    <xf numFmtId="168" fontId="33" fillId="3" borderId="16" xfId="9" applyNumberFormat="1" applyFont="1" applyFill="1" applyBorder="1" applyProtection="1">
      <protection hidden="1"/>
    </xf>
    <xf numFmtId="0" fontId="6" fillId="0" borderId="2" xfId="0" applyFont="1" applyBorder="1" applyAlignment="1">
      <alignment horizontal="right" wrapText="1"/>
    </xf>
    <xf numFmtId="7" fontId="6" fillId="9" borderId="2" xfId="11" applyNumberFormat="1" applyFont="1" applyFill="1" applyBorder="1" applyAlignment="1" applyProtection="1"/>
    <xf numFmtId="0" fontId="12" fillId="4" borderId="2" xfId="0" applyFont="1" applyFill="1" applyBorder="1" applyAlignment="1" applyProtection="1">
      <alignment vertical="center"/>
      <protection locked="0" hidden="1"/>
    </xf>
    <xf numFmtId="170" fontId="6" fillId="3" borderId="2" xfId="9" applyNumberFormat="1" applyFont="1" applyFill="1" applyBorder="1" applyAlignment="1" applyProtection="1">
      <alignment horizontal="right"/>
    </xf>
    <xf numFmtId="0" fontId="12" fillId="3" borderId="2" xfId="0" applyFont="1" applyFill="1" applyBorder="1" applyAlignment="1">
      <alignment horizontal="left"/>
    </xf>
    <xf numFmtId="165" fontId="15" fillId="0" borderId="18" xfId="0" applyNumberFormat="1" applyFont="1" applyBorder="1" applyAlignment="1" applyProtection="1">
      <alignment horizontal="center"/>
      <protection hidden="1"/>
    </xf>
    <xf numFmtId="165" fontId="15" fillId="0" borderId="13" xfId="0" applyNumberFormat="1" applyFont="1" applyBorder="1" applyAlignment="1" applyProtection="1">
      <alignment horizontal="center"/>
      <protection hidden="1"/>
    </xf>
    <xf numFmtId="168" fontId="6" fillId="3" borderId="3" xfId="9" applyNumberFormat="1" applyFont="1" applyFill="1" applyBorder="1" applyAlignment="1" applyProtection="1">
      <alignment horizontal="center"/>
      <protection hidden="1"/>
    </xf>
    <xf numFmtId="168" fontId="6" fillId="3" borderId="16" xfId="9" applyNumberFormat="1" applyFont="1" applyFill="1" applyBorder="1" applyAlignment="1" applyProtection="1">
      <alignment horizontal="center"/>
      <protection hidden="1"/>
    </xf>
    <xf numFmtId="1" fontId="6" fillId="2" borderId="8" xfId="0" applyNumberFormat="1" applyFont="1" applyFill="1" applyBorder="1" applyAlignment="1" applyProtection="1">
      <alignment horizontal="center" vertical="center"/>
      <protection hidden="1"/>
    </xf>
    <xf numFmtId="1" fontId="6" fillId="2" borderId="9" xfId="0" applyNumberFormat="1" applyFont="1" applyFill="1" applyBorder="1" applyAlignment="1" applyProtection="1">
      <alignment horizontal="center" vertical="center"/>
      <protection hidden="1"/>
    </xf>
    <xf numFmtId="1" fontId="6" fillId="2" borderId="10" xfId="0" applyNumberFormat="1" applyFont="1" applyFill="1" applyBorder="1" applyAlignment="1" applyProtection="1">
      <alignment horizontal="center" vertical="center"/>
      <protection hidden="1"/>
    </xf>
    <xf numFmtId="1" fontId="6" fillId="2" borderId="18" xfId="0" applyNumberFormat="1" applyFont="1" applyFill="1" applyBorder="1" applyAlignment="1" applyProtection="1">
      <alignment horizontal="center" vertical="center"/>
      <protection hidden="1"/>
    </xf>
    <xf numFmtId="1" fontId="6" fillId="2" borderId="13" xfId="0" applyNumberFormat="1" applyFont="1" applyFill="1" applyBorder="1" applyAlignment="1" applyProtection="1">
      <alignment horizontal="center" vertical="center"/>
      <protection hidden="1"/>
    </xf>
    <xf numFmtId="1" fontId="6" fillId="2" borderId="14" xfId="0" applyNumberFormat="1" applyFont="1" applyFill="1" applyBorder="1" applyAlignment="1" applyProtection="1">
      <alignment horizontal="center" vertical="center"/>
      <protection hidden="1"/>
    </xf>
    <xf numFmtId="165" fontId="6" fillId="2" borderId="8" xfId="0" applyNumberFormat="1" applyFont="1" applyFill="1" applyBorder="1" applyAlignment="1" applyProtection="1">
      <alignment horizontal="center" vertical="center"/>
      <protection hidden="1"/>
    </xf>
    <xf numFmtId="165" fontId="6" fillId="2" borderId="9" xfId="0" applyNumberFormat="1" applyFont="1" applyFill="1" applyBorder="1" applyAlignment="1" applyProtection="1">
      <alignment horizontal="center" vertical="center"/>
      <protection hidden="1"/>
    </xf>
    <xf numFmtId="165" fontId="6" fillId="2" borderId="10" xfId="0" applyNumberFormat="1" applyFont="1" applyFill="1" applyBorder="1" applyAlignment="1" applyProtection="1">
      <alignment horizontal="center" vertical="center"/>
      <protection hidden="1"/>
    </xf>
    <xf numFmtId="165" fontId="6" fillId="2" borderId="11" xfId="0" applyNumberFormat="1" applyFont="1" applyFill="1" applyBorder="1" applyAlignment="1" applyProtection="1">
      <alignment horizontal="center" vertical="center"/>
      <protection hidden="1"/>
    </xf>
    <xf numFmtId="165" fontId="6" fillId="2" borderId="0" xfId="0" applyNumberFormat="1" applyFont="1" applyFill="1" applyAlignment="1" applyProtection="1">
      <alignment horizontal="center" vertical="center"/>
      <protection hidden="1"/>
    </xf>
    <xf numFmtId="165" fontId="6" fillId="2" borderId="12" xfId="0" applyNumberFormat="1" applyFont="1" applyFill="1" applyBorder="1" applyAlignment="1" applyProtection="1">
      <alignment horizontal="center" vertical="center"/>
      <protection hidden="1"/>
    </xf>
    <xf numFmtId="0" fontId="26" fillId="2" borderId="11" xfId="0" applyFont="1" applyFill="1" applyBorder="1" applyAlignment="1">
      <alignment horizontal="left" vertical="center"/>
    </xf>
    <xf numFmtId="0" fontId="26" fillId="2" borderId="0" xfId="0" applyFont="1" applyFill="1" applyAlignment="1">
      <alignment horizontal="left" vertical="center"/>
    </xf>
    <xf numFmtId="1" fontId="4" fillId="0" borderId="3" xfId="0" applyNumberFormat="1" applyFont="1" applyBorder="1" applyAlignment="1" applyProtection="1">
      <alignment horizontal="left" vertical="top" wrapText="1"/>
      <protection hidden="1"/>
    </xf>
    <xf numFmtId="1" fontId="4" fillId="0" borderId="16" xfId="0" applyNumberFormat="1" applyFont="1" applyBorder="1" applyAlignment="1" applyProtection="1">
      <alignment horizontal="left" vertical="top" wrapText="1"/>
      <protection hidden="1"/>
    </xf>
    <xf numFmtId="1" fontId="4" fillId="0" borderId="4" xfId="0" applyNumberFormat="1" applyFont="1" applyBorder="1" applyAlignment="1" applyProtection="1">
      <alignment horizontal="left" vertical="top" wrapText="1"/>
      <protection hidden="1"/>
    </xf>
    <xf numFmtId="0" fontId="6" fillId="3" borderId="20" xfId="0" applyFont="1" applyFill="1" applyBorder="1" applyAlignment="1">
      <alignment horizontal="right"/>
    </xf>
    <xf numFmtId="0" fontId="6" fillId="3" borderId="15" xfId="0" applyFont="1" applyFill="1" applyBorder="1" applyAlignment="1">
      <alignment horizontal="right"/>
    </xf>
    <xf numFmtId="165" fontId="28" fillId="2" borderId="11" xfId="0" applyNumberFormat="1" applyFont="1" applyFill="1" applyBorder="1" applyAlignment="1">
      <alignment horizontal="center"/>
    </xf>
    <xf numFmtId="165" fontId="28" fillId="2" borderId="12" xfId="0" applyNumberFormat="1" applyFont="1" applyFill="1" applyBorder="1" applyAlignment="1">
      <alignment horizontal="center"/>
    </xf>
    <xf numFmtId="165" fontId="28" fillId="2" borderId="0" xfId="0" applyNumberFormat="1" applyFont="1" applyFill="1" applyAlignment="1">
      <alignment horizontal="right" wrapText="1"/>
    </xf>
    <xf numFmtId="165" fontId="28" fillId="2" borderId="13" xfId="0" applyNumberFormat="1" applyFont="1" applyFill="1" applyBorder="1" applyAlignment="1">
      <alignment horizontal="right" wrapText="1"/>
    </xf>
    <xf numFmtId="0" fontId="10" fillId="2" borderId="11" xfId="0" applyFont="1" applyFill="1" applyBorder="1" applyAlignment="1">
      <alignment horizontal="right"/>
    </xf>
    <xf numFmtId="0" fontId="10" fillId="2" borderId="0" xfId="0" applyFont="1" applyFill="1" applyAlignment="1">
      <alignment horizontal="right"/>
    </xf>
    <xf numFmtId="0" fontId="26" fillId="3" borderId="3" xfId="0" applyFont="1" applyFill="1" applyBorder="1" applyAlignment="1" applyProtection="1">
      <alignment horizontal="right" vertical="center"/>
      <protection hidden="1"/>
    </xf>
    <xf numFmtId="0" fontId="26" fillId="3" borderId="16" xfId="0" applyFont="1" applyFill="1" applyBorder="1" applyAlignment="1" applyProtection="1">
      <alignment horizontal="right" vertical="center"/>
      <protection hidden="1"/>
    </xf>
    <xf numFmtId="0" fontId="26" fillId="3" borderId="4" xfId="0" applyFont="1" applyFill="1" applyBorder="1" applyAlignment="1" applyProtection="1">
      <alignment horizontal="right" vertical="center"/>
      <protection hidden="1"/>
    </xf>
    <xf numFmtId="0" fontId="31" fillId="0" borderId="8" xfId="0" applyFont="1" applyBorder="1" applyAlignment="1">
      <alignment horizontal="left" vertical="top" wrapText="1"/>
    </xf>
    <xf numFmtId="0" fontId="31" fillId="0" borderId="9" xfId="0" applyFont="1" applyBorder="1" applyAlignment="1">
      <alignment horizontal="left" vertical="top" wrapText="1"/>
    </xf>
    <xf numFmtId="0" fontId="31" fillId="0" borderId="10" xfId="0" applyFont="1" applyBorder="1" applyAlignment="1">
      <alignment horizontal="left" vertical="top" wrapText="1"/>
    </xf>
    <xf numFmtId="0" fontId="31" fillId="0" borderId="18" xfId="0" applyFont="1" applyBorder="1" applyAlignment="1">
      <alignment horizontal="left" vertical="top" wrapText="1"/>
    </xf>
    <xf numFmtId="0" fontId="31" fillId="0" borderId="13" xfId="0" applyFont="1" applyBorder="1" applyAlignment="1">
      <alignment horizontal="left" vertical="top" wrapText="1"/>
    </xf>
    <xf numFmtId="0" fontId="31" fillId="0" borderId="14" xfId="0" applyFont="1" applyBorder="1" applyAlignment="1">
      <alignment horizontal="left" vertical="top" wrapText="1"/>
    </xf>
    <xf numFmtId="0" fontId="4" fillId="0" borderId="0" xfId="0" applyFont="1" applyAlignment="1">
      <alignment horizontal="right" wrapText="1"/>
    </xf>
    <xf numFmtId="0" fontId="6" fillId="3" borderId="17" xfId="0" applyFont="1" applyFill="1" applyBorder="1" applyAlignment="1">
      <alignment horizontal="right"/>
    </xf>
    <xf numFmtId="165" fontId="6" fillId="2" borderId="2" xfId="0" applyNumberFormat="1" applyFont="1" applyFill="1" applyBorder="1" applyAlignment="1" applyProtection="1">
      <alignment horizontal="center" vertical="center"/>
      <protection hidden="1"/>
    </xf>
    <xf numFmtId="0" fontId="32" fillId="0" borderId="3" xfId="2" applyFont="1" applyBorder="1" applyAlignment="1" applyProtection="1">
      <alignment horizontal="right" vertical="center"/>
      <protection hidden="1"/>
    </xf>
    <xf numFmtId="0" fontId="32" fillId="0" borderId="4" xfId="2" applyFont="1" applyBorder="1" applyAlignment="1" applyProtection="1">
      <alignment horizontal="right" vertical="center"/>
      <protection hidden="1"/>
    </xf>
    <xf numFmtId="165" fontId="6" fillId="2" borderId="3" xfId="0" applyNumberFormat="1" applyFont="1" applyFill="1" applyBorder="1" applyAlignment="1" applyProtection="1">
      <alignment horizontal="center" vertical="center"/>
      <protection hidden="1"/>
    </xf>
    <xf numFmtId="165" fontId="6" fillId="2" borderId="16" xfId="0" applyNumberFormat="1" applyFont="1" applyFill="1" applyBorder="1" applyAlignment="1" applyProtection="1">
      <alignment horizontal="center" vertical="center"/>
      <protection hidden="1"/>
    </xf>
    <xf numFmtId="165" fontId="6" fillId="2" borderId="4" xfId="0" applyNumberFormat="1" applyFont="1" applyFill="1" applyBorder="1" applyAlignment="1" applyProtection="1">
      <alignment horizontal="center" vertical="center"/>
      <protection hidden="1"/>
    </xf>
  </cellXfs>
  <cellStyles count="13">
    <cellStyle name="Komma" xfId="9" builtinId="3"/>
    <cellStyle name="Komma 2" xfId="3" xr:uid="{00000000-0005-0000-0000-000000000000}"/>
    <cellStyle name="Komma 2 2" xfId="5" xr:uid="{00000000-0005-0000-0000-000001000000}"/>
    <cellStyle name="Komma 3" xfId="8" xr:uid="{00000000-0005-0000-0000-000002000000}"/>
    <cellStyle name="Procent" xfId="10" builtinId="5"/>
    <cellStyle name="Procent 2" xfId="4" xr:uid="{00000000-0005-0000-0000-000003000000}"/>
    <cellStyle name="Standaard" xfId="0" builtinId="0"/>
    <cellStyle name="Standaard 3" xfId="6" xr:uid="{00000000-0005-0000-0000-000005000000}"/>
    <cellStyle name="Standaard 4" xfId="2" xr:uid="{00000000-0005-0000-0000-000006000000}"/>
    <cellStyle name="Valuta" xfId="1" builtinId="4"/>
    <cellStyle name="Valuta 2" xfId="7" xr:uid="{00000000-0005-0000-0000-000008000000}"/>
    <cellStyle name="Valuta 2 4" xfId="12" xr:uid="{26C0664B-C5AC-4FD7-9DE0-58A485B6566D}"/>
    <cellStyle name="Valuta 3" xfId="11" xr:uid="{868EF7BF-C470-4D19-88C4-3A2C67B6B910}"/>
  </cellStyles>
  <dxfs count="35">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245745</xdr:colOff>
      <xdr:row>4</xdr:row>
      <xdr:rowOff>95250</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715125" y="1009650"/>
          <a:ext cx="1076325" cy="801902"/>
        </a:xfrm>
        <a:prstGeom prst="rect">
          <a:avLst/>
        </a:prstGeom>
      </xdr:spPr>
    </xdr:pic>
    <xdr:clientData/>
  </xdr:oneCellAnchor>
  <xdr:oneCellAnchor>
    <xdr:from>
      <xdr:col>2</xdr:col>
      <xdr:colOff>2849880</xdr:colOff>
      <xdr:row>6</xdr:row>
      <xdr:rowOff>63812</xdr:rowOff>
    </xdr:from>
    <xdr:ext cx="1600200" cy="231463"/>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srcRect t="19675" b="22940"/>
        <a:stretch/>
      </xdr:blipFill>
      <xdr:spPr>
        <a:xfrm>
          <a:off x="3550920" y="1305872"/>
          <a:ext cx="1600200" cy="23146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10</xdr:col>
      <xdr:colOff>1295401</xdr:colOff>
      <xdr:row>2</xdr:row>
      <xdr:rowOff>33867</xdr:rowOff>
    </xdr:from>
    <xdr:ext cx="1076325" cy="801902"/>
    <xdr:pic>
      <xdr:nvPicPr>
        <xdr:cNvPr id="2" name="Afbeelding 1">
          <a:extLst>
            <a:ext uri="{FF2B5EF4-FFF2-40B4-BE49-F238E27FC236}">
              <a16:creationId xmlns:a16="http://schemas.microsoft.com/office/drawing/2014/main" id="{9F002368-B52E-47BB-9A4C-DA4C089072EB}"/>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896601" y="465667"/>
          <a:ext cx="1076325" cy="80190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8</xdr:col>
      <xdr:colOff>481666</xdr:colOff>
      <xdr:row>1</xdr:row>
      <xdr:rowOff>232833</xdr:rowOff>
    </xdr:from>
    <xdr:ext cx="1076325" cy="801902"/>
    <xdr:pic>
      <xdr:nvPicPr>
        <xdr:cNvPr id="2" name="Afbeelding 1">
          <a:extLst>
            <a:ext uri="{FF2B5EF4-FFF2-40B4-BE49-F238E27FC236}">
              <a16:creationId xmlns:a16="http://schemas.microsoft.com/office/drawing/2014/main" id="{6B831666-0149-4D7C-B99D-8E1616E26311}"/>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3416616" y="432858"/>
          <a:ext cx="1076325" cy="801902"/>
        </a:xfrm>
        <a:prstGeom prst="rect">
          <a:avLst/>
        </a:prstGeom>
      </xdr:spPr>
    </xdr:pic>
    <xdr:clientData/>
  </xdr:oneCellAnchor>
  <xdr:oneCellAnchor>
    <xdr:from>
      <xdr:col>3</xdr:col>
      <xdr:colOff>401258</xdr:colOff>
      <xdr:row>4</xdr:row>
      <xdr:rowOff>4745</xdr:rowOff>
    </xdr:from>
    <xdr:ext cx="1743075" cy="520125"/>
    <xdr:pic>
      <xdr:nvPicPr>
        <xdr:cNvPr id="3" name="Afbeelding 2">
          <a:extLst>
            <a:ext uri="{FF2B5EF4-FFF2-40B4-BE49-F238E27FC236}">
              <a16:creationId xmlns:a16="http://schemas.microsoft.com/office/drawing/2014/main" id="{A71C3A4F-86A2-454C-B343-F44B84CD269D}"/>
            </a:ext>
          </a:extLst>
        </xdr:cNvPr>
        <xdr:cNvPicPr>
          <a:picLocks noChangeAspect="1"/>
        </xdr:cNvPicPr>
      </xdr:nvPicPr>
      <xdr:blipFill>
        <a:blip xmlns:r="http://schemas.openxmlformats.org/officeDocument/2006/relationships" r:embed="rId2"/>
        <a:stretch>
          <a:fillRect/>
        </a:stretch>
      </xdr:blipFill>
      <xdr:spPr>
        <a:xfrm>
          <a:off x="5320240" y="576245"/>
          <a:ext cx="1743075" cy="52012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7</xdr:col>
      <xdr:colOff>113791</xdr:colOff>
      <xdr:row>2</xdr:row>
      <xdr:rowOff>84666</xdr:rowOff>
    </xdr:from>
    <xdr:ext cx="1076325" cy="801902"/>
    <xdr:pic>
      <xdr:nvPicPr>
        <xdr:cNvPr id="2" name="Afbeelding 1">
          <a:extLst>
            <a:ext uri="{FF2B5EF4-FFF2-40B4-BE49-F238E27FC236}">
              <a16:creationId xmlns:a16="http://schemas.microsoft.com/office/drawing/2014/main" id="{3A07A066-5D72-440C-90EE-F7D3F5B1E41A}"/>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234931" y="298026"/>
          <a:ext cx="1076325" cy="801902"/>
        </a:xfrm>
        <a:prstGeom prst="rect">
          <a:avLst/>
        </a:prstGeom>
      </xdr:spPr>
    </xdr:pic>
    <xdr:clientData/>
  </xdr:oneCellAnchor>
  <xdr:oneCellAnchor>
    <xdr:from>
      <xdr:col>2</xdr:col>
      <xdr:colOff>3138108</xdr:colOff>
      <xdr:row>2</xdr:row>
      <xdr:rowOff>259805</xdr:rowOff>
    </xdr:from>
    <xdr:ext cx="1743075" cy="520125"/>
    <xdr:pic>
      <xdr:nvPicPr>
        <xdr:cNvPr id="3" name="Afbeelding 2">
          <a:extLst>
            <a:ext uri="{FF2B5EF4-FFF2-40B4-BE49-F238E27FC236}">
              <a16:creationId xmlns:a16="http://schemas.microsoft.com/office/drawing/2014/main" id="{149D9F46-11A6-4BE2-9AD1-D5CEA8F35DCD}"/>
            </a:ext>
          </a:extLst>
        </xdr:cNvPr>
        <xdr:cNvPicPr>
          <a:picLocks noChangeAspect="1"/>
        </xdr:cNvPicPr>
      </xdr:nvPicPr>
      <xdr:blipFill>
        <a:blip xmlns:r="http://schemas.openxmlformats.org/officeDocument/2006/relationships" r:embed="rId2"/>
        <a:stretch>
          <a:fillRect/>
        </a:stretch>
      </xdr:blipFill>
      <xdr:spPr>
        <a:xfrm>
          <a:off x="3508525" y="757222"/>
          <a:ext cx="1743075" cy="5201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11</xdr:col>
      <xdr:colOff>1537396</xdr:colOff>
      <xdr:row>1</xdr:row>
      <xdr:rowOff>242545</xdr:rowOff>
    </xdr:from>
    <xdr:to>
      <xdr:col>12</xdr:col>
      <xdr:colOff>1045697</xdr:colOff>
      <xdr:row>5</xdr:row>
      <xdr:rowOff>62463</xdr:rowOff>
    </xdr:to>
    <xdr:pic>
      <xdr:nvPicPr>
        <xdr:cNvPr id="2" name="Afbeelding 1">
          <a:extLst>
            <a:ext uri="{FF2B5EF4-FFF2-40B4-BE49-F238E27FC236}">
              <a16:creationId xmlns:a16="http://schemas.microsoft.com/office/drawing/2014/main" id="{6BBA8C8A-AF6E-4BF1-A30C-9F7AC492655C}"/>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1731263" y="394945"/>
          <a:ext cx="1074633" cy="818985"/>
        </a:xfrm>
        <a:prstGeom prst="rect">
          <a:avLst/>
        </a:prstGeom>
      </xdr:spPr>
    </xdr:pic>
    <xdr:clientData/>
  </xdr:twoCellAnchor>
  <xdr:oneCellAnchor>
    <xdr:from>
      <xdr:col>2</xdr:col>
      <xdr:colOff>3439584</xdr:colOff>
      <xdr:row>2</xdr:row>
      <xdr:rowOff>178376</xdr:rowOff>
    </xdr:from>
    <xdr:ext cx="1743075" cy="520125"/>
    <xdr:pic>
      <xdr:nvPicPr>
        <xdr:cNvPr id="4" name="Afbeelding 3">
          <a:extLst>
            <a:ext uri="{FF2B5EF4-FFF2-40B4-BE49-F238E27FC236}">
              <a16:creationId xmlns:a16="http://schemas.microsoft.com/office/drawing/2014/main" id="{81B48FF2-4967-4B68-A6BF-64E97CFC1645}"/>
            </a:ext>
          </a:extLst>
        </xdr:cNvPr>
        <xdr:cNvPicPr>
          <a:picLocks noChangeAspect="1"/>
        </xdr:cNvPicPr>
      </xdr:nvPicPr>
      <xdr:blipFill>
        <a:blip xmlns:r="http://schemas.openxmlformats.org/officeDocument/2006/relationships" r:embed="rId2"/>
        <a:stretch>
          <a:fillRect/>
        </a:stretch>
      </xdr:blipFill>
      <xdr:spPr>
        <a:xfrm>
          <a:off x="3799417" y="601709"/>
          <a:ext cx="1743075" cy="52012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EN\AANBESTEDINGEN\IUC19-029%20Robotic%20Process%20Automation%20(RPA)\Gunningsmodel\UiTGANGSPUNTEN%20RPA%20-%20TOOL%20Argitec%20versie%200.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ijn%20Documenten\AANBESTEDINGEN\IUC%2019-015%20FMIS\Gunningssystematiek\UITGANGSPUNTEN%20-%20IUC19-015%20def%20-%20FMIS.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Q:\SSO-CFD\UG_HKT_Inkoop-UNIT\80-INKOOPDOSSIERS-ICT\00%20Bibliotheek%20Prijzenformulieren\00%20Voorbeelden%20geintegreerd\IUC20-016%20Workflow%20engine%20voor%20hoog%20volume%20geautomatiseerde%20transactie%20verwerking.xlsx" TargetMode="External"/><Relationship Id="rId1" Type="http://schemas.openxmlformats.org/officeDocument/2006/relationships/externalLinkPath" Target="file:///Q:\SSO-CFD\UG_HKT_Inkoop-UNIT\80-INKOOPDOSSIERS-ICT\00%20Bibliotheek%20Prijzenformulieren\00%20Voorbeelden%20geintegreerd\IUC20-016%20Workflow%20engine%20voor%20hoog%20volume%20geautomatiseerde%20transactie%20verwe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Vergelijken"/>
      <sheetName val="BPK-Grafiek"/>
      <sheetName val="DATA"/>
      <sheetName val="HULP-velden"/>
      <sheetName val="HULP-data"/>
    </sheetNames>
    <sheetDataSet>
      <sheetData sheetId="0"/>
      <sheetData sheetId="1">
        <row r="11">
          <cell r="K11">
            <v>100</v>
          </cell>
        </row>
        <row r="12">
          <cell r="K12">
            <v>100</v>
          </cell>
        </row>
        <row r="13">
          <cell r="K13">
            <v>200</v>
          </cell>
        </row>
        <row r="14">
          <cell r="K14">
            <v>140</v>
          </cell>
        </row>
        <row r="15">
          <cell r="K15">
            <v>1600000</v>
          </cell>
        </row>
        <row r="16">
          <cell r="K16">
            <v>1835789.4736842106</v>
          </cell>
        </row>
        <row r="19">
          <cell r="K19">
            <v>4.79</v>
          </cell>
        </row>
        <row r="22">
          <cell r="K22">
            <v>140</v>
          </cell>
        </row>
      </sheetData>
      <sheetData sheetId="2"/>
      <sheetData sheetId="3"/>
      <sheetData sheetId="4"/>
      <sheetData sheetId="5"/>
      <sheetData sheetId="6"/>
      <sheetData sheetId="7"/>
      <sheetData sheetId="8">
        <row r="8">
          <cell r="D8">
            <v>1.1473684210526316</v>
          </cell>
        </row>
        <row r="9">
          <cell r="D9">
            <v>1.4285714285714286</v>
          </cell>
        </row>
        <row r="10">
          <cell r="D10">
            <v>4.7897999999999996</v>
          </cell>
        </row>
        <row r="20">
          <cell r="L20">
            <v>1.4285714285714286</v>
          </cell>
        </row>
        <row r="59">
          <cell r="P59">
            <v>160000</v>
          </cell>
        </row>
        <row r="77">
          <cell r="J77">
            <v>0.5</v>
          </cell>
        </row>
        <row r="80">
          <cell r="J80">
            <v>0.5</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1.2820512820512822</v>
          </cell>
        </row>
        <row r="80">
          <cell r="J80">
            <v>0.6</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menvatting"/>
      <sheetName val="1. Technische Implementatie"/>
      <sheetName val="0. Dimensionering"/>
      <sheetName val="2a. Gebruiksrecht Subscription"/>
      <sheetName val="2b. Gebruiksrecht Perpetual"/>
      <sheetName val="3a. Consultancy"/>
      <sheetName val="3b. Opleiding"/>
      <sheetName val="BPK-Grafiek"/>
      <sheetName val="DATA"/>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N33"/>
  <sheetViews>
    <sheetView showGridLines="0" tabSelected="1" zoomScaleNormal="100" workbookViewId="0">
      <selection activeCell="F13" sqref="F13"/>
    </sheetView>
  </sheetViews>
  <sheetFormatPr defaultColWidth="0" defaultRowHeight="0" customHeight="1" zeroHeight="1" x14ac:dyDescent="0.3"/>
  <cols>
    <col min="1" max="1" width="2.7265625" style="2" customWidth="1"/>
    <col min="2" max="2" width="7.453125" style="1" bestFit="1" customWidth="1"/>
    <col min="3" max="3" width="63.453125" style="2" customWidth="1"/>
    <col min="4" max="4" width="23.81640625" style="2" bestFit="1" customWidth="1"/>
    <col min="5" max="5" width="1.7265625" style="2" customWidth="1"/>
    <col min="6" max="6" width="29.26953125" style="2" bestFit="1" customWidth="1"/>
    <col min="7" max="7" width="2.7265625" style="2" customWidth="1"/>
    <col min="8" max="8" width="18.1796875" style="2" hidden="1" customWidth="1"/>
    <col min="9" max="9" width="13.1796875" style="2" hidden="1" customWidth="1"/>
    <col min="10" max="14" width="37.453125" style="2" hidden="1" customWidth="1"/>
    <col min="15" max="16384" width="19.453125" style="2" hidden="1"/>
  </cols>
  <sheetData>
    <row r="1" spans="2:10" ht="12" customHeight="1" x14ac:dyDescent="0.3"/>
    <row r="2" spans="2:10" ht="23" x14ac:dyDescent="0.45">
      <c r="B2" s="3" t="s">
        <v>54</v>
      </c>
      <c r="C2" s="4"/>
      <c r="D2" s="4"/>
      <c r="E2" s="4"/>
      <c r="F2" s="4"/>
    </row>
    <row r="3" spans="2:10" ht="17.5" x14ac:dyDescent="0.35">
      <c r="B3" s="5" t="s">
        <v>55</v>
      </c>
      <c r="C3" s="4"/>
      <c r="D3" s="6"/>
      <c r="E3" s="6"/>
      <c r="F3" s="4"/>
    </row>
    <row r="4" spans="2:10" ht="19.5" x14ac:dyDescent="0.35">
      <c r="B4" s="7" t="s">
        <v>1</v>
      </c>
      <c r="C4" s="4"/>
      <c r="D4" s="4"/>
      <c r="E4" s="4"/>
      <c r="F4" s="4"/>
    </row>
    <row r="5" spans="2:10" ht="13.5" x14ac:dyDescent="0.3">
      <c r="B5" s="8" t="s">
        <v>53</v>
      </c>
      <c r="C5" s="4"/>
      <c r="D5" s="4"/>
      <c r="E5" s="4"/>
      <c r="F5" s="4"/>
    </row>
    <row r="6" spans="2:10" ht="12.65" customHeight="1" x14ac:dyDescent="0.3">
      <c r="B6" s="9" t="s">
        <v>6</v>
      </c>
      <c r="C6" s="4"/>
      <c r="D6" s="4"/>
      <c r="E6" s="4"/>
      <c r="F6" s="4"/>
    </row>
    <row r="7" spans="2:10" ht="13.5" x14ac:dyDescent="0.3">
      <c r="B7" s="10"/>
      <c r="C7" s="4"/>
      <c r="D7" s="4"/>
      <c r="E7" s="4"/>
      <c r="F7" s="4"/>
    </row>
    <row r="8" spans="2:10" ht="15" x14ac:dyDescent="0.3">
      <c r="B8" s="11"/>
      <c r="C8" s="170" t="s">
        <v>18</v>
      </c>
      <c r="D8" s="12"/>
      <c r="E8" s="12"/>
      <c r="F8" s="4"/>
      <c r="H8" s="13"/>
      <c r="J8" s="14"/>
    </row>
    <row r="9" spans="2:10" ht="18" customHeight="1" x14ac:dyDescent="0.3">
      <c r="B9" s="11"/>
      <c r="C9" s="258"/>
      <c r="D9" s="15"/>
      <c r="E9" s="16"/>
      <c r="F9" s="4"/>
      <c r="H9" s="13"/>
      <c r="J9" s="14"/>
    </row>
    <row r="10" spans="2:10" ht="13.5" x14ac:dyDescent="0.3">
      <c r="B10" s="11"/>
      <c r="C10" s="17"/>
      <c r="D10" s="15"/>
      <c r="E10" s="15"/>
      <c r="F10" s="15"/>
      <c r="H10" s="13"/>
      <c r="J10" s="14"/>
    </row>
    <row r="11" spans="2:10" ht="14" thickBot="1" x14ac:dyDescent="0.35">
      <c r="B11" s="18"/>
      <c r="C11" s="19"/>
      <c r="D11" s="19"/>
      <c r="E11" s="19"/>
      <c r="F11" s="20"/>
    </row>
    <row r="12" spans="2:10" ht="13.5" x14ac:dyDescent="0.3">
      <c r="C12" s="21"/>
      <c r="D12" s="21"/>
      <c r="E12" s="21"/>
      <c r="F12" s="22"/>
    </row>
    <row r="13" spans="2:10" ht="25.4" customHeight="1" x14ac:dyDescent="0.3">
      <c r="B13" s="146">
        <v>1</v>
      </c>
      <c r="C13" s="147" t="str">
        <f>'1. Onderhoud en Support'!C4</f>
        <v xml:space="preserve">Onderhoud &amp; Support </v>
      </c>
      <c r="D13" s="149"/>
      <c r="E13" s="150"/>
      <c r="F13" s="148">
        <f>D14+D16</f>
        <v>0</v>
      </c>
    </row>
    <row r="14" spans="2:10" ht="15" customHeight="1" thickBot="1" x14ac:dyDescent="0.35">
      <c r="B14" s="155" t="s">
        <v>2</v>
      </c>
      <c r="C14" s="156" t="s">
        <v>77</v>
      </c>
      <c r="D14" s="157">
        <f>'1. Onderhoud en Support'!F59</f>
        <v>0</v>
      </c>
    </row>
    <row r="15" spans="2:10" ht="15" customHeight="1" thickTop="1" x14ac:dyDescent="0.3">
      <c r="B15" s="2"/>
      <c r="C15" s="232" t="s">
        <v>52</v>
      </c>
    </row>
    <row r="16" spans="2:10" ht="15" customHeight="1" thickBot="1" x14ac:dyDescent="0.35">
      <c r="B16" s="155" t="s">
        <v>5</v>
      </c>
      <c r="C16" s="156" t="s">
        <v>78</v>
      </c>
      <c r="D16" s="157">
        <f>'1. Onderhoud en Support'!F128</f>
        <v>0</v>
      </c>
    </row>
    <row r="17" spans="2:6" ht="15" customHeight="1" thickTop="1" x14ac:dyDescent="0.3">
      <c r="C17" s="21"/>
      <c r="D17" s="21"/>
      <c r="E17" s="23"/>
      <c r="F17" s="24"/>
    </row>
    <row r="18" spans="2:6" ht="15" customHeight="1" x14ac:dyDescent="0.3">
      <c r="B18" s="146">
        <v>2</v>
      </c>
      <c r="C18" s="147" t="str">
        <f>'2. Nadere Leveringen'!C4</f>
        <v>Nader Leveringen</v>
      </c>
      <c r="D18" s="149"/>
      <c r="E18" s="150"/>
      <c r="F18" s="148">
        <f>D19+D21+D23+D25</f>
        <v>0</v>
      </c>
    </row>
    <row r="19" spans="2:6" ht="15" customHeight="1" thickBot="1" x14ac:dyDescent="0.35">
      <c r="B19" s="155" t="s">
        <v>3</v>
      </c>
      <c r="C19" s="156" t="str">
        <f>'2. Nadere Leveringen'!C39</f>
        <v>Chromera Ink ColorSt Black KP55</v>
      </c>
      <c r="D19" s="157">
        <f>'2. Nadere Leveringen'!F45</f>
        <v>0</v>
      </c>
    </row>
    <row r="20" spans="2:6" ht="15" customHeight="1" thickTop="1" x14ac:dyDescent="0.3">
      <c r="B20" s="2"/>
      <c r="C20" s="232" t="s">
        <v>52</v>
      </c>
    </row>
    <row r="21" spans="2:6" ht="15" customHeight="1" thickBot="1" x14ac:dyDescent="0.35">
      <c r="B21" s="155" t="s">
        <v>4</v>
      </c>
      <c r="C21" s="156" t="str">
        <f>'2. Nadere Leveringen'!C50</f>
        <v>Chromera Ink ColorSt Cyan CP55</v>
      </c>
      <c r="D21" s="157">
        <f>'2. Nadere Leveringen'!F72</f>
        <v>0</v>
      </c>
    </row>
    <row r="22" spans="2:6" ht="15" customHeight="1" thickTop="1" x14ac:dyDescent="0.3">
      <c r="B22" s="2"/>
      <c r="C22" s="232" t="s">
        <v>52</v>
      </c>
    </row>
    <row r="23" spans="2:6" ht="15" customHeight="1" thickBot="1" x14ac:dyDescent="0.35">
      <c r="B23" s="155" t="s">
        <v>115</v>
      </c>
      <c r="C23" s="156" t="str">
        <f>'2. Nadere Leveringen'!C77</f>
        <v>Chromera Ink ColorSt Magenta MP55</v>
      </c>
      <c r="D23" s="157">
        <f>'2. Nadere Leveringen'!F99</f>
        <v>0</v>
      </c>
    </row>
    <row r="24" spans="2:6" ht="15" customHeight="1" thickTop="1" x14ac:dyDescent="0.3">
      <c r="B24" s="2"/>
      <c r="C24" s="232" t="s">
        <v>52</v>
      </c>
    </row>
    <row r="25" spans="2:6" ht="15" customHeight="1" thickBot="1" x14ac:dyDescent="0.35">
      <c r="B25" s="155" t="s">
        <v>116</v>
      </c>
      <c r="C25" s="156" t="str">
        <f>'2. Nadere Leveringen'!C104</f>
        <v>Chromera Ink ColorSt Yellow YP55</v>
      </c>
      <c r="D25" s="157">
        <f>'2. Nadere Leveringen'!F127</f>
        <v>0</v>
      </c>
    </row>
    <row r="26" spans="2:6" ht="15" customHeight="1" thickTop="1" x14ac:dyDescent="0.3">
      <c r="C26" s="21"/>
      <c r="D26" s="21"/>
      <c r="E26" s="23"/>
      <c r="F26" s="24"/>
    </row>
    <row r="27" spans="2:6" ht="25.4" customHeight="1" x14ac:dyDescent="0.3">
      <c r="B27" s="146">
        <v>3</v>
      </c>
      <c r="C27" s="147" t="str">
        <f>'3. Additionele diensten'!C4</f>
        <v>Additionele diensten</v>
      </c>
      <c r="D27" s="151"/>
      <c r="E27" s="150"/>
      <c r="F27" s="243">
        <f>D28</f>
        <v>0</v>
      </c>
    </row>
    <row r="28" spans="2:6" ht="14" thickBot="1" x14ac:dyDescent="0.35">
      <c r="B28" s="155" t="s">
        <v>71</v>
      </c>
      <c r="C28" s="156" t="str">
        <f>'3. Additionele diensten'!C17</f>
        <v>Consultancy</v>
      </c>
      <c r="D28" s="157">
        <f>'3. Additionele diensten'!E21</f>
        <v>0</v>
      </c>
    </row>
    <row r="29" spans="2:6" ht="14.5" thickTop="1" thickBot="1" x14ac:dyDescent="0.35">
      <c r="B29" s="25"/>
      <c r="C29" s="19"/>
      <c r="D29" s="19"/>
      <c r="E29" s="19"/>
      <c r="F29" s="20"/>
    </row>
    <row r="30" spans="2:6" ht="14" thickBot="1" x14ac:dyDescent="0.35">
      <c r="C30" s="26"/>
      <c r="D30" s="26"/>
      <c r="E30" s="26"/>
      <c r="F30" s="27"/>
    </row>
    <row r="31" spans="2:6" ht="25" customHeight="1" thickBot="1" x14ac:dyDescent="0.35">
      <c r="C31" s="152" t="s">
        <v>202</v>
      </c>
      <c r="D31" s="153"/>
      <c r="E31" s="153"/>
      <c r="F31" s="154">
        <f>F13+F18+F27</f>
        <v>0</v>
      </c>
    </row>
    <row r="32" spans="2:6" ht="14" thickBot="1" x14ac:dyDescent="0.35">
      <c r="B32" s="18"/>
      <c r="C32" s="72" t="s">
        <v>203</v>
      </c>
      <c r="D32" s="19"/>
      <c r="E32" s="19"/>
      <c r="F32" s="20"/>
    </row>
    <row r="33" spans="3:6" ht="13.5" x14ac:dyDescent="0.3">
      <c r="C33" s="21"/>
      <c r="D33" s="21"/>
      <c r="E33" s="21"/>
      <c r="F33" s="22"/>
    </row>
  </sheetData>
  <sheetProtection algorithmName="SHA-512" hashValue="LUGoi5UpMnYe6h0X0AE78Vm0hEFcoDFoUeU+wyDtAaYd4ZGYHj4oJ5omJjhEPoNPgj7fWFBf4LqRdLDEvRbrHg==" saltValue="/fNh1UsvPQ4N+VeNv1LZVQ=="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9A1C3-3B00-4B8D-BA0E-AE2075128D7B}">
  <sheetPr codeName="Blad2"/>
  <dimension ref="A1:AB827"/>
  <sheetViews>
    <sheetView showGridLines="0" zoomScaleNormal="100" workbookViewId="0">
      <selection activeCell="C2" sqref="C2"/>
    </sheetView>
  </sheetViews>
  <sheetFormatPr defaultColWidth="0" defaultRowHeight="0" customHeight="1" zeroHeight="1" x14ac:dyDescent="0.3"/>
  <cols>
    <col min="1" max="1" width="2.7265625" style="28" customWidth="1"/>
    <col min="2" max="2" width="54.7265625" style="2" customWidth="1"/>
    <col min="3" max="3" width="20.7265625" style="29" customWidth="1"/>
    <col min="4" max="8" width="20.7265625" style="30" customWidth="1"/>
    <col min="9" max="9" width="20.7265625" style="29" customWidth="1"/>
    <col min="10" max="12" width="23.26953125" style="29" bestFit="1" customWidth="1"/>
    <col min="13" max="13" width="3.26953125" style="29" bestFit="1" customWidth="1"/>
    <col min="14" max="14" width="2.7265625" style="54" customWidth="1"/>
    <col min="15" max="17" width="8.81640625" style="54" hidden="1" customWidth="1"/>
    <col min="18" max="16384" width="8.81640625" style="28" hidden="1"/>
  </cols>
  <sheetData>
    <row r="1" spans="1:28" ht="12" customHeight="1" x14ac:dyDescent="0.3">
      <c r="N1" s="31"/>
      <c r="O1" s="31"/>
      <c r="P1" s="31"/>
      <c r="Q1" s="31"/>
      <c r="R1" s="31"/>
      <c r="S1" s="31"/>
      <c r="T1" s="31"/>
      <c r="U1" s="31"/>
      <c r="V1" s="31"/>
      <c r="W1" s="31"/>
    </row>
    <row r="2" spans="1:28" s="32" customFormat="1" ht="22.4" customHeight="1" x14ac:dyDescent="0.45">
      <c r="B2" s="3" t="str">
        <f>Samenvatting!B2</f>
        <v>Europese aanbesteding</v>
      </c>
      <c r="C2" s="33"/>
      <c r="D2" s="34"/>
      <c r="E2" s="34"/>
      <c r="F2" s="34"/>
      <c r="G2" s="34"/>
      <c r="H2" s="34"/>
      <c r="I2" s="35"/>
      <c r="J2" s="35"/>
      <c r="K2" s="36"/>
      <c r="L2" s="36"/>
      <c r="M2" s="29"/>
      <c r="N2" s="37"/>
      <c r="O2" s="37"/>
      <c r="P2" s="37"/>
      <c r="Q2" s="37"/>
      <c r="R2" s="37"/>
      <c r="S2" s="37"/>
      <c r="T2" s="37"/>
      <c r="U2" s="37"/>
      <c r="V2" s="37"/>
      <c r="W2" s="37"/>
      <c r="X2" s="37"/>
      <c r="AA2" s="38"/>
    </row>
    <row r="3" spans="1:28" s="39" customFormat="1" ht="22.4" customHeight="1" x14ac:dyDescent="0.25">
      <c r="B3" s="40" t="str">
        <f>Samenvatting!B3</f>
        <v>Hoog Volume Printers</v>
      </c>
      <c r="C3" s="41"/>
      <c r="D3" s="42"/>
      <c r="E3" s="42"/>
      <c r="F3" s="42"/>
      <c r="G3" s="42"/>
      <c r="H3" s="42"/>
      <c r="I3" s="41"/>
      <c r="J3" s="41"/>
      <c r="K3" s="41"/>
      <c r="L3" s="41"/>
      <c r="M3" s="29"/>
      <c r="N3" s="43"/>
      <c r="O3" s="43"/>
      <c r="P3" s="43"/>
      <c r="Q3" s="43"/>
      <c r="R3" s="43"/>
      <c r="S3" s="43"/>
      <c r="T3" s="43"/>
      <c r="U3" s="43"/>
      <c r="V3" s="43"/>
      <c r="W3" s="43"/>
      <c r="X3" s="43"/>
      <c r="AA3" s="44"/>
    </row>
    <row r="4" spans="1:28" s="39" customFormat="1" ht="17.5" customHeight="1" x14ac:dyDescent="0.25">
      <c r="B4" s="45" t="s">
        <v>8</v>
      </c>
      <c r="C4" s="41"/>
      <c r="D4" s="42"/>
      <c r="E4" s="42"/>
      <c r="F4" s="42"/>
      <c r="G4" s="42"/>
      <c r="H4" s="42"/>
      <c r="I4" s="41"/>
      <c r="J4" s="41"/>
      <c r="K4" s="41"/>
      <c r="L4" s="41"/>
      <c r="M4" s="29"/>
      <c r="N4" s="43"/>
      <c r="O4" s="43"/>
      <c r="P4" s="43"/>
      <c r="Q4" s="43"/>
      <c r="R4" s="43"/>
      <c r="S4" s="43"/>
      <c r="T4" s="43"/>
      <c r="U4" s="43"/>
      <c r="V4" s="43"/>
      <c r="W4" s="43"/>
      <c r="X4" s="43"/>
      <c r="AA4" s="44"/>
    </row>
    <row r="5" spans="1:28" s="39" customFormat="1" ht="17.5" customHeight="1" x14ac:dyDescent="0.25">
      <c r="B5" s="46" t="str">
        <f>Samenvatting!B5</f>
        <v>IUC25-019</v>
      </c>
      <c r="C5" s="41"/>
      <c r="D5" s="42"/>
      <c r="E5" s="42"/>
      <c r="F5" s="42"/>
      <c r="G5" s="42"/>
      <c r="H5" s="42"/>
      <c r="I5" s="41"/>
      <c r="J5" s="41"/>
      <c r="K5" s="41"/>
      <c r="L5" s="41"/>
      <c r="M5" s="29"/>
      <c r="N5" s="43"/>
      <c r="O5" s="43"/>
      <c r="P5" s="43"/>
      <c r="Q5" s="43"/>
      <c r="R5" s="43"/>
      <c r="S5" s="43"/>
      <c r="T5" s="43"/>
      <c r="U5" s="43"/>
      <c r="V5" s="43"/>
      <c r="W5" s="43"/>
      <c r="X5" s="43"/>
      <c r="AA5" s="44"/>
    </row>
    <row r="6" spans="1:28" s="39" customFormat="1" ht="17.5" customHeight="1" x14ac:dyDescent="0.25">
      <c r="B6" s="47" t="s">
        <v>6</v>
      </c>
      <c r="C6" s="41"/>
      <c r="D6" s="42"/>
      <c r="E6" s="42"/>
      <c r="F6" s="42"/>
      <c r="G6" s="42"/>
      <c r="H6" s="42"/>
      <c r="I6" s="41"/>
      <c r="J6" s="41"/>
      <c r="K6" s="41"/>
      <c r="L6" s="41"/>
      <c r="M6" s="29"/>
      <c r="N6" s="43"/>
      <c r="O6" s="43"/>
      <c r="P6" s="43"/>
      <c r="Q6" s="43"/>
      <c r="R6" s="43"/>
      <c r="S6" s="43"/>
      <c r="T6" s="43"/>
      <c r="U6" s="43"/>
      <c r="V6" s="43"/>
      <c r="W6" s="43"/>
      <c r="X6" s="43"/>
      <c r="AA6" s="44"/>
    </row>
    <row r="7" spans="1:28" s="48" customFormat="1" ht="17.5" customHeight="1" x14ac:dyDescent="0.3">
      <c r="B7" s="17"/>
      <c r="C7" s="49"/>
      <c r="D7" s="49"/>
      <c r="E7" s="49"/>
      <c r="F7" s="49"/>
      <c r="G7" s="49"/>
      <c r="H7" s="49"/>
      <c r="I7" s="50"/>
      <c r="J7" s="49"/>
      <c r="K7" s="50"/>
      <c r="L7" s="50"/>
      <c r="M7" s="29"/>
      <c r="N7" s="31"/>
      <c r="O7" s="31"/>
      <c r="P7" s="31"/>
      <c r="Q7" s="31"/>
      <c r="R7" s="31"/>
      <c r="S7" s="31"/>
      <c r="T7" s="31"/>
      <c r="U7" s="31"/>
      <c r="V7" s="31"/>
      <c r="W7" s="31"/>
      <c r="X7" s="31"/>
      <c r="Y7" s="31"/>
      <c r="Z7" s="31"/>
      <c r="AA7" s="31"/>
      <c r="AB7" s="31"/>
    </row>
    <row r="8" spans="1:28" s="48" customFormat="1" ht="15.5" thickBot="1" x14ac:dyDescent="0.35">
      <c r="B8" s="19"/>
      <c r="C8" s="51"/>
      <c r="D8" s="51"/>
      <c r="E8" s="51"/>
      <c r="F8" s="51"/>
      <c r="G8" s="51"/>
      <c r="H8" s="51"/>
      <c r="I8" s="51"/>
      <c r="J8" s="51"/>
      <c r="K8" s="51"/>
      <c r="L8" s="51"/>
      <c r="M8" s="29"/>
      <c r="N8" s="31"/>
      <c r="O8" s="31"/>
      <c r="P8" s="31"/>
      <c r="Q8" s="31"/>
      <c r="R8" s="31"/>
      <c r="S8" s="31"/>
      <c r="T8" s="31"/>
      <c r="U8" s="31"/>
      <c r="V8" s="31"/>
      <c r="W8" s="31"/>
      <c r="X8" s="31"/>
      <c r="Y8" s="31"/>
      <c r="Z8" s="31"/>
      <c r="AA8" s="31"/>
    </row>
    <row r="9" spans="1:28" s="48" customFormat="1" ht="15" x14ac:dyDescent="0.3">
      <c r="B9" s="21"/>
      <c r="C9" s="52"/>
      <c r="D9" s="53"/>
      <c r="E9" s="53"/>
      <c r="F9" s="53"/>
      <c r="G9" s="53"/>
      <c r="H9" s="53"/>
      <c r="I9" s="52"/>
      <c r="J9" s="52"/>
      <c r="K9" s="52"/>
      <c r="L9" s="52"/>
      <c r="M9" s="29"/>
      <c r="N9" s="31"/>
      <c r="O9" s="31"/>
      <c r="P9" s="31"/>
      <c r="Q9" s="31"/>
      <c r="R9" s="31"/>
      <c r="S9" s="31"/>
      <c r="T9" s="31"/>
      <c r="U9" s="31"/>
      <c r="V9" s="31"/>
      <c r="W9" s="31"/>
      <c r="X9" s="31"/>
      <c r="Y9" s="31"/>
      <c r="Z9" s="31"/>
      <c r="AA9" s="31"/>
    </row>
    <row r="10" spans="1:28" s="29" customFormat="1" ht="17.149999999999999" customHeight="1" x14ac:dyDescent="0.3">
      <c r="A10" s="28"/>
      <c r="B10" s="158" t="s">
        <v>9</v>
      </c>
      <c r="C10" s="265" t="s">
        <v>38</v>
      </c>
      <c r="D10" s="266"/>
      <c r="E10" s="266"/>
      <c r="F10" s="266"/>
      <c r="G10" s="267"/>
      <c r="H10" s="265" t="s">
        <v>122</v>
      </c>
      <c r="I10" s="266"/>
      <c r="J10" s="266"/>
      <c r="K10" s="266"/>
      <c r="L10" s="267"/>
      <c r="N10" s="54"/>
      <c r="O10" s="54"/>
      <c r="P10" s="54"/>
      <c r="Q10" s="54"/>
      <c r="R10" s="28"/>
      <c r="S10" s="28"/>
      <c r="T10" s="28"/>
      <c r="U10" s="28"/>
      <c r="V10" s="28"/>
      <c r="W10" s="28"/>
      <c r="X10" s="28"/>
      <c r="Y10" s="28"/>
      <c r="Z10" s="28"/>
      <c r="AA10" s="28"/>
      <c r="AB10" s="28"/>
    </row>
    <row r="11" spans="1:28" s="29" customFormat="1" ht="17.149999999999999" customHeight="1" x14ac:dyDescent="0.3">
      <c r="A11" s="28"/>
      <c r="B11" s="55"/>
      <c r="C11" s="268"/>
      <c r="D11" s="269"/>
      <c r="E11" s="269"/>
      <c r="F11" s="269"/>
      <c r="G11" s="270"/>
      <c r="H11" s="268"/>
      <c r="I11" s="269"/>
      <c r="J11" s="269"/>
      <c r="K11" s="269"/>
      <c r="L11" s="270"/>
      <c r="N11" s="54"/>
      <c r="O11" s="54"/>
      <c r="P11" s="54"/>
      <c r="Q11" s="54"/>
      <c r="R11" s="28"/>
      <c r="S11" s="28"/>
      <c r="T11" s="28"/>
      <c r="U11" s="28"/>
      <c r="V11" s="28"/>
      <c r="W11" s="28"/>
      <c r="X11" s="28"/>
      <c r="Y11" s="28"/>
      <c r="Z11" s="28"/>
      <c r="AA11" s="28"/>
      <c r="AB11" s="28"/>
    </row>
    <row r="12" spans="1:28" s="29" customFormat="1" ht="17.149999999999999" customHeight="1" x14ac:dyDescent="0.3">
      <c r="A12" s="28"/>
      <c r="B12" s="56"/>
      <c r="C12" s="168" t="s">
        <v>10</v>
      </c>
      <c r="D12" s="168" t="s">
        <v>11</v>
      </c>
      <c r="E12" s="168" t="s">
        <v>12</v>
      </c>
      <c r="F12" s="168" t="s">
        <v>13</v>
      </c>
      <c r="G12" s="168" t="s">
        <v>14</v>
      </c>
      <c r="H12" s="168" t="s">
        <v>17</v>
      </c>
      <c r="I12" s="168" t="s">
        <v>56</v>
      </c>
      <c r="J12" s="168" t="s">
        <v>57</v>
      </c>
      <c r="K12" s="168" t="s">
        <v>58</v>
      </c>
      <c r="L12" s="168" t="s">
        <v>59</v>
      </c>
      <c r="M12" s="54"/>
      <c r="N12" s="54"/>
      <c r="O12" s="54"/>
      <c r="P12" s="54"/>
      <c r="Q12" s="28"/>
      <c r="R12" s="28"/>
      <c r="S12" s="28"/>
      <c r="T12" s="28"/>
      <c r="U12" s="28"/>
      <c r="V12" s="28"/>
      <c r="W12" s="28"/>
      <c r="X12" s="28"/>
      <c r="Y12" s="28"/>
      <c r="Z12" s="28"/>
      <c r="AA12" s="28"/>
    </row>
    <row r="13" spans="1:28" s="29" customFormat="1" ht="17.149999999999999" customHeight="1" x14ac:dyDescent="0.3">
      <c r="A13" s="28"/>
      <c r="B13" s="169" t="s">
        <v>66</v>
      </c>
      <c r="C13" s="261"/>
      <c r="D13" s="262"/>
      <c r="E13" s="262"/>
      <c r="F13" s="262"/>
      <c r="G13" s="262"/>
      <c r="H13" s="262"/>
      <c r="I13" s="262"/>
      <c r="J13" s="262"/>
      <c r="K13" s="262"/>
      <c r="L13" s="262"/>
      <c r="M13" s="54"/>
      <c r="N13" s="54"/>
      <c r="O13" s="54"/>
      <c r="P13" s="54"/>
      <c r="Q13" s="28"/>
      <c r="R13" s="28"/>
      <c r="S13" s="28"/>
      <c r="T13" s="28"/>
      <c r="U13" s="28"/>
      <c r="V13" s="28"/>
      <c r="W13" s="28"/>
      <c r="X13" s="28"/>
      <c r="Y13" s="28"/>
      <c r="Z13" s="28"/>
      <c r="AA13" s="28"/>
    </row>
    <row r="14" spans="1:28" s="29" customFormat="1" ht="17.149999999999999" customHeight="1" x14ac:dyDescent="0.3">
      <c r="A14" s="28"/>
      <c r="B14" s="159" t="s">
        <v>119</v>
      </c>
      <c r="C14" s="229">
        <v>270420000</v>
      </c>
      <c r="D14" s="229">
        <v>274120000</v>
      </c>
      <c r="E14" s="229">
        <v>278100000</v>
      </c>
      <c r="F14" s="229">
        <v>281980000</v>
      </c>
      <c r="G14" s="229">
        <v>285000000</v>
      </c>
      <c r="H14" s="229">
        <f>G14</f>
        <v>285000000</v>
      </c>
      <c r="I14" s="229">
        <f>G14</f>
        <v>285000000</v>
      </c>
      <c r="J14" s="229">
        <f>G14</f>
        <v>285000000</v>
      </c>
      <c r="K14" s="229">
        <f>G14</f>
        <v>285000000</v>
      </c>
      <c r="L14" s="229">
        <f>G14</f>
        <v>285000000</v>
      </c>
      <c r="M14" s="54"/>
      <c r="N14" s="54"/>
      <c r="O14" s="54"/>
      <c r="P14" s="54"/>
      <c r="Q14" s="28"/>
      <c r="R14" s="28"/>
      <c r="S14" s="28"/>
      <c r="T14" s="28"/>
      <c r="U14" s="28"/>
      <c r="V14" s="28"/>
      <c r="W14" s="28"/>
      <c r="X14" s="28"/>
      <c r="Y14" s="28"/>
      <c r="Z14" s="28"/>
      <c r="AA14" s="28"/>
    </row>
    <row r="15" spans="1:28" s="29" customFormat="1" ht="17.149999999999999" customHeight="1" x14ac:dyDescent="0.3">
      <c r="A15" s="28"/>
      <c r="B15" s="159" t="s">
        <v>120</v>
      </c>
      <c r="C15" s="229">
        <f>C14</f>
        <v>270420000</v>
      </c>
      <c r="D15" s="230">
        <f>C15+F17</f>
        <v>284752500</v>
      </c>
      <c r="E15" s="230">
        <f>D15+F17</f>
        <v>299085000</v>
      </c>
      <c r="F15" s="230">
        <f>E15+F17</f>
        <v>313417500</v>
      </c>
      <c r="G15" s="230">
        <f>1.15*G14</f>
        <v>327750000</v>
      </c>
      <c r="H15" s="229">
        <f t="shared" ref="H15:H16" si="0">G15</f>
        <v>327750000</v>
      </c>
      <c r="I15" s="229">
        <f t="shared" ref="I15:I16" si="1">G15</f>
        <v>327750000</v>
      </c>
      <c r="J15" s="229">
        <f t="shared" ref="J15:J16" si="2">G15</f>
        <v>327750000</v>
      </c>
      <c r="K15" s="229">
        <f t="shared" ref="K15:K16" si="3">G15</f>
        <v>327750000</v>
      </c>
      <c r="L15" s="229">
        <f t="shared" ref="L15:L16" si="4">G15</f>
        <v>327750000</v>
      </c>
      <c r="M15" s="54"/>
      <c r="N15" s="54"/>
      <c r="O15" s="54"/>
      <c r="P15" s="54"/>
      <c r="Q15" s="28"/>
      <c r="R15" s="28"/>
      <c r="S15" s="28"/>
      <c r="T15" s="28"/>
      <c r="U15" s="28"/>
      <c r="V15" s="28"/>
      <c r="W15" s="28"/>
      <c r="X15" s="28"/>
      <c r="Y15" s="28"/>
      <c r="Z15" s="28"/>
      <c r="AA15" s="28"/>
    </row>
    <row r="16" spans="1:28" s="29" customFormat="1" ht="17.149999999999999" customHeight="1" x14ac:dyDescent="0.3">
      <c r="A16" s="28"/>
      <c r="B16" s="159" t="s">
        <v>121</v>
      </c>
      <c r="C16" s="229">
        <f>C14</f>
        <v>270420000</v>
      </c>
      <c r="D16" s="230">
        <f>C16-E17</f>
        <v>253518750</v>
      </c>
      <c r="E16" s="230">
        <f>D16-E17</f>
        <v>236617500</v>
      </c>
      <c r="F16" s="230">
        <f>E16-E17</f>
        <v>219716250</v>
      </c>
      <c r="G16" s="230">
        <f>0.75*C16</f>
        <v>202815000</v>
      </c>
      <c r="H16" s="229">
        <f t="shared" si="0"/>
        <v>202815000</v>
      </c>
      <c r="I16" s="229">
        <f t="shared" si="1"/>
        <v>202815000</v>
      </c>
      <c r="J16" s="229">
        <f t="shared" si="2"/>
        <v>202815000</v>
      </c>
      <c r="K16" s="229">
        <f t="shared" si="3"/>
        <v>202815000</v>
      </c>
      <c r="L16" s="229">
        <f t="shared" si="4"/>
        <v>202815000</v>
      </c>
      <c r="M16" s="54"/>
      <c r="N16" s="54"/>
      <c r="O16" s="54"/>
      <c r="P16" s="54"/>
      <c r="Q16" s="28"/>
      <c r="R16" s="28"/>
      <c r="S16" s="28"/>
      <c r="T16" s="28"/>
      <c r="U16" s="28"/>
      <c r="V16" s="28"/>
      <c r="W16" s="28"/>
      <c r="X16" s="28"/>
      <c r="Y16" s="28"/>
      <c r="Z16" s="28"/>
      <c r="AA16" s="28"/>
    </row>
    <row r="17" spans="1:28" s="29" customFormat="1" ht="17.149999999999999" customHeight="1" x14ac:dyDescent="0.3">
      <c r="A17" s="28"/>
      <c r="B17" s="159"/>
      <c r="C17" s="162"/>
      <c r="D17" s="163"/>
      <c r="E17" s="255">
        <f>(C16-G16)/4</f>
        <v>16901250</v>
      </c>
      <c r="F17" s="255">
        <f>(G15-C15)/4</f>
        <v>14332500</v>
      </c>
      <c r="G17" s="163"/>
      <c r="H17" s="163"/>
      <c r="I17" s="163"/>
      <c r="J17" s="163"/>
      <c r="K17" s="163"/>
      <c r="L17" s="163"/>
      <c r="M17" s="54"/>
      <c r="N17" s="54"/>
      <c r="O17" s="54"/>
      <c r="P17" s="54"/>
      <c r="Q17" s="28"/>
      <c r="R17" s="28"/>
      <c r="S17" s="28"/>
      <c r="T17" s="28"/>
      <c r="U17" s="28"/>
      <c r="V17" s="28"/>
      <c r="W17" s="28"/>
      <c r="X17" s="28"/>
      <c r="Y17" s="28"/>
      <c r="Z17" s="28"/>
      <c r="AA17" s="28"/>
    </row>
    <row r="18" spans="1:28" s="29" customFormat="1" ht="17.149999999999999" customHeight="1" x14ac:dyDescent="0.3">
      <c r="A18" s="28"/>
      <c r="B18" s="169" t="s">
        <v>68</v>
      </c>
      <c r="C18" s="162"/>
      <c r="D18" s="163"/>
      <c r="E18" s="163"/>
      <c r="F18" s="163"/>
      <c r="G18" s="163"/>
      <c r="H18" s="163"/>
      <c r="I18" s="163"/>
      <c r="J18" s="163"/>
      <c r="K18" s="163"/>
      <c r="L18" s="163"/>
      <c r="M18" s="54"/>
      <c r="N18" s="54"/>
      <c r="O18" s="54"/>
      <c r="P18" s="54"/>
      <c r="Q18" s="28"/>
      <c r="R18" s="28"/>
      <c r="S18" s="28"/>
      <c r="T18" s="28"/>
      <c r="U18" s="28"/>
      <c r="V18" s="28"/>
      <c r="W18" s="28"/>
      <c r="X18" s="28"/>
      <c r="Y18" s="28"/>
      <c r="Z18" s="28"/>
      <c r="AA18" s="28"/>
    </row>
    <row r="19" spans="1:28" s="29" customFormat="1" ht="17.149999999999999" customHeight="1" x14ac:dyDescent="0.3">
      <c r="A19" s="28"/>
      <c r="B19" s="159" t="s">
        <v>61</v>
      </c>
      <c r="C19" s="161">
        <f t="shared" ref="C19:L19" si="5">C14/235000000*5070</f>
        <v>5834.1676595744684</v>
      </c>
      <c r="D19" s="161">
        <f t="shared" si="5"/>
        <v>5913.9931914893614</v>
      </c>
      <c r="E19" s="161">
        <f t="shared" si="5"/>
        <v>5999.8595744680842</v>
      </c>
      <c r="F19" s="161">
        <f t="shared" si="5"/>
        <v>6083.5685106382971</v>
      </c>
      <c r="G19" s="161">
        <f t="shared" si="5"/>
        <v>6148.72340425532</v>
      </c>
      <c r="H19" s="161">
        <f t="shared" si="5"/>
        <v>6148.72340425532</v>
      </c>
      <c r="I19" s="161">
        <f t="shared" si="5"/>
        <v>6148.72340425532</v>
      </c>
      <c r="J19" s="161">
        <f t="shared" si="5"/>
        <v>6148.72340425532</v>
      </c>
      <c r="K19" s="161">
        <f t="shared" si="5"/>
        <v>6148.72340425532</v>
      </c>
      <c r="L19" s="161">
        <f t="shared" si="5"/>
        <v>6148.72340425532</v>
      </c>
      <c r="M19" s="54"/>
      <c r="N19" s="54"/>
      <c r="O19" s="54"/>
      <c r="P19" s="54"/>
      <c r="Q19" s="28"/>
      <c r="R19" s="28"/>
      <c r="S19" s="28"/>
      <c r="T19" s="28"/>
      <c r="U19" s="28"/>
      <c r="V19" s="28"/>
      <c r="W19" s="28"/>
      <c r="X19" s="28"/>
      <c r="Y19" s="28"/>
      <c r="Z19" s="28"/>
      <c r="AA19" s="28"/>
    </row>
    <row r="20" spans="1:28" s="29" customFormat="1" ht="17.149999999999999" customHeight="1" x14ac:dyDescent="0.3">
      <c r="A20" s="28"/>
      <c r="B20" s="159" t="s">
        <v>63</v>
      </c>
      <c r="C20" s="161">
        <f t="shared" ref="C20:L20" si="6">C14/235000000*1725</f>
        <v>1984.9978723404256</v>
      </c>
      <c r="D20" s="161">
        <f t="shared" si="6"/>
        <v>2012.1574468085105</v>
      </c>
      <c r="E20" s="161">
        <f t="shared" si="6"/>
        <v>2041.3723404255318</v>
      </c>
      <c r="F20" s="161">
        <f t="shared" si="6"/>
        <v>2069.8531914893615</v>
      </c>
      <c r="G20" s="161">
        <f t="shared" si="6"/>
        <v>2092.0212765957449</v>
      </c>
      <c r="H20" s="161">
        <f t="shared" si="6"/>
        <v>2092.0212765957449</v>
      </c>
      <c r="I20" s="161">
        <f t="shared" si="6"/>
        <v>2092.0212765957449</v>
      </c>
      <c r="J20" s="161">
        <f t="shared" si="6"/>
        <v>2092.0212765957449</v>
      </c>
      <c r="K20" s="161">
        <f t="shared" si="6"/>
        <v>2092.0212765957449</v>
      </c>
      <c r="L20" s="161">
        <f t="shared" si="6"/>
        <v>2092.0212765957449</v>
      </c>
      <c r="M20" s="54"/>
      <c r="N20" s="54"/>
      <c r="O20" s="54"/>
      <c r="P20" s="54"/>
      <c r="Q20" s="28"/>
      <c r="R20" s="28"/>
      <c r="S20" s="28"/>
      <c r="T20" s="28"/>
      <c r="U20" s="28"/>
      <c r="V20" s="28"/>
      <c r="W20" s="28"/>
      <c r="X20" s="28"/>
      <c r="Y20" s="28"/>
      <c r="Z20" s="28"/>
      <c r="AA20" s="28"/>
    </row>
    <row r="21" spans="1:28" s="29" customFormat="1" ht="17.149999999999999" customHeight="1" x14ac:dyDescent="0.3">
      <c r="A21" s="28"/>
      <c r="B21" s="159" t="s">
        <v>64</v>
      </c>
      <c r="C21" s="161">
        <f t="shared" ref="C21:L21" si="7">C14/235000000*1665</f>
        <v>1915.9544680851063</v>
      </c>
      <c r="D21" s="161">
        <f t="shared" si="7"/>
        <v>1942.1693617021276</v>
      </c>
      <c r="E21" s="161">
        <f t="shared" si="7"/>
        <v>1970.3680851063828</v>
      </c>
      <c r="F21" s="161">
        <f t="shared" si="7"/>
        <v>1997.8582978723402</v>
      </c>
      <c r="G21" s="161">
        <f t="shared" si="7"/>
        <v>2019.2553191489362</v>
      </c>
      <c r="H21" s="161">
        <f t="shared" si="7"/>
        <v>2019.2553191489362</v>
      </c>
      <c r="I21" s="161">
        <f t="shared" si="7"/>
        <v>2019.2553191489362</v>
      </c>
      <c r="J21" s="161">
        <f t="shared" si="7"/>
        <v>2019.2553191489362</v>
      </c>
      <c r="K21" s="161">
        <f t="shared" si="7"/>
        <v>2019.2553191489362</v>
      </c>
      <c r="L21" s="161">
        <f t="shared" si="7"/>
        <v>2019.2553191489362</v>
      </c>
      <c r="M21" s="54"/>
      <c r="N21" s="54"/>
      <c r="O21" s="54"/>
      <c r="P21" s="54"/>
      <c r="Q21" s="28"/>
      <c r="R21" s="28"/>
      <c r="S21" s="28"/>
      <c r="T21" s="28"/>
      <c r="U21" s="28"/>
      <c r="V21" s="28"/>
      <c r="W21" s="28"/>
      <c r="X21" s="28"/>
      <c r="Y21" s="28"/>
      <c r="Z21" s="28"/>
      <c r="AA21" s="28"/>
    </row>
    <row r="22" spans="1:28" s="29" customFormat="1" ht="17.149999999999999" customHeight="1" x14ac:dyDescent="0.3">
      <c r="A22" s="28"/>
      <c r="B22" s="159" t="s">
        <v>65</v>
      </c>
      <c r="C22" s="161">
        <f t="shared" ref="C22:L22" si="8">C14/235000000*1350</f>
        <v>1553.4765957446809</v>
      </c>
      <c r="D22" s="161">
        <f t="shared" si="8"/>
        <v>1574.7319148936169</v>
      </c>
      <c r="E22" s="161">
        <f t="shared" si="8"/>
        <v>1597.5957446808509</v>
      </c>
      <c r="F22" s="161">
        <f t="shared" si="8"/>
        <v>1619.8851063829786</v>
      </c>
      <c r="G22" s="161">
        <f t="shared" si="8"/>
        <v>1637.2340425531916</v>
      </c>
      <c r="H22" s="161">
        <f t="shared" si="8"/>
        <v>1637.2340425531916</v>
      </c>
      <c r="I22" s="161">
        <f t="shared" si="8"/>
        <v>1637.2340425531916</v>
      </c>
      <c r="J22" s="161">
        <f t="shared" si="8"/>
        <v>1637.2340425531916</v>
      </c>
      <c r="K22" s="161">
        <f t="shared" si="8"/>
        <v>1637.2340425531916</v>
      </c>
      <c r="L22" s="161">
        <f t="shared" si="8"/>
        <v>1637.2340425531916</v>
      </c>
      <c r="M22" s="54"/>
      <c r="N22" s="54"/>
      <c r="O22" s="54"/>
      <c r="P22" s="54"/>
      <c r="Q22" s="28"/>
      <c r="R22" s="28"/>
      <c r="S22" s="28"/>
      <c r="T22" s="28"/>
      <c r="U22" s="28"/>
      <c r="V22" s="28"/>
      <c r="W22" s="28"/>
      <c r="X22" s="28"/>
      <c r="Y22" s="28"/>
      <c r="Z22" s="28"/>
      <c r="AA22" s="28"/>
    </row>
    <row r="23" spans="1:28" s="29" customFormat="1" ht="17.149999999999999" customHeight="1" x14ac:dyDescent="0.3">
      <c r="A23" s="28"/>
      <c r="B23" s="159"/>
      <c r="C23" s="162"/>
      <c r="D23" s="163"/>
      <c r="E23" s="163"/>
      <c r="F23" s="163"/>
      <c r="G23" s="163"/>
      <c r="H23" s="163"/>
      <c r="I23" s="163"/>
      <c r="J23" s="163"/>
      <c r="K23" s="163"/>
      <c r="L23" s="163"/>
      <c r="M23" s="54"/>
      <c r="N23" s="54"/>
      <c r="O23" s="54"/>
      <c r="P23" s="54"/>
      <c r="Q23" s="28"/>
      <c r="R23" s="28"/>
      <c r="S23" s="28"/>
      <c r="T23" s="28"/>
      <c r="U23" s="28"/>
      <c r="V23" s="28"/>
      <c r="W23" s="28"/>
      <c r="X23" s="28"/>
      <c r="Y23" s="28"/>
      <c r="Z23" s="28"/>
      <c r="AA23" s="28"/>
    </row>
    <row r="24" spans="1:28" s="29" customFormat="1" ht="17.149999999999999" customHeight="1" x14ac:dyDescent="0.3">
      <c r="A24" s="28"/>
      <c r="B24" s="169" t="s">
        <v>47</v>
      </c>
      <c r="C24" s="263"/>
      <c r="D24" s="264"/>
      <c r="E24" s="264"/>
      <c r="F24" s="264"/>
      <c r="G24" s="264"/>
      <c r="H24" s="264"/>
      <c r="I24" s="264"/>
      <c r="J24" s="264"/>
      <c r="K24" s="264"/>
      <c r="L24" s="264"/>
      <c r="M24" s="54"/>
      <c r="N24" s="54"/>
      <c r="O24" s="54"/>
      <c r="P24" s="54"/>
      <c r="Q24" s="28"/>
      <c r="R24" s="28"/>
      <c r="S24" s="28"/>
      <c r="T24" s="28"/>
      <c r="U24" s="28"/>
      <c r="V24" s="28"/>
      <c r="W24" s="28"/>
      <c r="X24" s="28"/>
      <c r="Y24" s="28"/>
      <c r="Z24" s="28"/>
      <c r="AA24" s="28"/>
    </row>
    <row r="25" spans="1:28" s="29" customFormat="1" ht="17.149999999999999" customHeight="1" x14ac:dyDescent="0.3">
      <c r="A25" s="28"/>
      <c r="B25" s="160" t="s">
        <v>67</v>
      </c>
      <c r="C25" s="161">
        <v>120</v>
      </c>
      <c r="D25" s="164">
        <v>120</v>
      </c>
      <c r="E25" s="164">
        <v>120</v>
      </c>
      <c r="F25" s="164">
        <v>120</v>
      </c>
      <c r="G25" s="164">
        <v>120</v>
      </c>
      <c r="H25" s="164">
        <v>120</v>
      </c>
      <c r="I25" s="164">
        <v>120</v>
      </c>
      <c r="J25" s="164">
        <v>120</v>
      </c>
      <c r="K25" s="164">
        <v>120</v>
      </c>
      <c r="L25" s="164">
        <v>120</v>
      </c>
      <c r="M25" s="54"/>
      <c r="N25" s="54"/>
      <c r="O25" s="54"/>
      <c r="P25" s="54"/>
      <c r="Q25" s="28"/>
      <c r="R25" s="28"/>
      <c r="S25" s="28"/>
      <c r="T25" s="28"/>
      <c r="U25" s="28"/>
      <c r="V25" s="28"/>
      <c r="W25" s="28"/>
      <c r="X25" s="28"/>
      <c r="Y25" s="28"/>
      <c r="Z25" s="28"/>
      <c r="AA25" s="28"/>
    </row>
    <row r="26" spans="1:28" s="29" customFormat="1" ht="17.149999999999999" customHeight="1" thickBot="1" x14ac:dyDescent="0.35">
      <c r="A26" s="28"/>
      <c r="B26" s="222"/>
      <c r="C26" s="57"/>
      <c r="D26" s="57"/>
      <c r="E26" s="57"/>
      <c r="F26" s="57"/>
      <c r="G26" s="57"/>
      <c r="H26" s="57"/>
      <c r="I26" s="57"/>
      <c r="J26" s="57"/>
      <c r="K26" s="57"/>
      <c r="L26" s="57"/>
      <c r="N26" s="54"/>
      <c r="O26" s="54"/>
      <c r="P26" s="54"/>
      <c r="Q26" s="54"/>
      <c r="R26" s="28"/>
      <c r="S26" s="28"/>
      <c r="T26" s="28"/>
      <c r="U26" s="28"/>
      <c r="V26" s="28"/>
      <c r="W26" s="28"/>
      <c r="X26" s="28"/>
      <c r="Y26" s="28"/>
      <c r="Z26" s="28"/>
      <c r="AA26" s="28"/>
      <c r="AB26" s="28"/>
    </row>
    <row r="27" spans="1:28" s="29" customFormat="1" ht="17.149999999999999" customHeight="1" x14ac:dyDescent="0.3">
      <c r="A27" s="28"/>
      <c r="B27" s="58"/>
      <c r="C27" s="58"/>
      <c r="D27" s="58"/>
      <c r="E27" s="58"/>
      <c r="F27" s="58"/>
      <c r="G27" s="58"/>
      <c r="H27" s="58"/>
      <c r="I27" s="58"/>
      <c r="J27" s="58"/>
      <c r="K27" s="58"/>
      <c r="L27" s="58"/>
      <c r="N27" s="54"/>
      <c r="O27" s="54"/>
      <c r="P27" s="54"/>
      <c r="Q27" s="54"/>
      <c r="R27" s="28"/>
      <c r="S27" s="28"/>
      <c r="T27" s="28"/>
      <c r="U27" s="28"/>
      <c r="V27" s="28"/>
      <c r="W27" s="28"/>
      <c r="X27" s="28"/>
      <c r="Y27" s="28"/>
      <c r="Z27" s="28"/>
      <c r="AA27" s="28"/>
      <c r="AB27" s="28"/>
    </row>
    <row r="28" spans="1:28" s="29" customFormat="1" ht="17.149999999999999" hidden="1" customHeight="1" x14ac:dyDescent="0.3">
      <c r="A28" s="28"/>
      <c r="B28" s="58"/>
      <c r="C28" s="58"/>
      <c r="D28" s="58"/>
      <c r="E28" s="58"/>
      <c r="F28" s="58"/>
      <c r="G28" s="58"/>
      <c r="H28" s="58"/>
      <c r="I28" s="58"/>
      <c r="J28" s="58"/>
      <c r="K28" s="58"/>
      <c r="L28" s="58"/>
      <c r="N28" s="54"/>
      <c r="O28" s="54"/>
      <c r="P28" s="54"/>
      <c r="Q28" s="54"/>
      <c r="R28" s="28"/>
      <c r="S28" s="28"/>
      <c r="T28" s="28"/>
      <c r="U28" s="28"/>
      <c r="V28" s="28"/>
      <c r="W28" s="28"/>
      <c r="X28" s="28"/>
      <c r="Y28" s="28"/>
      <c r="Z28" s="28"/>
      <c r="AA28" s="28"/>
      <c r="AB28" s="28"/>
    </row>
    <row r="29" spans="1:28" s="29" customFormat="1" ht="17.149999999999999" hidden="1" customHeight="1" x14ac:dyDescent="0.3">
      <c r="A29" s="28"/>
      <c r="B29" s="58"/>
      <c r="C29" s="58"/>
      <c r="D29" s="58"/>
      <c r="E29" s="58"/>
      <c r="F29" s="58"/>
      <c r="G29" s="58"/>
      <c r="H29" s="58"/>
      <c r="I29" s="58"/>
      <c r="J29" s="58"/>
      <c r="K29" s="58"/>
      <c r="L29" s="58"/>
      <c r="N29" s="54"/>
      <c r="O29" s="54"/>
      <c r="P29" s="54"/>
      <c r="Q29" s="54"/>
      <c r="R29" s="28"/>
      <c r="S29" s="28"/>
      <c r="T29" s="28"/>
      <c r="U29" s="28"/>
      <c r="V29" s="28"/>
      <c r="W29" s="28"/>
      <c r="X29" s="28"/>
      <c r="Y29" s="28"/>
      <c r="Z29" s="28"/>
      <c r="AA29" s="28"/>
      <c r="AB29" s="28"/>
    </row>
    <row r="30" spans="1:28" s="29" customFormat="1" ht="17.149999999999999" hidden="1" customHeight="1" x14ac:dyDescent="0.3">
      <c r="A30" s="28"/>
      <c r="B30" s="58"/>
      <c r="C30" s="58"/>
      <c r="D30" s="58"/>
      <c r="E30" s="58"/>
      <c r="F30" s="58"/>
      <c r="G30" s="58"/>
      <c r="H30" s="58"/>
      <c r="I30" s="58"/>
      <c r="J30" s="58"/>
      <c r="K30" s="58"/>
      <c r="L30" s="58"/>
      <c r="N30" s="54"/>
      <c r="O30" s="54"/>
      <c r="P30" s="54"/>
      <c r="Q30" s="54"/>
      <c r="R30" s="28"/>
      <c r="S30" s="28"/>
      <c r="T30" s="28"/>
      <c r="U30" s="28"/>
      <c r="V30" s="28"/>
      <c r="W30" s="28"/>
      <c r="X30" s="28"/>
      <c r="Y30" s="28"/>
      <c r="Z30" s="28"/>
      <c r="AA30" s="28"/>
      <c r="AB30" s="28"/>
    </row>
    <row r="31" spans="1:28" s="29" customFormat="1" ht="17.149999999999999" hidden="1" customHeight="1" x14ac:dyDescent="0.3">
      <c r="A31" s="28"/>
      <c r="B31" s="58"/>
      <c r="C31" s="58"/>
      <c r="D31" s="58"/>
      <c r="E31" s="58"/>
      <c r="F31" s="58"/>
      <c r="G31" s="58"/>
      <c r="H31" s="58"/>
      <c r="I31" s="58"/>
      <c r="J31" s="58"/>
      <c r="K31" s="58"/>
      <c r="L31" s="58"/>
      <c r="N31" s="54"/>
      <c r="O31" s="54"/>
      <c r="P31" s="54"/>
      <c r="Q31" s="54"/>
      <c r="R31" s="28"/>
      <c r="S31" s="28"/>
      <c r="T31" s="28"/>
      <c r="U31" s="28"/>
      <c r="V31" s="28"/>
      <c r="W31" s="28"/>
      <c r="X31" s="28"/>
      <c r="Y31" s="28"/>
      <c r="Z31" s="28"/>
      <c r="AA31" s="28"/>
      <c r="AB31" s="28"/>
    </row>
    <row r="32" spans="1:28" s="29" customFormat="1" ht="17.149999999999999" hidden="1" customHeight="1" x14ac:dyDescent="0.3">
      <c r="A32" s="28"/>
      <c r="B32" s="58"/>
      <c r="C32" s="58"/>
      <c r="D32" s="58"/>
      <c r="E32" s="58"/>
      <c r="F32" s="58"/>
      <c r="G32" s="58"/>
      <c r="H32" s="58"/>
      <c r="I32" s="58"/>
      <c r="J32" s="58"/>
      <c r="K32" s="58"/>
      <c r="L32" s="58"/>
      <c r="N32" s="54"/>
      <c r="O32" s="54"/>
      <c r="P32" s="54"/>
      <c r="Q32" s="54"/>
      <c r="R32" s="28"/>
      <c r="S32" s="28"/>
      <c r="T32" s="28"/>
      <c r="U32" s="28"/>
      <c r="V32" s="28"/>
      <c r="W32" s="28"/>
      <c r="X32" s="28"/>
      <c r="Y32" s="28"/>
      <c r="Z32" s="28"/>
      <c r="AA32" s="28"/>
      <c r="AB32" s="28"/>
    </row>
    <row r="33" spans="1:28" s="29" customFormat="1" ht="17.149999999999999" hidden="1" customHeight="1" x14ac:dyDescent="0.3">
      <c r="A33" s="28"/>
      <c r="B33" s="58"/>
      <c r="C33" s="58"/>
      <c r="D33" s="58"/>
      <c r="E33" s="58"/>
      <c r="F33" s="58"/>
      <c r="G33" s="58"/>
      <c r="H33" s="58"/>
      <c r="I33" s="58"/>
      <c r="J33" s="58"/>
      <c r="K33" s="58"/>
      <c r="L33" s="58"/>
      <c r="N33" s="54"/>
      <c r="O33" s="54"/>
      <c r="P33" s="54"/>
      <c r="Q33" s="54"/>
      <c r="R33" s="28"/>
      <c r="S33" s="28"/>
      <c r="T33" s="28"/>
      <c r="U33" s="28"/>
      <c r="V33" s="28"/>
      <c r="W33" s="28"/>
      <c r="X33" s="28"/>
      <c r="Y33" s="28"/>
      <c r="Z33" s="28"/>
      <c r="AA33" s="28"/>
      <c r="AB33" s="28"/>
    </row>
    <row r="34" spans="1:28" s="29" customFormat="1" ht="17.149999999999999" hidden="1" customHeight="1" x14ac:dyDescent="0.3">
      <c r="A34" s="28"/>
      <c r="B34" s="58"/>
      <c r="C34" s="58"/>
      <c r="D34" s="58"/>
      <c r="E34" s="58"/>
      <c r="F34" s="58"/>
      <c r="G34" s="58"/>
      <c r="H34" s="58"/>
      <c r="I34" s="58"/>
      <c r="J34" s="58"/>
      <c r="K34" s="58"/>
      <c r="L34" s="58"/>
      <c r="N34" s="54"/>
      <c r="O34" s="54"/>
      <c r="P34" s="54"/>
      <c r="Q34" s="54"/>
      <c r="R34" s="28"/>
      <c r="S34" s="28"/>
      <c r="T34" s="28"/>
      <c r="U34" s="28"/>
      <c r="V34" s="28"/>
      <c r="W34" s="28"/>
      <c r="X34" s="28"/>
      <c r="Y34" s="28"/>
      <c r="Z34" s="28"/>
      <c r="AA34" s="28"/>
      <c r="AB34" s="28"/>
    </row>
    <row r="35" spans="1:28" s="29" customFormat="1" ht="17.149999999999999" hidden="1" customHeight="1" x14ac:dyDescent="0.3">
      <c r="A35" s="28"/>
      <c r="B35" s="58"/>
      <c r="C35" s="58"/>
      <c r="D35" s="58"/>
      <c r="E35" s="58"/>
      <c r="F35" s="58"/>
      <c r="G35" s="58"/>
      <c r="H35" s="58"/>
      <c r="I35" s="58"/>
      <c r="J35" s="58"/>
      <c r="K35" s="58"/>
      <c r="L35" s="58"/>
      <c r="N35" s="54"/>
      <c r="O35" s="54"/>
      <c r="P35" s="54"/>
      <c r="Q35" s="54"/>
      <c r="R35" s="28"/>
      <c r="S35" s="28"/>
      <c r="T35" s="28"/>
      <c r="U35" s="28"/>
      <c r="V35" s="28"/>
      <c r="W35" s="28"/>
      <c r="X35" s="28"/>
      <c r="Y35" s="28"/>
      <c r="Z35" s="28"/>
      <c r="AA35" s="28"/>
      <c r="AB35" s="28"/>
    </row>
    <row r="36" spans="1:28" s="29" customFormat="1" ht="17.149999999999999" hidden="1" customHeight="1" x14ac:dyDescent="0.3">
      <c r="A36" s="28"/>
      <c r="B36" s="58"/>
      <c r="C36" s="58"/>
      <c r="D36" s="58"/>
      <c r="E36" s="58"/>
      <c r="F36" s="58"/>
      <c r="G36" s="58"/>
      <c r="H36" s="58"/>
      <c r="I36" s="58"/>
      <c r="J36" s="58"/>
      <c r="K36" s="58"/>
      <c r="L36" s="58"/>
      <c r="N36" s="54"/>
      <c r="O36" s="54"/>
      <c r="P36" s="54"/>
      <c r="Q36" s="54"/>
      <c r="R36" s="28"/>
      <c r="S36" s="28"/>
      <c r="T36" s="28"/>
      <c r="U36" s="28"/>
      <c r="V36" s="28"/>
      <c r="W36" s="28"/>
      <c r="X36" s="28"/>
      <c r="Y36" s="28"/>
      <c r="Z36" s="28"/>
      <c r="AA36" s="28"/>
      <c r="AB36" s="28"/>
    </row>
    <row r="37" spans="1:28" s="29" customFormat="1" ht="17.149999999999999" hidden="1" customHeight="1" x14ac:dyDescent="0.3">
      <c r="A37" s="28"/>
      <c r="B37" s="58"/>
      <c r="C37" s="58"/>
      <c r="D37" s="58"/>
      <c r="E37" s="58"/>
      <c r="F37" s="58"/>
      <c r="G37" s="58"/>
      <c r="H37" s="58"/>
      <c r="I37" s="58"/>
      <c r="J37" s="58"/>
      <c r="K37" s="58"/>
      <c r="L37" s="58"/>
      <c r="N37" s="54"/>
      <c r="O37" s="54"/>
      <c r="P37" s="54"/>
      <c r="Q37" s="54"/>
      <c r="R37" s="28"/>
      <c r="S37" s="28"/>
      <c r="T37" s="28"/>
      <c r="U37" s="28"/>
      <c r="V37" s="28"/>
      <c r="W37" s="28"/>
      <c r="X37" s="28"/>
      <c r="Y37" s="28"/>
      <c r="Z37" s="28"/>
      <c r="AA37" s="28"/>
      <c r="AB37" s="28"/>
    </row>
    <row r="38" spans="1:28" s="29" customFormat="1" ht="17.149999999999999" hidden="1" customHeight="1" x14ac:dyDescent="0.3">
      <c r="A38" s="28"/>
      <c r="B38" s="58"/>
      <c r="C38" s="58"/>
      <c r="D38" s="58"/>
      <c r="E38" s="58"/>
      <c r="F38" s="58"/>
      <c r="G38" s="58"/>
      <c r="H38" s="58"/>
      <c r="I38" s="58"/>
      <c r="J38" s="58"/>
      <c r="K38" s="58"/>
      <c r="L38" s="58"/>
      <c r="N38" s="54"/>
      <c r="O38" s="54"/>
      <c r="P38" s="54"/>
      <c r="Q38" s="54"/>
      <c r="R38" s="28"/>
      <c r="S38" s="28"/>
      <c r="T38" s="28"/>
      <c r="U38" s="28"/>
      <c r="V38" s="28"/>
      <c r="W38" s="28"/>
      <c r="X38" s="28"/>
      <c r="Y38" s="28"/>
      <c r="Z38" s="28"/>
      <c r="AA38" s="28"/>
      <c r="AB38" s="28"/>
    </row>
    <row r="39" spans="1:28" s="29" customFormat="1" ht="17.149999999999999" hidden="1" customHeight="1" x14ac:dyDescent="0.3">
      <c r="A39" s="28"/>
      <c r="B39" s="58"/>
      <c r="C39" s="58"/>
      <c r="D39" s="58"/>
      <c r="E39" s="58"/>
      <c r="F39" s="58"/>
      <c r="G39" s="58"/>
      <c r="H39" s="58"/>
      <c r="I39" s="58"/>
      <c r="J39" s="58"/>
      <c r="K39" s="58"/>
      <c r="L39" s="58"/>
      <c r="N39" s="54"/>
      <c r="O39" s="54"/>
      <c r="P39" s="54"/>
      <c r="Q39" s="54"/>
      <c r="R39" s="28"/>
      <c r="S39" s="28"/>
      <c r="T39" s="28"/>
      <c r="U39" s="28"/>
      <c r="V39" s="28"/>
      <c r="W39" s="28"/>
      <c r="X39" s="28"/>
      <c r="Y39" s="28"/>
      <c r="Z39" s="28"/>
      <c r="AA39" s="28"/>
      <c r="AB39" s="28"/>
    </row>
    <row r="40" spans="1:28" s="29" customFormat="1" ht="17.149999999999999" hidden="1" customHeight="1" x14ac:dyDescent="0.3">
      <c r="A40" s="28"/>
      <c r="B40" s="58"/>
      <c r="C40" s="58"/>
      <c r="D40" s="58"/>
      <c r="E40" s="58"/>
      <c r="F40" s="58"/>
      <c r="G40" s="58"/>
      <c r="H40" s="58"/>
      <c r="I40" s="58"/>
      <c r="J40" s="58"/>
      <c r="K40" s="58"/>
      <c r="L40" s="58"/>
      <c r="N40" s="54"/>
      <c r="O40" s="54"/>
      <c r="P40" s="54"/>
      <c r="Q40" s="54"/>
      <c r="R40" s="28"/>
      <c r="S40" s="28"/>
      <c r="T40" s="28"/>
      <c r="U40" s="28"/>
      <c r="V40" s="28"/>
      <c r="W40" s="28"/>
      <c r="X40" s="28"/>
      <c r="Y40" s="28"/>
      <c r="Z40" s="28"/>
      <c r="AA40" s="28"/>
      <c r="AB40" s="28"/>
    </row>
    <row r="41" spans="1:28" s="29" customFormat="1" ht="17.149999999999999" hidden="1" customHeight="1" x14ac:dyDescent="0.3">
      <c r="A41" s="28"/>
      <c r="B41" s="58"/>
      <c r="C41" s="58"/>
      <c r="D41" s="58"/>
      <c r="E41" s="58"/>
      <c r="F41" s="58"/>
      <c r="G41" s="58"/>
      <c r="H41" s="58"/>
      <c r="I41" s="58"/>
      <c r="J41" s="58"/>
      <c r="K41" s="58"/>
      <c r="L41" s="58"/>
      <c r="N41" s="54"/>
      <c r="O41" s="54"/>
      <c r="P41" s="54"/>
      <c r="Q41" s="54"/>
      <c r="R41" s="28"/>
      <c r="S41" s="28"/>
      <c r="T41" s="28"/>
      <c r="U41" s="28"/>
      <c r="V41" s="28"/>
      <c r="W41" s="28"/>
      <c r="X41" s="28"/>
      <c r="Y41" s="28"/>
      <c r="Z41" s="28"/>
      <c r="AA41" s="28"/>
      <c r="AB41" s="28"/>
    </row>
    <row r="42" spans="1:28" s="29" customFormat="1" ht="17.149999999999999" hidden="1" customHeight="1" x14ac:dyDescent="0.3">
      <c r="A42" s="28"/>
      <c r="B42" s="58"/>
      <c r="C42" s="58"/>
      <c r="D42" s="58"/>
      <c r="E42" s="58"/>
      <c r="F42" s="58"/>
      <c r="G42" s="58"/>
      <c r="H42" s="58"/>
      <c r="I42" s="58"/>
      <c r="J42" s="58"/>
      <c r="K42" s="58"/>
      <c r="L42" s="58"/>
      <c r="N42" s="54"/>
      <c r="O42" s="54"/>
      <c r="P42" s="54"/>
      <c r="Q42" s="54"/>
      <c r="R42" s="28"/>
      <c r="S42" s="28"/>
      <c r="T42" s="28"/>
      <c r="U42" s="28"/>
      <c r="V42" s="28"/>
      <c r="W42" s="28"/>
      <c r="X42" s="28"/>
      <c r="Y42" s="28"/>
      <c r="Z42" s="28"/>
      <c r="AA42" s="28"/>
      <c r="AB42" s="28"/>
    </row>
    <row r="43" spans="1:28" s="29" customFormat="1" ht="17.149999999999999" hidden="1" customHeight="1" x14ac:dyDescent="0.3">
      <c r="A43" s="28"/>
      <c r="B43" s="58"/>
      <c r="C43" s="58"/>
      <c r="D43" s="58"/>
      <c r="E43" s="58"/>
      <c r="F43" s="58"/>
      <c r="G43" s="58"/>
      <c r="H43" s="58"/>
      <c r="I43" s="58"/>
      <c r="J43" s="58"/>
      <c r="K43" s="58"/>
      <c r="L43" s="58"/>
      <c r="N43" s="54"/>
      <c r="O43" s="54"/>
      <c r="P43" s="54"/>
      <c r="Q43" s="54"/>
      <c r="R43" s="28"/>
      <c r="S43" s="28"/>
      <c r="T43" s="28"/>
      <c r="U43" s="28"/>
      <c r="V43" s="28"/>
      <c r="W43" s="28"/>
      <c r="X43" s="28"/>
      <c r="Y43" s="28"/>
      <c r="Z43" s="28"/>
      <c r="AA43" s="28"/>
      <c r="AB43" s="28"/>
    </row>
    <row r="44" spans="1:28" s="29" customFormat="1" ht="17.149999999999999" hidden="1" customHeight="1" x14ac:dyDescent="0.3">
      <c r="A44" s="28"/>
      <c r="B44" s="58"/>
      <c r="C44" s="58"/>
      <c r="D44" s="58"/>
      <c r="E44" s="58"/>
      <c r="F44" s="58"/>
      <c r="G44" s="58"/>
      <c r="H44" s="58"/>
      <c r="I44" s="58"/>
      <c r="J44" s="58"/>
      <c r="K44" s="58"/>
      <c r="L44" s="58"/>
      <c r="N44" s="54"/>
      <c r="O44" s="54"/>
      <c r="P44" s="54"/>
      <c r="Q44" s="54"/>
      <c r="R44" s="28"/>
      <c r="S44" s="28"/>
      <c r="T44" s="28"/>
      <c r="U44" s="28"/>
      <c r="V44" s="28"/>
      <c r="W44" s="28"/>
      <c r="X44" s="28"/>
      <c r="Y44" s="28"/>
      <c r="Z44" s="28"/>
      <c r="AA44" s="28"/>
      <c r="AB44" s="28"/>
    </row>
    <row r="45" spans="1:28" s="29" customFormat="1" ht="17.149999999999999" hidden="1" customHeight="1" x14ac:dyDescent="0.3">
      <c r="A45" s="28"/>
      <c r="B45" s="58"/>
      <c r="C45" s="58"/>
      <c r="D45" s="58"/>
      <c r="E45" s="58"/>
      <c r="F45" s="58"/>
      <c r="G45" s="58"/>
      <c r="H45" s="58"/>
      <c r="I45" s="58"/>
      <c r="J45" s="58"/>
      <c r="K45" s="58"/>
      <c r="L45" s="58"/>
      <c r="N45" s="54"/>
      <c r="O45" s="54"/>
      <c r="P45" s="54"/>
      <c r="Q45" s="54"/>
      <c r="R45" s="28"/>
      <c r="S45" s="28"/>
      <c r="T45" s="28"/>
      <c r="U45" s="28"/>
      <c r="V45" s="28"/>
      <c r="W45" s="28"/>
      <c r="X45" s="28"/>
      <c r="Y45" s="28"/>
      <c r="Z45" s="28"/>
      <c r="AA45" s="28"/>
      <c r="AB45" s="28"/>
    </row>
    <row r="46" spans="1:28" s="29" customFormat="1" ht="17.149999999999999" hidden="1" customHeight="1" x14ac:dyDescent="0.3">
      <c r="A46" s="28"/>
      <c r="B46" s="58"/>
      <c r="C46" s="58"/>
      <c r="D46" s="58"/>
      <c r="E46" s="58"/>
      <c r="F46" s="58"/>
      <c r="G46" s="58"/>
      <c r="H46" s="58"/>
      <c r="I46" s="58"/>
      <c r="J46" s="58"/>
      <c r="K46" s="58"/>
      <c r="L46" s="58"/>
      <c r="N46" s="54"/>
      <c r="O46" s="54"/>
      <c r="P46" s="54"/>
      <c r="Q46" s="54"/>
      <c r="R46" s="28"/>
      <c r="S46" s="28"/>
      <c r="T46" s="28"/>
      <c r="U46" s="28"/>
      <c r="V46" s="28"/>
      <c r="W46" s="28"/>
      <c r="X46" s="28"/>
      <c r="Y46" s="28"/>
      <c r="Z46" s="28"/>
      <c r="AA46" s="28"/>
      <c r="AB46" s="28"/>
    </row>
    <row r="47" spans="1:28" s="29" customFormat="1" ht="17.149999999999999" hidden="1" customHeight="1" x14ac:dyDescent="0.3">
      <c r="A47" s="28"/>
      <c r="B47" s="58"/>
      <c r="C47" s="58"/>
      <c r="D47" s="58"/>
      <c r="E47" s="58"/>
      <c r="F47" s="58"/>
      <c r="G47" s="58"/>
      <c r="H47" s="58"/>
      <c r="I47" s="58"/>
      <c r="J47" s="58"/>
      <c r="K47" s="58"/>
      <c r="L47" s="58"/>
      <c r="N47" s="54"/>
      <c r="O47" s="54"/>
      <c r="P47" s="54"/>
      <c r="Q47" s="54"/>
      <c r="R47" s="28"/>
      <c r="S47" s="28"/>
      <c r="T47" s="28"/>
      <c r="U47" s="28"/>
      <c r="V47" s="28"/>
      <c r="W47" s="28"/>
      <c r="X47" s="28"/>
      <c r="Y47" s="28"/>
      <c r="Z47" s="28"/>
      <c r="AA47" s="28"/>
      <c r="AB47" s="28"/>
    </row>
    <row r="48" spans="1:28" s="29" customFormat="1" ht="17.149999999999999" hidden="1" customHeight="1" x14ac:dyDescent="0.3">
      <c r="A48" s="28"/>
      <c r="B48" s="58"/>
      <c r="C48" s="58"/>
      <c r="D48" s="58"/>
      <c r="E48" s="58"/>
      <c r="F48" s="58"/>
      <c r="G48" s="58"/>
      <c r="H48" s="58"/>
      <c r="I48" s="58"/>
      <c r="J48" s="58"/>
      <c r="K48" s="58"/>
      <c r="L48" s="58"/>
      <c r="N48" s="54"/>
      <c r="O48" s="54"/>
      <c r="P48" s="54"/>
      <c r="Q48" s="54"/>
      <c r="R48" s="28"/>
      <c r="S48" s="28"/>
      <c r="T48" s="28"/>
      <c r="U48" s="28"/>
      <c r="V48" s="28"/>
      <c r="W48" s="28"/>
      <c r="X48" s="28"/>
      <c r="Y48" s="28"/>
      <c r="Z48" s="28"/>
      <c r="AA48" s="28"/>
      <c r="AB48" s="28"/>
    </row>
    <row r="49" spans="1:28" s="29" customFormat="1" ht="17.149999999999999" hidden="1" customHeight="1" x14ac:dyDescent="0.3">
      <c r="A49" s="28"/>
      <c r="B49" s="58"/>
      <c r="C49" s="58"/>
      <c r="D49" s="58"/>
      <c r="E49" s="58"/>
      <c r="F49" s="58"/>
      <c r="G49" s="58"/>
      <c r="H49" s="58"/>
      <c r="I49" s="58"/>
      <c r="J49" s="58"/>
      <c r="K49" s="58"/>
      <c r="L49" s="58"/>
      <c r="N49" s="54"/>
      <c r="O49" s="54"/>
      <c r="P49" s="54"/>
      <c r="Q49" s="54"/>
      <c r="R49" s="28"/>
      <c r="S49" s="28"/>
      <c r="T49" s="28"/>
      <c r="U49" s="28"/>
      <c r="V49" s="28"/>
      <c r="W49" s="28"/>
      <c r="X49" s="28"/>
      <c r="Y49" s="28"/>
      <c r="Z49" s="28"/>
      <c r="AA49" s="28"/>
      <c r="AB49" s="28"/>
    </row>
    <row r="50" spans="1:28" s="29" customFormat="1" ht="17.149999999999999" hidden="1" customHeight="1" x14ac:dyDescent="0.3">
      <c r="A50" s="28"/>
      <c r="B50" s="58"/>
      <c r="C50" s="58"/>
      <c r="D50" s="58"/>
      <c r="E50" s="58"/>
      <c r="F50" s="58"/>
      <c r="G50" s="58"/>
      <c r="H50" s="58"/>
      <c r="I50" s="58"/>
      <c r="J50" s="58"/>
      <c r="K50" s="58"/>
      <c r="L50" s="58"/>
      <c r="N50" s="54"/>
      <c r="O50" s="54"/>
      <c r="P50" s="54"/>
      <c r="Q50" s="54"/>
      <c r="R50" s="28"/>
      <c r="S50" s="28"/>
      <c r="T50" s="28"/>
      <c r="U50" s="28"/>
      <c r="V50" s="28"/>
      <c r="W50" s="28"/>
      <c r="X50" s="28"/>
      <c r="Y50" s="28"/>
      <c r="Z50" s="28"/>
      <c r="AA50" s="28"/>
      <c r="AB50" s="28"/>
    </row>
    <row r="51" spans="1:28" s="29" customFormat="1" ht="17.149999999999999" hidden="1" customHeight="1" x14ac:dyDescent="0.3">
      <c r="A51" s="28"/>
      <c r="B51" s="58"/>
      <c r="C51" s="58"/>
      <c r="D51" s="58"/>
      <c r="E51" s="58"/>
      <c r="F51" s="58"/>
      <c r="G51" s="58"/>
      <c r="H51" s="58"/>
      <c r="I51" s="58"/>
      <c r="J51" s="58"/>
      <c r="K51" s="58"/>
      <c r="L51" s="58"/>
      <c r="N51" s="54"/>
      <c r="O51" s="54"/>
      <c r="P51" s="54"/>
      <c r="Q51" s="54"/>
      <c r="R51" s="28"/>
      <c r="S51" s="28"/>
      <c r="T51" s="28"/>
      <c r="U51" s="28"/>
      <c r="V51" s="28"/>
      <c r="W51" s="28"/>
      <c r="X51" s="28"/>
      <c r="Y51" s="28"/>
      <c r="Z51" s="28"/>
      <c r="AA51" s="28"/>
      <c r="AB51" s="28"/>
    </row>
    <row r="52" spans="1:28" s="29" customFormat="1" ht="17.149999999999999" hidden="1" customHeight="1" x14ac:dyDescent="0.3">
      <c r="A52" s="28"/>
      <c r="B52" s="58"/>
      <c r="C52" s="58"/>
      <c r="D52" s="58"/>
      <c r="E52" s="58"/>
      <c r="F52" s="58"/>
      <c r="G52" s="58"/>
      <c r="H52" s="58"/>
      <c r="I52" s="58"/>
      <c r="J52" s="58"/>
      <c r="K52" s="58"/>
      <c r="L52" s="58"/>
      <c r="N52" s="54"/>
      <c r="O52" s="54"/>
      <c r="P52" s="54"/>
      <c r="Q52" s="54"/>
      <c r="R52" s="28"/>
      <c r="S52" s="28"/>
      <c r="T52" s="28"/>
      <c r="U52" s="28"/>
      <c r="V52" s="28"/>
      <c r="W52" s="28"/>
      <c r="X52" s="28"/>
      <c r="Y52" s="28"/>
      <c r="Z52" s="28"/>
      <c r="AA52" s="28"/>
      <c r="AB52" s="28"/>
    </row>
    <row r="53" spans="1:28" s="29" customFormat="1" ht="17.149999999999999" hidden="1" customHeight="1" x14ac:dyDescent="0.3">
      <c r="A53" s="28"/>
      <c r="B53" s="58"/>
      <c r="C53" s="58"/>
      <c r="D53" s="58"/>
      <c r="E53" s="58"/>
      <c r="F53" s="58"/>
      <c r="G53" s="58"/>
      <c r="H53" s="58"/>
      <c r="I53" s="58"/>
      <c r="J53" s="58"/>
      <c r="K53" s="58"/>
      <c r="L53" s="58"/>
      <c r="N53" s="54"/>
      <c r="O53" s="54"/>
      <c r="P53" s="54"/>
      <c r="Q53" s="54"/>
      <c r="R53" s="28"/>
      <c r="S53" s="28"/>
      <c r="T53" s="28"/>
      <c r="U53" s="28"/>
      <c r="V53" s="28"/>
      <c r="W53" s="28"/>
      <c r="X53" s="28"/>
      <c r="Y53" s="28"/>
      <c r="Z53" s="28"/>
      <c r="AA53" s="28"/>
      <c r="AB53" s="28"/>
    </row>
    <row r="54" spans="1:28" s="29" customFormat="1" ht="17.149999999999999" hidden="1" customHeight="1" x14ac:dyDescent="0.3">
      <c r="A54" s="28"/>
      <c r="B54" s="58"/>
      <c r="C54" s="58"/>
      <c r="D54" s="58"/>
      <c r="E54" s="58"/>
      <c r="F54" s="58"/>
      <c r="G54" s="58"/>
      <c r="H54" s="58"/>
      <c r="I54" s="58"/>
      <c r="J54" s="58"/>
      <c r="K54" s="58"/>
      <c r="L54" s="58"/>
      <c r="N54" s="54"/>
      <c r="O54" s="54"/>
      <c r="P54" s="54"/>
      <c r="Q54" s="54"/>
      <c r="R54" s="28"/>
      <c r="S54" s="28"/>
      <c r="T54" s="28"/>
      <c r="U54" s="28"/>
      <c r="V54" s="28"/>
      <c r="W54" s="28"/>
      <c r="X54" s="28"/>
      <c r="Y54" s="28"/>
      <c r="Z54" s="28"/>
      <c r="AA54" s="28"/>
      <c r="AB54" s="28"/>
    </row>
    <row r="55" spans="1:28" s="29" customFormat="1" ht="17.149999999999999" hidden="1" customHeight="1" x14ac:dyDescent="0.3">
      <c r="A55" s="28"/>
      <c r="B55" s="58"/>
      <c r="C55" s="58"/>
      <c r="D55" s="58"/>
      <c r="E55" s="58"/>
      <c r="F55" s="58"/>
      <c r="G55" s="58"/>
      <c r="H55" s="58"/>
      <c r="I55" s="58"/>
      <c r="J55" s="58"/>
      <c r="K55" s="58"/>
      <c r="L55" s="58"/>
      <c r="N55" s="54"/>
      <c r="O55" s="54"/>
      <c r="P55" s="54"/>
      <c r="Q55" s="54"/>
      <c r="R55" s="28"/>
      <c r="S55" s="28"/>
      <c r="T55" s="28"/>
      <c r="U55" s="28"/>
      <c r="V55" s="28"/>
      <c r="W55" s="28"/>
      <c r="X55" s="28"/>
      <c r="Y55" s="28"/>
      <c r="Z55" s="28"/>
      <c r="AA55" s="28"/>
      <c r="AB55" s="28"/>
    </row>
    <row r="56" spans="1:28" s="29" customFormat="1" ht="17.149999999999999" hidden="1" customHeight="1" x14ac:dyDescent="0.3">
      <c r="A56" s="28"/>
      <c r="B56" s="58"/>
      <c r="C56" s="58"/>
      <c r="D56" s="58"/>
      <c r="E56" s="58"/>
      <c r="F56" s="58"/>
      <c r="G56" s="58"/>
      <c r="H56" s="58"/>
      <c r="I56" s="58"/>
      <c r="J56" s="58"/>
      <c r="K56" s="58"/>
      <c r="L56" s="58"/>
      <c r="N56" s="54"/>
      <c r="O56" s="54"/>
      <c r="P56" s="54"/>
      <c r="Q56" s="54"/>
      <c r="R56" s="28"/>
      <c r="S56" s="28"/>
      <c r="T56" s="28"/>
      <c r="U56" s="28"/>
      <c r="V56" s="28"/>
      <c r="W56" s="28"/>
      <c r="X56" s="28"/>
      <c r="Y56" s="28"/>
      <c r="Z56" s="28"/>
      <c r="AA56" s="28"/>
      <c r="AB56" s="28"/>
    </row>
    <row r="57" spans="1:28" s="29" customFormat="1" ht="17.149999999999999" hidden="1" customHeight="1" x14ac:dyDescent="0.3">
      <c r="A57" s="28"/>
      <c r="B57" s="58"/>
      <c r="C57" s="58"/>
      <c r="D57" s="58"/>
      <c r="E57" s="58"/>
      <c r="F57" s="58"/>
      <c r="G57" s="58"/>
      <c r="H57" s="58"/>
      <c r="I57" s="58"/>
      <c r="J57" s="58"/>
      <c r="K57" s="58"/>
      <c r="L57" s="58"/>
      <c r="N57" s="54"/>
      <c r="O57" s="54"/>
      <c r="P57" s="54"/>
      <c r="Q57" s="54"/>
      <c r="R57" s="28"/>
      <c r="S57" s="28"/>
      <c r="T57" s="28"/>
      <c r="U57" s="28"/>
      <c r="V57" s="28"/>
      <c r="W57" s="28"/>
      <c r="X57" s="28"/>
      <c r="Y57" s="28"/>
      <c r="Z57" s="28"/>
      <c r="AA57" s="28"/>
      <c r="AB57" s="28"/>
    </row>
    <row r="58" spans="1:28" s="29" customFormat="1" ht="17.149999999999999" hidden="1" customHeight="1" x14ac:dyDescent="0.3">
      <c r="A58" s="28"/>
      <c r="B58" s="58"/>
      <c r="C58" s="58"/>
      <c r="D58" s="58"/>
      <c r="E58" s="58"/>
      <c r="F58" s="58"/>
      <c r="G58" s="58"/>
      <c r="H58" s="58"/>
      <c r="I58" s="58"/>
      <c r="J58" s="58"/>
      <c r="K58" s="58"/>
      <c r="L58" s="58"/>
      <c r="N58" s="54"/>
      <c r="O58" s="54"/>
      <c r="P58" s="54"/>
      <c r="Q58" s="54"/>
      <c r="R58" s="28"/>
      <c r="S58" s="28"/>
      <c r="T58" s="28"/>
      <c r="U58" s="28"/>
      <c r="V58" s="28"/>
      <c r="W58" s="28"/>
      <c r="X58" s="28"/>
      <c r="Y58" s="28"/>
      <c r="Z58" s="28"/>
      <c r="AA58" s="28"/>
      <c r="AB58" s="28"/>
    </row>
    <row r="59" spans="1:28" s="29" customFormat="1" ht="17.149999999999999" hidden="1" customHeight="1" x14ac:dyDescent="0.3">
      <c r="A59" s="28"/>
      <c r="B59" s="58"/>
      <c r="C59" s="58"/>
      <c r="D59" s="58"/>
      <c r="E59" s="58"/>
      <c r="F59" s="58"/>
      <c r="G59" s="58"/>
      <c r="H59" s="58"/>
      <c r="I59" s="58"/>
      <c r="J59" s="58"/>
      <c r="K59" s="58"/>
      <c r="L59" s="58"/>
      <c r="N59" s="54"/>
      <c r="O59" s="54"/>
      <c r="P59" s="54"/>
      <c r="Q59" s="54"/>
      <c r="R59" s="28"/>
      <c r="S59" s="28"/>
      <c r="T59" s="28"/>
      <c r="U59" s="28"/>
      <c r="V59" s="28"/>
      <c r="W59" s="28"/>
      <c r="X59" s="28"/>
      <c r="Y59" s="28"/>
      <c r="Z59" s="28"/>
      <c r="AA59" s="28"/>
      <c r="AB59" s="28"/>
    </row>
    <row r="60" spans="1:28" s="29" customFormat="1" ht="17.149999999999999" hidden="1" customHeight="1" x14ac:dyDescent="0.3">
      <c r="A60" s="28"/>
      <c r="B60" s="58"/>
      <c r="C60" s="58"/>
      <c r="D60" s="58"/>
      <c r="E60" s="58"/>
      <c r="F60" s="58"/>
      <c r="G60" s="58"/>
      <c r="H60" s="58"/>
      <c r="I60" s="58"/>
      <c r="J60" s="58"/>
      <c r="K60" s="58"/>
      <c r="L60" s="58"/>
      <c r="N60" s="54"/>
      <c r="O60" s="54"/>
      <c r="P60" s="54"/>
      <c r="Q60" s="54"/>
      <c r="R60" s="28"/>
      <c r="S60" s="28"/>
      <c r="T60" s="28"/>
      <c r="U60" s="28"/>
      <c r="V60" s="28"/>
      <c r="W60" s="28"/>
      <c r="X60" s="28"/>
      <c r="Y60" s="28"/>
      <c r="Z60" s="28"/>
      <c r="AA60" s="28"/>
      <c r="AB60" s="28"/>
    </row>
    <row r="61" spans="1:28" s="29" customFormat="1" ht="17.149999999999999" hidden="1" customHeight="1" x14ac:dyDescent="0.3">
      <c r="A61" s="28"/>
      <c r="B61" s="58"/>
      <c r="C61" s="58"/>
      <c r="D61" s="58"/>
      <c r="E61" s="58"/>
      <c r="F61" s="58"/>
      <c r="G61" s="58"/>
      <c r="H61" s="58"/>
      <c r="I61" s="58"/>
      <c r="J61" s="58"/>
      <c r="K61" s="58"/>
      <c r="L61" s="58"/>
      <c r="N61" s="54"/>
      <c r="O61" s="54"/>
      <c r="P61" s="54"/>
      <c r="Q61" s="54"/>
      <c r="R61" s="28"/>
      <c r="S61" s="28"/>
      <c r="T61" s="28"/>
      <c r="U61" s="28"/>
      <c r="V61" s="28"/>
      <c r="W61" s="28"/>
      <c r="X61" s="28"/>
      <c r="Y61" s="28"/>
      <c r="Z61" s="28"/>
      <c r="AA61" s="28"/>
      <c r="AB61" s="28"/>
    </row>
    <row r="62" spans="1:28" s="29" customFormat="1" ht="17.149999999999999" hidden="1" customHeight="1" x14ac:dyDescent="0.3">
      <c r="A62" s="28"/>
      <c r="B62" s="58"/>
      <c r="C62" s="58"/>
      <c r="D62" s="58"/>
      <c r="E62" s="58"/>
      <c r="F62" s="58"/>
      <c r="G62" s="58"/>
      <c r="H62" s="58"/>
      <c r="I62" s="58"/>
      <c r="J62" s="58"/>
      <c r="K62" s="58"/>
      <c r="L62" s="58"/>
      <c r="N62" s="54"/>
      <c r="O62" s="54"/>
      <c r="P62" s="54"/>
      <c r="Q62" s="54"/>
      <c r="R62" s="28"/>
      <c r="S62" s="28"/>
      <c r="T62" s="28"/>
      <c r="U62" s="28"/>
      <c r="V62" s="28"/>
      <c r="W62" s="28"/>
      <c r="X62" s="28"/>
      <c r="Y62" s="28"/>
      <c r="Z62" s="28"/>
      <c r="AA62" s="28"/>
      <c r="AB62" s="28"/>
    </row>
    <row r="63" spans="1:28" s="29" customFormat="1" ht="17.149999999999999" hidden="1" customHeight="1" x14ac:dyDescent="0.3">
      <c r="A63" s="28"/>
      <c r="B63" s="58"/>
      <c r="C63" s="58"/>
      <c r="D63" s="58"/>
      <c r="E63" s="58"/>
      <c r="F63" s="58"/>
      <c r="G63" s="58"/>
      <c r="H63" s="58"/>
      <c r="I63" s="58"/>
      <c r="J63" s="58"/>
      <c r="K63" s="58"/>
      <c r="L63" s="58"/>
      <c r="N63" s="54"/>
      <c r="O63" s="54"/>
      <c r="P63" s="54"/>
      <c r="Q63" s="54"/>
      <c r="R63" s="28"/>
      <c r="S63" s="28"/>
      <c r="T63" s="28"/>
      <c r="U63" s="28"/>
      <c r="V63" s="28"/>
      <c r="W63" s="28"/>
      <c r="X63" s="28"/>
      <c r="Y63" s="28"/>
      <c r="Z63" s="28"/>
      <c r="AA63" s="28"/>
      <c r="AB63" s="28"/>
    </row>
    <row r="64" spans="1:28" s="29" customFormat="1" ht="17.149999999999999" hidden="1" customHeight="1" x14ac:dyDescent="0.3">
      <c r="A64" s="28"/>
      <c r="B64" s="58"/>
      <c r="C64" s="58"/>
      <c r="D64" s="58"/>
      <c r="E64" s="58"/>
      <c r="F64" s="58"/>
      <c r="G64" s="58"/>
      <c r="H64" s="58"/>
      <c r="I64" s="58"/>
      <c r="J64" s="58"/>
      <c r="K64" s="58"/>
      <c r="L64" s="58"/>
      <c r="N64" s="54"/>
      <c r="O64" s="54"/>
      <c r="P64" s="54"/>
      <c r="Q64" s="54"/>
      <c r="R64" s="28"/>
      <c r="S64" s="28"/>
      <c r="T64" s="28"/>
      <c r="U64" s="28"/>
      <c r="V64" s="28"/>
      <c r="W64" s="28"/>
      <c r="X64" s="28"/>
      <c r="Y64" s="28"/>
      <c r="Z64" s="28"/>
      <c r="AA64" s="28"/>
      <c r="AB64" s="28"/>
    </row>
    <row r="65" spans="1:28" s="29" customFormat="1" ht="17.149999999999999" hidden="1" customHeight="1" x14ac:dyDescent="0.3">
      <c r="A65" s="28"/>
      <c r="B65" s="58"/>
      <c r="C65" s="58"/>
      <c r="D65" s="58"/>
      <c r="E65" s="58"/>
      <c r="F65" s="58"/>
      <c r="G65" s="58"/>
      <c r="H65" s="58"/>
      <c r="I65" s="58"/>
      <c r="J65" s="58"/>
      <c r="K65" s="58"/>
      <c r="L65" s="58"/>
      <c r="N65" s="54"/>
      <c r="O65" s="54"/>
      <c r="P65" s="54"/>
      <c r="Q65" s="54"/>
      <c r="R65" s="28"/>
      <c r="S65" s="28"/>
      <c r="T65" s="28"/>
      <c r="U65" s="28"/>
      <c r="V65" s="28"/>
      <c r="W65" s="28"/>
      <c r="X65" s="28"/>
      <c r="Y65" s="28"/>
      <c r="Z65" s="28"/>
      <c r="AA65" s="28"/>
      <c r="AB65" s="28"/>
    </row>
    <row r="66" spans="1:28" s="29" customFormat="1" ht="17.149999999999999" hidden="1" customHeight="1" x14ac:dyDescent="0.3">
      <c r="A66" s="28"/>
      <c r="B66" s="58"/>
      <c r="C66" s="58"/>
      <c r="D66" s="58"/>
      <c r="E66" s="58"/>
      <c r="F66" s="58"/>
      <c r="G66" s="58"/>
      <c r="H66" s="58"/>
      <c r="I66" s="58"/>
      <c r="J66" s="58"/>
      <c r="K66" s="58"/>
      <c r="L66" s="58"/>
      <c r="N66" s="54"/>
      <c r="O66" s="54"/>
      <c r="P66" s="54"/>
      <c r="Q66" s="54"/>
      <c r="R66" s="28"/>
      <c r="S66" s="28"/>
      <c r="T66" s="28"/>
      <c r="U66" s="28"/>
      <c r="V66" s="28"/>
      <c r="W66" s="28"/>
      <c r="X66" s="28"/>
      <c r="Y66" s="28"/>
      <c r="Z66" s="28"/>
      <c r="AA66" s="28"/>
      <c r="AB66" s="28"/>
    </row>
    <row r="67" spans="1:28" s="29" customFormat="1" ht="17.149999999999999" hidden="1" customHeight="1" x14ac:dyDescent="0.3">
      <c r="A67" s="28"/>
      <c r="B67" s="58"/>
      <c r="C67" s="58"/>
      <c r="D67" s="58"/>
      <c r="E67" s="58"/>
      <c r="F67" s="58"/>
      <c r="G67" s="58"/>
      <c r="H67" s="58"/>
      <c r="I67" s="58"/>
      <c r="J67" s="58"/>
      <c r="K67" s="58"/>
      <c r="L67" s="58"/>
      <c r="N67" s="54"/>
      <c r="O67" s="54"/>
      <c r="P67" s="54"/>
      <c r="Q67" s="54"/>
      <c r="R67" s="28"/>
      <c r="S67" s="28"/>
      <c r="T67" s="28"/>
      <c r="U67" s="28"/>
      <c r="V67" s="28"/>
      <c r="W67" s="28"/>
      <c r="X67" s="28"/>
      <c r="Y67" s="28"/>
      <c r="Z67" s="28"/>
      <c r="AA67" s="28"/>
      <c r="AB67" s="28"/>
    </row>
    <row r="68" spans="1:28" s="29" customFormat="1" ht="17.149999999999999" hidden="1" customHeight="1" x14ac:dyDescent="0.3">
      <c r="A68" s="28"/>
      <c r="B68" s="58"/>
      <c r="C68" s="58"/>
      <c r="D68" s="58"/>
      <c r="E68" s="58"/>
      <c r="F68" s="58"/>
      <c r="G68" s="58"/>
      <c r="H68" s="58"/>
      <c r="I68" s="58"/>
      <c r="J68" s="58"/>
      <c r="K68" s="58"/>
      <c r="L68" s="58"/>
      <c r="N68" s="54"/>
      <c r="O68" s="54"/>
      <c r="P68" s="54"/>
      <c r="Q68" s="54"/>
      <c r="R68" s="28"/>
      <c r="S68" s="28"/>
      <c r="T68" s="28"/>
      <c r="U68" s="28"/>
      <c r="V68" s="28"/>
      <c r="W68" s="28"/>
      <c r="X68" s="28"/>
      <c r="Y68" s="28"/>
      <c r="Z68" s="28"/>
      <c r="AA68" s="28"/>
      <c r="AB68" s="28"/>
    </row>
    <row r="69" spans="1:28" s="29" customFormat="1" ht="17.149999999999999" hidden="1" customHeight="1" x14ac:dyDescent="0.3">
      <c r="A69" s="28"/>
      <c r="B69" s="58"/>
      <c r="C69" s="58"/>
      <c r="D69" s="58"/>
      <c r="E69" s="58"/>
      <c r="F69" s="58"/>
      <c r="G69" s="58"/>
      <c r="H69" s="58"/>
      <c r="I69" s="58"/>
      <c r="J69" s="58"/>
      <c r="K69" s="58"/>
      <c r="L69" s="58"/>
      <c r="N69" s="54"/>
      <c r="O69" s="54"/>
      <c r="P69" s="54"/>
      <c r="Q69" s="54"/>
      <c r="R69" s="28"/>
      <c r="S69" s="28"/>
      <c r="T69" s="28"/>
      <c r="U69" s="28"/>
      <c r="V69" s="28"/>
      <c r="W69" s="28"/>
      <c r="X69" s="28"/>
      <c r="Y69" s="28"/>
      <c r="Z69" s="28"/>
      <c r="AA69" s="28"/>
      <c r="AB69" s="28"/>
    </row>
    <row r="70" spans="1:28" s="29" customFormat="1" ht="17.149999999999999" hidden="1" customHeight="1" x14ac:dyDescent="0.3">
      <c r="A70" s="28"/>
      <c r="B70" s="58"/>
      <c r="C70" s="58"/>
      <c r="D70" s="58"/>
      <c r="E70" s="58"/>
      <c r="F70" s="58"/>
      <c r="G70" s="58"/>
      <c r="H70" s="58"/>
      <c r="I70" s="58"/>
      <c r="J70" s="58"/>
      <c r="K70" s="58"/>
      <c r="L70" s="58"/>
      <c r="N70" s="54"/>
      <c r="O70" s="54"/>
      <c r="P70" s="54"/>
      <c r="Q70" s="54"/>
      <c r="R70" s="28"/>
      <c r="S70" s="28"/>
      <c r="T70" s="28"/>
      <c r="U70" s="28"/>
      <c r="V70" s="28"/>
      <c r="W70" s="28"/>
      <c r="X70" s="28"/>
      <c r="Y70" s="28"/>
      <c r="Z70" s="28"/>
      <c r="AA70" s="28"/>
      <c r="AB70" s="28"/>
    </row>
    <row r="71" spans="1:28" s="29" customFormat="1" ht="17.149999999999999" hidden="1" customHeight="1" x14ac:dyDescent="0.3">
      <c r="A71" s="28"/>
      <c r="B71" s="58"/>
      <c r="C71" s="58"/>
      <c r="D71" s="58"/>
      <c r="E71" s="58"/>
      <c r="F71" s="58"/>
      <c r="G71" s="58"/>
      <c r="H71" s="58"/>
      <c r="I71" s="58"/>
      <c r="J71" s="58"/>
      <c r="K71" s="58"/>
      <c r="L71" s="58"/>
      <c r="N71" s="54"/>
      <c r="O71" s="54"/>
      <c r="P71" s="54"/>
      <c r="Q71" s="54"/>
      <c r="R71" s="28"/>
      <c r="S71" s="28"/>
      <c r="T71" s="28"/>
      <c r="U71" s="28"/>
      <c r="V71" s="28"/>
      <c r="W71" s="28"/>
      <c r="X71" s="28"/>
      <c r="Y71" s="28"/>
      <c r="Z71" s="28"/>
      <c r="AA71" s="28"/>
      <c r="AB71" s="28"/>
    </row>
    <row r="72" spans="1:28" s="29" customFormat="1" ht="17.149999999999999" hidden="1" customHeight="1" x14ac:dyDescent="0.3">
      <c r="A72" s="28"/>
      <c r="B72" s="58"/>
      <c r="C72" s="58"/>
      <c r="D72" s="58"/>
      <c r="E72" s="58"/>
      <c r="F72" s="58"/>
      <c r="G72" s="58"/>
      <c r="H72" s="58"/>
      <c r="I72" s="58"/>
      <c r="J72" s="58"/>
      <c r="K72" s="58"/>
      <c r="L72" s="58"/>
      <c r="N72" s="54"/>
      <c r="O72" s="54"/>
      <c r="P72" s="54"/>
      <c r="Q72" s="54"/>
      <c r="R72" s="28"/>
      <c r="S72" s="28"/>
      <c r="T72" s="28"/>
      <c r="U72" s="28"/>
      <c r="V72" s="28"/>
      <c r="W72" s="28"/>
      <c r="X72" s="28"/>
      <c r="Y72" s="28"/>
      <c r="Z72" s="28"/>
      <c r="AA72" s="28"/>
      <c r="AB72" s="28"/>
    </row>
    <row r="73" spans="1:28" s="29" customFormat="1" ht="14.25" hidden="1" customHeight="1" x14ac:dyDescent="0.3">
      <c r="A73" s="28"/>
      <c r="B73" s="58"/>
      <c r="C73" s="58"/>
      <c r="D73" s="58"/>
      <c r="E73" s="58"/>
      <c r="F73" s="58"/>
      <c r="G73" s="58"/>
      <c r="H73" s="58"/>
      <c r="I73" s="58"/>
      <c r="J73" s="58"/>
      <c r="K73" s="58"/>
      <c r="L73" s="58"/>
      <c r="N73" s="54"/>
      <c r="O73" s="54"/>
      <c r="P73" s="54"/>
      <c r="Q73" s="54"/>
      <c r="R73" s="28"/>
      <c r="S73" s="28"/>
      <c r="T73" s="28"/>
      <c r="U73" s="28"/>
      <c r="V73" s="28"/>
      <c r="W73" s="28"/>
      <c r="X73" s="28"/>
      <c r="Y73" s="28"/>
      <c r="Z73" s="28"/>
      <c r="AA73" s="28"/>
      <c r="AB73" s="28"/>
    </row>
    <row r="74" spans="1:28" s="29" customFormat="1" ht="14.25" hidden="1" customHeight="1" x14ac:dyDescent="0.3">
      <c r="A74" s="28"/>
      <c r="B74" s="58"/>
      <c r="C74" s="58"/>
      <c r="D74" s="58"/>
      <c r="E74" s="58"/>
      <c r="F74" s="58"/>
      <c r="G74" s="58"/>
      <c r="H74" s="58"/>
      <c r="I74" s="58"/>
      <c r="J74" s="58"/>
      <c r="K74" s="58"/>
      <c r="L74" s="58"/>
      <c r="N74" s="54"/>
      <c r="O74" s="54"/>
      <c r="P74" s="54"/>
      <c r="Q74" s="54"/>
      <c r="R74" s="28"/>
      <c r="S74" s="28"/>
      <c r="T74" s="28"/>
      <c r="U74" s="28"/>
      <c r="V74" s="28"/>
      <c r="W74" s="28"/>
      <c r="X74" s="28"/>
      <c r="Y74" s="28"/>
      <c r="Z74" s="28"/>
      <c r="AA74" s="28"/>
      <c r="AB74" s="28"/>
    </row>
    <row r="75" spans="1:28" s="29" customFormat="1" ht="14.25" hidden="1" customHeight="1" x14ac:dyDescent="0.3">
      <c r="A75" s="28"/>
      <c r="B75" s="58"/>
      <c r="C75" s="58"/>
      <c r="D75" s="58"/>
      <c r="E75" s="58"/>
      <c r="F75" s="58"/>
      <c r="G75" s="58"/>
      <c r="H75" s="58"/>
      <c r="I75" s="58"/>
      <c r="J75" s="58"/>
      <c r="K75" s="58"/>
      <c r="L75" s="58"/>
      <c r="N75" s="54"/>
      <c r="O75" s="54"/>
      <c r="P75" s="54"/>
      <c r="Q75" s="54"/>
      <c r="R75" s="28"/>
      <c r="S75" s="28"/>
      <c r="T75" s="28"/>
      <c r="U75" s="28"/>
      <c r="V75" s="28"/>
      <c r="W75" s="28"/>
      <c r="X75" s="28"/>
      <c r="Y75" s="28"/>
      <c r="Z75" s="28"/>
      <c r="AA75" s="28"/>
      <c r="AB75" s="28"/>
    </row>
    <row r="76" spans="1:28" s="29" customFormat="1" ht="14.25" hidden="1" customHeight="1" x14ac:dyDescent="0.3">
      <c r="A76" s="28"/>
      <c r="B76" s="58"/>
      <c r="C76" s="58"/>
      <c r="D76" s="58"/>
      <c r="E76" s="58"/>
      <c r="F76" s="58"/>
      <c r="G76" s="58"/>
      <c r="H76" s="58"/>
      <c r="I76" s="58"/>
      <c r="J76" s="58"/>
      <c r="K76" s="58"/>
      <c r="L76" s="58"/>
      <c r="N76" s="54"/>
      <c r="O76" s="54"/>
      <c r="P76" s="54"/>
      <c r="Q76" s="54"/>
      <c r="R76" s="28"/>
      <c r="S76" s="28"/>
      <c r="T76" s="28"/>
      <c r="U76" s="28"/>
      <c r="V76" s="28"/>
      <c r="W76" s="28"/>
      <c r="X76" s="28"/>
      <c r="Y76" s="28"/>
      <c r="Z76" s="28"/>
      <c r="AA76" s="28"/>
      <c r="AB76" s="28"/>
    </row>
    <row r="77" spans="1:28" s="29" customFormat="1" ht="14.25" hidden="1" customHeight="1" x14ac:dyDescent="0.3">
      <c r="A77" s="28"/>
      <c r="B77" s="58"/>
      <c r="C77" s="58"/>
      <c r="D77" s="58"/>
      <c r="E77" s="58"/>
      <c r="F77" s="58"/>
      <c r="G77" s="58"/>
      <c r="H77" s="58"/>
      <c r="I77" s="58"/>
      <c r="J77" s="58"/>
      <c r="K77" s="58"/>
      <c r="L77" s="58"/>
      <c r="N77" s="54"/>
      <c r="O77" s="54"/>
      <c r="P77" s="54"/>
      <c r="Q77" s="54"/>
      <c r="R77" s="28"/>
      <c r="S77" s="28"/>
      <c r="T77" s="28"/>
      <c r="U77" s="28"/>
      <c r="V77" s="28"/>
      <c r="W77" s="28"/>
      <c r="X77" s="28"/>
      <c r="Y77" s="28"/>
      <c r="Z77" s="28"/>
      <c r="AA77" s="28"/>
      <c r="AB77" s="28"/>
    </row>
    <row r="78" spans="1:28" s="29" customFormat="1" ht="14.25" hidden="1" customHeight="1" x14ac:dyDescent="0.3">
      <c r="A78" s="28"/>
      <c r="B78" s="58"/>
      <c r="C78" s="58"/>
      <c r="D78" s="58"/>
      <c r="E78" s="58"/>
      <c r="F78" s="58"/>
      <c r="G78" s="58"/>
      <c r="H78" s="58"/>
      <c r="I78" s="58"/>
      <c r="J78" s="58"/>
      <c r="K78" s="58"/>
      <c r="L78" s="58"/>
      <c r="N78" s="54"/>
      <c r="O78" s="54"/>
      <c r="P78" s="54"/>
      <c r="Q78" s="54"/>
      <c r="R78" s="28"/>
      <c r="S78" s="28"/>
      <c r="T78" s="28"/>
      <c r="U78" s="28"/>
      <c r="V78" s="28"/>
      <c r="W78" s="28"/>
      <c r="X78" s="28"/>
      <c r="Y78" s="28"/>
      <c r="Z78" s="28"/>
      <c r="AA78" s="28"/>
      <c r="AB78" s="28"/>
    </row>
    <row r="79" spans="1:28" s="29" customFormat="1" ht="14.25" hidden="1" customHeight="1" x14ac:dyDescent="0.3">
      <c r="A79" s="28"/>
      <c r="B79" s="58"/>
      <c r="C79" s="58"/>
      <c r="D79" s="58"/>
      <c r="E79" s="58"/>
      <c r="F79" s="58"/>
      <c r="G79" s="58"/>
      <c r="H79" s="58"/>
      <c r="I79" s="58"/>
      <c r="J79" s="58"/>
      <c r="K79" s="58"/>
      <c r="L79" s="58"/>
      <c r="N79" s="54"/>
      <c r="O79" s="54"/>
      <c r="P79" s="54"/>
      <c r="Q79" s="54"/>
      <c r="R79" s="28"/>
      <c r="S79" s="28"/>
      <c r="T79" s="28"/>
      <c r="U79" s="28"/>
      <c r="V79" s="28"/>
      <c r="W79" s="28"/>
      <c r="X79" s="28"/>
      <c r="Y79" s="28"/>
      <c r="Z79" s="28"/>
      <c r="AA79" s="28"/>
      <c r="AB79" s="28"/>
    </row>
    <row r="80" spans="1:28" s="29" customFormat="1" ht="14.25" hidden="1" customHeight="1" x14ac:dyDescent="0.3">
      <c r="A80" s="28"/>
      <c r="B80" s="58"/>
      <c r="C80" s="58"/>
      <c r="D80" s="58"/>
      <c r="E80" s="58"/>
      <c r="F80" s="58"/>
      <c r="G80" s="58"/>
      <c r="H80" s="58"/>
      <c r="I80" s="58"/>
      <c r="J80" s="58"/>
      <c r="K80" s="58"/>
      <c r="L80" s="58"/>
      <c r="N80" s="54"/>
      <c r="O80" s="54"/>
      <c r="P80" s="54"/>
      <c r="Q80" s="54"/>
      <c r="R80" s="28"/>
      <c r="S80" s="28"/>
      <c r="T80" s="28"/>
      <c r="U80" s="28"/>
      <c r="V80" s="28"/>
      <c r="W80" s="28"/>
      <c r="X80" s="28"/>
      <c r="Y80" s="28"/>
      <c r="Z80" s="28"/>
      <c r="AA80" s="28"/>
      <c r="AB80" s="28"/>
    </row>
    <row r="81" spans="1:28" s="29" customFormat="1" ht="14.25" hidden="1" customHeight="1" x14ac:dyDescent="0.3">
      <c r="A81" s="28"/>
      <c r="B81" s="58"/>
      <c r="C81" s="58"/>
      <c r="D81" s="58"/>
      <c r="E81" s="58"/>
      <c r="F81" s="58"/>
      <c r="G81" s="58"/>
      <c r="H81" s="58"/>
      <c r="I81" s="58"/>
      <c r="J81" s="58"/>
      <c r="K81" s="58"/>
      <c r="L81" s="58"/>
      <c r="N81" s="54"/>
      <c r="O81" s="54"/>
      <c r="P81" s="54"/>
      <c r="Q81" s="54"/>
      <c r="R81" s="28"/>
      <c r="S81" s="28"/>
      <c r="T81" s="28"/>
      <c r="U81" s="28"/>
      <c r="V81" s="28"/>
      <c r="W81" s="28"/>
      <c r="X81" s="28"/>
      <c r="Y81" s="28"/>
      <c r="Z81" s="28"/>
      <c r="AA81" s="28"/>
      <c r="AB81" s="28"/>
    </row>
    <row r="82" spans="1:28" s="29" customFormat="1" ht="14.25" hidden="1" customHeight="1" x14ac:dyDescent="0.3">
      <c r="A82" s="28"/>
      <c r="B82" s="58"/>
      <c r="C82" s="58"/>
      <c r="D82" s="58"/>
      <c r="E82" s="58"/>
      <c r="F82" s="58"/>
      <c r="G82" s="58"/>
      <c r="H82" s="58"/>
      <c r="I82" s="58"/>
      <c r="J82" s="58"/>
      <c r="K82" s="58"/>
      <c r="L82" s="58"/>
      <c r="N82" s="54"/>
      <c r="O82" s="54"/>
      <c r="P82" s="54"/>
      <c r="Q82" s="54"/>
      <c r="R82" s="28"/>
      <c r="S82" s="28"/>
      <c r="T82" s="28"/>
      <c r="U82" s="28"/>
      <c r="V82" s="28"/>
      <c r="W82" s="28"/>
      <c r="X82" s="28"/>
      <c r="Y82" s="28"/>
      <c r="Z82" s="28"/>
      <c r="AA82" s="28"/>
      <c r="AB82" s="28"/>
    </row>
    <row r="83" spans="1:28" s="29" customFormat="1" ht="14.25" hidden="1" customHeight="1" x14ac:dyDescent="0.3">
      <c r="A83" s="28"/>
      <c r="B83" s="58"/>
      <c r="C83" s="58"/>
      <c r="D83" s="58"/>
      <c r="E83" s="58"/>
      <c r="F83" s="58"/>
      <c r="G83" s="58"/>
      <c r="H83" s="58"/>
      <c r="I83" s="58"/>
      <c r="J83" s="58"/>
      <c r="K83" s="58"/>
      <c r="L83" s="58"/>
      <c r="N83" s="54"/>
      <c r="O83" s="54"/>
      <c r="P83" s="54"/>
      <c r="Q83" s="54"/>
      <c r="R83" s="28"/>
      <c r="S83" s="28"/>
      <c r="T83" s="28"/>
      <c r="U83" s="28"/>
      <c r="V83" s="28"/>
      <c r="W83" s="28"/>
      <c r="X83" s="28"/>
      <c r="Y83" s="28"/>
      <c r="Z83" s="28"/>
      <c r="AA83" s="28"/>
      <c r="AB83" s="28"/>
    </row>
    <row r="84" spans="1:28" s="29" customFormat="1" ht="14.25" hidden="1" customHeight="1" x14ac:dyDescent="0.3">
      <c r="A84" s="28"/>
      <c r="B84" s="58"/>
      <c r="C84" s="58"/>
      <c r="D84" s="58"/>
      <c r="E84" s="58"/>
      <c r="F84" s="58"/>
      <c r="G84" s="58"/>
      <c r="H84" s="58"/>
      <c r="I84" s="58"/>
      <c r="J84" s="58"/>
      <c r="K84" s="58"/>
      <c r="L84" s="58"/>
      <c r="N84" s="54"/>
      <c r="O84" s="54"/>
      <c r="P84" s="54"/>
      <c r="Q84" s="54"/>
      <c r="R84" s="28"/>
      <c r="S84" s="28"/>
      <c r="T84" s="28"/>
      <c r="U84" s="28"/>
      <c r="V84" s="28"/>
      <c r="W84" s="28"/>
      <c r="X84" s="28"/>
      <c r="Y84" s="28"/>
      <c r="Z84" s="28"/>
      <c r="AA84" s="28"/>
      <c r="AB84" s="28"/>
    </row>
    <row r="85" spans="1:28" s="29" customFormat="1" ht="14.25" hidden="1" customHeight="1" x14ac:dyDescent="0.3">
      <c r="A85" s="28"/>
      <c r="B85" s="58"/>
      <c r="C85" s="58"/>
      <c r="D85" s="58"/>
      <c r="E85" s="58"/>
      <c r="F85" s="58"/>
      <c r="G85" s="58"/>
      <c r="H85" s="58"/>
      <c r="I85" s="58"/>
      <c r="J85" s="58"/>
      <c r="K85" s="58"/>
      <c r="L85" s="58"/>
      <c r="N85" s="54"/>
      <c r="O85" s="54"/>
      <c r="P85" s="54"/>
      <c r="Q85" s="54"/>
      <c r="R85" s="28"/>
      <c r="S85" s="28"/>
      <c r="T85" s="28"/>
      <c r="U85" s="28"/>
      <c r="V85" s="28"/>
      <c r="W85" s="28"/>
      <c r="X85" s="28"/>
      <c r="Y85" s="28"/>
      <c r="Z85" s="28"/>
      <c r="AA85" s="28"/>
      <c r="AB85" s="28"/>
    </row>
    <row r="86" spans="1:28" s="29" customFormat="1" ht="14.25" hidden="1" customHeight="1" x14ac:dyDescent="0.3">
      <c r="A86" s="28"/>
      <c r="B86" s="58"/>
      <c r="C86" s="58"/>
      <c r="D86" s="58"/>
      <c r="E86" s="58"/>
      <c r="F86" s="58"/>
      <c r="G86" s="58"/>
      <c r="H86" s="58"/>
      <c r="I86" s="58"/>
      <c r="J86" s="58"/>
      <c r="K86" s="58"/>
      <c r="L86" s="58"/>
      <c r="N86" s="54"/>
      <c r="O86" s="54"/>
      <c r="P86" s="54"/>
      <c r="Q86" s="54"/>
      <c r="R86" s="28"/>
      <c r="S86" s="28"/>
      <c r="T86" s="28"/>
      <c r="U86" s="28"/>
      <c r="V86" s="28"/>
      <c r="W86" s="28"/>
      <c r="X86" s="28"/>
      <c r="Y86" s="28"/>
      <c r="Z86" s="28"/>
      <c r="AA86" s="28"/>
      <c r="AB86" s="28"/>
    </row>
    <row r="87" spans="1:28" s="29" customFormat="1" ht="14.25" hidden="1" customHeight="1" x14ac:dyDescent="0.3">
      <c r="A87" s="28"/>
      <c r="B87" s="58"/>
      <c r="C87" s="58"/>
      <c r="D87" s="58"/>
      <c r="E87" s="58"/>
      <c r="F87" s="58"/>
      <c r="G87" s="58"/>
      <c r="H87" s="58"/>
      <c r="I87" s="58"/>
      <c r="J87" s="58"/>
      <c r="K87" s="58"/>
      <c r="L87" s="58"/>
      <c r="N87" s="54"/>
      <c r="O87" s="54"/>
      <c r="P87" s="54"/>
      <c r="Q87" s="54"/>
      <c r="R87" s="28"/>
      <c r="S87" s="28"/>
      <c r="T87" s="28"/>
      <c r="U87" s="28"/>
      <c r="V87" s="28"/>
      <c r="W87" s="28"/>
      <c r="X87" s="28"/>
      <c r="Y87" s="28"/>
      <c r="Z87" s="28"/>
      <c r="AA87" s="28"/>
      <c r="AB87" s="28"/>
    </row>
    <row r="88" spans="1:28" s="29" customFormat="1" ht="14.25" hidden="1" customHeight="1" x14ac:dyDescent="0.3">
      <c r="A88" s="28"/>
      <c r="B88" s="58"/>
      <c r="C88" s="58"/>
      <c r="D88" s="58"/>
      <c r="E88" s="58"/>
      <c r="F88" s="58"/>
      <c r="G88" s="58"/>
      <c r="H88" s="58"/>
      <c r="I88" s="58"/>
      <c r="J88" s="58"/>
      <c r="K88" s="58"/>
      <c r="L88" s="58"/>
      <c r="N88" s="54"/>
      <c r="O88" s="54"/>
      <c r="P88" s="54"/>
      <c r="Q88" s="54"/>
      <c r="R88" s="28"/>
      <c r="S88" s="28"/>
      <c r="T88" s="28"/>
      <c r="U88" s="28"/>
      <c r="V88" s="28"/>
      <c r="W88" s="28"/>
      <c r="X88" s="28"/>
      <c r="Y88" s="28"/>
      <c r="Z88" s="28"/>
      <c r="AA88" s="28"/>
      <c r="AB88" s="28"/>
    </row>
    <row r="89" spans="1:28" s="29" customFormat="1" ht="14.25" hidden="1" customHeight="1" x14ac:dyDescent="0.3">
      <c r="A89" s="28"/>
      <c r="B89" s="58"/>
      <c r="C89" s="58"/>
      <c r="D89" s="58"/>
      <c r="E89" s="58"/>
      <c r="F89" s="58"/>
      <c r="G89" s="58"/>
      <c r="H89" s="58"/>
      <c r="I89" s="58"/>
      <c r="J89" s="58"/>
      <c r="K89" s="58"/>
      <c r="L89" s="58"/>
      <c r="N89" s="54"/>
      <c r="O89" s="54"/>
      <c r="P89" s="54"/>
      <c r="Q89" s="54"/>
      <c r="R89" s="28"/>
      <c r="S89" s="28"/>
      <c r="T89" s="28"/>
      <c r="U89" s="28"/>
      <c r="V89" s="28"/>
      <c r="W89" s="28"/>
      <c r="X89" s="28"/>
      <c r="Y89" s="28"/>
      <c r="Z89" s="28"/>
      <c r="AA89" s="28"/>
      <c r="AB89" s="28"/>
    </row>
    <row r="90" spans="1:28" s="29" customFormat="1" ht="14.25" hidden="1" customHeight="1" x14ac:dyDescent="0.3">
      <c r="A90" s="28"/>
      <c r="B90" s="58"/>
      <c r="C90" s="58"/>
      <c r="D90" s="58"/>
      <c r="E90" s="58"/>
      <c r="F90" s="58"/>
      <c r="G90" s="58"/>
      <c r="H90" s="58"/>
      <c r="I90" s="58"/>
      <c r="J90" s="58"/>
      <c r="K90" s="58"/>
      <c r="L90" s="58"/>
      <c r="N90" s="54"/>
      <c r="O90" s="54"/>
      <c r="P90" s="54"/>
      <c r="Q90" s="54"/>
      <c r="R90" s="28"/>
      <c r="S90" s="28"/>
      <c r="T90" s="28"/>
      <c r="U90" s="28"/>
      <c r="V90" s="28"/>
      <c r="W90" s="28"/>
      <c r="X90" s="28"/>
      <c r="Y90" s="28"/>
      <c r="Z90" s="28"/>
      <c r="AA90" s="28"/>
      <c r="AB90" s="28"/>
    </row>
    <row r="91" spans="1:28" s="29" customFormat="1" ht="14.25" hidden="1" customHeight="1" x14ac:dyDescent="0.3">
      <c r="A91" s="28"/>
      <c r="B91" s="58"/>
      <c r="C91" s="58"/>
      <c r="D91" s="58"/>
      <c r="E91" s="58"/>
      <c r="F91" s="58"/>
      <c r="G91" s="58"/>
      <c r="H91" s="58"/>
      <c r="I91" s="58"/>
      <c r="J91" s="58"/>
      <c r="K91" s="58"/>
      <c r="L91" s="58"/>
      <c r="N91" s="54"/>
      <c r="O91" s="54"/>
      <c r="P91" s="54"/>
      <c r="Q91" s="54"/>
      <c r="R91" s="28"/>
      <c r="S91" s="28"/>
      <c r="T91" s="28"/>
      <c r="U91" s="28"/>
      <c r="V91" s="28"/>
      <c r="W91" s="28"/>
      <c r="X91" s="28"/>
      <c r="Y91" s="28"/>
      <c r="Z91" s="28"/>
      <c r="AA91" s="28"/>
      <c r="AB91" s="28"/>
    </row>
    <row r="92" spans="1:28" s="29" customFormat="1" ht="14.25" hidden="1" customHeight="1" x14ac:dyDescent="0.3">
      <c r="A92" s="28"/>
      <c r="B92" s="58"/>
      <c r="C92" s="58"/>
      <c r="D92" s="58"/>
      <c r="E92" s="58"/>
      <c r="F92" s="58"/>
      <c r="G92" s="58"/>
      <c r="H92" s="58"/>
      <c r="I92" s="58"/>
      <c r="J92" s="58"/>
      <c r="K92" s="58"/>
      <c r="L92" s="58"/>
      <c r="N92" s="54"/>
      <c r="O92" s="54"/>
      <c r="P92" s="54"/>
      <c r="Q92" s="54"/>
      <c r="R92" s="28"/>
      <c r="S92" s="28"/>
      <c r="T92" s="28"/>
      <c r="U92" s="28"/>
      <c r="V92" s="28"/>
      <c r="W92" s="28"/>
      <c r="X92" s="28"/>
      <c r="Y92" s="28"/>
      <c r="Z92" s="28"/>
      <c r="AA92" s="28"/>
      <c r="AB92" s="28"/>
    </row>
    <row r="93" spans="1:28" s="29" customFormat="1" ht="14.25" hidden="1" customHeight="1" x14ac:dyDescent="0.3">
      <c r="A93" s="28"/>
      <c r="B93" s="58"/>
      <c r="C93" s="58"/>
      <c r="D93" s="58"/>
      <c r="E93" s="58"/>
      <c r="F93" s="58"/>
      <c r="G93" s="58"/>
      <c r="H93" s="58"/>
      <c r="I93" s="58"/>
      <c r="J93" s="58"/>
      <c r="K93" s="58"/>
      <c r="L93" s="58"/>
      <c r="N93" s="54"/>
      <c r="O93" s="54"/>
      <c r="P93" s="54"/>
      <c r="Q93" s="54"/>
      <c r="R93" s="28"/>
      <c r="S93" s="28"/>
      <c r="T93" s="28"/>
      <c r="U93" s="28"/>
      <c r="V93" s="28"/>
      <c r="W93" s="28"/>
      <c r="X93" s="28"/>
      <c r="Y93" s="28"/>
      <c r="Z93" s="28"/>
      <c r="AA93" s="28"/>
      <c r="AB93" s="28"/>
    </row>
    <row r="94" spans="1:28" s="29" customFormat="1" ht="14.25" hidden="1" customHeight="1" x14ac:dyDescent="0.3">
      <c r="A94" s="28"/>
      <c r="B94" s="58"/>
      <c r="C94" s="58"/>
      <c r="D94" s="58"/>
      <c r="E94" s="58"/>
      <c r="F94" s="58"/>
      <c r="G94" s="58"/>
      <c r="H94" s="58"/>
      <c r="I94" s="58"/>
      <c r="J94" s="58"/>
      <c r="K94" s="58"/>
      <c r="L94" s="58"/>
      <c r="N94" s="54"/>
      <c r="O94" s="54"/>
      <c r="P94" s="54"/>
      <c r="Q94" s="54"/>
      <c r="R94" s="28"/>
      <c r="S94" s="28"/>
      <c r="T94" s="28"/>
      <c r="U94" s="28"/>
      <c r="V94" s="28"/>
      <c r="W94" s="28"/>
      <c r="X94" s="28"/>
      <c r="Y94" s="28"/>
      <c r="Z94" s="28"/>
      <c r="AA94" s="28"/>
      <c r="AB94" s="28"/>
    </row>
    <row r="95" spans="1:28" s="29" customFormat="1" ht="14.25" hidden="1" customHeight="1" x14ac:dyDescent="0.3">
      <c r="A95" s="28"/>
      <c r="B95" s="58"/>
      <c r="C95" s="58"/>
      <c r="D95" s="58"/>
      <c r="E95" s="58"/>
      <c r="F95" s="58"/>
      <c r="G95" s="58"/>
      <c r="H95" s="58"/>
      <c r="I95" s="58"/>
      <c r="J95" s="58"/>
      <c r="K95" s="58"/>
      <c r="L95" s="58"/>
      <c r="N95" s="54"/>
      <c r="O95" s="54"/>
      <c r="P95" s="54"/>
      <c r="Q95" s="54"/>
      <c r="R95" s="28"/>
      <c r="S95" s="28"/>
      <c r="T95" s="28"/>
      <c r="U95" s="28"/>
      <c r="V95" s="28"/>
      <c r="W95" s="28"/>
      <c r="X95" s="28"/>
      <c r="Y95" s="28"/>
      <c r="Z95" s="28"/>
      <c r="AA95" s="28"/>
      <c r="AB95" s="28"/>
    </row>
    <row r="96" spans="1:28" s="29" customFormat="1" ht="14.25" hidden="1" customHeight="1" x14ac:dyDescent="0.3">
      <c r="A96" s="28"/>
      <c r="B96" s="58"/>
      <c r="C96" s="58"/>
      <c r="D96" s="58"/>
      <c r="E96" s="58"/>
      <c r="F96" s="58"/>
      <c r="G96" s="58"/>
      <c r="H96" s="58"/>
      <c r="I96" s="58"/>
      <c r="J96" s="58"/>
      <c r="K96" s="58"/>
      <c r="L96" s="58"/>
      <c r="N96" s="54"/>
      <c r="O96" s="54"/>
      <c r="P96" s="54"/>
      <c r="Q96" s="54"/>
      <c r="R96" s="28"/>
      <c r="S96" s="28"/>
      <c r="T96" s="28"/>
      <c r="U96" s="28"/>
      <c r="V96" s="28"/>
      <c r="W96" s="28"/>
      <c r="X96" s="28"/>
      <c r="Y96" s="28"/>
      <c r="Z96" s="28"/>
      <c r="AA96" s="28"/>
      <c r="AB96" s="28"/>
    </row>
    <row r="97" spans="1:28" s="29" customFormat="1" ht="14.25" hidden="1" customHeight="1" x14ac:dyDescent="0.3">
      <c r="A97" s="28"/>
      <c r="B97" s="58"/>
      <c r="C97" s="58"/>
      <c r="D97" s="58"/>
      <c r="E97" s="58"/>
      <c r="F97" s="58"/>
      <c r="G97" s="58"/>
      <c r="H97" s="58"/>
      <c r="I97" s="58"/>
      <c r="J97" s="58"/>
      <c r="K97" s="58"/>
      <c r="L97" s="58"/>
      <c r="N97" s="54"/>
      <c r="O97" s="54"/>
      <c r="P97" s="54"/>
      <c r="Q97" s="54"/>
      <c r="R97" s="28"/>
      <c r="S97" s="28"/>
      <c r="T97" s="28"/>
      <c r="U97" s="28"/>
      <c r="V97" s="28"/>
      <c r="W97" s="28"/>
      <c r="X97" s="28"/>
      <c r="Y97" s="28"/>
      <c r="Z97" s="28"/>
      <c r="AA97" s="28"/>
      <c r="AB97" s="28"/>
    </row>
    <row r="98" spans="1:28" s="29" customFormat="1" ht="14.25" hidden="1" customHeight="1" x14ac:dyDescent="0.3">
      <c r="A98" s="28"/>
      <c r="B98" s="58"/>
      <c r="C98" s="58"/>
      <c r="D98" s="58"/>
      <c r="E98" s="58"/>
      <c r="F98" s="58"/>
      <c r="G98" s="58"/>
      <c r="H98" s="58"/>
      <c r="I98" s="58"/>
      <c r="J98" s="58"/>
      <c r="K98" s="58"/>
      <c r="L98" s="58"/>
      <c r="N98" s="54"/>
      <c r="O98" s="54"/>
      <c r="P98" s="54"/>
      <c r="Q98" s="54"/>
      <c r="R98" s="28"/>
      <c r="S98" s="28"/>
      <c r="T98" s="28"/>
      <c r="U98" s="28"/>
      <c r="V98" s="28"/>
      <c r="W98" s="28"/>
      <c r="X98" s="28"/>
      <c r="Y98" s="28"/>
      <c r="Z98" s="28"/>
      <c r="AA98" s="28"/>
      <c r="AB98" s="28"/>
    </row>
    <row r="99" spans="1:28" s="29" customFormat="1" ht="14.25" hidden="1" customHeight="1" x14ac:dyDescent="0.3">
      <c r="A99" s="28"/>
      <c r="B99" s="58"/>
      <c r="C99" s="58"/>
      <c r="D99" s="58"/>
      <c r="E99" s="58"/>
      <c r="F99" s="58"/>
      <c r="G99" s="58"/>
      <c r="H99" s="58"/>
      <c r="I99" s="58"/>
      <c r="J99" s="58"/>
      <c r="K99" s="58"/>
      <c r="L99" s="58"/>
      <c r="N99" s="54"/>
      <c r="O99" s="54"/>
      <c r="P99" s="54"/>
      <c r="Q99" s="54"/>
      <c r="R99" s="28"/>
      <c r="S99" s="28"/>
      <c r="T99" s="28"/>
      <c r="U99" s="28"/>
      <c r="V99" s="28"/>
      <c r="W99" s="28"/>
      <c r="X99" s="28"/>
      <c r="Y99" s="28"/>
      <c r="Z99" s="28"/>
      <c r="AA99" s="28"/>
      <c r="AB99" s="28"/>
    </row>
    <row r="100" spans="1:28" s="29" customFormat="1" ht="14.25" hidden="1" customHeight="1" x14ac:dyDescent="0.3">
      <c r="A100" s="28"/>
      <c r="B100" s="58"/>
      <c r="C100" s="58"/>
      <c r="D100" s="58"/>
      <c r="E100" s="58"/>
      <c r="F100" s="58"/>
      <c r="G100" s="58"/>
      <c r="H100" s="58"/>
      <c r="I100" s="58"/>
      <c r="J100" s="58"/>
      <c r="K100" s="58"/>
      <c r="L100" s="58"/>
      <c r="N100" s="54"/>
      <c r="O100" s="54"/>
      <c r="P100" s="54"/>
      <c r="Q100" s="54"/>
      <c r="R100" s="28"/>
      <c r="S100" s="28"/>
      <c r="T100" s="28"/>
      <c r="U100" s="28"/>
      <c r="V100" s="28"/>
      <c r="W100" s="28"/>
      <c r="X100" s="28"/>
      <c r="Y100" s="28"/>
      <c r="Z100" s="28"/>
      <c r="AA100" s="28"/>
      <c r="AB100" s="28"/>
    </row>
    <row r="101" spans="1:28" s="29" customFormat="1" ht="14.25" hidden="1" customHeight="1" x14ac:dyDescent="0.3">
      <c r="A101" s="28"/>
      <c r="B101" s="58"/>
      <c r="C101" s="58"/>
      <c r="D101" s="58"/>
      <c r="E101" s="58"/>
      <c r="F101" s="58"/>
      <c r="G101" s="58"/>
      <c r="H101" s="58"/>
      <c r="I101" s="58"/>
      <c r="J101" s="58"/>
      <c r="K101" s="58"/>
      <c r="L101" s="58"/>
      <c r="N101" s="54"/>
      <c r="O101" s="54"/>
      <c r="P101" s="54"/>
      <c r="Q101" s="54"/>
      <c r="R101" s="28"/>
      <c r="S101" s="28"/>
      <c r="T101" s="28"/>
      <c r="U101" s="28"/>
      <c r="V101" s="28"/>
      <c r="W101" s="28"/>
      <c r="X101" s="28"/>
      <c r="Y101" s="28"/>
      <c r="Z101" s="28"/>
      <c r="AA101" s="28"/>
      <c r="AB101" s="28"/>
    </row>
    <row r="102" spans="1:28" s="29" customFormat="1" ht="14.25" hidden="1" customHeight="1" x14ac:dyDescent="0.3">
      <c r="A102" s="28"/>
      <c r="B102" s="58"/>
      <c r="C102" s="58"/>
      <c r="D102" s="58"/>
      <c r="E102" s="58"/>
      <c r="F102" s="58"/>
      <c r="G102" s="58"/>
      <c r="H102" s="58"/>
      <c r="I102" s="58"/>
      <c r="J102" s="58"/>
      <c r="K102" s="58"/>
      <c r="L102" s="58"/>
      <c r="N102" s="54"/>
      <c r="O102" s="54"/>
      <c r="P102" s="54"/>
      <c r="Q102" s="54"/>
      <c r="R102" s="28"/>
      <c r="S102" s="28"/>
      <c r="T102" s="28"/>
      <c r="U102" s="28"/>
      <c r="V102" s="28"/>
      <c r="W102" s="28"/>
      <c r="X102" s="28"/>
      <c r="Y102" s="28"/>
      <c r="Z102" s="28"/>
      <c r="AA102" s="28"/>
      <c r="AB102" s="28"/>
    </row>
    <row r="103" spans="1:28" s="29" customFormat="1" ht="14.25" hidden="1" customHeight="1" x14ac:dyDescent="0.3">
      <c r="A103" s="28"/>
      <c r="B103" s="58"/>
      <c r="C103" s="58"/>
      <c r="D103" s="58"/>
      <c r="E103" s="58"/>
      <c r="F103" s="58"/>
      <c r="G103" s="58"/>
      <c r="H103" s="58"/>
      <c r="I103" s="58"/>
      <c r="J103" s="58"/>
      <c r="K103" s="58"/>
      <c r="L103" s="58"/>
      <c r="N103" s="54"/>
      <c r="O103" s="54"/>
      <c r="P103" s="54"/>
      <c r="Q103" s="54"/>
      <c r="R103" s="28"/>
      <c r="S103" s="28"/>
      <c r="T103" s="28"/>
      <c r="U103" s="28"/>
      <c r="V103" s="28"/>
      <c r="W103" s="28"/>
      <c r="X103" s="28"/>
      <c r="Y103" s="28"/>
      <c r="Z103" s="28"/>
      <c r="AA103" s="28"/>
      <c r="AB103" s="28"/>
    </row>
    <row r="104" spans="1:28" s="29" customFormat="1" ht="14.25" hidden="1" customHeight="1" x14ac:dyDescent="0.3">
      <c r="A104" s="28"/>
      <c r="B104" s="58"/>
      <c r="C104" s="58"/>
      <c r="D104" s="58"/>
      <c r="E104" s="58"/>
      <c r="F104" s="58"/>
      <c r="G104" s="58"/>
      <c r="H104" s="58"/>
      <c r="I104" s="58"/>
      <c r="J104" s="58"/>
      <c r="K104" s="58"/>
      <c r="L104" s="58"/>
      <c r="N104" s="54"/>
      <c r="O104" s="54"/>
      <c r="P104" s="54"/>
      <c r="Q104" s="54"/>
      <c r="R104" s="28"/>
      <c r="S104" s="28"/>
      <c r="T104" s="28"/>
      <c r="U104" s="28"/>
      <c r="V104" s="28"/>
      <c r="W104" s="28"/>
      <c r="X104" s="28"/>
      <c r="Y104" s="28"/>
      <c r="Z104" s="28"/>
      <c r="AA104" s="28"/>
      <c r="AB104" s="28"/>
    </row>
    <row r="105" spans="1:28" s="29" customFormat="1" ht="14.25" hidden="1" customHeight="1" x14ac:dyDescent="0.3">
      <c r="A105" s="28"/>
      <c r="B105" s="58"/>
      <c r="C105" s="58"/>
      <c r="D105" s="58"/>
      <c r="E105" s="58"/>
      <c r="F105" s="58"/>
      <c r="G105" s="58"/>
      <c r="H105" s="58"/>
      <c r="I105" s="58"/>
      <c r="J105" s="58"/>
      <c r="K105" s="58"/>
      <c r="L105" s="58"/>
      <c r="N105" s="54"/>
      <c r="O105" s="54"/>
      <c r="P105" s="54"/>
      <c r="Q105" s="54"/>
      <c r="R105" s="28"/>
      <c r="S105" s="28"/>
      <c r="T105" s="28"/>
      <c r="U105" s="28"/>
      <c r="V105" s="28"/>
      <c r="W105" s="28"/>
      <c r="X105" s="28"/>
      <c r="Y105" s="28"/>
      <c r="Z105" s="28"/>
      <c r="AA105" s="28"/>
      <c r="AB105" s="28"/>
    </row>
    <row r="106" spans="1:28" s="29" customFormat="1" ht="14.25" hidden="1" customHeight="1" x14ac:dyDescent="0.3">
      <c r="A106" s="28"/>
      <c r="B106" s="58"/>
      <c r="C106" s="58"/>
      <c r="D106" s="58"/>
      <c r="E106" s="58"/>
      <c r="F106" s="58"/>
      <c r="G106" s="58"/>
      <c r="H106" s="58"/>
      <c r="I106" s="58"/>
      <c r="J106" s="58"/>
      <c r="K106" s="58"/>
      <c r="L106" s="58"/>
      <c r="N106" s="54"/>
      <c r="O106" s="54"/>
      <c r="P106" s="54"/>
      <c r="Q106" s="54"/>
      <c r="R106" s="28"/>
      <c r="S106" s="28"/>
      <c r="T106" s="28"/>
      <c r="U106" s="28"/>
      <c r="V106" s="28"/>
      <c r="W106" s="28"/>
      <c r="X106" s="28"/>
      <c r="Y106" s="28"/>
      <c r="Z106" s="28"/>
      <c r="AA106" s="28"/>
      <c r="AB106" s="28"/>
    </row>
    <row r="107" spans="1:28" s="29" customFormat="1" ht="14.25" hidden="1" customHeight="1" x14ac:dyDescent="0.3">
      <c r="A107" s="28"/>
      <c r="B107" s="58"/>
      <c r="C107" s="58"/>
      <c r="D107" s="58"/>
      <c r="E107" s="58"/>
      <c r="F107" s="58"/>
      <c r="G107" s="58"/>
      <c r="H107" s="58"/>
      <c r="I107" s="58"/>
      <c r="J107" s="58"/>
      <c r="K107" s="58"/>
      <c r="L107" s="58"/>
      <c r="N107" s="54"/>
      <c r="O107" s="54"/>
      <c r="P107" s="54"/>
      <c r="Q107" s="54"/>
      <c r="R107" s="28"/>
      <c r="S107" s="28"/>
      <c r="T107" s="28"/>
      <c r="U107" s="28"/>
      <c r="V107" s="28"/>
      <c r="W107" s="28"/>
      <c r="X107" s="28"/>
      <c r="Y107" s="28"/>
      <c r="Z107" s="28"/>
      <c r="AA107" s="28"/>
      <c r="AB107" s="28"/>
    </row>
    <row r="108" spans="1:28" s="29" customFormat="1" ht="14.25" hidden="1" customHeight="1" x14ac:dyDescent="0.3">
      <c r="A108" s="28"/>
      <c r="B108" s="58"/>
      <c r="C108" s="58"/>
      <c r="D108" s="58"/>
      <c r="E108" s="58"/>
      <c r="F108" s="58"/>
      <c r="G108" s="58"/>
      <c r="H108" s="58"/>
      <c r="I108" s="58"/>
      <c r="J108" s="58"/>
      <c r="K108" s="58"/>
      <c r="L108" s="58"/>
      <c r="N108" s="54"/>
      <c r="O108" s="54"/>
      <c r="P108" s="54"/>
      <c r="Q108" s="54"/>
      <c r="R108" s="28"/>
      <c r="S108" s="28"/>
      <c r="T108" s="28"/>
      <c r="U108" s="28"/>
      <c r="V108" s="28"/>
      <c r="W108" s="28"/>
      <c r="X108" s="28"/>
      <c r="Y108" s="28"/>
      <c r="Z108" s="28"/>
      <c r="AA108" s="28"/>
      <c r="AB108" s="28"/>
    </row>
    <row r="109" spans="1:28" s="29" customFormat="1" ht="14.25" hidden="1" customHeight="1" x14ac:dyDescent="0.3">
      <c r="A109" s="28"/>
      <c r="B109" s="58"/>
      <c r="C109" s="58"/>
      <c r="D109" s="58"/>
      <c r="E109" s="58"/>
      <c r="F109" s="58"/>
      <c r="G109" s="58"/>
      <c r="H109" s="58"/>
      <c r="I109" s="58"/>
      <c r="J109" s="58"/>
      <c r="K109" s="58"/>
      <c r="L109" s="58"/>
      <c r="N109" s="54"/>
      <c r="O109" s="54"/>
      <c r="P109" s="54"/>
      <c r="Q109" s="54"/>
      <c r="R109" s="28"/>
      <c r="S109" s="28"/>
      <c r="T109" s="28"/>
      <c r="U109" s="28"/>
      <c r="V109" s="28"/>
      <c r="W109" s="28"/>
      <c r="X109" s="28"/>
      <c r="Y109" s="28"/>
      <c r="Z109" s="28"/>
      <c r="AA109" s="28"/>
      <c r="AB109" s="28"/>
    </row>
    <row r="110" spans="1:28" s="29" customFormat="1" ht="14.25" hidden="1" customHeight="1" x14ac:dyDescent="0.3">
      <c r="A110" s="28"/>
      <c r="B110" s="58"/>
      <c r="C110" s="58"/>
      <c r="D110" s="58"/>
      <c r="E110" s="58"/>
      <c r="F110" s="58"/>
      <c r="G110" s="58"/>
      <c r="H110" s="58"/>
      <c r="I110" s="58"/>
      <c r="J110" s="58"/>
      <c r="K110" s="58"/>
      <c r="L110" s="58"/>
      <c r="N110" s="54"/>
      <c r="O110" s="54"/>
      <c r="P110" s="54"/>
      <c r="Q110" s="54"/>
      <c r="R110" s="28"/>
      <c r="S110" s="28"/>
      <c r="T110" s="28"/>
      <c r="U110" s="28"/>
      <c r="V110" s="28"/>
      <c r="W110" s="28"/>
      <c r="X110" s="28"/>
      <c r="Y110" s="28"/>
      <c r="Z110" s="28"/>
      <c r="AA110" s="28"/>
      <c r="AB110" s="28"/>
    </row>
    <row r="111" spans="1:28" s="29" customFormat="1" ht="14.25" hidden="1" customHeight="1" x14ac:dyDescent="0.3">
      <c r="A111" s="28"/>
      <c r="B111" s="58"/>
      <c r="C111" s="58"/>
      <c r="D111" s="58"/>
      <c r="E111" s="58"/>
      <c r="F111" s="58"/>
      <c r="G111" s="58"/>
      <c r="H111" s="58"/>
      <c r="I111" s="58"/>
      <c r="J111" s="58"/>
      <c r="K111" s="58"/>
      <c r="L111" s="58"/>
      <c r="N111" s="54"/>
      <c r="O111" s="54"/>
      <c r="P111" s="54"/>
      <c r="Q111" s="54"/>
      <c r="R111" s="28"/>
      <c r="S111" s="28"/>
      <c r="T111" s="28"/>
      <c r="U111" s="28"/>
      <c r="V111" s="28"/>
      <c r="W111" s="28"/>
      <c r="X111" s="28"/>
      <c r="Y111" s="28"/>
      <c r="Z111" s="28"/>
      <c r="AA111" s="28"/>
      <c r="AB111" s="28"/>
    </row>
    <row r="112" spans="1:28" s="29" customFormat="1" ht="14.25" hidden="1" customHeight="1" x14ac:dyDescent="0.3">
      <c r="A112" s="28"/>
      <c r="B112" s="58"/>
      <c r="C112" s="58"/>
      <c r="D112" s="58"/>
      <c r="E112" s="58"/>
      <c r="F112" s="58"/>
      <c r="G112" s="58"/>
      <c r="H112" s="58"/>
      <c r="I112" s="58"/>
      <c r="J112" s="58"/>
      <c r="K112" s="58"/>
      <c r="L112" s="58"/>
      <c r="N112" s="54"/>
      <c r="O112" s="54"/>
      <c r="P112" s="54"/>
      <c r="Q112" s="54"/>
      <c r="R112" s="28"/>
      <c r="S112" s="28"/>
      <c r="T112" s="28"/>
      <c r="U112" s="28"/>
      <c r="V112" s="28"/>
      <c r="W112" s="28"/>
      <c r="X112" s="28"/>
      <c r="Y112" s="28"/>
      <c r="Z112" s="28"/>
      <c r="AA112" s="28"/>
      <c r="AB112" s="28"/>
    </row>
    <row r="113" spans="1:28" s="29" customFormat="1" ht="14.25" hidden="1" customHeight="1" x14ac:dyDescent="0.3">
      <c r="A113" s="28"/>
      <c r="B113" s="58"/>
      <c r="C113" s="58"/>
      <c r="D113" s="58"/>
      <c r="E113" s="58"/>
      <c r="F113" s="58"/>
      <c r="G113" s="58"/>
      <c r="H113" s="58"/>
      <c r="I113" s="58"/>
      <c r="J113" s="58"/>
      <c r="K113" s="58"/>
      <c r="L113" s="58"/>
      <c r="N113" s="54"/>
      <c r="O113" s="54"/>
      <c r="P113" s="54"/>
      <c r="Q113" s="54"/>
      <c r="R113" s="28"/>
      <c r="S113" s="28"/>
      <c r="T113" s="28"/>
      <c r="U113" s="28"/>
      <c r="V113" s="28"/>
      <c r="W113" s="28"/>
      <c r="X113" s="28"/>
      <c r="Y113" s="28"/>
      <c r="Z113" s="28"/>
      <c r="AA113" s="28"/>
      <c r="AB113" s="28"/>
    </row>
    <row r="114" spans="1:28" s="29" customFormat="1" ht="14.25" hidden="1" customHeight="1" x14ac:dyDescent="0.3">
      <c r="A114" s="28"/>
      <c r="B114" s="58"/>
      <c r="C114" s="58"/>
      <c r="D114" s="58"/>
      <c r="E114" s="58"/>
      <c r="F114" s="58"/>
      <c r="G114" s="58"/>
      <c r="H114" s="58"/>
      <c r="I114" s="58"/>
      <c r="J114" s="58"/>
      <c r="K114" s="58"/>
      <c r="L114" s="58"/>
      <c r="N114" s="54"/>
      <c r="O114" s="54"/>
      <c r="P114" s="54"/>
      <c r="Q114" s="54"/>
      <c r="R114" s="28"/>
      <c r="S114" s="28"/>
      <c r="T114" s="28"/>
      <c r="U114" s="28"/>
      <c r="V114" s="28"/>
      <c r="W114" s="28"/>
      <c r="X114" s="28"/>
      <c r="Y114" s="28"/>
      <c r="Z114" s="28"/>
      <c r="AA114" s="28"/>
      <c r="AB114" s="28"/>
    </row>
    <row r="115" spans="1:28" s="29" customFormat="1" ht="14.25" hidden="1" customHeight="1" x14ac:dyDescent="0.3">
      <c r="A115" s="28"/>
      <c r="B115" s="58"/>
      <c r="C115" s="58"/>
      <c r="D115" s="58"/>
      <c r="E115" s="58"/>
      <c r="F115" s="58"/>
      <c r="G115" s="58"/>
      <c r="H115" s="58"/>
      <c r="I115" s="58"/>
      <c r="J115" s="58"/>
      <c r="K115" s="58"/>
      <c r="L115" s="58"/>
      <c r="N115" s="54"/>
      <c r="O115" s="54"/>
      <c r="P115" s="54"/>
      <c r="Q115" s="54"/>
      <c r="R115" s="28"/>
      <c r="S115" s="28"/>
      <c r="T115" s="28"/>
      <c r="U115" s="28"/>
      <c r="V115" s="28"/>
      <c r="W115" s="28"/>
      <c r="X115" s="28"/>
      <c r="Y115" s="28"/>
      <c r="Z115" s="28"/>
      <c r="AA115" s="28"/>
      <c r="AB115" s="28"/>
    </row>
    <row r="116" spans="1:28" s="29" customFormat="1" ht="14.25" hidden="1" customHeight="1" x14ac:dyDescent="0.3">
      <c r="A116" s="28"/>
      <c r="B116" s="58"/>
      <c r="C116" s="58"/>
      <c r="D116" s="58"/>
      <c r="E116" s="58"/>
      <c r="F116" s="58"/>
      <c r="G116" s="58"/>
      <c r="H116" s="58"/>
      <c r="I116" s="58"/>
      <c r="J116" s="58"/>
      <c r="K116" s="58"/>
      <c r="L116" s="58"/>
      <c r="N116" s="54"/>
      <c r="O116" s="54"/>
      <c r="P116" s="54"/>
      <c r="Q116" s="54"/>
      <c r="R116" s="28"/>
      <c r="S116" s="28"/>
      <c r="T116" s="28"/>
      <c r="U116" s="28"/>
      <c r="V116" s="28"/>
      <c r="W116" s="28"/>
      <c r="X116" s="28"/>
      <c r="Y116" s="28"/>
      <c r="Z116" s="28"/>
      <c r="AA116" s="28"/>
      <c r="AB116" s="28"/>
    </row>
    <row r="117" spans="1:28" s="29" customFormat="1" ht="14.25" hidden="1" customHeight="1" x14ac:dyDescent="0.3">
      <c r="A117" s="28"/>
      <c r="B117" s="58"/>
      <c r="C117" s="58"/>
      <c r="D117" s="58"/>
      <c r="E117" s="58"/>
      <c r="F117" s="58"/>
      <c r="G117" s="58"/>
      <c r="H117" s="58"/>
      <c r="I117" s="58"/>
      <c r="J117" s="58"/>
      <c r="K117" s="58"/>
      <c r="L117" s="58"/>
      <c r="N117" s="54"/>
      <c r="O117" s="54"/>
      <c r="P117" s="54"/>
      <c r="Q117" s="54"/>
      <c r="R117" s="28"/>
      <c r="S117" s="28"/>
      <c r="T117" s="28"/>
      <c r="U117" s="28"/>
      <c r="V117" s="28"/>
      <c r="W117" s="28"/>
      <c r="X117" s="28"/>
      <c r="Y117" s="28"/>
      <c r="Z117" s="28"/>
      <c r="AA117" s="28"/>
      <c r="AB117" s="28"/>
    </row>
    <row r="118" spans="1:28" s="29" customFormat="1" ht="14.25" hidden="1" customHeight="1" x14ac:dyDescent="0.3">
      <c r="A118" s="28"/>
      <c r="B118" s="58"/>
      <c r="C118" s="58"/>
      <c r="D118" s="58"/>
      <c r="E118" s="58"/>
      <c r="F118" s="58"/>
      <c r="G118" s="58"/>
      <c r="H118" s="58"/>
      <c r="I118" s="58"/>
      <c r="J118" s="58"/>
      <c r="K118" s="58"/>
      <c r="L118" s="58"/>
      <c r="N118" s="54"/>
      <c r="O118" s="54"/>
      <c r="P118" s="54"/>
      <c r="Q118" s="54"/>
      <c r="R118" s="28"/>
      <c r="S118" s="28"/>
      <c r="T118" s="28"/>
      <c r="U118" s="28"/>
      <c r="V118" s="28"/>
      <c r="W118" s="28"/>
      <c r="X118" s="28"/>
      <c r="Y118" s="28"/>
      <c r="Z118" s="28"/>
      <c r="AA118" s="28"/>
      <c r="AB118" s="28"/>
    </row>
    <row r="119" spans="1:28" s="29" customFormat="1" ht="14.25" hidden="1" customHeight="1" x14ac:dyDescent="0.3">
      <c r="A119" s="28"/>
      <c r="B119" s="58"/>
      <c r="C119" s="58"/>
      <c r="D119" s="58"/>
      <c r="E119" s="58"/>
      <c r="F119" s="58"/>
      <c r="G119" s="58"/>
      <c r="H119" s="58"/>
      <c r="I119" s="58"/>
      <c r="J119" s="58"/>
      <c r="K119" s="58"/>
      <c r="L119" s="58"/>
      <c r="N119" s="54"/>
      <c r="O119" s="54"/>
      <c r="P119" s="54"/>
      <c r="Q119" s="54"/>
      <c r="R119" s="28"/>
      <c r="S119" s="28"/>
      <c r="T119" s="28"/>
      <c r="U119" s="28"/>
      <c r="V119" s="28"/>
      <c r="W119" s="28"/>
      <c r="X119" s="28"/>
      <c r="Y119" s="28"/>
      <c r="Z119" s="28"/>
      <c r="AA119" s="28"/>
      <c r="AB119" s="28"/>
    </row>
    <row r="120" spans="1:28" s="29" customFormat="1" ht="14.25" hidden="1" customHeight="1" x14ac:dyDescent="0.3">
      <c r="A120" s="28"/>
      <c r="B120" s="58"/>
      <c r="C120" s="58"/>
      <c r="D120" s="58"/>
      <c r="E120" s="58"/>
      <c r="F120" s="58"/>
      <c r="G120" s="58"/>
      <c r="H120" s="58"/>
      <c r="I120" s="58"/>
      <c r="J120" s="58"/>
      <c r="K120" s="58"/>
      <c r="L120" s="58"/>
      <c r="N120" s="54"/>
      <c r="O120" s="54"/>
      <c r="P120" s="54"/>
      <c r="Q120" s="54"/>
      <c r="R120" s="28"/>
      <c r="S120" s="28"/>
      <c r="T120" s="28"/>
      <c r="U120" s="28"/>
      <c r="V120" s="28"/>
      <c r="W120" s="28"/>
      <c r="X120" s="28"/>
      <c r="Y120" s="28"/>
      <c r="Z120" s="28"/>
      <c r="AA120" s="28"/>
      <c r="AB120" s="28"/>
    </row>
    <row r="121" spans="1:28" s="29" customFormat="1" ht="14.25" hidden="1" customHeight="1" x14ac:dyDescent="0.3">
      <c r="A121" s="28"/>
      <c r="B121" s="58"/>
      <c r="C121" s="58"/>
      <c r="D121" s="58"/>
      <c r="E121" s="58"/>
      <c r="F121" s="58"/>
      <c r="G121" s="58"/>
      <c r="H121" s="58"/>
      <c r="I121" s="58"/>
      <c r="J121" s="58"/>
      <c r="K121" s="58"/>
      <c r="L121" s="58"/>
      <c r="N121" s="54"/>
      <c r="O121" s="54"/>
      <c r="P121" s="54"/>
      <c r="Q121" s="54"/>
      <c r="R121" s="28"/>
      <c r="S121" s="28"/>
      <c r="T121" s="28"/>
      <c r="U121" s="28"/>
      <c r="V121" s="28"/>
      <c r="W121" s="28"/>
      <c r="X121" s="28"/>
      <c r="Y121" s="28"/>
      <c r="Z121" s="28"/>
      <c r="AA121" s="28"/>
      <c r="AB121" s="28"/>
    </row>
    <row r="122" spans="1:28" s="29" customFormat="1" ht="14.25" hidden="1" customHeight="1" x14ac:dyDescent="0.3">
      <c r="A122" s="28"/>
      <c r="B122" s="58"/>
      <c r="C122" s="58"/>
      <c r="D122" s="58"/>
      <c r="E122" s="58"/>
      <c r="F122" s="58"/>
      <c r="G122" s="58"/>
      <c r="H122" s="58"/>
      <c r="I122" s="58"/>
      <c r="J122" s="58"/>
      <c r="K122" s="58"/>
      <c r="L122" s="58"/>
      <c r="N122" s="54"/>
      <c r="O122" s="54"/>
      <c r="P122" s="54"/>
      <c r="Q122" s="54"/>
      <c r="R122" s="28"/>
      <c r="S122" s="28"/>
      <c r="T122" s="28"/>
      <c r="U122" s="28"/>
      <c r="V122" s="28"/>
      <c r="W122" s="28"/>
      <c r="X122" s="28"/>
      <c r="Y122" s="28"/>
      <c r="Z122" s="28"/>
      <c r="AA122" s="28"/>
      <c r="AB122" s="28"/>
    </row>
    <row r="123" spans="1:28" s="29" customFormat="1" ht="14.25" hidden="1" customHeight="1" x14ac:dyDescent="0.3">
      <c r="A123" s="28"/>
      <c r="B123" s="58"/>
      <c r="C123" s="58"/>
      <c r="D123" s="58"/>
      <c r="E123" s="58"/>
      <c r="F123" s="58"/>
      <c r="G123" s="58"/>
      <c r="H123" s="58"/>
      <c r="I123" s="58"/>
      <c r="J123" s="58"/>
      <c r="K123" s="58"/>
      <c r="L123" s="58"/>
      <c r="N123" s="54"/>
      <c r="O123" s="54"/>
      <c r="P123" s="54"/>
      <c r="Q123" s="54"/>
      <c r="R123" s="28"/>
      <c r="S123" s="28"/>
      <c r="T123" s="28"/>
      <c r="U123" s="28"/>
      <c r="V123" s="28"/>
      <c r="W123" s="28"/>
      <c r="X123" s="28"/>
      <c r="Y123" s="28"/>
      <c r="Z123" s="28"/>
      <c r="AA123" s="28"/>
      <c r="AB123" s="28"/>
    </row>
    <row r="124" spans="1:28" s="29" customFormat="1" ht="14.25" hidden="1" customHeight="1" x14ac:dyDescent="0.3">
      <c r="A124" s="28"/>
      <c r="B124" s="58"/>
      <c r="C124" s="58"/>
      <c r="D124" s="58"/>
      <c r="E124" s="58"/>
      <c r="F124" s="58"/>
      <c r="G124" s="58"/>
      <c r="H124" s="58"/>
      <c r="I124" s="58"/>
      <c r="J124" s="58"/>
      <c r="K124" s="58"/>
      <c r="L124" s="58"/>
      <c r="N124" s="54"/>
      <c r="O124" s="54"/>
      <c r="P124" s="54"/>
      <c r="Q124" s="54"/>
      <c r="R124" s="28"/>
      <c r="S124" s="28"/>
      <c r="T124" s="28"/>
      <c r="U124" s="28"/>
      <c r="V124" s="28"/>
      <c r="W124" s="28"/>
      <c r="X124" s="28"/>
      <c r="Y124" s="28"/>
      <c r="Z124" s="28"/>
      <c r="AA124" s="28"/>
      <c r="AB124" s="28"/>
    </row>
    <row r="125" spans="1:28" s="29" customFormat="1" ht="14.25" hidden="1" customHeight="1" x14ac:dyDescent="0.3">
      <c r="A125" s="28"/>
      <c r="B125" s="58"/>
      <c r="C125" s="58"/>
      <c r="D125" s="58"/>
      <c r="E125" s="58"/>
      <c r="F125" s="58"/>
      <c r="G125" s="58"/>
      <c r="H125" s="58"/>
      <c r="I125" s="58"/>
      <c r="J125" s="58"/>
      <c r="K125" s="58"/>
      <c r="L125" s="58"/>
      <c r="N125" s="54"/>
      <c r="O125" s="54"/>
      <c r="P125" s="54"/>
      <c r="Q125" s="54"/>
      <c r="R125" s="28"/>
      <c r="S125" s="28"/>
      <c r="T125" s="28"/>
      <c r="U125" s="28"/>
      <c r="V125" s="28"/>
      <c r="W125" s="28"/>
      <c r="X125" s="28"/>
      <c r="Y125" s="28"/>
      <c r="Z125" s="28"/>
      <c r="AA125" s="28"/>
      <c r="AB125" s="28"/>
    </row>
    <row r="126" spans="1:28" s="29" customFormat="1" ht="14.25" hidden="1" customHeight="1" x14ac:dyDescent="0.3">
      <c r="A126" s="28"/>
      <c r="B126" s="58"/>
      <c r="C126" s="58"/>
      <c r="D126" s="58"/>
      <c r="E126" s="58"/>
      <c r="F126" s="58"/>
      <c r="G126" s="58"/>
      <c r="H126" s="58"/>
      <c r="I126" s="58"/>
      <c r="J126" s="58"/>
      <c r="K126" s="58"/>
      <c r="L126" s="58"/>
      <c r="N126" s="54"/>
      <c r="O126" s="54"/>
      <c r="P126" s="54"/>
      <c r="Q126" s="54"/>
      <c r="R126" s="28"/>
      <c r="S126" s="28"/>
      <c r="T126" s="28"/>
      <c r="U126" s="28"/>
      <c r="V126" s="28"/>
      <c r="W126" s="28"/>
      <c r="X126" s="28"/>
      <c r="Y126" s="28"/>
      <c r="Z126" s="28"/>
      <c r="AA126" s="28"/>
      <c r="AB126" s="28"/>
    </row>
    <row r="127" spans="1:28" s="29" customFormat="1" ht="14.25" hidden="1" customHeight="1" x14ac:dyDescent="0.3">
      <c r="A127" s="28"/>
      <c r="B127" s="58"/>
      <c r="C127" s="58"/>
      <c r="D127" s="58"/>
      <c r="E127" s="58"/>
      <c r="F127" s="58"/>
      <c r="G127" s="58"/>
      <c r="H127" s="58"/>
      <c r="I127" s="58"/>
      <c r="J127" s="58"/>
      <c r="K127" s="58"/>
      <c r="L127" s="58"/>
      <c r="N127" s="54"/>
      <c r="O127" s="54"/>
      <c r="P127" s="54"/>
      <c r="Q127" s="54"/>
      <c r="R127" s="28"/>
      <c r="S127" s="28"/>
      <c r="T127" s="28"/>
      <c r="U127" s="28"/>
      <c r="V127" s="28"/>
      <c r="W127" s="28"/>
      <c r="X127" s="28"/>
      <c r="Y127" s="28"/>
      <c r="Z127" s="28"/>
      <c r="AA127" s="28"/>
      <c r="AB127" s="28"/>
    </row>
    <row r="128" spans="1:28" s="29" customFormat="1" ht="14.25" hidden="1" customHeight="1" x14ac:dyDescent="0.3">
      <c r="A128" s="28"/>
      <c r="B128" s="58"/>
      <c r="C128" s="58"/>
      <c r="D128" s="58"/>
      <c r="E128" s="58"/>
      <c r="F128" s="58"/>
      <c r="G128" s="58"/>
      <c r="H128" s="58"/>
      <c r="I128" s="58"/>
      <c r="J128" s="58"/>
      <c r="K128" s="58"/>
      <c r="L128" s="58"/>
      <c r="N128" s="54"/>
      <c r="O128" s="54"/>
      <c r="P128" s="54"/>
      <c r="Q128" s="54"/>
      <c r="R128" s="28"/>
      <c r="S128" s="28"/>
      <c r="T128" s="28"/>
      <c r="U128" s="28"/>
      <c r="V128" s="28"/>
      <c r="W128" s="28"/>
      <c r="X128" s="28"/>
      <c r="Y128" s="28"/>
      <c r="Z128" s="28"/>
      <c r="AA128" s="28"/>
      <c r="AB128" s="28"/>
    </row>
    <row r="129" spans="1:28" s="29" customFormat="1" ht="14.25" hidden="1" customHeight="1" x14ac:dyDescent="0.3">
      <c r="A129" s="28"/>
      <c r="B129" s="58"/>
      <c r="C129" s="58"/>
      <c r="D129" s="58"/>
      <c r="E129" s="58"/>
      <c r="F129" s="58"/>
      <c r="G129" s="58"/>
      <c r="H129" s="58"/>
      <c r="I129" s="58"/>
      <c r="J129" s="58"/>
      <c r="K129" s="58"/>
      <c r="L129" s="58"/>
      <c r="N129" s="54"/>
      <c r="O129" s="54"/>
      <c r="P129" s="54"/>
      <c r="Q129" s="54"/>
      <c r="R129" s="28"/>
      <c r="S129" s="28"/>
      <c r="T129" s="28"/>
      <c r="U129" s="28"/>
      <c r="V129" s="28"/>
      <c r="W129" s="28"/>
      <c r="X129" s="28"/>
      <c r="Y129" s="28"/>
      <c r="Z129" s="28"/>
      <c r="AA129" s="28"/>
      <c r="AB129" s="28"/>
    </row>
    <row r="130" spans="1:28" s="29" customFormat="1" ht="14.25" hidden="1" customHeight="1" x14ac:dyDescent="0.3">
      <c r="A130" s="28"/>
      <c r="B130" s="58"/>
      <c r="C130" s="58"/>
      <c r="D130" s="58"/>
      <c r="E130" s="58"/>
      <c r="F130" s="58"/>
      <c r="G130" s="58"/>
      <c r="H130" s="58"/>
      <c r="I130" s="58"/>
      <c r="J130" s="58"/>
      <c r="K130" s="58"/>
      <c r="L130" s="58"/>
      <c r="N130" s="54"/>
      <c r="O130" s="54"/>
      <c r="P130" s="54"/>
      <c r="Q130" s="54"/>
      <c r="R130" s="28"/>
      <c r="S130" s="28"/>
      <c r="T130" s="28"/>
      <c r="U130" s="28"/>
      <c r="V130" s="28"/>
      <c r="W130" s="28"/>
      <c r="X130" s="28"/>
      <c r="Y130" s="28"/>
      <c r="Z130" s="28"/>
      <c r="AA130" s="28"/>
      <c r="AB130" s="28"/>
    </row>
    <row r="131" spans="1:28" s="29" customFormat="1" ht="14.25" hidden="1" customHeight="1" x14ac:dyDescent="0.3">
      <c r="A131" s="28"/>
      <c r="B131" s="58"/>
      <c r="C131" s="58"/>
      <c r="D131" s="58"/>
      <c r="E131" s="58"/>
      <c r="F131" s="58"/>
      <c r="G131" s="58"/>
      <c r="H131" s="58"/>
      <c r="I131" s="58"/>
      <c r="J131" s="58"/>
      <c r="K131" s="58"/>
      <c r="L131" s="58"/>
      <c r="N131" s="54"/>
      <c r="O131" s="54"/>
      <c r="P131" s="54"/>
      <c r="Q131" s="54"/>
      <c r="R131" s="28"/>
      <c r="S131" s="28"/>
      <c r="T131" s="28"/>
      <c r="U131" s="28"/>
      <c r="V131" s="28"/>
      <c r="W131" s="28"/>
      <c r="X131" s="28"/>
      <c r="Y131" s="28"/>
      <c r="Z131" s="28"/>
      <c r="AA131" s="28"/>
      <c r="AB131" s="28"/>
    </row>
    <row r="132" spans="1:28" s="29" customFormat="1" ht="14.25" hidden="1" customHeight="1" x14ac:dyDescent="0.3">
      <c r="A132" s="28"/>
      <c r="B132" s="58"/>
      <c r="C132" s="58"/>
      <c r="D132" s="58"/>
      <c r="E132" s="58"/>
      <c r="F132" s="58"/>
      <c r="G132" s="58"/>
      <c r="H132" s="58"/>
      <c r="I132" s="58"/>
      <c r="J132" s="58"/>
      <c r="K132" s="58"/>
      <c r="L132" s="58"/>
      <c r="N132" s="54"/>
      <c r="O132" s="54"/>
      <c r="P132" s="54"/>
      <c r="Q132" s="54"/>
      <c r="R132" s="28"/>
      <c r="S132" s="28"/>
      <c r="T132" s="28"/>
      <c r="U132" s="28"/>
      <c r="V132" s="28"/>
      <c r="W132" s="28"/>
      <c r="X132" s="28"/>
      <c r="Y132" s="28"/>
      <c r="Z132" s="28"/>
      <c r="AA132" s="28"/>
      <c r="AB132" s="28"/>
    </row>
    <row r="133" spans="1:28" s="29" customFormat="1" ht="14.25" hidden="1" customHeight="1" x14ac:dyDescent="0.3">
      <c r="A133" s="28"/>
      <c r="B133" s="58"/>
      <c r="C133" s="58"/>
      <c r="D133" s="58"/>
      <c r="E133" s="58"/>
      <c r="F133" s="58"/>
      <c r="G133" s="58"/>
      <c r="H133" s="58"/>
      <c r="I133" s="58"/>
      <c r="J133" s="58"/>
      <c r="K133" s="58"/>
      <c r="L133" s="58"/>
      <c r="N133" s="54"/>
      <c r="O133" s="54"/>
      <c r="P133" s="54"/>
      <c r="Q133" s="54"/>
      <c r="R133" s="28"/>
      <c r="S133" s="28"/>
      <c r="T133" s="28"/>
      <c r="U133" s="28"/>
      <c r="V133" s="28"/>
      <c r="W133" s="28"/>
      <c r="X133" s="28"/>
      <c r="Y133" s="28"/>
      <c r="Z133" s="28"/>
      <c r="AA133" s="28"/>
      <c r="AB133" s="28"/>
    </row>
    <row r="134" spans="1:28" s="29" customFormat="1" ht="14.25" hidden="1" customHeight="1" x14ac:dyDescent="0.3">
      <c r="A134" s="28"/>
      <c r="B134" s="58"/>
      <c r="C134" s="58"/>
      <c r="D134" s="58"/>
      <c r="E134" s="58"/>
      <c r="F134" s="58"/>
      <c r="G134" s="58"/>
      <c r="H134" s="58"/>
      <c r="I134" s="58"/>
      <c r="J134" s="58"/>
      <c r="K134" s="58"/>
      <c r="L134" s="58"/>
      <c r="N134" s="54"/>
      <c r="O134" s="54"/>
      <c r="P134" s="54"/>
      <c r="Q134" s="54"/>
      <c r="R134" s="28"/>
      <c r="S134" s="28"/>
      <c r="T134" s="28"/>
      <c r="U134" s="28"/>
      <c r="V134" s="28"/>
      <c r="W134" s="28"/>
      <c r="X134" s="28"/>
      <c r="Y134" s="28"/>
      <c r="Z134" s="28"/>
      <c r="AA134" s="28"/>
      <c r="AB134" s="28"/>
    </row>
    <row r="135" spans="1:28" s="29" customFormat="1" ht="14.25" hidden="1" customHeight="1" x14ac:dyDescent="0.3">
      <c r="A135" s="28"/>
      <c r="B135" s="58"/>
      <c r="C135" s="58"/>
      <c r="D135" s="58"/>
      <c r="E135" s="58"/>
      <c r="F135" s="58"/>
      <c r="G135" s="58"/>
      <c r="H135" s="58"/>
      <c r="I135" s="58"/>
      <c r="J135" s="58"/>
      <c r="K135" s="58"/>
      <c r="L135" s="58"/>
      <c r="N135" s="54"/>
      <c r="O135" s="54"/>
      <c r="P135" s="54"/>
      <c r="Q135" s="54"/>
      <c r="R135" s="28"/>
      <c r="S135" s="28"/>
      <c r="T135" s="28"/>
      <c r="U135" s="28"/>
      <c r="V135" s="28"/>
      <c r="W135" s="28"/>
      <c r="X135" s="28"/>
      <c r="Y135" s="28"/>
      <c r="Z135" s="28"/>
      <c r="AA135" s="28"/>
      <c r="AB135" s="28"/>
    </row>
    <row r="136" spans="1:28" s="29" customFormat="1" ht="14.25" hidden="1" customHeight="1" x14ac:dyDescent="0.3">
      <c r="A136" s="28"/>
      <c r="B136" s="58"/>
      <c r="C136" s="58"/>
      <c r="D136" s="58"/>
      <c r="E136" s="58"/>
      <c r="F136" s="58"/>
      <c r="G136" s="58"/>
      <c r="H136" s="58"/>
      <c r="I136" s="58"/>
      <c r="J136" s="58"/>
      <c r="K136" s="58"/>
      <c r="L136" s="58"/>
      <c r="N136" s="54"/>
      <c r="O136" s="54"/>
      <c r="P136" s="54"/>
      <c r="Q136" s="54"/>
      <c r="R136" s="28"/>
      <c r="S136" s="28"/>
      <c r="T136" s="28"/>
      <c r="U136" s="28"/>
      <c r="V136" s="28"/>
      <c r="W136" s="28"/>
      <c r="X136" s="28"/>
      <c r="Y136" s="28"/>
      <c r="Z136" s="28"/>
      <c r="AA136" s="28"/>
      <c r="AB136" s="28"/>
    </row>
    <row r="137" spans="1:28" s="29" customFormat="1" ht="14.25" hidden="1" customHeight="1" x14ac:dyDescent="0.3">
      <c r="A137" s="28"/>
      <c r="B137" s="58"/>
      <c r="C137" s="58"/>
      <c r="D137" s="58"/>
      <c r="E137" s="58"/>
      <c r="F137" s="58"/>
      <c r="G137" s="58"/>
      <c r="H137" s="58"/>
      <c r="I137" s="58"/>
      <c r="J137" s="58"/>
      <c r="K137" s="58"/>
      <c r="L137" s="58"/>
      <c r="N137" s="54"/>
      <c r="O137" s="54"/>
      <c r="P137" s="54"/>
      <c r="Q137" s="54"/>
      <c r="R137" s="28"/>
      <c r="S137" s="28"/>
      <c r="T137" s="28"/>
      <c r="U137" s="28"/>
      <c r="V137" s="28"/>
      <c r="W137" s="28"/>
      <c r="X137" s="28"/>
      <c r="Y137" s="28"/>
      <c r="Z137" s="28"/>
      <c r="AA137" s="28"/>
      <c r="AB137" s="28"/>
    </row>
    <row r="138" spans="1:28" s="29" customFormat="1" ht="14.25" hidden="1" customHeight="1" x14ac:dyDescent="0.3">
      <c r="A138" s="28"/>
      <c r="B138" s="58"/>
      <c r="C138" s="58"/>
      <c r="D138" s="58"/>
      <c r="E138" s="58"/>
      <c r="F138" s="58"/>
      <c r="G138" s="58"/>
      <c r="H138" s="58"/>
      <c r="I138" s="58"/>
      <c r="J138" s="58"/>
      <c r="K138" s="58"/>
      <c r="L138" s="58"/>
      <c r="N138" s="54"/>
      <c r="O138" s="54"/>
      <c r="P138" s="54"/>
      <c r="Q138" s="54"/>
      <c r="R138" s="28"/>
      <c r="S138" s="28"/>
      <c r="T138" s="28"/>
      <c r="U138" s="28"/>
      <c r="V138" s="28"/>
      <c r="W138" s="28"/>
      <c r="X138" s="28"/>
      <c r="Y138" s="28"/>
      <c r="Z138" s="28"/>
      <c r="AA138" s="28"/>
      <c r="AB138" s="28"/>
    </row>
    <row r="139" spans="1:28" s="29" customFormat="1" ht="14.25" hidden="1" customHeight="1" x14ac:dyDescent="0.3">
      <c r="A139" s="28"/>
      <c r="B139" s="58"/>
      <c r="C139" s="58"/>
      <c r="D139" s="58"/>
      <c r="E139" s="58"/>
      <c r="F139" s="58"/>
      <c r="G139" s="58"/>
      <c r="H139" s="58"/>
      <c r="I139" s="58"/>
      <c r="J139" s="58"/>
      <c r="K139" s="58"/>
      <c r="L139" s="58"/>
      <c r="N139" s="54"/>
      <c r="O139" s="54"/>
      <c r="P139" s="54"/>
      <c r="Q139" s="54"/>
      <c r="R139" s="28"/>
      <c r="S139" s="28"/>
      <c r="T139" s="28"/>
      <c r="U139" s="28"/>
      <c r="V139" s="28"/>
      <c r="W139" s="28"/>
      <c r="X139" s="28"/>
      <c r="Y139" s="28"/>
      <c r="Z139" s="28"/>
      <c r="AA139" s="28"/>
      <c r="AB139" s="28"/>
    </row>
    <row r="140" spans="1:28" s="29" customFormat="1" ht="14.25" hidden="1" customHeight="1" x14ac:dyDescent="0.3">
      <c r="A140" s="28"/>
      <c r="B140" s="58"/>
      <c r="C140" s="58"/>
      <c r="D140" s="58"/>
      <c r="E140" s="58"/>
      <c r="F140" s="58"/>
      <c r="G140" s="58"/>
      <c r="H140" s="58"/>
      <c r="I140" s="58"/>
      <c r="J140" s="58"/>
      <c r="K140" s="58"/>
      <c r="L140" s="58"/>
      <c r="N140" s="54"/>
      <c r="O140" s="54"/>
      <c r="P140" s="54"/>
      <c r="Q140" s="54"/>
      <c r="R140" s="28"/>
      <c r="S140" s="28"/>
      <c r="T140" s="28"/>
      <c r="U140" s="28"/>
      <c r="V140" s="28"/>
      <c r="W140" s="28"/>
      <c r="X140" s="28"/>
      <c r="Y140" s="28"/>
      <c r="Z140" s="28"/>
      <c r="AA140" s="28"/>
      <c r="AB140" s="28"/>
    </row>
    <row r="141" spans="1:28" s="29" customFormat="1" ht="14.25" hidden="1" customHeight="1" x14ac:dyDescent="0.3">
      <c r="A141" s="28"/>
      <c r="B141" s="58"/>
      <c r="C141" s="58"/>
      <c r="D141" s="58"/>
      <c r="E141" s="58"/>
      <c r="F141" s="58"/>
      <c r="G141" s="58"/>
      <c r="H141" s="58"/>
      <c r="I141" s="58"/>
      <c r="J141" s="58"/>
      <c r="K141" s="58"/>
      <c r="L141" s="58"/>
      <c r="N141" s="54"/>
      <c r="O141" s="54"/>
      <c r="P141" s="54"/>
      <c r="Q141" s="54"/>
      <c r="R141" s="28"/>
      <c r="S141" s="28"/>
      <c r="T141" s="28"/>
      <c r="U141" s="28"/>
      <c r="V141" s="28"/>
      <c r="W141" s="28"/>
      <c r="X141" s="28"/>
      <c r="Y141" s="28"/>
      <c r="Z141" s="28"/>
      <c r="AA141" s="28"/>
      <c r="AB141" s="28"/>
    </row>
    <row r="142" spans="1:28" s="29" customFormat="1" ht="14.25" hidden="1" customHeight="1" x14ac:dyDescent="0.3">
      <c r="A142" s="28"/>
      <c r="B142" s="58"/>
      <c r="C142" s="58"/>
      <c r="D142" s="58"/>
      <c r="E142" s="58"/>
      <c r="F142" s="58"/>
      <c r="G142" s="58"/>
      <c r="H142" s="58"/>
      <c r="I142" s="58"/>
      <c r="J142" s="58"/>
      <c r="K142" s="58"/>
      <c r="L142" s="58"/>
      <c r="N142" s="54"/>
      <c r="O142" s="54"/>
      <c r="P142" s="54"/>
      <c r="Q142" s="54"/>
      <c r="R142" s="28"/>
      <c r="S142" s="28"/>
      <c r="T142" s="28"/>
      <c r="U142" s="28"/>
      <c r="V142" s="28"/>
      <c r="W142" s="28"/>
      <c r="X142" s="28"/>
      <c r="Y142" s="28"/>
      <c r="Z142" s="28"/>
      <c r="AA142" s="28"/>
      <c r="AB142" s="28"/>
    </row>
    <row r="143" spans="1:28" s="29" customFormat="1" ht="14.25" hidden="1" customHeight="1" x14ac:dyDescent="0.3">
      <c r="A143" s="28"/>
      <c r="B143" s="58"/>
      <c r="C143" s="58"/>
      <c r="D143" s="58"/>
      <c r="E143" s="58"/>
      <c r="F143" s="58"/>
      <c r="G143" s="58"/>
      <c r="H143" s="58"/>
      <c r="I143" s="58"/>
      <c r="J143" s="58"/>
      <c r="K143" s="58"/>
      <c r="L143" s="58"/>
      <c r="N143" s="54"/>
      <c r="O143" s="54"/>
      <c r="P143" s="54"/>
      <c r="Q143" s="54"/>
      <c r="R143" s="28"/>
      <c r="S143" s="28"/>
      <c r="T143" s="28"/>
      <c r="U143" s="28"/>
      <c r="V143" s="28"/>
      <c r="W143" s="28"/>
      <c r="X143" s="28"/>
      <c r="Y143" s="28"/>
      <c r="Z143" s="28"/>
      <c r="AA143" s="28"/>
      <c r="AB143" s="28"/>
    </row>
    <row r="144" spans="1:28" s="29" customFormat="1" ht="14.25" hidden="1" customHeight="1" x14ac:dyDescent="0.3">
      <c r="A144" s="28"/>
      <c r="B144" s="58"/>
      <c r="C144" s="58"/>
      <c r="D144" s="58"/>
      <c r="E144" s="58"/>
      <c r="F144" s="58"/>
      <c r="G144" s="58"/>
      <c r="H144" s="58"/>
      <c r="I144" s="58"/>
      <c r="J144" s="58"/>
      <c r="K144" s="58"/>
      <c r="L144" s="58"/>
      <c r="N144" s="54"/>
      <c r="O144" s="54"/>
      <c r="P144" s="54"/>
      <c r="Q144" s="54"/>
      <c r="R144" s="28"/>
      <c r="S144" s="28"/>
      <c r="T144" s="28"/>
      <c r="U144" s="28"/>
      <c r="V144" s="28"/>
      <c r="W144" s="28"/>
      <c r="X144" s="28"/>
      <c r="Y144" s="28"/>
      <c r="Z144" s="28"/>
      <c r="AA144" s="28"/>
      <c r="AB144" s="28"/>
    </row>
    <row r="145" spans="1:28" s="29" customFormat="1" ht="14.25" hidden="1" customHeight="1" x14ac:dyDescent="0.3">
      <c r="A145" s="28"/>
      <c r="B145" s="58"/>
      <c r="C145" s="58"/>
      <c r="D145" s="58"/>
      <c r="E145" s="58"/>
      <c r="F145" s="58"/>
      <c r="G145" s="58"/>
      <c r="H145" s="58"/>
      <c r="I145" s="58"/>
      <c r="J145" s="58"/>
      <c r="K145" s="58"/>
      <c r="L145" s="58"/>
      <c r="N145" s="54"/>
      <c r="O145" s="54"/>
      <c r="P145" s="54"/>
      <c r="Q145" s="54"/>
      <c r="R145" s="28"/>
      <c r="S145" s="28"/>
      <c r="T145" s="28"/>
      <c r="U145" s="28"/>
      <c r="V145" s="28"/>
      <c r="W145" s="28"/>
      <c r="X145" s="28"/>
      <c r="Y145" s="28"/>
      <c r="Z145" s="28"/>
      <c r="AA145" s="28"/>
      <c r="AB145" s="28"/>
    </row>
    <row r="146" spans="1:28" s="29" customFormat="1" ht="14.25" hidden="1" customHeight="1" x14ac:dyDescent="0.3">
      <c r="A146" s="28"/>
      <c r="B146" s="58"/>
      <c r="C146" s="58"/>
      <c r="D146" s="58"/>
      <c r="E146" s="58"/>
      <c r="F146" s="58"/>
      <c r="G146" s="58"/>
      <c r="H146" s="58"/>
      <c r="I146" s="58"/>
      <c r="J146" s="58"/>
      <c r="K146" s="58"/>
      <c r="L146" s="58"/>
      <c r="N146" s="54"/>
      <c r="O146" s="54"/>
      <c r="P146" s="54"/>
      <c r="Q146" s="54"/>
      <c r="R146" s="28"/>
      <c r="S146" s="28"/>
      <c r="T146" s="28"/>
      <c r="U146" s="28"/>
      <c r="V146" s="28"/>
      <c r="W146" s="28"/>
      <c r="X146" s="28"/>
      <c r="Y146" s="28"/>
      <c r="Z146" s="28"/>
      <c r="AA146" s="28"/>
      <c r="AB146" s="28"/>
    </row>
    <row r="147" spans="1:28" s="29" customFormat="1" ht="14.25" hidden="1" customHeight="1" x14ac:dyDescent="0.3">
      <c r="A147" s="28"/>
      <c r="B147" s="58"/>
      <c r="C147" s="58"/>
      <c r="D147" s="58"/>
      <c r="E147" s="58"/>
      <c r="F147" s="58"/>
      <c r="G147" s="58"/>
      <c r="H147" s="58"/>
      <c r="I147" s="58"/>
      <c r="J147" s="58"/>
      <c r="K147" s="58"/>
      <c r="L147" s="58"/>
      <c r="N147" s="54"/>
      <c r="O147" s="54"/>
      <c r="P147" s="54"/>
      <c r="Q147" s="54"/>
      <c r="R147" s="28"/>
      <c r="S147" s="28"/>
      <c r="T147" s="28"/>
      <c r="U147" s="28"/>
      <c r="V147" s="28"/>
      <c r="W147" s="28"/>
      <c r="X147" s="28"/>
      <c r="Y147" s="28"/>
      <c r="Z147" s="28"/>
      <c r="AA147" s="28"/>
      <c r="AB147" s="28"/>
    </row>
    <row r="148" spans="1:28" s="29" customFormat="1" ht="14.25" hidden="1" customHeight="1" x14ac:dyDescent="0.3">
      <c r="A148" s="28"/>
      <c r="B148" s="58"/>
      <c r="C148" s="58"/>
      <c r="D148" s="58"/>
      <c r="E148" s="58"/>
      <c r="F148" s="58"/>
      <c r="G148" s="58"/>
      <c r="H148" s="58"/>
      <c r="I148" s="58"/>
      <c r="J148" s="58"/>
      <c r="K148" s="58"/>
      <c r="L148" s="58"/>
      <c r="N148" s="54"/>
      <c r="O148" s="54"/>
      <c r="P148" s="54"/>
      <c r="Q148" s="54"/>
      <c r="R148" s="28"/>
      <c r="S148" s="28"/>
      <c r="T148" s="28"/>
      <c r="U148" s="28"/>
      <c r="V148" s="28"/>
      <c r="W148" s="28"/>
      <c r="X148" s="28"/>
      <c r="Y148" s="28"/>
      <c r="Z148" s="28"/>
      <c r="AA148" s="28"/>
      <c r="AB148" s="28"/>
    </row>
    <row r="149" spans="1:28" s="29" customFormat="1" ht="14.25" hidden="1" customHeight="1" x14ac:dyDescent="0.3">
      <c r="A149" s="28"/>
      <c r="B149" s="58"/>
      <c r="C149" s="58"/>
      <c r="D149" s="58"/>
      <c r="E149" s="58"/>
      <c r="F149" s="58"/>
      <c r="G149" s="58"/>
      <c r="H149" s="58"/>
      <c r="I149" s="58"/>
      <c r="J149" s="58"/>
      <c r="K149" s="58"/>
      <c r="L149" s="58"/>
      <c r="N149" s="54"/>
      <c r="O149" s="54"/>
      <c r="P149" s="54"/>
      <c r="Q149" s="54"/>
      <c r="R149" s="28"/>
      <c r="S149" s="28"/>
      <c r="T149" s="28"/>
      <c r="U149" s="28"/>
      <c r="V149" s="28"/>
      <c r="W149" s="28"/>
      <c r="X149" s="28"/>
      <c r="Y149" s="28"/>
      <c r="Z149" s="28"/>
      <c r="AA149" s="28"/>
      <c r="AB149" s="28"/>
    </row>
    <row r="150" spans="1:28" s="29" customFormat="1" ht="14.25" hidden="1" customHeight="1" x14ac:dyDescent="0.3">
      <c r="A150" s="28"/>
      <c r="B150" s="58"/>
      <c r="C150" s="58"/>
      <c r="D150" s="58"/>
      <c r="E150" s="58"/>
      <c r="F150" s="58"/>
      <c r="G150" s="58"/>
      <c r="H150" s="58"/>
      <c r="I150" s="58"/>
      <c r="J150" s="58"/>
      <c r="K150" s="58"/>
      <c r="L150" s="58"/>
      <c r="N150" s="54"/>
      <c r="O150" s="54"/>
      <c r="P150" s="54"/>
      <c r="Q150" s="54"/>
      <c r="R150" s="28"/>
      <c r="S150" s="28"/>
      <c r="T150" s="28"/>
      <c r="U150" s="28"/>
      <c r="V150" s="28"/>
      <c r="W150" s="28"/>
      <c r="X150" s="28"/>
      <c r="Y150" s="28"/>
      <c r="Z150" s="28"/>
      <c r="AA150" s="28"/>
      <c r="AB150" s="28"/>
    </row>
    <row r="151" spans="1:28" s="29" customFormat="1" ht="14.25" hidden="1" customHeight="1" x14ac:dyDescent="0.3">
      <c r="A151" s="28"/>
      <c r="B151" s="58"/>
      <c r="C151" s="58"/>
      <c r="D151" s="58"/>
      <c r="E151" s="58"/>
      <c r="F151" s="58"/>
      <c r="G151" s="58"/>
      <c r="H151" s="58"/>
      <c r="I151" s="58"/>
      <c r="J151" s="58"/>
      <c r="K151" s="58"/>
      <c r="L151" s="58"/>
      <c r="N151" s="54"/>
      <c r="O151" s="54"/>
      <c r="P151" s="54"/>
      <c r="Q151" s="54"/>
      <c r="R151" s="28"/>
      <c r="S151" s="28"/>
      <c r="T151" s="28"/>
      <c r="U151" s="28"/>
      <c r="V151" s="28"/>
      <c r="W151" s="28"/>
      <c r="X151" s="28"/>
      <c r="Y151" s="28"/>
      <c r="Z151" s="28"/>
      <c r="AA151" s="28"/>
      <c r="AB151" s="28"/>
    </row>
    <row r="152" spans="1:28" s="29" customFormat="1" ht="14.25" hidden="1" customHeight="1" x14ac:dyDescent="0.3">
      <c r="A152" s="28"/>
      <c r="B152" s="58"/>
      <c r="C152" s="58"/>
      <c r="D152" s="58"/>
      <c r="E152" s="58"/>
      <c r="F152" s="58"/>
      <c r="G152" s="58"/>
      <c r="H152" s="58"/>
      <c r="I152" s="58"/>
      <c r="J152" s="58"/>
      <c r="K152" s="58"/>
      <c r="L152" s="58"/>
      <c r="N152" s="54"/>
      <c r="O152" s="54"/>
      <c r="P152" s="54"/>
      <c r="Q152" s="54"/>
      <c r="R152" s="28"/>
      <c r="S152" s="28"/>
      <c r="T152" s="28"/>
      <c r="U152" s="28"/>
      <c r="V152" s="28"/>
      <c r="W152" s="28"/>
      <c r="X152" s="28"/>
      <c r="Y152" s="28"/>
      <c r="Z152" s="28"/>
      <c r="AA152" s="28"/>
      <c r="AB152" s="28"/>
    </row>
    <row r="153" spans="1:28" s="29" customFormat="1" ht="14.25" hidden="1" customHeight="1" x14ac:dyDescent="0.3">
      <c r="A153" s="28"/>
      <c r="B153" s="58"/>
      <c r="C153" s="58"/>
      <c r="D153" s="58"/>
      <c r="E153" s="58"/>
      <c r="F153" s="58"/>
      <c r="G153" s="58"/>
      <c r="H153" s="58"/>
      <c r="I153" s="58"/>
      <c r="J153" s="58"/>
      <c r="K153" s="58"/>
      <c r="L153" s="58"/>
      <c r="N153" s="54"/>
      <c r="O153" s="54"/>
      <c r="P153" s="54"/>
      <c r="Q153" s="54"/>
      <c r="R153" s="28"/>
      <c r="S153" s="28"/>
      <c r="T153" s="28"/>
      <c r="U153" s="28"/>
      <c r="V153" s="28"/>
      <c r="W153" s="28"/>
      <c r="X153" s="28"/>
      <c r="Y153" s="28"/>
      <c r="Z153" s="28"/>
      <c r="AA153" s="28"/>
      <c r="AB153" s="28"/>
    </row>
    <row r="154" spans="1:28" s="29" customFormat="1" ht="14.25" hidden="1" customHeight="1" x14ac:dyDescent="0.3">
      <c r="A154" s="28"/>
      <c r="B154" s="58"/>
      <c r="C154" s="58"/>
      <c r="D154" s="58"/>
      <c r="E154" s="58"/>
      <c r="F154" s="58"/>
      <c r="G154" s="58"/>
      <c r="H154" s="58"/>
      <c r="I154" s="58"/>
      <c r="J154" s="58"/>
      <c r="K154" s="58"/>
      <c r="L154" s="58"/>
      <c r="N154" s="54"/>
      <c r="O154" s="54"/>
      <c r="P154" s="54"/>
      <c r="Q154" s="54"/>
      <c r="R154" s="28"/>
      <c r="S154" s="28"/>
      <c r="T154" s="28"/>
      <c r="U154" s="28"/>
      <c r="V154" s="28"/>
      <c r="W154" s="28"/>
      <c r="X154" s="28"/>
      <c r="Y154" s="28"/>
      <c r="Z154" s="28"/>
      <c r="AA154" s="28"/>
      <c r="AB154" s="28"/>
    </row>
    <row r="155" spans="1:28" s="29" customFormat="1" ht="14.25" hidden="1" customHeight="1" x14ac:dyDescent="0.3">
      <c r="A155" s="28"/>
      <c r="B155" s="58"/>
      <c r="C155" s="58"/>
      <c r="D155" s="58"/>
      <c r="E155" s="58"/>
      <c r="F155" s="58"/>
      <c r="G155" s="58"/>
      <c r="H155" s="58"/>
      <c r="I155" s="58"/>
      <c r="J155" s="58"/>
      <c r="K155" s="58"/>
      <c r="L155" s="58"/>
      <c r="N155" s="54"/>
      <c r="O155" s="54"/>
      <c r="P155" s="54"/>
      <c r="Q155" s="54"/>
      <c r="R155" s="28"/>
      <c r="S155" s="28"/>
      <c r="T155" s="28"/>
      <c r="U155" s="28"/>
      <c r="V155" s="28"/>
      <c r="W155" s="28"/>
      <c r="X155" s="28"/>
      <c r="Y155" s="28"/>
      <c r="Z155" s="28"/>
      <c r="AA155" s="28"/>
      <c r="AB155" s="28"/>
    </row>
    <row r="156" spans="1:28" s="29" customFormat="1" ht="14.25" hidden="1" customHeight="1" x14ac:dyDescent="0.3">
      <c r="A156" s="28"/>
      <c r="B156" s="58"/>
      <c r="C156" s="58"/>
      <c r="D156" s="58"/>
      <c r="E156" s="58"/>
      <c r="F156" s="58"/>
      <c r="G156" s="58"/>
      <c r="H156" s="58"/>
      <c r="I156" s="58"/>
      <c r="J156" s="58"/>
      <c r="K156" s="58"/>
      <c r="L156" s="58"/>
      <c r="N156" s="54"/>
      <c r="O156" s="54"/>
      <c r="P156" s="54"/>
      <c r="Q156" s="54"/>
      <c r="R156" s="28"/>
      <c r="S156" s="28"/>
      <c r="T156" s="28"/>
      <c r="U156" s="28"/>
      <c r="V156" s="28"/>
      <c r="W156" s="28"/>
      <c r="X156" s="28"/>
      <c r="Y156" s="28"/>
      <c r="Z156" s="28"/>
      <c r="AA156" s="28"/>
      <c r="AB156" s="28"/>
    </row>
    <row r="157" spans="1:28" s="29" customFormat="1" ht="14.25" hidden="1" customHeight="1" x14ac:dyDescent="0.3">
      <c r="A157" s="28"/>
      <c r="B157" s="58"/>
      <c r="C157" s="58"/>
      <c r="D157" s="58"/>
      <c r="E157" s="58"/>
      <c r="F157" s="58"/>
      <c r="G157" s="58"/>
      <c r="H157" s="58"/>
      <c r="I157" s="58"/>
      <c r="J157" s="58"/>
      <c r="K157" s="58"/>
      <c r="L157" s="58"/>
      <c r="N157" s="54"/>
      <c r="O157" s="54"/>
      <c r="P157" s="54"/>
      <c r="Q157" s="54"/>
      <c r="R157" s="28"/>
      <c r="S157" s="28"/>
      <c r="T157" s="28"/>
      <c r="U157" s="28"/>
      <c r="V157" s="28"/>
      <c r="W157" s="28"/>
      <c r="X157" s="28"/>
      <c r="Y157" s="28"/>
      <c r="Z157" s="28"/>
      <c r="AA157" s="28"/>
      <c r="AB157" s="28"/>
    </row>
    <row r="158" spans="1:28" s="29" customFormat="1" ht="14.25" hidden="1" customHeight="1" x14ac:dyDescent="0.3">
      <c r="A158" s="28"/>
      <c r="B158" s="58"/>
      <c r="C158" s="58"/>
      <c r="D158" s="58"/>
      <c r="E158" s="58"/>
      <c r="F158" s="58"/>
      <c r="G158" s="58"/>
      <c r="H158" s="58"/>
      <c r="I158" s="58"/>
      <c r="J158" s="58"/>
      <c r="K158" s="58"/>
      <c r="L158" s="58"/>
      <c r="N158" s="54"/>
      <c r="O158" s="54"/>
      <c r="P158" s="54"/>
      <c r="Q158" s="54"/>
      <c r="R158" s="28"/>
      <c r="S158" s="28"/>
      <c r="T158" s="28"/>
      <c r="U158" s="28"/>
      <c r="V158" s="28"/>
      <c r="W158" s="28"/>
      <c r="X158" s="28"/>
      <c r="Y158" s="28"/>
      <c r="Z158" s="28"/>
      <c r="AA158" s="28"/>
      <c r="AB158" s="28"/>
    </row>
    <row r="159" spans="1:28" s="29" customFormat="1" ht="14.25" hidden="1" customHeight="1" x14ac:dyDescent="0.3">
      <c r="A159" s="28"/>
      <c r="B159" s="58"/>
      <c r="C159" s="58"/>
      <c r="D159" s="58"/>
      <c r="E159" s="58"/>
      <c r="F159" s="58"/>
      <c r="G159" s="58"/>
      <c r="H159" s="58"/>
      <c r="I159" s="58"/>
      <c r="J159" s="58"/>
      <c r="K159" s="58"/>
      <c r="L159" s="58"/>
      <c r="N159" s="54"/>
      <c r="O159" s="54"/>
      <c r="P159" s="54"/>
      <c r="Q159" s="54"/>
      <c r="R159" s="28"/>
      <c r="S159" s="28"/>
      <c r="T159" s="28"/>
      <c r="U159" s="28"/>
      <c r="V159" s="28"/>
      <c r="W159" s="28"/>
      <c r="X159" s="28"/>
      <c r="Y159" s="28"/>
      <c r="Z159" s="28"/>
      <c r="AA159" s="28"/>
      <c r="AB159" s="28"/>
    </row>
    <row r="160" spans="1:28" s="29" customFormat="1" ht="14.25" hidden="1" customHeight="1" x14ac:dyDescent="0.3">
      <c r="A160" s="28"/>
      <c r="B160" s="58"/>
      <c r="C160" s="58"/>
      <c r="D160" s="58"/>
      <c r="E160" s="58"/>
      <c r="F160" s="58"/>
      <c r="G160" s="58"/>
      <c r="H160" s="58"/>
      <c r="I160" s="58"/>
      <c r="J160" s="58"/>
      <c r="K160" s="58"/>
      <c r="L160" s="58"/>
      <c r="N160" s="54"/>
      <c r="O160" s="54"/>
      <c r="P160" s="54"/>
      <c r="Q160" s="54"/>
      <c r="R160" s="28"/>
      <c r="S160" s="28"/>
      <c r="T160" s="28"/>
      <c r="U160" s="28"/>
      <c r="V160" s="28"/>
      <c r="W160" s="28"/>
      <c r="X160" s="28"/>
      <c r="Y160" s="28"/>
      <c r="Z160" s="28"/>
      <c r="AA160" s="28"/>
      <c r="AB160" s="28"/>
    </row>
    <row r="161" spans="1:28" s="29" customFormat="1" ht="14.25" hidden="1" customHeight="1" x14ac:dyDescent="0.3">
      <c r="A161" s="28"/>
      <c r="B161" s="58"/>
      <c r="C161" s="58"/>
      <c r="D161" s="58"/>
      <c r="E161" s="58"/>
      <c r="F161" s="58"/>
      <c r="G161" s="58"/>
      <c r="H161" s="58"/>
      <c r="I161" s="58"/>
      <c r="J161" s="58"/>
      <c r="K161" s="58"/>
      <c r="L161" s="58"/>
      <c r="N161" s="54"/>
      <c r="O161" s="54"/>
      <c r="P161" s="54"/>
      <c r="Q161" s="54"/>
      <c r="R161" s="28"/>
      <c r="S161" s="28"/>
      <c r="T161" s="28"/>
      <c r="U161" s="28"/>
      <c r="V161" s="28"/>
      <c r="W161" s="28"/>
      <c r="X161" s="28"/>
      <c r="Y161" s="28"/>
      <c r="Z161" s="28"/>
      <c r="AA161" s="28"/>
      <c r="AB161" s="28"/>
    </row>
    <row r="162" spans="1:28" s="29" customFormat="1" ht="14.25" hidden="1" customHeight="1" x14ac:dyDescent="0.3">
      <c r="A162" s="28"/>
      <c r="B162" s="58"/>
      <c r="C162" s="58"/>
      <c r="D162" s="58"/>
      <c r="E162" s="58"/>
      <c r="F162" s="58"/>
      <c r="G162" s="58"/>
      <c r="H162" s="58"/>
      <c r="I162" s="58"/>
      <c r="J162" s="58"/>
      <c r="K162" s="58"/>
      <c r="L162" s="58"/>
      <c r="N162" s="54"/>
      <c r="O162" s="54"/>
      <c r="P162" s="54"/>
      <c r="Q162" s="54"/>
      <c r="R162" s="28"/>
      <c r="S162" s="28"/>
      <c r="T162" s="28"/>
      <c r="U162" s="28"/>
      <c r="V162" s="28"/>
      <c r="W162" s="28"/>
      <c r="X162" s="28"/>
      <c r="Y162" s="28"/>
      <c r="Z162" s="28"/>
      <c r="AA162" s="28"/>
      <c r="AB162" s="28"/>
    </row>
    <row r="163" spans="1:28" s="29" customFormat="1" ht="14.25" hidden="1" customHeight="1" x14ac:dyDescent="0.3">
      <c r="A163" s="28"/>
      <c r="B163" s="58"/>
      <c r="C163" s="58"/>
      <c r="D163" s="58"/>
      <c r="E163" s="58"/>
      <c r="F163" s="58"/>
      <c r="G163" s="58"/>
      <c r="H163" s="58"/>
      <c r="I163" s="58"/>
      <c r="J163" s="58"/>
      <c r="K163" s="58"/>
      <c r="L163" s="58"/>
      <c r="N163" s="54"/>
      <c r="O163" s="54"/>
      <c r="P163" s="54"/>
      <c r="Q163" s="54"/>
      <c r="R163" s="28"/>
      <c r="S163" s="28"/>
      <c r="T163" s="28"/>
      <c r="U163" s="28"/>
      <c r="V163" s="28"/>
      <c r="W163" s="28"/>
      <c r="X163" s="28"/>
      <c r="Y163" s="28"/>
      <c r="Z163" s="28"/>
      <c r="AA163" s="28"/>
      <c r="AB163" s="28"/>
    </row>
    <row r="164" spans="1:28" s="29" customFormat="1" ht="14.25" hidden="1" customHeight="1" x14ac:dyDescent="0.3">
      <c r="A164" s="28"/>
      <c r="B164" s="58"/>
      <c r="C164" s="58"/>
      <c r="D164" s="58"/>
      <c r="E164" s="58"/>
      <c r="F164" s="58"/>
      <c r="G164" s="58"/>
      <c r="H164" s="58"/>
      <c r="I164" s="58"/>
      <c r="J164" s="58"/>
      <c r="K164" s="58"/>
      <c r="L164" s="58"/>
      <c r="N164" s="54"/>
      <c r="O164" s="54"/>
      <c r="P164" s="54"/>
      <c r="Q164" s="54"/>
      <c r="R164" s="28"/>
      <c r="S164" s="28"/>
      <c r="T164" s="28"/>
      <c r="U164" s="28"/>
      <c r="V164" s="28"/>
      <c r="W164" s="28"/>
      <c r="X164" s="28"/>
      <c r="Y164" s="28"/>
      <c r="Z164" s="28"/>
      <c r="AA164" s="28"/>
      <c r="AB164" s="28"/>
    </row>
    <row r="165" spans="1:28" s="29" customFormat="1" ht="14.25" hidden="1" customHeight="1" x14ac:dyDescent="0.3">
      <c r="A165" s="28"/>
      <c r="B165" s="58"/>
      <c r="C165" s="58"/>
      <c r="D165" s="58"/>
      <c r="E165" s="58"/>
      <c r="F165" s="58"/>
      <c r="G165" s="58"/>
      <c r="H165" s="58"/>
      <c r="I165" s="58"/>
      <c r="J165" s="58"/>
      <c r="K165" s="58"/>
      <c r="L165" s="58"/>
      <c r="N165" s="54"/>
      <c r="O165" s="54"/>
      <c r="P165" s="54"/>
      <c r="Q165" s="54"/>
      <c r="R165" s="28"/>
      <c r="S165" s="28"/>
      <c r="T165" s="28"/>
      <c r="U165" s="28"/>
      <c r="V165" s="28"/>
      <c r="W165" s="28"/>
      <c r="X165" s="28"/>
      <c r="Y165" s="28"/>
      <c r="Z165" s="28"/>
      <c r="AA165" s="28"/>
      <c r="AB165" s="28"/>
    </row>
    <row r="166" spans="1:28" s="29" customFormat="1" ht="14.25" hidden="1" customHeight="1" x14ac:dyDescent="0.3">
      <c r="A166" s="28"/>
      <c r="B166" s="58"/>
      <c r="C166" s="58"/>
      <c r="D166" s="58"/>
      <c r="E166" s="58"/>
      <c r="F166" s="58"/>
      <c r="G166" s="58"/>
      <c r="H166" s="58"/>
      <c r="I166" s="58"/>
      <c r="J166" s="58"/>
      <c r="K166" s="58"/>
      <c r="L166" s="58"/>
      <c r="N166" s="54"/>
      <c r="O166" s="54"/>
      <c r="P166" s="54"/>
      <c r="Q166" s="54"/>
      <c r="R166" s="28"/>
      <c r="S166" s="28"/>
      <c r="T166" s="28"/>
      <c r="U166" s="28"/>
      <c r="V166" s="28"/>
      <c r="W166" s="28"/>
      <c r="X166" s="28"/>
      <c r="Y166" s="28"/>
      <c r="Z166" s="28"/>
      <c r="AA166" s="28"/>
      <c r="AB166" s="28"/>
    </row>
    <row r="167" spans="1:28" s="29" customFormat="1" ht="14.25" hidden="1" customHeight="1" x14ac:dyDescent="0.3">
      <c r="A167" s="28"/>
      <c r="B167" s="58"/>
      <c r="C167" s="58"/>
      <c r="D167" s="58"/>
      <c r="E167" s="58"/>
      <c r="F167" s="58"/>
      <c r="G167" s="58"/>
      <c r="H167" s="58"/>
      <c r="I167" s="58"/>
      <c r="J167" s="58"/>
      <c r="K167" s="58"/>
      <c r="L167" s="58"/>
      <c r="N167" s="54"/>
      <c r="O167" s="54"/>
      <c r="P167" s="54"/>
      <c r="Q167" s="54"/>
      <c r="R167" s="28"/>
      <c r="S167" s="28"/>
      <c r="T167" s="28"/>
      <c r="U167" s="28"/>
      <c r="V167" s="28"/>
      <c r="W167" s="28"/>
      <c r="X167" s="28"/>
      <c r="Y167" s="28"/>
      <c r="Z167" s="28"/>
      <c r="AA167" s="28"/>
      <c r="AB167" s="28"/>
    </row>
    <row r="168" spans="1:28" s="29" customFormat="1" ht="14.25" hidden="1" customHeight="1" x14ac:dyDescent="0.3">
      <c r="A168" s="28"/>
      <c r="B168" s="58"/>
      <c r="C168" s="58"/>
      <c r="D168" s="58"/>
      <c r="E168" s="58"/>
      <c r="F168" s="58"/>
      <c r="G168" s="58"/>
      <c r="H168" s="58"/>
      <c r="I168" s="58"/>
      <c r="J168" s="58"/>
      <c r="K168" s="58"/>
      <c r="L168" s="58"/>
      <c r="N168" s="54"/>
      <c r="O168" s="54"/>
      <c r="P168" s="54"/>
      <c r="Q168" s="54"/>
      <c r="R168" s="28"/>
      <c r="S168" s="28"/>
      <c r="T168" s="28"/>
      <c r="U168" s="28"/>
      <c r="V168" s="28"/>
      <c r="W168" s="28"/>
      <c r="X168" s="28"/>
      <c r="Y168" s="28"/>
      <c r="Z168" s="28"/>
      <c r="AA168" s="28"/>
      <c r="AB168" s="28"/>
    </row>
    <row r="169" spans="1:28" s="29" customFormat="1" ht="14.25" hidden="1" customHeight="1" x14ac:dyDescent="0.3">
      <c r="A169" s="28"/>
      <c r="B169" s="58"/>
      <c r="C169" s="58"/>
      <c r="D169" s="58"/>
      <c r="E169" s="58"/>
      <c r="F169" s="58"/>
      <c r="G169" s="58"/>
      <c r="H169" s="58"/>
      <c r="I169" s="58"/>
      <c r="J169" s="58"/>
      <c r="K169" s="58"/>
      <c r="L169" s="58"/>
      <c r="N169" s="54"/>
      <c r="O169" s="54"/>
      <c r="P169" s="54"/>
      <c r="Q169" s="54"/>
      <c r="R169" s="28"/>
      <c r="S169" s="28"/>
      <c r="T169" s="28"/>
      <c r="U169" s="28"/>
      <c r="V169" s="28"/>
      <c r="W169" s="28"/>
      <c r="X169" s="28"/>
      <c r="Y169" s="28"/>
      <c r="Z169" s="28"/>
      <c r="AA169" s="28"/>
      <c r="AB169" s="28"/>
    </row>
    <row r="170" spans="1:28" s="29" customFormat="1" ht="14.25" hidden="1" customHeight="1" x14ac:dyDescent="0.3">
      <c r="A170" s="28"/>
      <c r="B170" s="58"/>
      <c r="C170" s="58"/>
      <c r="D170" s="58"/>
      <c r="E170" s="58"/>
      <c r="F170" s="58"/>
      <c r="G170" s="58"/>
      <c r="H170" s="58"/>
      <c r="I170" s="58"/>
      <c r="J170" s="58"/>
      <c r="K170" s="58"/>
      <c r="L170" s="58"/>
      <c r="N170" s="54"/>
      <c r="O170" s="54"/>
      <c r="P170" s="54"/>
      <c r="Q170" s="54"/>
      <c r="R170" s="28"/>
      <c r="S170" s="28"/>
      <c r="T170" s="28"/>
      <c r="U170" s="28"/>
      <c r="V170" s="28"/>
      <c r="W170" s="28"/>
      <c r="X170" s="28"/>
      <c r="Y170" s="28"/>
      <c r="Z170" s="28"/>
      <c r="AA170" s="28"/>
      <c r="AB170" s="28"/>
    </row>
    <row r="171" spans="1:28" s="29" customFormat="1" ht="14.25" hidden="1" customHeight="1" x14ac:dyDescent="0.3">
      <c r="A171" s="28"/>
      <c r="B171" s="58"/>
      <c r="C171" s="58"/>
      <c r="D171" s="58"/>
      <c r="E171" s="58"/>
      <c r="F171" s="58"/>
      <c r="G171" s="58"/>
      <c r="H171" s="58"/>
      <c r="I171" s="58"/>
      <c r="J171" s="58"/>
      <c r="K171" s="58"/>
      <c r="L171" s="58"/>
      <c r="N171" s="54"/>
      <c r="O171" s="54"/>
      <c r="P171" s="54"/>
      <c r="Q171" s="54"/>
      <c r="R171" s="28"/>
      <c r="S171" s="28"/>
      <c r="T171" s="28"/>
      <c r="U171" s="28"/>
      <c r="V171" s="28"/>
      <c r="W171" s="28"/>
      <c r="X171" s="28"/>
      <c r="Y171" s="28"/>
      <c r="Z171" s="28"/>
      <c r="AA171" s="28"/>
      <c r="AB171" s="28"/>
    </row>
    <row r="172" spans="1:28" s="29" customFormat="1" ht="14.25" hidden="1" customHeight="1" x14ac:dyDescent="0.3">
      <c r="A172" s="28"/>
      <c r="B172" s="58"/>
      <c r="C172" s="58"/>
      <c r="D172" s="58"/>
      <c r="E172" s="58"/>
      <c r="F172" s="58"/>
      <c r="G172" s="58"/>
      <c r="H172" s="58"/>
      <c r="I172" s="58"/>
      <c r="J172" s="58"/>
      <c r="K172" s="58"/>
      <c r="L172" s="58"/>
      <c r="N172" s="54"/>
      <c r="O172" s="54"/>
      <c r="P172" s="54"/>
      <c r="Q172" s="54"/>
      <c r="R172" s="28"/>
      <c r="S172" s="28"/>
      <c r="T172" s="28"/>
      <c r="U172" s="28"/>
      <c r="V172" s="28"/>
      <c r="W172" s="28"/>
      <c r="X172" s="28"/>
      <c r="Y172" s="28"/>
      <c r="Z172" s="28"/>
      <c r="AA172" s="28"/>
      <c r="AB172" s="28"/>
    </row>
    <row r="173" spans="1:28" s="29" customFormat="1" ht="14.25" hidden="1" customHeight="1" x14ac:dyDescent="0.3">
      <c r="A173" s="28"/>
      <c r="B173" s="58"/>
      <c r="C173" s="58"/>
      <c r="D173" s="58"/>
      <c r="E173" s="58"/>
      <c r="F173" s="58"/>
      <c r="G173" s="58"/>
      <c r="H173" s="58"/>
      <c r="I173" s="58"/>
      <c r="J173" s="58"/>
      <c r="K173" s="58"/>
      <c r="L173" s="58"/>
      <c r="N173" s="54"/>
      <c r="O173" s="54"/>
      <c r="P173" s="54"/>
      <c r="Q173" s="54"/>
      <c r="R173" s="28"/>
      <c r="S173" s="28"/>
      <c r="T173" s="28"/>
      <c r="U173" s="28"/>
      <c r="V173" s="28"/>
      <c r="W173" s="28"/>
      <c r="X173" s="28"/>
      <c r="Y173" s="28"/>
      <c r="Z173" s="28"/>
      <c r="AA173" s="28"/>
      <c r="AB173" s="28"/>
    </row>
    <row r="174" spans="1:28" s="29" customFormat="1" ht="14.25" hidden="1" customHeight="1" x14ac:dyDescent="0.3">
      <c r="A174" s="28"/>
      <c r="B174" s="58"/>
      <c r="C174" s="58"/>
      <c r="D174" s="58"/>
      <c r="E174" s="58"/>
      <c r="F174" s="58"/>
      <c r="G174" s="58"/>
      <c r="H174" s="58"/>
      <c r="I174" s="58"/>
      <c r="J174" s="58"/>
      <c r="K174" s="58"/>
      <c r="L174" s="58"/>
      <c r="N174" s="54"/>
      <c r="O174" s="54"/>
      <c r="P174" s="54"/>
      <c r="Q174" s="54"/>
      <c r="R174" s="28"/>
      <c r="S174" s="28"/>
      <c r="T174" s="28"/>
      <c r="U174" s="28"/>
      <c r="V174" s="28"/>
      <c r="W174" s="28"/>
      <c r="X174" s="28"/>
      <c r="Y174" s="28"/>
      <c r="Z174" s="28"/>
      <c r="AA174" s="28"/>
      <c r="AB174" s="28"/>
    </row>
    <row r="175" spans="1:28" s="29" customFormat="1" ht="14.25" hidden="1" customHeight="1" x14ac:dyDescent="0.3">
      <c r="A175" s="28"/>
      <c r="B175" s="58"/>
      <c r="C175" s="58"/>
      <c r="D175" s="58"/>
      <c r="E175" s="58"/>
      <c r="F175" s="58"/>
      <c r="G175" s="58"/>
      <c r="H175" s="58"/>
      <c r="I175" s="58"/>
      <c r="J175" s="58"/>
      <c r="K175" s="58"/>
      <c r="L175" s="58"/>
      <c r="N175" s="54"/>
      <c r="O175" s="54"/>
      <c r="P175" s="54"/>
      <c r="Q175" s="54"/>
      <c r="R175" s="28"/>
      <c r="S175" s="28"/>
      <c r="T175" s="28"/>
      <c r="U175" s="28"/>
      <c r="V175" s="28"/>
      <c r="W175" s="28"/>
      <c r="X175" s="28"/>
      <c r="Y175" s="28"/>
      <c r="Z175" s="28"/>
      <c r="AA175" s="28"/>
      <c r="AB175" s="28"/>
    </row>
    <row r="176" spans="1:28" s="29" customFormat="1" ht="14.25" hidden="1" customHeight="1" x14ac:dyDescent="0.3">
      <c r="A176" s="28"/>
      <c r="B176" s="58"/>
      <c r="C176" s="58"/>
      <c r="D176" s="58"/>
      <c r="E176" s="58"/>
      <c r="F176" s="58"/>
      <c r="G176" s="58"/>
      <c r="H176" s="58"/>
      <c r="I176" s="58"/>
      <c r="J176" s="58"/>
      <c r="K176" s="58"/>
      <c r="L176" s="58"/>
      <c r="N176" s="54"/>
      <c r="O176" s="54"/>
      <c r="P176" s="54"/>
      <c r="Q176" s="54"/>
      <c r="R176" s="28"/>
      <c r="S176" s="28"/>
      <c r="T176" s="28"/>
      <c r="U176" s="28"/>
      <c r="V176" s="28"/>
      <c r="W176" s="28"/>
      <c r="X176" s="28"/>
      <c r="Y176" s="28"/>
      <c r="Z176" s="28"/>
      <c r="AA176" s="28"/>
      <c r="AB176" s="28"/>
    </row>
    <row r="177" spans="1:28" s="29" customFormat="1" ht="14.25" hidden="1" customHeight="1" x14ac:dyDescent="0.3">
      <c r="A177" s="28"/>
      <c r="B177" s="58"/>
      <c r="C177" s="58"/>
      <c r="D177" s="58"/>
      <c r="E177" s="58"/>
      <c r="F177" s="58"/>
      <c r="G177" s="58"/>
      <c r="H177" s="58"/>
      <c r="I177" s="58"/>
      <c r="J177" s="58"/>
      <c r="K177" s="58"/>
      <c r="L177" s="58"/>
      <c r="N177" s="54"/>
      <c r="O177" s="54"/>
      <c r="P177" s="54"/>
      <c r="Q177" s="54"/>
      <c r="R177" s="28"/>
      <c r="S177" s="28"/>
      <c r="T177" s="28"/>
      <c r="U177" s="28"/>
      <c r="V177" s="28"/>
      <c r="W177" s="28"/>
      <c r="X177" s="28"/>
      <c r="Y177" s="28"/>
      <c r="Z177" s="28"/>
      <c r="AA177" s="28"/>
      <c r="AB177" s="28"/>
    </row>
    <row r="178" spans="1:28" s="29" customFormat="1" ht="14.25" hidden="1" customHeight="1" x14ac:dyDescent="0.3">
      <c r="A178" s="28"/>
      <c r="B178" s="58"/>
      <c r="C178" s="58"/>
      <c r="D178" s="58"/>
      <c r="E178" s="58"/>
      <c r="F178" s="58"/>
      <c r="G178" s="58"/>
      <c r="H178" s="58"/>
      <c r="I178" s="58"/>
      <c r="J178" s="58"/>
      <c r="K178" s="58"/>
      <c r="L178" s="58"/>
      <c r="N178" s="54"/>
      <c r="O178" s="54"/>
      <c r="P178" s="54"/>
      <c r="Q178" s="54"/>
      <c r="R178" s="28"/>
      <c r="S178" s="28"/>
      <c r="T178" s="28"/>
      <c r="U178" s="28"/>
      <c r="V178" s="28"/>
      <c r="W178" s="28"/>
      <c r="X178" s="28"/>
      <c r="Y178" s="28"/>
      <c r="Z178" s="28"/>
      <c r="AA178" s="28"/>
      <c r="AB178" s="28"/>
    </row>
    <row r="179" spans="1:28" s="29" customFormat="1" ht="14.25" hidden="1" customHeight="1" x14ac:dyDescent="0.3">
      <c r="A179" s="28"/>
      <c r="B179" s="58"/>
      <c r="C179" s="58"/>
      <c r="D179" s="58"/>
      <c r="E179" s="58"/>
      <c r="F179" s="58"/>
      <c r="G179" s="58"/>
      <c r="H179" s="58"/>
      <c r="I179" s="58"/>
      <c r="J179" s="58"/>
      <c r="K179" s="58"/>
      <c r="L179" s="58"/>
      <c r="N179" s="54"/>
      <c r="O179" s="54"/>
      <c r="P179" s="54"/>
      <c r="Q179" s="54"/>
      <c r="R179" s="28"/>
      <c r="S179" s="28"/>
      <c r="T179" s="28"/>
      <c r="U179" s="28"/>
      <c r="V179" s="28"/>
      <c r="W179" s="28"/>
      <c r="X179" s="28"/>
      <c r="Y179" s="28"/>
      <c r="Z179" s="28"/>
      <c r="AA179" s="28"/>
      <c r="AB179" s="28"/>
    </row>
    <row r="180" spans="1:28" s="29" customFormat="1" ht="14.25" hidden="1" customHeight="1" x14ac:dyDescent="0.3">
      <c r="A180" s="28"/>
      <c r="B180" s="58"/>
      <c r="C180" s="58"/>
      <c r="D180" s="58"/>
      <c r="E180" s="58"/>
      <c r="F180" s="58"/>
      <c r="G180" s="58"/>
      <c r="H180" s="58"/>
      <c r="I180" s="58"/>
      <c r="J180" s="58"/>
      <c r="K180" s="58"/>
      <c r="L180" s="58"/>
      <c r="N180" s="54"/>
      <c r="O180" s="54"/>
      <c r="P180" s="54"/>
      <c r="Q180" s="54"/>
      <c r="R180" s="28"/>
      <c r="S180" s="28"/>
      <c r="T180" s="28"/>
      <c r="U180" s="28"/>
      <c r="V180" s="28"/>
      <c r="W180" s="28"/>
      <c r="X180" s="28"/>
      <c r="Y180" s="28"/>
      <c r="Z180" s="28"/>
      <c r="AA180" s="28"/>
      <c r="AB180" s="28"/>
    </row>
    <row r="181" spans="1:28" s="29" customFormat="1" ht="14.25" hidden="1" customHeight="1" x14ac:dyDescent="0.3">
      <c r="A181" s="28"/>
      <c r="B181" s="58"/>
      <c r="C181" s="58"/>
      <c r="D181" s="58"/>
      <c r="E181" s="58"/>
      <c r="F181" s="58"/>
      <c r="G181" s="58"/>
      <c r="H181" s="58"/>
      <c r="I181" s="58"/>
      <c r="J181" s="58"/>
      <c r="K181" s="58"/>
      <c r="L181" s="58"/>
      <c r="N181" s="54"/>
      <c r="O181" s="54"/>
      <c r="P181" s="54"/>
      <c r="Q181" s="54"/>
      <c r="R181" s="28"/>
      <c r="S181" s="28"/>
      <c r="T181" s="28"/>
      <c r="U181" s="28"/>
      <c r="V181" s="28"/>
      <c r="W181" s="28"/>
      <c r="X181" s="28"/>
      <c r="Y181" s="28"/>
      <c r="Z181" s="28"/>
      <c r="AA181" s="28"/>
      <c r="AB181" s="28"/>
    </row>
    <row r="182" spans="1:28" s="29" customFormat="1" ht="14.25" hidden="1" customHeight="1" x14ac:dyDescent="0.3">
      <c r="A182" s="28"/>
      <c r="B182" s="58"/>
      <c r="C182" s="58"/>
      <c r="D182" s="58"/>
      <c r="E182" s="58"/>
      <c r="F182" s="58"/>
      <c r="G182" s="58"/>
      <c r="H182" s="58"/>
      <c r="I182" s="58"/>
      <c r="J182" s="58"/>
      <c r="K182" s="58"/>
      <c r="L182" s="58"/>
      <c r="N182" s="54"/>
      <c r="O182" s="54"/>
      <c r="P182" s="54"/>
      <c r="Q182" s="54"/>
      <c r="R182" s="28"/>
      <c r="S182" s="28"/>
      <c r="T182" s="28"/>
      <c r="U182" s="28"/>
      <c r="V182" s="28"/>
      <c r="W182" s="28"/>
      <c r="X182" s="28"/>
      <c r="Y182" s="28"/>
      <c r="Z182" s="28"/>
      <c r="AA182" s="28"/>
      <c r="AB182" s="28"/>
    </row>
    <row r="183" spans="1:28" s="29" customFormat="1" ht="14.25" hidden="1" customHeight="1" x14ac:dyDescent="0.3">
      <c r="A183" s="28"/>
      <c r="B183" s="58"/>
      <c r="C183" s="58"/>
      <c r="D183" s="58"/>
      <c r="E183" s="58"/>
      <c r="F183" s="58"/>
      <c r="G183" s="58"/>
      <c r="H183" s="58"/>
      <c r="I183" s="58"/>
      <c r="J183" s="58"/>
      <c r="K183" s="58"/>
      <c r="L183" s="58"/>
      <c r="N183" s="54"/>
      <c r="O183" s="54"/>
      <c r="P183" s="54"/>
      <c r="Q183" s="54"/>
      <c r="R183" s="28"/>
      <c r="S183" s="28"/>
      <c r="T183" s="28"/>
      <c r="U183" s="28"/>
      <c r="V183" s="28"/>
      <c r="W183" s="28"/>
      <c r="X183" s="28"/>
      <c r="Y183" s="28"/>
      <c r="Z183" s="28"/>
      <c r="AA183" s="28"/>
      <c r="AB183" s="28"/>
    </row>
    <row r="184" spans="1:28" s="29" customFormat="1" ht="14.25" hidden="1" customHeight="1" x14ac:dyDescent="0.3">
      <c r="A184" s="28"/>
      <c r="B184" s="58"/>
      <c r="C184" s="58"/>
      <c r="D184" s="58"/>
      <c r="E184" s="58"/>
      <c r="F184" s="58"/>
      <c r="G184" s="58"/>
      <c r="H184" s="58"/>
      <c r="I184" s="58"/>
      <c r="J184" s="58"/>
      <c r="K184" s="58"/>
      <c r="L184" s="58"/>
      <c r="N184" s="54"/>
      <c r="O184" s="54"/>
      <c r="P184" s="54"/>
      <c r="Q184" s="54"/>
      <c r="R184" s="28"/>
      <c r="S184" s="28"/>
      <c r="T184" s="28"/>
      <c r="U184" s="28"/>
      <c r="V184" s="28"/>
      <c r="W184" s="28"/>
      <c r="X184" s="28"/>
      <c r="Y184" s="28"/>
      <c r="Z184" s="28"/>
      <c r="AA184" s="28"/>
      <c r="AB184" s="28"/>
    </row>
    <row r="185" spans="1:28" s="29" customFormat="1" ht="14.25" hidden="1" customHeight="1" x14ac:dyDescent="0.3">
      <c r="A185" s="28"/>
      <c r="B185" s="58"/>
      <c r="C185" s="58"/>
      <c r="D185" s="58"/>
      <c r="E185" s="58"/>
      <c r="F185" s="58"/>
      <c r="G185" s="58"/>
      <c r="H185" s="58"/>
      <c r="I185" s="58"/>
      <c r="J185" s="58"/>
      <c r="K185" s="58"/>
      <c r="L185" s="58"/>
      <c r="N185" s="54"/>
      <c r="O185" s="54"/>
      <c r="P185" s="54"/>
      <c r="Q185" s="54"/>
      <c r="R185" s="28"/>
      <c r="S185" s="28"/>
      <c r="T185" s="28"/>
      <c r="U185" s="28"/>
      <c r="V185" s="28"/>
      <c r="W185" s="28"/>
      <c r="X185" s="28"/>
      <c r="Y185" s="28"/>
      <c r="Z185" s="28"/>
      <c r="AA185" s="28"/>
      <c r="AB185" s="28"/>
    </row>
    <row r="186" spans="1:28" s="29" customFormat="1" ht="14.25" hidden="1" customHeight="1" x14ac:dyDescent="0.3">
      <c r="A186" s="28"/>
      <c r="B186" s="58"/>
      <c r="C186" s="58"/>
      <c r="D186" s="58"/>
      <c r="E186" s="58"/>
      <c r="F186" s="58"/>
      <c r="G186" s="58"/>
      <c r="H186" s="58"/>
      <c r="I186" s="58"/>
      <c r="J186" s="58"/>
      <c r="K186" s="58"/>
      <c r="L186" s="58"/>
      <c r="N186" s="54"/>
      <c r="O186" s="54"/>
      <c r="P186" s="54"/>
      <c r="Q186" s="54"/>
      <c r="R186" s="28"/>
      <c r="S186" s="28"/>
      <c r="T186" s="28"/>
      <c r="U186" s="28"/>
      <c r="V186" s="28"/>
      <c r="W186" s="28"/>
      <c r="X186" s="28"/>
      <c r="Y186" s="28"/>
      <c r="Z186" s="28"/>
      <c r="AA186" s="28"/>
      <c r="AB186" s="28"/>
    </row>
    <row r="187" spans="1:28" s="29" customFormat="1" ht="14.25" hidden="1" customHeight="1" x14ac:dyDescent="0.3">
      <c r="A187" s="28"/>
      <c r="B187" s="58"/>
      <c r="C187" s="58"/>
      <c r="D187" s="58"/>
      <c r="E187" s="58"/>
      <c r="F187" s="58"/>
      <c r="G187" s="58"/>
      <c r="H187" s="58"/>
      <c r="I187" s="58"/>
      <c r="J187" s="58"/>
      <c r="K187" s="58"/>
      <c r="L187" s="58"/>
      <c r="N187" s="54"/>
      <c r="O187" s="54"/>
      <c r="P187" s="54"/>
      <c r="Q187" s="54"/>
      <c r="R187" s="28"/>
      <c r="S187" s="28"/>
      <c r="T187" s="28"/>
      <c r="U187" s="28"/>
      <c r="V187" s="28"/>
      <c r="W187" s="28"/>
      <c r="X187" s="28"/>
      <c r="Y187" s="28"/>
      <c r="Z187" s="28"/>
      <c r="AA187" s="28"/>
      <c r="AB187" s="28"/>
    </row>
    <row r="188" spans="1:28" s="29" customFormat="1" ht="14.25" hidden="1" customHeight="1" x14ac:dyDescent="0.3">
      <c r="A188" s="28"/>
      <c r="B188" s="58"/>
      <c r="C188" s="58"/>
      <c r="D188" s="58"/>
      <c r="E188" s="58"/>
      <c r="F188" s="58"/>
      <c r="G188" s="58"/>
      <c r="H188" s="58"/>
      <c r="I188" s="58"/>
      <c r="J188" s="58"/>
      <c r="K188" s="58"/>
      <c r="L188" s="58"/>
      <c r="N188" s="54"/>
      <c r="O188" s="54"/>
      <c r="P188" s="54"/>
      <c r="Q188" s="54"/>
      <c r="R188" s="28"/>
      <c r="S188" s="28"/>
      <c r="T188" s="28"/>
      <c r="U188" s="28"/>
      <c r="V188" s="28"/>
      <c r="W188" s="28"/>
      <c r="X188" s="28"/>
      <c r="Y188" s="28"/>
      <c r="Z188" s="28"/>
      <c r="AA188" s="28"/>
      <c r="AB188" s="28"/>
    </row>
    <row r="189" spans="1:28" s="29" customFormat="1" ht="14.25" hidden="1" customHeight="1" x14ac:dyDescent="0.3">
      <c r="A189" s="28"/>
      <c r="B189" s="58"/>
      <c r="C189" s="58"/>
      <c r="D189" s="58"/>
      <c r="E189" s="58"/>
      <c r="F189" s="58"/>
      <c r="G189" s="58"/>
      <c r="H189" s="58"/>
      <c r="I189" s="58"/>
      <c r="J189" s="58"/>
      <c r="K189" s="58"/>
      <c r="L189" s="58"/>
      <c r="N189" s="54"/>
      <c r="O189" s="54"/>
      <c r="P189" s="54"/>
      <c r="Q189" s="54"/>
      <c r="R189" s="28"/>
      <c r="S189" s="28"/>
      <c r="T189" s="28"/>
      <c r="U189" s="28"/>
      <c r="V189" s="28"/>
      <c r="W189" s="28"/>
      <c r="X189" s="28"/>
      <c r="Y189" s="28"/>
      <c r="Z189" s="28"/>
      <c r="AA189" s="28"/>
      <c r="AB189" s="28"/>
    </row>
    <row r="190" spans="1:28" s="29" customFormat="1" ht="14.25" hidden="1" customHeight="1" x14ac:dyDescent="0.3">
      <c r="A190" s="28"/>
      <c r="B190" s="58"/>
      <c r="C190" s="58"/>
      <c r="D190" s="58"/>
      <c r="E190" s="58"/>
      <c r="F190" s="58"/>
      <c r="G190" s="58"/>
      <c r="H190" s="58"/>
      <c r="I190" s="58"/>
      <c r="J190" s="58"/>
      <c r="K190" s="58"/>
      <c r="L190" s="58"/>
      <c r="N190" s="54"/>
      <c r="O190" s="54"/>
      <c r="P190" s="54"/>
      <c r="Q190" s="54"/>
      <c r="R190" s="28"/>
      <c r="S190" s="28"/>
      <c r="T190" s="28"/>
      <c r="U190" s="28"/>
      <c r="V190" s="28"/>
      <c r="W190" s="28"/>
      <c r="X190" s="28"/>
      <c r="Y190" s="28"/>
      <c r="Z190" s="28"/>
      <c r="AA190" s="28"/>
      <c r="AB190" s="28"/>
    </row>
    <row r="191" spans="1:28" s="29" customFormat="1" ht="14.25" hidden="1" customHeight="1" x14ac:dyDescent="0.3">
      <c r="A191" s="28"/>
      <c r="B191" s="58"/>
      <c r="C191" s="58"/>
      <c r="D191" s="58"/>
      <c r="E191" s="58"/>
      <c r="F191" s="58"/>
      <c r="G191" s="58"/>
      <c r="H191" s="58"/>
      <c r="I191" s="58"/>
      <c r="J191" s="58"/>
      <c r="K191" s="58"/>
      <c r="L191" s="58"/>
      <c r="N191" s="54"/>
      <c r="O191" s="54"/>
      <c r="P191" s="54"/>
      <c r="Q191" s="54"/>
      <c r="R191" s="28"/>
      <c r="S191" s="28"/>
      <c r="T191" s="28"/>
      <c r="U191" s="28"/>
      <c r="V191" s="28"/>
      <c r="W191" s="28"/>
      <c r="X191" s="28"/>
      <c r="Y191" s="28"/>
      <c r="Z191" s="28"/>
      <c r="AA191" s="28"/>
      <c r="AB191" s="28"/>
    </row>
    <row r="192" spans="1:28" s="29" customFormat="1" ht="14.25" hidden="1" customHeight="1" x14ac:dyDescent="0.3">
      <c r="A192" s="28"/>
      <c r="B192" s="58"/>
      <c r="C192" s="58"/>
      <c r="D192" s="58"/>
      <c r="E192" s="58"/>
      <c r="F192" s="58"/>
      <c r="G192" s="58"/>
      <c r="H192" s="58"/>
      <c r="I192" s="58"/>
      <c r="J192" s="58"/>
      <c r="K192" s="58"/>
      <c r="L192" s="58"/>
      <c r="N192" s="54"/>
      <c r="O192" s="54"/>
      <c r="P192" s="54"/>
      <c r="Q192" s="54"/>
      <c r="R192" s="28"/>
      <c r="S192" s="28"/>
      <c r="T192" s="28"/>
      <c r="U192" s="28"/>
      <c r="V192" s="28"/>
      <c r="W192" s="28"/>
      <c r="X192" s="28"/>
      <c r="Y192" s="28"/>
      <c r="Z192" s="28"/>
      <c r="AA192" s="28"/>
      <c r="AB192" s="28"/>
    </row>
    <row r="193" spans="1:28" s="29" customFormat="1" ht="14.25" hidden="1" customHeight="1" x14ac:dyDescent="0.3">
      <c r="A193" s="28"/>
      <c r="B193" s="58"/>
      <c r="C193" s="58"/>
      <c r="D193" s="58"/>
      <c r="E193" s="58"/>
      <c r="F193" s="58"/>
      <c r="G193" s="58"/>
      <c r="H193" s="58"/>
      <c r="I193" s="58"/>
      <c r="J193" s="58"/>
      <c r="K193" s="58"/>
      <c r="L193" s="58"/>
      <c r="N193" s="54"/>
      <c r="O193" s="54"/>
      <c r="P193" s="54"/>
      <c r="Q193" s="54"/>
      <c r="R193" s="28"/>
      <c r="S193" s="28"/>
      <c r="T193" s="28"/>
      <c r="U193" s="28"/>
      <c r="V193" s="28"/>
      <c r="W193" s="28"/>
      <c r="X193" s="28"/>
      <c r="Y193" s="28"/>
      <c r="Z193" s="28"/>
      <c r="AA193" s="28"/>
      <c r="AB193" s="28"/>
    </row>
    <row r="194" spans="1:28" s="29" customFormat="1" ht="14.25" hidden="1" customHeight="1" x14ac:dyDescent="0.3">
      <c r="A194" s="28"/>
      <c r="B194" s="58"/>
      <c r="C194" s="58"/>
      <c r="D194" s="58"/>
      <c r="E194" s="58"/>
      <c r="F194" s="58"/>
      <c r="G194" s="58"/>
      <c r="H194" s="58"/>
      <c r="I194" s="58"/>
      <c r="J194" s="58"/>
      <c r="K194" s="58"/>
      <c r="L194" s="58"/>
      <c r="N194" s="54"/>
      <c r="O194" s="54"/>
      <c r="P194" s="54"/>
      <c r="Q194" s="54"/>
      <c r="R194" s="28"/>
      <c r="S194" s="28"/>
      <c r="T194" s="28"/>
      <c r="U194" s="28"/>
      <c r="V194" s="28"/>
      <c r="W194" s="28"/>
      <c r="X194" s="28"/>
      <c r="Y194" s="28"/>
      <c r="Z194" s="28"/>
      <c r="AA194" s="28"/>
      <c r="AB194" s="28"/>
    </row>
    <row r="195" spans="1:28" s="29" customFormat="1" ht="14.25" hidden="1" customHeight="1" x14ac:dyDescent="0.3">
      <c r="A195" s="28"/>
      <c r="B195" s="58"/>
      <c r="C195" s="58"/>
      <c r="D195" s="58"/>
      <c r="E195" s="58"/>
      <c r="F195" s="58"/>
      <c r="G195" s="58"/>
      <c r="H195" s="58"/>
      <c r="I195" s="58"/>
      <c r="J195" s="58"/>
      <c r="K195" s="58"/>
      <c r="L195" s="58"/>
      <c r="N195" s="54"/>
      <c r="O195" s="54"/>
      <c r="P195" s="54"/>
      <c r="Q195" s="54"/>
      <c r="R195" s="28"/>
      <c r="S195" s="28"/>
      <c r="T195" s="28"/>
      <c r="U195" s="28"/>
      <c r="V195" s="28"/>
      <c r="W195" s="28"/>
      <c r="X195" s="28"/>
      <c r="Y195" s="28"/>
      <c r="Z195" s="28"/>
      <c r="AA195" s="28"/>
      <c r="AB195" s="28"/>
    </row>
    <row r="196" spans="1:28" s="29" customFormat="1" ht="14.25" hidden="1" customHeight="1" x14ac:dyDescent="0.3">
      <c r="A196" s="28"/>
      <c r="B196" s="58"/>
      <c r="C196" s="58"/>
      <c r="D196" s="58"/>
      <c r="E196" s="58"/>
      <c r="F196" s="58"/>
      <c r="G196" s="58"/>
      <c r="H196" s="58"/>
      <c r="I196" s="58"/>
      <c r="J196" s="58"/>
      <c r="K196" s="58"/>
      <c r="L196" s="58"/>
      <c r="N196" s="54"/>
      <c r="O196" s="54"/>
      <c r="P196" s="54"/>
      <c r="Q196" s="54"/>
      <c r="R196" s="28"/>
      <c r="S196" s="28"/>
      <c r="T196" s="28"/>
      <c r="U196" s="28"/>
      <c r="V196" s="28"/>
      <c r="W196" s="28"/>
      <c r="X196" s="28"/>
      <c r="Y196" s="28"/>
      <c r="Z196" s="28"/>
      <c r="AA196" s="28"/>
      <c r="AB196" s="28"/>
    </row>
    <row r="197" spans="1:28" s="29" customFormat="1" ht="14.25" hidden="1" customHeight="1" x14ac:dyDescent="0.3">
      <c r="A197" s="28"/>
      <c r="B197" s="58"/>
      <c r="C197" s="58"/>
      <c r="D197" s="58"/>
      <c r="E197" s="58"/>
      <c r="F197" s="58"/>
      <c r="G197" s="58"/>
      <c r="H197" s="58"/>
      <c r="I197" s="58"/>
      <c r="J197" s="58"/>
      <c r="K197" s="58"/>
      <c r="L197" s="58"/>
      <c r="N197" s="54"/>
      <c r="O197" s="54"/>
      <c r="P197" s="54"/>
      <c r="Q197" s="54"/>
      <c r="R197" s="28"/>
      <c r="S197" s="28"/>
      <c r="T197" s="28"/>
      <c r="U197" s="28"/>
      <c r="V197" s="28"/>
      <c r="W197" s="28"/>
      <c r="X197" s="28"/>
      <c r="Y197" s="28"/>
      <c r="Z197" s="28"/>
      <c r="AA197" s="28"/>
      <c r="AB197" s="28"/>
    </row>
    <row r="198" spans="1:28" s="29" customFormat="1" ht="14.25" hidden="1" customHeight="1" x14ac:dyDescent="0.3">
      <c r="A198" s="28"/>
      <c r="B198" s="58"/>
      <c r="C198" s="58"/>
      <c r="D198" s="58"/>
      <c r="E198" s="58"/>
      <c r="F198" s="58"/>
      <c r="G198" s="58"/>
      <c r="H198" s="58"/>
      <c r="I198" s="58"/>
      <c r="J198" s="58"/>
      <c r="K198" s="58"/>
      <c r="L198" s="58"/>
      <c r="N198" s="54"/>
      <c r="O198" s="54"/>
      <c r="P198" s="54"/>
      <c r="Q198" s="54"/>
      <c r="R198" s="28"/>
      <c r="S198" s="28"/>
      <c r="T198" s="28"/>
      <c r="U198" s="28"/>
      <c r="V198" s="28"/>
      <c r="W198" s="28"/>
      <c r="X198" s="28"/>
      <c r="Y198" s="28"/>
      <c r="Z198" s="28"/>
      <c r="AA198" s="28"/>
      <c r="AB198" s="28"/>
    </row>
    <row r="199" spans="1:28" s="29" customFormat="1" ht="14.25" hidden="1" customHeight="1" x14ac:dyDescent="0.3">
      <c r="A199" s="28"/>
      <c r="B199" s="58"/>
      <c r="C199" s="58"/>
      <c r="D199" s="58"/>
      <c r="E199" s="58"/>
      <c r="F199" s="58"/>
      <c r="G199" s="58"/>
      <c r="H199" s="58"/>
      <c r="I199" s="58"/>
      <c r="J199" s="58"/>
      <c r="K199" s="58"/>
      <c r="L199" s="58"/>
      <c r="N199" s="54"/>
      <c r="O199" s="54"/>
      <c r="P199" s="54"/>
      <c r="Q199" s="54"/>
      <c r="R199" s="28"/>
      <c r="S199" s="28"/>
      <c r="T199" s="28"/>
      <c r="U199" s="28"/>
      <c r="V199" s="28"/>
      <c r="W199" s="28"/>
      <c r="X199" s="28"/>
      <c r="Y199" s="28"/>
      <c r="Z199" s="28"/>
      <c r="AA199" s="28"/>
      <c r="AB199" s="28"/>
    </row>
    <row r="200" spans="1:28" s="29" customFormat="1" ht="14.25" hidden="1" customHeight="1" x14ac:dyDescent="0.3">
      <c r="A200" s="28"/>
      <c r="B200" s="58"/>
      <c r="C200" s="58"/>
      <c r="D200" s="58"/>
      <c r="E200" s="58"/>
      <c r="F200" s="58"/>
      <c r="G200" s="58"/>
      <c r="H200" s="58"/>
      <c r="I200" s="58"/>
      <c r="J200" s="58"/>
      <c r="K200" s="58"/>
      <c r="L200" s="58"/>
      <c r="N200" s="54"/>
      <c r="O200" s="54"/>
      <c r="P200" s="54"/>
      <c r="Q200" s="54"/>
      <c r="R200" s="28"/>
      <c r="S200" s="28"/>
      <c r="T200" s="28"/>
      <c r="U200" s="28"/>
      <c r="V200" s="28"/>
      <c r="W200" s="28"/>
      <c r="X200" s="28"/>
      <c r="Y200" s="28"/>
      <c r="Z200" s="28"/>
      <c r="AA200" s="28"/>
      <c r="AB200" s="28"/>
    </row>
    <row r="201" spans="1:28" s="29" customFormat="1" ht="14.25" hidden="1" customHeight="1" x14ac:dyDescent="0.3">
      <c r="A201" s="28"/>
      <c r="B201" s="58"/>
      <c r="C201" s="58"/>
      <c r="D201" s="58"/>
      <c r="E201" s="58"/>
      <c r="F201" s="58"/>
      <c r="G201" s="58"/>
      <c r="H201" s="58"/>
      <c r="I201" s="58"/>
      <c r="J201" s="58"/>
      <c r="K201" s="58"/>
      <c r="L201" s="58"/>
      <c r="N201" s="54"/>
      <c r="O201" s="54"/>
      <c r="P201" s="54"/>
      <c r="Q201" s="54"/>
      <c r="R201" s="28"/>
      <c r="S201" s="28"/>
      <c r="T201" s="28"/>
      <c r="U201" s="28"/>
      <c r="V201" s="28"/>
      <c r="W201" s="28"/>
      <c r="X201" s="28"/>
      <c r="Y201" s="28"/>
      <c r="Z201" s="28"/>
      <c r="AA201" s="28"/>
      <c r="AB201" s="28"/>
    </row>
    <row r="202" spans="1:28" s="29" customFormat="1" ht="14.25" hidden="1" customHeight="1" x14ac:dyDescent="0.3">
      <c r="A202" s="28"/>
      <c r="B202" s="58"/>
      <c r="C202" s="58"/>
      <c r="D202" s="58"/>
      <c r="E202" s="58"/>
      <c r="F202" s="58"/>
      <c r="G202" s="58"/>
      <c r="H202" s="58"/>
      <c r="I202" s="58"/>
      <c r="J202" s="58"/>
      <c r="K202" s="58"/>
      <c r="L202" s="58"/>
      <c r="N202" s="54"/>
      <c r="O202" s="54"/>
      <c r="P202" s="54"/>
      <c r="Q202" s="54"/>
      <c r="R202" s="28"/>
      <c r="S202" s="28"/>
      <c r="T202" s="28"/>
      <c r="U202" s="28"/>
      <c r="V202" s="28"/>
      <c r="W202" s="28"/>
      <c r="X202" s="28"/>
      <c r="Y202" s="28"/>
      <c r="Z202" s="28"/>
      <c r="AA202" s="28"/>
      <c r="AB202" s="28"/>
    </row>
    <row r="203" spans="1:28" s="29" customFormat="1" ht="14.25" hidden="1" customHeight="1" x14ac:dyDescent="0.3">
      <c r="A203" s="28"/>
      <c r="B203" s="58"/>
      <c r="C203" s="58"/>
      <c r="D203" s="58"/>
      <c r="E203" s="58"/>
      <c r="F203" s="58"/>
      <c r="G203" s="58"/>
      <c r="H203" s="58"/>
      <c r="I203" s="58"/>
      <c r="J203" s="58"/>
      <c r="K203" s="58"/>
      <c r="L203" s="58"/>
      <c r="N203" s="54"/>
      <c r="O203" s="54"/>
      <c r="P203" s="54"/>
      <c r="Q203" s="54"/>
      <c r="R203" s="28"/>
      <c r="S203" s="28"/>
      <c r="T203" s="28"/>
      <c r="U203" s="28"/>
      <c r="V203" s="28"/>
      <c r="W203" s="28"/>
      <c r="X203" s="28"/>
      <c r="Y203" s="28"/>
      <c r="Z203" s="28"/>
      <c r="AA203" s="28"/>
      <c r="AB203" s="28"/>
    </row>
    <row r="204" spans="1:28" s="29" customFormat="1" ht="14.25" hidden="1" customHeight="1" x14ac:dyDescent="0.3">
      <c r="A204" s="28"/>
      <c r="B204" s="58"/>
      <c r="C204" s="58"/>
      <c r="D204" s="58"/>
      <c r="E204" s="58"/>
      <c r="F204" s="58"/>
      <c r="G204" s="58"/>
      <c r="H204" s="58"/>
      <c r="I204" s="58"/>
      <c r="J204" s="58"/>
      <c r="K204" s="58"/>
      <c r="L204" s="58"/>
      <c r="N204" s="54"/>
      <c r="O204" s="54"/>
      <c r="P204" s="54"/>
      <c r="Q204" s="54"/>
      <c r="R204" s="28"/>
      <c r="S204" s="28"/>
      <c r="T204" s="28"/>
      <c r="U204" s="28"/>
      <c r="V204" s="28"/>
      <c r="W204" s="28"/>
      <c r="X204" s="28"/>
      <c r="Y204" s="28"/>
      <c r="Z204" s="28"/>
      <c r="AA204" s="28"/>
      <c r="AB204" s="28"/>
    </row>
    <row r="205" spans="1:28" s="29" customFormat="1" ht="14.25" hidden="1" customHeight="1" x14ac:dyDescent="0.3">
      <c r="A205" s="28"/>
      <c r="B205" s="58"/>
      <c r="C205" s="58"/>
      <c r="D205" s="58"/>
      <c r="E205" s="58"/>
      <c r="F205" s="58"/>
      <c r="G205" s="58"/>
      <c r="H205" s="58"/>
      <c r="I205" s="58"/>
      <c r="J205" s="58"/>
      <c r="K205" s="58"/>
      <c r="L205" s="58"/>
      <c r="N205" s="54"/>
      <c r="O205" s="54"/>
      <c r="P205" s="54"/>
      <c r="Q205" s="54"/>
      <c r="R205" s="28"/>
      <c r="S205" s="28"/>
      <c r="T205" s="28"/>
      <c r="U205" s="28"/>
      <c r="V205" s="28"/>
      <c r="W205" s="28"/>
      <c r="X205" s="28"/>
      <c r="Y205" s="28"/>
      <c r="Z205" s="28"/>
      <c r="AA205" s="28"/>
      <c r="AB205" s="28"/>
    </row>
    <row r="206" spans="1:28" s="29" customFormat="1" ht="14.25" hidden="1" customHeight="1" x14ac:dyDescent="0.3">
      <c r="A206" s="28"/>
      <c r="B206" s="58"/>
      <c r="C206" s="58"/>
      <c r="D206" s="58"/>
      <c r="E206" s="58"/>
      <c r="F206" s="58"/>
      <c r="G206" s="58"/>
      <c r="H206" s="58"/>
      <c r="I206" s="58"/>
      <c r="J206" s="58"/>
      <c r="K206" s="58"/>
      <c r="L206" s="58"/>
      <c r="N206" s="54"/>
      <c r="O206" s="54"/>
      <c r="P206" s="54"/>
      <c r="Q206" s="54"/>
      <c r="R206" s="28"/>
      <c r="S206" s="28"/>
      <c r="T206" s="28"/>
      <c r="U206" s="28"/>
      <c r="V206" s="28"/>
      <c r="W206" s="28"/>
      <c r="X206" s="28"/>
      <c r="Y206" s="28"/>
      <c r="Z206" s="28"/>
      <c r="AA206" s="28"/>
      <c r="AB206" s="28"/>
    </row>
    <row r="207" spans="1:28" s="29" customFormat="1" ht="14.25" hidden="1" customHeight="1" x14ac:dyDescent="0.3">
      <c r="A207" s="28"/>
      <c r="B207" s="58"/>
      <c r="C207" s="58"/>
      <c r="D207" s="58"/>
      <c r="E207" s="58"/>
      <c r="F207" s="58"/>
      <c r="G207" s="58"/>
      <c r="H207" s="58"/>
      <c r="I207" s="58"/>
      <c r="J207" s="58"/>
      <c r="K207" s="58"/>
      <c r="L207" s="58"/>
      <c r="N207" s="54"/>
      <c r="O207" s="54"/>
      <c r="P207" s="54"/>
      <c r="Q207" s="54"/>
      <c r="R207" s="28"/>
      <c r="S207" s="28"/>
      <c r="T207" s="28"/>
      <c r="U207" s="28"/>
      <c r="V207" s="28"/>
      <c r="W207" s="28"/>
      <c r="X207" s="28"/>
      <c r="Y207" s="28"/>
      <c r="Z207" s="28"/>
      <c r="AA207" s="28"/>
      <c r="AB207" s="28"/>
    </row>
    <row r="208" spans="1:28" s="29" customFormat="1" ht="14.25" hidden="1" customHeight="1" x14ac:dyDescent="0.3">
      <c r="A208" s="28"/>
      <c r="B208" s="58"/>
      <c r="C208" s="58"/>
      <c r="D208" s="58"/>
      <c r="E208" s="58"/>
      <c r="F208" s="58"/>
      <c r="G208" s="58"/>
      <c r="H208" s="58"/>
      <c r="I208" s="58"/>
      <c r="J208" s="58"/>
      <c r="K208" s="58"/>
      <c r="L208" s="58"/>
      <c r="N208" s="54"/>
      <c r="O208" s="54"/>
      <c r="P208" s="54"/>
      <c r="Q208" s="54"/>
      <c r="R208" s="28"/>
      <c r="S208" s="28"/>
      <c r="T208" s="28"/>
      <c r="U208" s="28"/>
      <c r="V208" s="28"/>
      <c r="W208" s="28"/>
      <c r="X208" s="28"/>
      <c r="Y208" s="28"/>
      <c r="Z208" s="28"/>
      <c r="AA208" s="28"/>
      <c r="AB208" s="28"/>
    </row>
    <row r="209" spans="1:28" s="29" customFormat="1" ht="14.25" hidden="1" customHeight="1" x14ac:dyDescent="0.3">
      <c r="A209" s="28"/>
      <c r="B209" s="58"/>
      <c r="C209" s="58"/>
      <c r="D209" s="58"/>
      <c r="E209" s="58"/>
      <c r="F209" s="58"/>
      <c r="G209" s="58"/>
      <c r="H209" s="58"/>
      <c r="I209" s="58"/>
      <c r="J209" s="58"/>
      <c r="K209" s="58"/>
      <c r="L209" s="58"/>
      <c r="N209" s="54"/>
      <c r="O209" s="54"/>
      <c r="P209" s="54"/>
      <c r="Q209" s="54"/>
      <c r="R209" s="28"/>
      <c r="S209" s="28"/>
      <c r="T209" s="28"/>
      <c r="U209" s="28"/>
      <c r="V209" s="28"/>
      <c r="W209" s="28"/>
      <c r="X209" s="28"/>
      <c r="Y209" s="28"/>
      <c r="Z209" s="28"/>
      <c r="AA209" s="28"/>
      <c r="AB209" s="28"/>
    </row>
    <row r="210" spans="1:28" s="29" customFormat="1" ht="14.25" hidden="1" customHeight="1" x14ac:dyDescent="0.3">
      <c r="A210" s="28"/>
      <c r="B210" s="58"/>
      <c r="C210" s="58"/>
      <c r="D210" s="58"/>
      <c r="E210" s="58"/>
      <c r="F210" s="58"/>
      <c r="G210" s="58"/>
      <c r="H210" s="58"/>
      <c r="I210" s="58"/>
      <c r="J210" s="58"/>
      <c r="K210" s="58"/>
      <c r="L210" s="58"/>
      <c r="N210" s="54"/>
      <c r="O210" s="54"/>
      <c r="P210" s="54"/>
      <c r="Q210" s="54"/>
      <c r="R210" s="28"/>
      <c r="S210" s="28"/>
      <c r="T210" s="28"/>
      <c r="U210" s="28"/>
      <c r="V210" s="28"/>
      <c r="W210" s="28"/>
      <c r="X210" s="28"/>
      <c r="Y210" s="28"/>
      <c r="Z210" s="28"/>
      <c r="AA210" s="28"/>
      <c r="AB210" s="28"/>
    </row>
    <row r="211" spans="1:28" s="29" customFormat="1" ht="14.25" hidden="1" customHeight="1" x14ac:dyDescent="0.3">
      <c r="A211" s="28"/>
      <c r="B211" s="58"/>
      <c r="C211" s="58"/>
      <c r="D211" s="58"/>
      <c r="E211" s="58"/>
      <c r="F211" s="58"/>
      <c r="G211" s="58"/>
      <c r="H211" s="58"/>
      <c r="I211" s="58"/>
      <c r="J211" s="58"/>
      <c r="K211" s="58"/>
      <c r="L211" s="58"/>
      <c r="N211" s="54"/>
      <c r="O211" s="54"/>
      <c r="P211" s="54"/>
      <c r="Q211" s="54"/>
      <c r="R211" s="28"/>
      <c r="S211" s="28"/>
      <c r="T211" s="28"/>
      <c r="U211" s="28"/>
      <c r="V211" s="28"/>
      <c r="W211" s="28"/>
      <c r="X211" s="28"/>
      <c r="Y211" s="28"/>
      <c r="Z211" s="28"/>
      <c r="AA211" s="28"/>
      <c r="AB211" s="28"/>
    </row>
    <row r="212" spans="1:28" s="29" customFormat="1" ht="14.25" hidden="1" customHeight="1" x14ac:dyDescent="0.3">
      <c r="A212" s="28"/>
      <c r="B212" s="58"/>
      <c r="C212" s="58"/>
      <c r="D212" s="58"/>
      <c r="E212" s="58"/>
      <c r="F212" s="58"/>
      <c r="G212" s="58"/>
      <c r="H212" s="58"/>
      <c r="I212" s="58"/>
      <c r="J212" s="58"/>
      <c r="K212" s="58"/>
      <c r="L212" s="58"/>
      <c r="N212" s="54"/>
      <c r="O212" s="54"/>
      <c r="P212" s="54"/>
      <c r="Q212" s="54"/>
      <c r="R212" s="28"/>
      <c r="S212" s="28"/>
      <c r="T212" s="28"/>
      <c r="U212" s="28"/>
      <c r="V212" s="28"/>
      <c r="W212" s="28"/>
      <c r="X212" s="28"/>
      <c r="Y212" s="28"/>
      <c r="Z212" s="28"/>
      <c r="AA212" s="28"/>
      <c r="AB212" s="28"/>
    </row>
    <row r="213" spans="1:28" s="29" customFormat="1" ht="14.25" hidden="1" customHeight="1" x14ac:dyDescent="0.3">
      <c r="A213" s="28"/>
      <c r="B213" s="58"/>
      <c r="C213" s="58"/>
      <c r="D213" s="58"/>
      <c r="E213" s="58"/>
      <c r="F213" s="58"/>
      <c r="G213" s="58"/>
      <c r="H213" s="58"/>
      <c r="I213" s="58"/>
      <c r="J213" s="58"/>
      <c r="K213" s="58"/>
      <c r="L213" s="58"/>
      <c r="N213" s="54"/>
      <c r="O213" s="54"/>
      <c r="P213" s="54"/>
      <c r="Q213" s="54"/>
      <c r="R213" s="28"/>
      <c r="S213" s="28"/>
      <c r="T213" s="28"/>
      <c r="U213" s="28"/>
      <c r="V213" s="28"/>
      <c r="W213" s="28"/>
      <c r="X213" s="28"/>
      <c r="Y213" s="28"/>
      <c r="Z213" s="28"/>
      <c r="AA213" s="28"/>
      <c r="AB213" s="28"/>
    </row>
    <row r="214" spans="1:28" s="29" customFormat="1" ht="14.25" hidden="1" customHeight="1" x14ac:dyDescent="0.3">
      <c r="A214" s="28"/>
      <c r="B214" s="58"/>
      <c r="C214" s="58"/>
      <c r="D214" s="58"/>
      <c r="E214" s="58"/>
      <c r="F214" s="58"/>
      <c r="G214" s="58"/>
      <c r="H214" s="58"/>
      <c r="I214" s="58"/>
      <c r="J214" s="58"/>
      <c r="K214" s="58"/>
      <c r="L214" s="58"/>
      <c r="N214" s="54"/>
      <c r="O214" s="54"/>
      <c r="P214" s="54"/>
      <c r="Q214" s="54"/>
      <c r="R214" s="28"/>
      <c r="S214" s="28"/>
      <c r="T214" s="28"/>
      <c r="U214" s="28"/>
      <c r="V214" s="28"/>
      <c r="W214" s="28"/>
      <c r="X214" s="28"/>
      <c r="Y214" s="28"/>
      <c r="Z214" s="28"/>
      <c r="AA214" s="28"/>
      <c r="AB214" s="28"/>
    </row>
    <row r="215" spans="1:28" s="29" customFormat="1" ht="14.25" hidden="1" customHeight="1" x14ac:dyDescent="0.3">
      <c r="A215" s="28"/>
      <c r="B215" s="58"/>
      <c r="C215" s="58"/>
      <c r="D215" s="58"/>
      <c r="E215" s="58"/>
      <c r="F215" s="58"/>
      <c r="G215" s="58"/>
      <c r="H215" s="58"/>
      <c r="I215" s="58"/>
      <c r="J215" s="58"/>
      <c r="K215" s="58"/>
      <c r="L215" s="58"/>
      <c r="N215" s="54"/>
      <c r="O215" s="54"/>
      <c r="P215" s="54"/>
      <c r="Q215" s="54"/>
      <c r="R215" s="28"/>
      <c r="S215" s="28"/>
      <c r="T215" s="28"/>
      <c r="U215" s="28"/>
      <c r="V215" s="28"/>
      <c r="W215" s="28"/>
      <c r="X215" s="28"/>
      <c r="Y215" s="28"/>
      <c r="Z215" s="28"/>
      <c r="AA215" s="28"/>
      <c r="AB215" s="28"/>
    </row>
    <row r="216" spans="1:28" s="29" customFormat="1" ht="14.25" hidden="1" customHeight="1" x14ac:dyDescent="0.3">
      <c r="A216" s="28"/>
      <c r="B216" s="58"/>
      <c r="C216" s="58"/>
      <c r="D216" s="58"/>
      <c r="E216" s="58"/>
      <c r="F216" s="58"/>
      <c r="G216" s="58"/>
      <c r="H216" s="58"/>
      <c r="I216" s="58"/>
      <c r="J216" s="58"/>
      <c r="K216" s="58"/>
      <c r="L216" s="58"/>
      <c r="N216" s="54"/>
      <c r="O216" s="54"/>
      <c r="P216" s="54"/>
      <c r="Q216" s="54"/>
      <c r="R216" s="28"/>
      <c r="S216" s="28"/>
      <c r="T216" s="28"/>
      <c r="U216" s="28"/>
      <c r="V216" s="28"/>
      <c r="W216" s="28"/>
      <c r="X216" s="28"/>
      <c r="Y216" s="28"/>
      <c r="Z216" s="28"/>
      <c r="AA216" s="28"/>
      <c r="AB216" s="28"/>
    </row>
    <row r="217" spans="1:28" s="29" customFormat="1" ht="14.25" hidden="1" customHeight="1" x14ac:dyDescent="0.3">
      <c r="A217" s="28"/>
      <c r="B217" s="58"/>
      <c r="C217" s="58"/>
      <c r="D217" s="58"/>
      <c r="E217" s="58"/>
      <c r="F217" s="58"/>
      <c r="G217" s="58"/>
      <c r="H217" s="58"/>
      <c r="I217" s="58"/>
      <c r="J217" s="58"/>
      <c r="K217" s="58"/>
      <c r="L217" s="58"/>
      <c r="N217" s="54"/>
      <c r="O217" s="54"/>
      <c r="P217" s="54"/>
      <c r="Q217" s="54"/>
      <c r="R217" s="28"/>
      <c r="S217" s="28"/>
      <c r="T217" s="28"/>
      <c r="U217" s="28"/>
      <c r="V217" s="28"/>
      <c r="W217" s="28"/>
      <c r="X217" s="28"/>
      <c r="Y217" s="28"/>
      <c r="Z217" s="28"/>
      <c r="AA217" s="28"/>
      <c r="AB217" s="28"/>
    </row>
    <row r="218" spans="1:28" s="29" customFormat="1" ht="14.25" hidden="1" customHeight="1" x14ac:dyDescent="0.3">
      <c r="A218" s="28"/>
      <c r="B218" s="58"/>
      <c r="C218" s="58"/>
      <c r="D218" s="58"/>
      <c r="E218" s="58"/>
      <c r="F218" s="58"/>
      <c r="G218" s="58"/>
      <c r="H218" s="58"/>
      <c r="I218" s="58"/>
      <c r="J218" s="58"/>
      <c r="K218" s="58"/>
      <c r="L218" s="58"/>
      <c r="N218" s="54"/>
      <c r="O218" s="54"/>
      <c r="P218" s="54"/>
      <c r="Q218" s="54"/>
      <c r="R218" s="28"/>
      <c r="S218" s="28"/>
      <c r="T218" s="28"/>
      <c r="U218" s="28"/>
      <c r="V218" s="28"/>
      <c r="W218" s="28"/>
      <c r="X218" s="28"/>
      <c r="Y218" s="28"/>
      <c r="Z218" s="28"/>
      <c r="AA218" s="28"/>
      <c r="AB218" s="28"/>
    </row>
    <row r="219" spans="1:28" s="29" customFormat="1" ht="14.25" hidden="1" customHeight="1" x14ac:dyDescent="0.3">
      <c r="A219" s="28"/>
      <c r="B219" s="58"/>
      <c r="C219" s="58"/>
      <c r="D219" s="58"/>
      <c r="E219" s="58"/>
      <c r="F219" s="58"/>
      <c r="G219" s="58"/>
      <c r="H219" s="58"/>
      <c r="I219" s="58"/>
      <c r="J219" s="58"/>
      <c r="K219" s="58"/>
      <c r="L219" s="58"/>
      <c r="N219" s="54"/>
      <c r="O219" s="54"/>
      <c r="P219" s="54"/>
      <c r="Q219" s="54"/>
      <c r="R219" s="28"/>
      <c r="S219" s="28"/>
      <c r="T219" s="28"/>
      <c r="U219" s="28"/>
      <c r="V219" s="28"/>
      <c r="W219" s="28"/>
      <c r="X219" s="28"/>
      <c r="Y219" s="28"/>
      <c r="Z219" s="28"/>
      <c r="AA219" s="28"/>
      <c r="AB219" s="28"/>
    </row>
    <row r="220" spans="1:28" s="29" customFormat="1" ht="14.25" hidden="1" customHeight="1" x14ac:dyDescent="0.3">
      <c r="A220" s="28"/>
      <c r="B220" s="58"/>
      <c r="C220" s="58"/>
      <c r="D220" s="58"/>
      <c r="E220" s="58"/>
      <c r="F220" s="58"/>
      <c r="G220" s="58"/>
      <c r="H220" s="58"/>
      <c r="I220" s="58"/>
      <c r="J220" s="58"/>
      <c r="K220" s="58"/>
      <c r="L220" s="58"/>
      <c r="N220" s="54"/>
      <c r="O220" s="54"/>
      <c r="P220" s="54"/>
      <c r="Q220" s="54"/>
      <c r="R220" s="28"/>
      <c r="S220" s="28"/>
      <c r="T220" s="28"/>
      <c r="U220" s="28"/>
      <c r="V220" s="28"/>
      <c r="W220" s="28"/>
      <c r="X220" s="28"/>
      <c r="Y220" s="28"/>
      <c r="Z220" s="28"/>
      <c r="AA220" s="28"/>
      <c r="AB220" s="28"/>
    </row>
    <row r="221" spans="1:28" s="29" customFormat="1" ht="14.25" hidden="1" customHeight="1" x14ac:dyDescent="0.3">
      <c r="A221" s="28"/>
      <c r="B221" s="58"/>
      <c r="C221" s="58"/>
      <c r="D221" s="58"/>
      <c r="E221" s="58"/>
      <c r="F221" s="58"/>
      <c r="G221" s="58"/>
      <c r="H221" s="58"/>
      <c r="I221" s="58"/>
      <c r="J221" s="58"/>
      <c r="K221" s="58"/>
      <c r="L221" s="58"/>
      <c r="N221" s="54"/>
      <c r="O221" s="54"/>
      <c r="P221" s="54"/>
      <c r="Q221" s="54"/>
      <c r="R221" s="28"/>
      <c r="S221" s="28"/>
      <c r="T221" s="28"/>
      <c r="U221" s="28"/>
      <c r="V221" s="28"/>
      <c r="W221" s="28"/>
      <c r="X221" s="28"/>
      <c r="Y221" s="28"/>
      <c r="Z221" s="28"/>
      <c r="AA221" s="28"/>
      <c r="AB221" s="28"/>
    </row>
    <row r="222" spans="1:28" s="29" customFormat="1" ht="14.25" hidden="1" customHeight="1" x14ac:dyDescent="0.3">
      <c r="A222" s="28"/>
      <c r="B222" s="58"/>
      <c r="C222" s="58"/>
      <c r="D222" s="58"/>
      <c r="E222" s="58"/>
      <c r="F222" s="58"/>
      <c r="G222" s="58"/>
      <c r="H222" s="58"/>
      <c r="I222" s="58"/>
      <c r="J222" s="58"/>
      <c r="K222" s="58"/>
      <c r="L222" s="58"/>
      <c r="N222" s="54"/>
      <c r="O222" s="54"/>
      <c r="P222" s="54"/>
      <c r="Q222" s="54"/>
      <c r="R222" s="28"/>
      <c r="S222" s="28"/>
      <c r="T222" s="28"/>
      <c r="U222" s="28"/>
      <c r="V222" s="28"/>
      <c r="W222" s="28"/>
      <c r="X222" s="28"/>
      <c r="Y222" s="28"/>
      <c r="Z222" s="28"/>
      <c r="AA222" s="28"/>
      <c r="AB222" s="28"/>
    </row>
    <row r="223" spans="1:28" s="29" customFormat="1" ht="14.25" hidden="1" customHeight="1" x14ac:dyDescent="0.3">
      <c r="A223" s="28"/>
      <c r="B223" s="58"/>
      <c r="C223" s="58"/>
      <c r="D223" s="58"/>
      <c r="E223" s="58"/>
      <c r="F223" s="58"/>
      <c r="G223" s="58"/>
      <c r="H223" s="58"/>
      <c r="I223" s="58"/>
      <c r="J223" s="58"/>
      <c r="K223" s="58"/>
      <c r="L223" s="58"/>
      <c r="N223" s="54"/>
      <c r="O223" s="54"/>
      <c r="P223" s="54"/>
      <c r="Q223" s="54"/>
      <c r="R223" s="28"/>
      <c r="S223" s="28"/>
      <c r="T223" s="28"/>
      <c r="U223" s="28"/>
      <c r="V223" s="28"/>
      <c r="W223" s="28"/>
      <c r="X223" s="28"/>
      <c r="Y223" s="28"/>
      <c r="Z223" s="28"/>
      <c r="AA223" s="28"/>
      <c r="AB223" s="28"/>
    </row>
    <row r="224" spans="1:28" s="29" customFormat="1" ht="14.25" hidden="1" customHeight="1" x14ac:dyDescent="0.3">
      <c r="A224" s="28"/>
      <c r="B224" s="58"/>
      <c r="C224" s="58"/>
      <c r="D224" s="58"/>
      <c r="E224" s="58"/>
      <c r="F224" s="58"/>
      <c r="G224" s="58"/>
      <c r="H224" s="58"/>
      <c r="I224" s="58"/>
      <c r="J224" s="58"/>
      <c r="K224" s="58"/>
      <c r="L224" s="58"/>
      <c r="N224" s="54"/>
      <c r="O224" s="54"/>
      <c r="P224" s="54"/>
      <c r="Q224" s="54"/>
      <c r="R224" s="28"/>
      <c r="S224" s="28"/>
      <c r="T224" s="28"/>
      <c r="U224" s="28"/>
      <c r="V224" s="28"/>
      <c r="W224" s="28"/>
      <c r="X224" s="28"/>
      <c r="Y224" s="28"/>
      <c r="Z224" s="28"/>
      <c r="AA224" s="28"/>
      <c r="AB224" s="28"/>
    </row>
    <row r="225" spans="1:28" s="29" customFormat="1" ht="14.25" hidden="1" customHeight="1" x14ac:dyDescent="0.3">
      <c r="A225" s="28"/>
      <c r="B225" s="58"/>
      <c r="C225" s="58"/>
      <c r="D225" s="58"/>
      <c r="E225" s="58"/>
      <c r="F225" s="58"/>
      <c r="G225" s="58"/>
      <c r="H225" s="58"/>
      <c r="I225" s="58"/>
      <c r="J225" s="58"/>
      <c r="K225" s="58"/>
      <c r="L225" s="58"/>
      <c r="N225" s="54"/>
      <c r="O225" s="54"/>
      <c r="P225" s="54"/>
      <c r="Q225" s="54"/>
      <c r="R225" s="28"/>
      <c r="S225" s="28"/>
      <c r="T225" s="28"/>
      <c r="U225" s="28"/>
      <c r="V225" s="28"/>
      <c r="W225" s="28"/>
      <c r="X225" s="28"/>
      <c r="Y225" s="28"/>
      <c r="Z225" s="28"/>
      <c r="AA225" s="28"/>
      <c r="AB225" s="28"/>
    </row>
    <row r="226" spans="1:28" s="29" customFormat="1" ht="14.25" hidden="1" customHeight="1" x14ac:dyDescent="0.3">
      <c r="A226" s="28"/>
      <c r="B226" s="58"/>
      <c r="C226" s="58"/>
      <c r="D226" s="58"/>
      <c r="E226" s="58"/>
      <c r="F226" s="58"/>
      <c r="G226" s="58"/>
      <c r="H226" s="58"/>
      <c r="I226" s="58"/>
      <c r="J226" s="58"/>
      <c r="K226" s="58"/>
      <c r="L226" s="58"/>
      <c r="N226" s="54"/>
      <c r="O226" s="54"/>
      <c r="P226" s="54"/>
      <c r="Q226" s="54"/>
      <c r="R226" s="28"/>
      <c r="S226" s="28"/>
      <c r="T226" s="28"/>
      <c r="U226" s="28"/>
      <c r="V226" s="28"/>
      <c r="W226" s="28"/>
      <c r="X226" s="28"/>
      <c r="Y226" s="28"/>
      <c r="Z226" s="28"/>
      <c r="AA226" s="28"/>
      <c r="AB226" s="28"/>
    </row>
    <row r="227" spans="1:28" s="29" customFormat="1" ht="14.25" hidden="1" customHeight="1" x14ac:dyDescent="0.3">
      <c r="A227" s="28"/>
      <c r="B227" s="58"/>
      <c r="C227" s="58"/>
      <c r="D227" s="58"/>
      <c r="E227" s="58"/>
      <c r="F227" s="58"/>
      <c r="G227" s="58"/>
      <c r="H227" s="58"/>
      <c r="I227" s="58"/>
      <c r="J227" s="58"/>
      <c r="K227" s="58"/>
      <c r="L227" s="58"/>
      <c r="N227" s="54"/>
      <c r="O227" s="54"/>
      <c r="P227" s="54"/>
      <c r="Q227" s="54"/>
      <c r="R227" s="28"/>
      <c r="S227" s="28"/>
      <c r="T227" s="28"/>
      <c r="U227" s="28"/>
      <c r="V227" s="28"/>
      <c r="W227" s="28"/>
      <c r="X227" s="28"/>
      <c r="Y227" s="28"/>
      <c r="Z227" s="28"/>
      <c r="AA227" s="28"/>
      <c r="AB227" s="28"/>
    </row>
    <row r="228" spans="1:28" s="29" customFormat="1" ht="14.25" hidden="1" customHeight="1" x14ac:dyDescent="0.3">
      <c r="A228" s="28"/>
      <c r="B228" s="58"/>
      <c r="C228" s="58"/>
      <c r="D228" s="58"/>
      <c r="E228" s="58"/>
      <c r="F228" s="58"/>
      <c r="G228" s="58"/>
      <c r="H228" s="58"/>
      <c r="I228" s="58"/>
      <c r="J228" s="58"/>
      <c r="K228" s="58"/>
      <c r="L228" s="58"/>
      <c r="N228" s="54"/>
      <c r="O228" s="54"/>
      <c r="P228" s="54"/>
      <c r="Q228" s="54"/>
      <c r="R228" s="28"/>
      <c r="S228" s="28"/>
      <c r="T228" s="28"/>
      <c r="U228" s="28"/>
      <c r="V228" s="28"/>
      <c r="W228" s="28"/>
      <c r="X228" s="28"/>
      <c r="Y228" s="28"/>
      <c r="Z228" s="28"/>
      <c r="AA228" s="28"/>
      <c r="AB228" s="28"/>
    </row>
    <row r="229" spans="1:28" s="29" customFormat="1" ht="14.25" hidden="1" customHeight="1" x14ac:dyDescent="0.3">
      <c r="A229" s="28"/>
      <c r="B229" s="58"/>
      <c r="C229" s="58"/>
      <c r="D229" s="58"/>
      <c r="E229" s="58"/>
      <c r="F229" s="58"/>
      <c r="G229" s="58"/>
      <c r="H229" s="58"/>
      <c r="I229" s="58"/>
      <c r="J229" s="58"/>
      <c r="K229" s="58"/>
      <c r="L229" s="58"/>
      <c r="N229" s="54"/>
      <c r="O229" s="54"/>
      <c r="P229" s="54"/>
      <c r="Q229" s="54"/>
      <c r="R229" s="28"/>
      <c r="S229" s="28"/>
      <c r="T229" s="28"/>
      <c r="U229" s="28"/>
      <c r="V229" s="28"/>
      <c r="W229" s="28"/>
      <c r="X229" s="28"/>
      <c r="Y229" s="28"/>
      <c r="Z229" s="28"/>
      <c r="AA229" s="28"/>
      <c r="AB229" s="28"/>
    </row>
    <row r="230" spans="1:28" s="29" customFormat="1" ht="14.25" hidden="1" customHeight="1" x14ac:dyDescent="0.3">
      <c r="A230" s="28"/>
      <c r="B230" s="58"/>
      <c r="C230" s="58"/>
      <c r="D230" s="58"/>
      <c r="E230" s="58"/>
      <c r="F230" s="58"/>
      <c r="G230" s="58"/>
      <c r="H230" s="58"/>
      <c r="I230" s="58"/>
      <c r="J230" s="58"/>
      <c r="K230" s="58"/>
      <c r="L230" s="58"/>
      <c r="N230" s="54"/>
      <c r="O230" s="54"/>
      <c r="P230" s="54"/>
      <c r="Q230" s="54"/>
      <c r="R230" s="28"/>
      <c r="S230" s="28"/>
      <c r="T230" s="28"/>
      <c r="U230" s="28"/>
      <c r="V230" s="28"/>
      <c r="W230" s="28"/>
      <c r="X230" s="28"/>
      <c r="Y230" s="28"/>
      <c r="Z230" s="28"/>
      <c r="AA230" s="28"/>
      <c r="AB230" s="28"/>
    </row>
    <row r="231" spans="1:28" s="29" customFormat="1" ht="14.25" hidden="1" customHeight="1" x14ac:dyDescent="0.3">
      <c r="A231" s="28"/>
      <c r="B231" s="58"/>
      <c r="C231" s="58"/>
      <c r="D231" s="58"/>
      <c r="E231" s="58"/>
      <c r="F231" s="58"/>
      <c r="G231" s="58"/>
      <c r="H231" s="58"/>
      <c r="I231" s="58"/>
      <c r="J231" s="58"/>
      <c r="K231" s="58"/>
      <c r="L231" s="58"/>
      <c r="N231" s="54"/>
      <c r="O231" s="54"/>
      <c r="P231" s="54"/>
      <c r="Q231" s="54"/>
      <c r="R231" s="28"/>
      <c r="S231" s="28"/>
      <c r="T231" s="28"/>
      <c r="U231" s="28"/>
      <c r="V231" s="28"/>
      <c r="W231" s="28"/>
      <c r="X231" s="28"/>
      <c r="Y231" s="28"/>
      <c r="Z231" s="28"/>
      <c r="AA231" s="28"/>
      <c r="AB231" s="28"/>
    </row>
    <row r="232" spans="1:28" s="29" customFormat="1" ht="14.25" hidden="1" customHeight="1" x14ac:dyDescent="0.3">
      <c r="A232" s="28"/>
      <c r="B232" s="58"/>
      <c r="C232" s="58"/>
      <c r="D232" s="58"/>
      <c r="E232" s="58"/>
      <c r="F232" s="58"/>
      <c r="G232" s="58"/>
      <c r="H232" s="58"/>
      <c r="I232" s="58"/>
      <c r="J232" s="58"/>
      <c r="K232" s="58"/>
      <c r="L232" s="58"/>
      <c r="N232" s="54"/>
      <c r="O232" s="54"/>
      <c r="P232" s="54"/>
      <c r="Q232" s="54"/>
      <c r="R232" s="28"/>
      <c r="S232" s="28"/>
      <c r="T232" s="28"/>
      <c r="U232" s="28"/>
      <c r="V232" s="28"/>
      <c r="W232" s="28"/>
      <c r="X232" s="28"/>
      <c r="Y232" s="28"/>
      <c r="Z232" s="28"/>
      <c r="AA232" s="28"/>
      <c r="AB232" s="28"/>
    </row>
    <row r="233" spans="1:28" s="29" customFormat="1" ht="14.25" hidden="1" customHeight="1" x14ac:dyDescent="0.3">
      <c r="A233" s="28"/>
      <c r="B233" s="59"/>
      <c r="C233" s="52"/>
      <c r="D233" s="53"/>
      <c r="E233" s="53"/>
      <c r="F233" s="53"/>
      <c r="G233" s="53"/>
      <c r="H233" s="53"/>
      <c r="I233" s="52"/>
      <c r="J233" s="52"/>
      <c r="K233" s="52"/>
      <c r="L233" s="52"/>
      <c r="N233" s="54"/>
      <c r="O233" s="54"/>
      <c r="P233" s="54"/>
      <c r="Q233" s="54"/>
      <c r="R233" s="28"/>
      <c r="S233" s="28"/>
      <c r="T233" s="28"/>
      <c r="U233" s="28"/>
      <c r="V233" s="28"/>
      <c r="W233" s="28"/>
      <c r="X233" s="28"/>
      <c r="Y233" s="28"/>
      <c r="Z233" s="28"/>
      <c r="AA233" s="28"/>
      <c r="AB233" s="28"/>
    </row>
    <row r="234" spans="1:28" s="29" customFormat="1" ht="14.25" hidden="1" customHeight="1" x14ac:dyDescent="0.3">
      <c r="A234" s="28"/>
      <c r="B234" s="60" t="s">
        <v>39</v>
      </c>
      <c r="C234" s="61"/>
      <c r="D234" s="61"/>
      <c r="E234" s="61"/>
      <c r="F234" s="61"/>
      <c r="G234" s="61"/>
      <c r="H234" s="61"/>
      <c r="I234" s="61"/>
      <c r="J234" s="61"/>
      <c r="K234" s="61"/>
      <c r="L234" s="62"/>
      <c r="N234" s="54"/>
      <c r="O234" s="54"/>
      <c r="P234" s="54"/>
      <c r="Q234" s="54"/>
      <c r="R234" s="28"/>
      <c r="S234" s="28"/>
      <c r="T234" s="28"/>
      <c r="U234" s="28"/>
      <c r="V234" s="28"/>
      <c r="W234" s="28"/>
      <c r="X234" s="28"/>
      <c r="Y234" s="28"/>
      <c r="Z234" s="28"/>
      <c r="AA234" s="28"/>
      <c r="AB234" s="28"/>
    </row>
    <row r="235" spans="1:28" s="29" customFormat="1" ht="14.25" hidden="1" customHeight="1" x14ac:dyDescent="0.3">
      <c r="A235" s="28"/>
      <c r="B235" s="63" t="s">
        <v>16</v>
      </c>
      <c r="C235" s="64"/>
      <c r="D235" s="65"/>
      <c r="E235" s="65"/>
      <c r="F235" s="65"/>
      <c r="G235" s="65"/>
      <c r="H235" s="65"/>
      <c r="I235" s="66"/>
      <c r="J235" s="66"/>
      <c r="K235" s="66"/>
      <c r="L235" s="67"/>
      <c r="N235" s="54"/>
      <c r="O235" s="54"/>
      <c r="P235" s="54"/>
      <c r="Q235" s="54"/>
      <c r="R235" s="28"/>
      <c r="S235" s="28"/>
      <c r="T235" s="28"/>
      <c r="U235" s="28"/>
      <c r="V235" s="28"/>
      <c r="W235" s="28"/>
      <c r="X235" s="28"/>
      <c r="Y235" s="28"/>
      <c r="Z235" s="28"/>
      <c r="AA235" s="28"/>
      <c r="AB235" s="28"/>
    </row>
    <row r="236" spans="1:28" s="29" customFormat="1" ht="14.25" hidden="1" customHeight="1" x14ac:dyDescent="0.3">
      <c r="A236" s="28"/>
      <c r="B236" s="68"/>
      <c r="C236" s="69"/>
      <c r="D236" s="69"/>
      <c r="E236" s="69"/>
      <c r="F236" s="69"/>
      <c r="G236" s="69"/>
      <c r="H236" s="69"/>
      <c r="I236" s="69"/>
      <c r="J236" s="69"/>
      <c r="K236" s="69"/>
      <c r="L236" s="69"/>
      <c r="N236" s="54"/>
      <c r="O236" s="54"/>
      <c r="P236" s="54"/>
      <c r="Q236" s="54"/>
      <c r="R236" s="28"/>
      <c r="S236" s="28"/>
      <c r="T236" s="28"/>
      <c r="U236" s="28"/>
      <c r="V236" s="28"/>
      <c r="W236" s="28"/>
      <c r="X236" s="28"/>
      <c r="Y236" s="28"/>
      <c r="Z236" s="28"/>
      <c r="AA236" s="28"/>
      <c r="AB236" s="28"/>
    </row>
    <row r="237" spans="1:28" s="29" customFormat="1" ht="14.25" hidden="1" customHeight="1" x14ac:dyDescent="0.3">
      <c r="A237" s="28"/>
      <c r="B237" s="68"/>
      <c r="C237" s="69"/>
      <c r="D237" s="69"/>
      <c r="E237" s="69"/>
      <c r="F237" s="69"/>
      <c r="G237" s="69"/>
      <c r="H237" s="69"/>
      <c r="I237" s="69"/>
      <c r="J237" s="69"/>
      <c r="K237" s="69"/>
      <c r="L237" s="69"/>
      <c r="N237" s="54"/>
      <c r="O237" s="54"/>
      <c r="P237" s="54"/>
      <c r="Q237" s="54"/>
      <c r="R237" s="28"/>
      <c r="S237" s="28"/>
      <c r="T237" s="28"/>
      <c r="U237" s="28"/>
      <c r="V237" s="28"/>
      <c r="W237" s="28"/>
      <c r="X237" s="28"/>
      <c r="Y237" s="28"/>
      <c r="Z237" s="28"/>
      <c r="AA237" s="28"/>
      <c r="AB237" s="28"/>
    </row>
    <row r="238" spans="1:28" s="29" customFormat="1" ht="14.25" hidden="1" customHeight="1" x14ac:dyDescent="0.3">
      <c r="A238" s="28"/>
      <c r="B238" s="68"/>
      <c r="C238" s="69"/>
      <c r="D238" s="69"/>
      <c r="E238" s="69"/>
      <c r="F238" s="69"/>
      <c r="G238" s="69"/>
      <c r="H238" s="69"/>
      <c r="I238" s="69"/>
      <c r="J238" s="69"/>
      <c r="K238" s="69"/>
      <c r="L238" s="69"/>
      <c r="N238" s="54"/>
      <c r="O238" s="54"/>
      <c r="P238" s="54"/>
      <c r="Q238" s="54"/>
      <c r="R238" s="28"/>
      <c r="S238" s="28"/>
      <c r="T238" s="28"/>
      <c r="U238" s="28"/>
      <c r="V238" s="28"/>
      <c r="W238" s="28"/>
      <c r="X238" s="28"/>
      <c r="Y238" s="28"/>
      <c r="Z238" s="28"/>
      <c r="AA238" s="28"/>
      <c r="AB238" s="28"/>
    </row>
    <row r="239" spans="1:28" s="29" customFormat="1" ht="14.25" hidden="1" customHeight="1" x14ac:dyDescent="0.3">
      <c r="A239" s="28"/>
      <c r="B239" s="68"/>
      <c r="C239" s="69"/>
      <c r="D239" s="69"/>
      <c r="E239" s="69"/>
      <c r="F239" s="69"/>
      <c r="G239" s="69"/>
      <c r="H239" s="69"/>
      <c r="I239" s="69"/>
      <c r="J239" s="69"/>
      <c r="K239" s="69"/>
      <c r="L239" s="69"/>
      <c r="N239" s="54"/>
      <c r="O239" s="54"/>
      <c r="P239" s="54"/>
      <c r="Q239" s="54"/>
      <c r="R239" s="28"/>
      <c r="S239" s="28"/>
      <c r="T239" s="28"/>
      <c r="U239" s="28"/>
      <c r="V239" s="28"/>
      <c r="W239" s="28"/>
      <c r="X239" s="28"/>
      <c r="Y239" s="28"/>
      <c r="Z239" s="28"/>
      <c r="AA239" s="28"/>
      <c r="AB239" s="28"/>
    </row>
    <row r="240" spans="1:28" s="29" customFormat="1" ht="14.25" hidden="1" customHeight="1" x14ac:dyDescent="0.3">
      <c r="A240" s="28"/>
      <c r="B240" s="68"/>
      <c r="C240" s="69"/>
      <c r="D240" s="69"/>
      <c r="E240" s="69"/>
      <c r="F240" s="69"/>
      <c r="G240" s="69"/>
      <c r="H240" s="69"/>
      <c r="I240" s="69"/>
      <c r="J240" s="69"/>
      <c r="K240" s="69"/>
      <c r="L240" s="69"/>
      <c r="N240" s="54"/>
      <c r="O240" s="54"/>
      <c r="P240" s="54"/>
      <c r="Q240" s="54"/>
      <c r="R240" s="28"/>
      <c r="S240" s="28"/>
      <c r="T240" s="28"/>
      <c r="U240" s="28"/>
      <c r="V240" s="28"/>
      <c r="W240" s="28"/>
      <c r="X240" s="28"/>
      <c r="Y240" s="28"/>
      <c r="Z240" s="28"/>
      <c r="AA240" s="28"/>
      <c r="AB240" s="28"/>
    </row>
    <row r="241" spans="1:28" s="29" customFormat="1" ht="14.25" hidden="1" customHeight="1" x14ac:dyDescent="0.3">
      <c r="A241" s="28"/>
      <c r="B241" s="68"/>
      <c r="C241" s="69"/>
      <c r="D241" s="69"/>
      <c r="E241" s="69"/>
      <c r="F241" s="69"/>
      <c r="G241" s="69"/>
      <c r="H241" s="69"/>
      <c r="I241" s="69"/>
      <c r="J241" s="69"/>
      <c r="K241" s="69"/>
      <c r="L241" s="69"/>
      <c r="N241" s="54"/>
      <c r="O241" s="54"/>
      <c r="P241" s="54"/>
      <c r="Q241" s="54"/>
      <c r="R241" s="28"/>
      <c r="S241" s="28"/>
      <c r="T241" s="28"/>
      <c r="U241" s="28"/>
      <c r="V241" s="28"/>
      <c r="W241" s="28"/>
      <c r="X241" s="28"/>
      <c r="Y241" s="28"/>
      <c r="Z241" s="28"/>
      <c r="AA241" s="28"/>
      <c r="AB241" s="28"/>
    </row>
    <row r="242" spans="1:28" s="29" customFormat="1" ht="14.25" hidden="1" customHeight="1" x14ac:dyDescent="0.3">
      <c r="A242" s="28"/>
      <c r="B242" s="68"/>
      <c r="C242" s="69"/>
      <c r="D242" s="69"/>
      <c r="E242" s="69"/>
      <c r="F242" s="69"/>
      <c r="G242" s="69"/>
      <c r="H242" s="69"/>
      <c r="I242" s="69"/>
      <c r="J242" s="69"/>
      <c r="K242" s="69"/>
      <c r="L242" s="69"/>
      <c r="N242" s="54"/>
      <c r="O242" s="54"/>
      <c r="P242" s="54"/>
      <c r="Q242" s="54"/>
      <c r="R242" s="28"/>
      <c r="S242" s="28"/>
      <c r="T242" s="28"/>
      <c r="U242" s="28"/>
      <c r="V242" s="28"/>
      <c r="W242" s="28"/>
      <c r="X242" s="28"/>
      <c r="Y242" s="28"/>
      <c r="Z242" s="28"/>
      <c r="AA242" s="28"/>
      <c r="AB242" s="28"/>
    </row>
    <row r="243" spans="1:28" s="29" customFormat="1" ht="14.25" hidden="1" customHeight="1" x14ac:dyDescent="0.3">
      <c r="A243" s="28"/>
      <c r="B243" s="68"/>
      <c r="C243" s="69"/>
      <c r="D243" s="69"/>
      <c r="E243" s="69"/>
      <c r="F243" s="69"/>
      <c r="G243" s="69"/>
      <c r="H243" s="69"/>
      <c r="I243" s="69"/>
      <c r="J243" s="69"/>
      <c r="K243" s="69"/>
      <c r="L243" s="69"/>
      <c r="N243" s="54"/>
      <c r="O243" s="54"/>
      <c r="P243" s="54"/>
      <c r="Q243" s="54"/>
      <c r="R243" s="28"/>
      <c r="S243" s="28"/>
      <c r="T243" s="28"/>
      <c r="U243" s="28"/>
      <c r="V243" s="28"/>
      <c r="W243" s="28"/>
      <c r="X243" s="28"/>
      <c r="Y243" s="28"/>
      <c r="Z243" s="28"/>
      <c r="AA243" s="28"/>
      <c r="AB243" s="28"/>
    </row>
    <row r="244" spans="1:28" s="29" customFormat="1" ht="14.25" hidden="1" customHeight="1" x14ac:dyDescent="0.3">
      <c r="A244" s="28"/>
      <c r="B244" s="68"/>
      <c r="C244" s="69"/>
      <c r="D244" s="69"/>
      <c r="E244" s="69"/>
      <c r="F244" s="69"/>
      <c r="G244" s="69"/>
      <c r="H244" s="69"/>
      <c r="I244" s="69"/>
      <c r="J244" s="69"/>
      <c r="K244" s="69"/>
      <c r="L244" s="69"/>
      <c r="N244" s="54"/>
      <c r="O244" s="54"/>
      <c r="P244" s="54"/>
      <c r="Q244" s="54"/>
      <c r="R244" s="28"/>
      <c r="S244" s="28"/>
      <c r="T244" s="28"/>
      <c r="U244" s="28"/>
      <c r="V244" s="28"/>
      <c r="W244" s="28"/>
      <c r="X244" s="28"/>
      <c r="Y244" s="28"/>
      <c r="Z244" s="28"/>
      <c r="AA244" s="28"/>
      <c r="AB244" s="28"/>
    </row>
    <row r="245" spans="1:28" s="29" customFormat="1" ht="14.25" hidden="1" customHeight="1" x14ac:dyDescent="0.3">
      <c r="A245" s="28"/>
      <c r="B245" s="68"/>
      <c r="C245" s="69"/>
      <c r="D245" s="69"/>
      <c r="E245" s="69"/>
      <c r="F245" s="69"/>
      <c r="G245" s="69"/>
      <c r="H245" s="69"/>
      <c r="I245" s="69"/>
      <c r="J245" s="69"/>
      <c r="K245" s="69"/>
      <c r="L245" s="69"/>
      <c r="N245" s="54"/>
      <c r="O245" s="54"/>
      <c r="P245" s="54"/>
      <c r="Q245" s="54"/>
      <c r="R245" s="28"/>
      <c r="S245" s="28"/>
      <c r="T245" s="28"/>
      <c r="U245" s="28"/>
      <c r="V245" s="28"/>
      <c r="W245" s="28"/>
      <c r="X245" s="28"/>
      <c r="Y245" s="28"/>
      <c r="Z245" s="28"/>
      <c r="AA245" s="28"/>
      <c r="AB245" s="28"/>
    </row>
    <row r="246" spans="1:28" s="29" customFormat="1" ht="14.25" hidden="1" customHeight="1" x14ac:dyDescent="0.3">
      <c r="A246" s="28"/>
      <c r="B246" s="68"/>
      <c r="C246" s="69"/>
      <c r="D246" s="69"/>
      <c r="E246" s="69"/>
      <c r="F246" s="69"/>
      <c r="G246" s="69"/>
      <c r="H246" s="69"/>
      <c r="I246" s="69"/>
      <c r="J246" s="69"/>
      <c r="K246" s="69"/>
      <c r="L246" s="69"/>
      <c r="N246" s="54"/>
      <c r="O246" s="54"/>
      <c r="P246" s="54"/>
      <c r="Q246" s="54"/>
      <c r="R246" s="28"/>
      <c r="S246" s="28"/>
      <c r="T246" s="28"/>
      <c r="U246" s="28"/>
      <c r="V246" s="28"/>
      <c r="W246" s="28"/>
      <c r="X246" s="28"/>
      <c r="Y246" s="28"/>
      <c r="Z246" s="28"/>
      <c r="AA246" s="28"/>
      <c r="AB246" s="28"/>
    </row>
    <row r="247" spans="1:28" s="29" customFormat="1" ht="14.25" hidden="1" customHeight="1" x14ac:dyDescent="0.3">
      <c r="A247" s="28"/>
      <c r="B247" s="68"/>
      <c r="C247" s="69"/>
      <c r="D247" s="69"/>
      <c r="E247" s="69"/>
      <c r="F247" s="69"/>
      <c r="G247" s="69"/>
      <c r="H247" s="69"/>
      <c r="I247" s="69"/>
      <c r="J247" s="69"/>
      <c r="K247" s="69"/>
      <c r="L247" s="69"/>
      <c r="N247" s="54"/>
      <c r="O247" s="54"/>
      <c r="P247" s="54"/>
      <c r="Q247" s="54"/>
      <c r="R247" s="28"/>
      <c r="S247" s="28"/>
      <c r="T247" s="28"/>
      <c r="U247" s="28"/>
      <c r="V247" s="28"/>
      <c r="W247" s="28"/>
      <c r="X247" s="28"/>
      <c r="Y247" s="28"/>
      <c r="Z247" s="28"/>
      <c r="AA247" s="28"/>
      <c r="AB247" s="28"/>
    </row>
    <row r="248" spans="1:28" s="29" customFormat="1" ht="14.25" hidden="1" customHeight="1" x14ac:dyDescent="0.3">
      <c r="A248" s="28"/>
      <c r="B248" s="68"/>
      <c r="C248" s="69"/>
      <c r="D248" s="69"/>
      <c r="E248" s="69"/>
      <c r="F248" s="69"/>
      <c r="G248" s="69"/>
      <c r="H248" s="69"/>
      <c r="I248" s="69"/>
      <c r="J248" s="69"/>
      <c r="K248" s="69"/>
      <c r="L248" s="69"/>
      <c r="N248" s="54"/>
      <c r="O248" s="54"/>
      <c r="P248" s="54"/>
      <c r="Q248" s="54"/>
      <c r="R248" s="28"/>
      <c r="S248" s="28"/>
      <c r="T248" s="28"/>
      <c r="U248" s="28"/>
      <c r="V248" s="28"/>
      <c r="W248" s="28"/>
      <c r="X248" s="28"/>
      <c r="Y248" s="28"/>
      <c r="Z248" s="28"/>
      <c r="AA248" s="28"/>
      <c r="AB248" s="28"/>
    </row>
    <row r="249" spans="1:28" s="29" customFormat="1" ht="14.25" hidden="1" customHeight="1" x14ac:dyDescent="0.3">
      <c r="A249" s="28"/>
      <c r="B249" s="68"/>
      <c r="C249" s="69"/>
      <c r="D249" s="69"/>
      <c r="E249" s="69"/>
      <c r="F249" s="69"/>
      <c r="G249" s="69"/>
      <c r="H249" s="69"/>
      <c r="I249" s="69"/>
      <c r="J249" s="69"/>
      <c r="K249" s="69"/>
      <c r="L249" s="69"/>
      <c r="N249" s="54"/>
      <c r="O249" s="54"/>
      <c r="P249" s="54"/>
      <c r="Q249" s="54"/>
      <c r="R249" s="28"/>
      <c r="S249" s="28"/>
      <c r="T249" s="28"/>
      <c r="U249" s="28"/>
      <c r="V249" s="28"/>
      <c r="W249" s="28"/>
      <c r="X249" s="28"/>
      <c r="Y249" s="28"/>
      <c r="Z249" s="28"/>
      <c r="AA249" s="28"/>
      <c r="AB249" s="28"/>
    </row>
    <row r="250" spans="1:28" s="29" customFormat="1" ht="14.25" hidden="1" customHeight="1" x14ac:dyDescent="0.3">
      <c r="A250" s="28"/>
      <c r="B250" s="68"/>
      <c r="C250" s="69"/>
      <c r="D250" s="69"/>
      <c r="E250" s="69"/>
      <c r="F250" s="69"/>
      <c r="G250" s="69"/>
      <c r="H250" s="69"/>
      <c r="I250" s="69"/>
      <c r="J250" s="69"/>
      <c r="K250" s="69"/>
      <c r="L250" s="69"/>
      <c r="N250" s="54"/>
      <c r="O250" s="54"/>
      <c r="P250" s="54"/>
      <c r="Q250" s="54"/>
      <c r="R250" s="28"/>
      <c r="S250" s="28"/>
      <c r="T250" s="28"/>
      <c r="U250" s="28"/>
      <c r="V250" s="28"/>
      <c r="W250" s="28"/>
      <c r="X250" s="28"/>
      <c r="Y250" s="28"/>
      <c r="Z250" s="28"/>
      <c r="AA250" s="28"/>
      <c r="AB250" s="28"/>
    </row>
    <row r="251" spans="1:28" s="29" customFormat="1" ht="14.25" hidden="1" customHeight="1" x14ac:dyDescent="0.3">
      <c r="A251" s="28"/>
      <c r="B251" s="68"/>
      <c r="C251" s="69"/>
      <c r="D251" s="69"/>
      <c r="E251" s="69"/>
      <c r="F251" s="69"/>
      <c r="G251" s="69"/>
      <c r="H251" s="69"/>
      <c r="I251" s="69"/>
      <c r="J251" s="69"/>
      <c r="K251" s="69"/>
      <c r="L251" s="69"/>
      <c r="N251" s="54"/>
      <c r="O251" s="54"/>
      <c r="P251" s="54"/>
      <c r="Q251" s="54"/>
      <c r="R251" s="28"/>
      <c r="S251" s="28"/>
      <c r="T251" s="28"/>
      <c r="U251" s="28"/>
      <c r="V251" s="28"/>
      <c r="W251" s="28"/>
      <c r="X251" s="28"/>
      <c r="Y251" s="28"/>
      <c r="Z251" s="28"/>
      <c r="AA251" s="28"/>
      <c r="AB251" s="28"/>
    </row>
    <row r="252" spans="1:28" s="29" customFormat="1" ht="14.25" hidden="1" customHeight="1" x14ac:dyDescent="0.3">
      <c r="A252" s="28"/>
      <c r="B252" s="68"/>
      <c r="C252" s="69"/>
      <c r="D252" s="69"/>
      <c r="E252" s="69"/>
      <c r="F252" s="69"/>
      <c r="G252" s="69"/>
      <c r="H252" s="69"/>
      <c r="I252" s="69"/>
      <c r="J252" s="69"/>
      <c r="K252" s="69"/>
      <c r="L252" s="69"/>
      <c r="N252" s="54"/>
      <c r="O252" s="54"/>
      <c r="P252" s="54"/>
      <c r="Q252" s="54"/>
      <c r="R252" s="28"/>
      <c r="S252" s="28"/>
      <c r="T252" s="28"/>
      <c r="U252" s="28"/>
      <c r="V252" s="28"/>
      <c r="W252" s="28"/>
      <c r="X252" s="28"/>
      <c r="Y252" s="28"/>
      <c r="Z252" s="28"/>
      <c r="AA252" s="28"/>
      <c r="AB252" s="28"/>
    </row>
    <row r="253" spans="1:28" s="29" customFormat="1" ht="14.25" hidden="1" customHeight="1" x14ac:dyDescent="0.3">
      <c r="A253" s="28"/>
      <c r="B253" s="68"/>
      <c r="C253" s="69"/>
      <c r="D253" s="69"/>
      <c r="E253" s="69"/>
      <c r="F253" s="69"/>
      <c r="G253" s="69"/>
      <c r="H253" s="69"/>
      <c r="I253" s="69"/>
      <c r="J253" s="69"/>
      <c r="K253" s="69"/>
      <c r="L253" s="69"/>
      <c r="N253" s="54"/>
      <c r="O253" s="54"/>
      <c r="P253" s="54"/>
      <c r="Q253" s="54"/>
      <c r="R253" s="28"/>
      <c r="S253" s="28"/>
      <c r="T253" s="28"/>
      <c r="U253" s="28"/>
      <c r="V253" s="28"/>
      <c r="W253" s="28"/>
      <c r="X253" s="28"/>
      <c r="Y253" s="28"/>
      <c r="Z253" s="28"/>
      <c r="AA253" s="28"/>
      <c r="AB253" s="28"/>
    </row>
    <row r="254" spans="1:28" s="29" customFormat="1" ht="14.25" hidden="1" customHeight="1" x14ac:dyDescent="0.3">
      <c r="A254" s="28"/>
      <c r="B254" s="68"/>
      <c r="C254" s="69"/>
      <c r="D254" s="69"/>
      <c r="E254" s="69"/>
      <c r="F254" s="69"/>
      <c r="G254" s="69"/>
      <c r="H254" s="69"/>
      <c r="I254" s="69"/>
      <c r="J254" s="69"/>
      <c r="K254" s="69"/>
      <c r="L254" s="69"/>
      <c r="N254" s="54"/>
      <c r="O254" s="54"/>
      <c r="P254" s="54"/>
      <c r="Q254" s="54"/>
      <c r="R254" s="28"/>
      <c r="S254" s="28"/>
      <c r="T254" s="28"/>
      <c r="U254" s="28"/>
      <c r="V254" s="28"/>
      <c r="W254" s="28"/>
      <c r="X254" s="28"/>
      <c r="Y254" s="28"/>
      <c r="Z254" s="28"/>
      <c r="AA254" s="28"/>
      <c r="AB254" s="28"/>
    </row>
    <row r="255" spans="1:28" s="29" customFormat="1" ht="14.25" hidden="1" customHeight="1" x14ac:dyDescent="0.3">
      <c r="A255" s="28"/>
      <c r="B255" s="68"/>
      <c r="C255" s="69"/>
      <c r="D255" s="69"/>
      <c r="E255" s="69"/>
      <c r="F255" s="69"/>
      <c r="G255" s="69"/>
      <c r="H255" s="69"/>
      <c r="I255" s="69"/>
      <c r="J255" s="69"/>
      <c r="K255" s="69"/>
      <c r="L255" s="69"/>
      <c r="N255" s="54"/>
      <c r="O255" s="54"/>
      <c r="P255" s="54"/>
      <c r="Q255" s="54"/>
      <c r="R255" s="28"/>
      <c r="S255" s="28"/>
      <c r="T255" s="28"/>
      <c r="U255" s="28"/>
      <c r="V255" s="28"/>
      <c r="W255" s="28"/>
      <c r="X255" s="28"/>
      <c r="Y255" s="28"/>
      <c r="Z255" s="28"/>
      <c r="AA255" s="28"/>
      <c r="AB255" s="28"/>
    </row>
    <row r="256" spans="1:28" s="29" customFormat="1" ht="14.25" hidden="1" customHeight="1" x14ac:dyDescent="0.3">
      <c r="A256" s="28"/>
      <c r="B256" s="68"/>
      <c r="C256" s="69"/>
      <c r="D256" s="69"/>
      <c r="E256" s="69"/>
      <c r="F256" s="69"/>
      <c r="G256" s="69"/>
      <c r="H256" s="69"/>
      <c r="I256" s="69"/>
      <c r="J256" s="69"/>
      <c r="K256" s="69"/>
      <c r="L256" s="69"/>
      <c r="N256" s="54"/>
      <c r="O256" s="54"/>
      <c r="P256" s="54"/>
      <c r="Q256" s="54"/>
      <c r="R256" s="28"/>
      <c r="S256" s="28"/>
      <c r="T256" s="28"/>
      <c r="U256" s="28"/>
      <c r="V256" s="28"/>
      <c r="W256" s="28"/>
      <c r="X256" s="28"/>
      <c r="Y256" s="28"/>
      <c r="Z256" s="28"/>
      <c r="AA256" s="28"/>
      <c r="AB256" s="28"/>
    </row>
    <row r="257" spans="1:28" s="29" customFormat="1" ht="14.25" hidden="1" customHeight="1" x14ac:dyDescent="0.3">
      <c r="A257" s="28"/>
      <c r="B257" s="70"/>
      <c r="C257" s="71"/>
      <c r="D257" s="71"/>
      <c r="E257" s="71"/>
      <c r="F257" s="71"/>
      <c r="G257" s="71"/>
      <c r="H257" s="71"/>
      <c r="I257" s="71"/>
      <c r="J257" s="71"/>
      <c r="K257" s="71"/>
      <c r="L257" s="69"/>
      <c r="N257" s="54"/>
      <c r="O257" s="54"/>
      <c r="P257" s="54"/>
      <c r="Q257" s="54"/>
      <c r="R257" s="28"/>
      <c r="S257" s="28"/>
      <c r="T257" s="28"/>
      <c r="U257" s="28"/>
      <c r="V257" s="28"/>
      <c r="W257" s="28"/>
      <c r="X257" s="28"/>
      <c r="Y257" s="28"/>
      <c r="Z257" s="28"/>
      <c r="AA257" s="28"/>
      <c r="AB257" s="28"/>
    </row>
    <row r="258" spans="1:28" s="29" customFormat="1" ht="14.25" hidden="1" customHeight="1" x14ac:dyDescent="0.3">
      <c r="A258" s="28"/>
      <c r="B258" s="19"/>
      <c r="C258" s="72"/>
      <c r="D258" s="73"/>
      <c r="E258" s="73"/>
      <c r="F258" s="73"/>
      <c r="G258" s="73"/>
      <c r="H258" s="73"/>
      <c r="I258" s="72"/>
      <c r="J258" s="72"/>
      <c r="K258" s="72"/>
      <c r="L258" s="52"/>
      <c r="N258" s="54"/>
      <c r="O258" s="54"/>
      <c r="P258" s="54"/>
      <c r="Q258" s="54"/>
      <c r="R258" s="28"/>
      <c r="S258" s="28"/>
      <c r="T258" s="28"/>
      <c r="U258" s="28"/>
      <c r="V258" s="28"/>
      <c r="W258" s="28"/>
      <c r="X258" s="28"/>
      <c r="Y258" s="28"/>
      <c r="Z258" s="28"/>
      <c r="AA258" s="28"/>
      <c r="AB258" s="28"/>
    </row>
    <row r="259" spans="1:28" s="29" customFormat="1" ht="14.25" hidden="1" customHeight="1" x14ac:dyDescent="0.3">
      <c r="A259" s="28"/>
      <c r="B259" s="21"/>
      <c r="C259" s="52"/>
      <c r="D259" s="53"/>
      <c r="E259" s="53"/>
      <c r="F259" s="53"/>
      <c r="G259" s="53"/>
      <c r="H259" s="53"/>
      <c r="I259" s="52"/>
      <c r="J259" s="52"/>
      <c r="K259" s="52"/>
      <c r="L259" s="52"/>
      <c r="N259" s="54"/>
      <c r="O259" s="54"/>
      <c r="P259" s="54"/>
      <c r="Q259" s="54"/>
      <c r="R259" s="28"/>
      <c r="S259" s="28"/>
      <c r="T259" s="28"/>
      <c r="U259" s="28"/>
      <c r="V259" s="28"/>
      <c r="W259" s="28"/>
      <c r="X259" s="28"/>
      <c r="Y259" s="28"/>
      <c r="Z259" s="28"/>
      <c r="AA259" s="28"/>
      <c r="AB259" s="28"/>
    </row>
    <row r="260" spans="1:28" s="29" customFormat="1" ht="14.25" hidden="1" customHeight="1" x14ac:dyDescent="0.3">
      <c r="A260" s="28"/>
      <c r="B260" s="2"/>
      <c r="D260" s="30"/>
      <c r="E260" s="30"/>
      <c r="F260" s="30"/>
      <c r="G260" s="30"/>
      <c r="H260" s="30"/>
      <c r="N260" s="54"/>
      <c r="O260" s="54"/>
      <c r="P260" s="54"/>
      <c r="Q260" s="54"/>
      <c r="R260" s="28"/>
      <c r="S260" s="28"/>
      <c r="T260" s="28"/>
      <c r="U260" s="28"/>
      <c r="V260" s="28"/>
      <c r="W260" s="28"/>
      <c r="X260" s="28"/>
      <c r="Y260" s="28"/>
      <c r="Z260" s="28"/>
      <c r="AA260" s="28"/>
      <c r="AB260" s="28"/>
    </row>
    <row r="261" spans="1:28" s="29" customFormat="1" ht="14.25" hidden="1" customHeight="1" x14ac:dyDescent="0.3">
      <c r="A261" s="28"/>
      <c r="B261" s="2"/>
      <c r="D261" s="30"/>
      <c r="E261" s="30"/>
      <c r="F261" s="30"/>
      <c r="G261" s="30"/>
      <c r="H261" s="30"/>
      <c r="N261" s="54"/>
      <c r="O261" s="54"/>
      <c r="P261" s="54"/>
      <c r="Q261" s="54"/>
      <c r="R261" s="28"/>
      <c r="S261" s="28"/>
      <c r="T261" s="28"/>
      <c r="U261" s="28"/>
      <c r="V261" s="28"/>
      <c r="W261" s="28"/>
      <c r="X261" s="28"/>
      <c r="Y261" s="28"/>
      <c r="Z261" s="28"/>
      <c r="AA261" s="28"/>
      <c r="AB261" s="28"/>
    </row>
    <row r="262" spans="1:28" s="29" customFormat="1" ht="14.25" hidden="1" customHeight="1" x14ac:dyDescent="0.3">
      <c r="A262" s="28"/>
      <c r="B262" s="2"/>
      <c r="D262" s="30"/>
      <c r="E262" s="30"/>
      <c r="F262" s="30"/>
      <c r="G262" s="30"/>
      <c r="H262" s="30"/>
      <c r="N262" s="54"/>
      <c r="O262" s="54"/>
      <c r="P262" s="54"/>
      <c r="Q262" s="54"/>
      <c r="R262" s="28"/>
      <c r="S262" s="28"/>
      <c r="T262" s="28"/>
      <c r="U262" s="28"/>
      <c r="V262" s="28"/>
      <c r="W262" s="28"/>
      <c r="X262" s="28"/>
      <c r="Y262" s="28"/>
      <c r="Z262" s="28"/>
      <c r="AA262" s="28"/>
      <c r="AB262" s="28"/>
    </row>
    <row r="263" spans="1:28" s="29" customFormat="1" ht="14.25" hidden="1" customHeight="1" x14ac:dyDescent="0.3">
      <c r="A263" s="28"/>
      <c r="B263" s="2"/>
      <c r="D263" s="30"/>
      <c r="E263" s="30"/>
      <c r="F263" s="30"/>
      <c r="G263" s="30"/>
      <c r="H263" s="30"/>
      <c r="N263" s="54"/>
      <c r="O263" s="54"/>
      <c r="P263" s="54"/>
      <c r="Q263" s="54"/>
      <c r="R263" s="28"/>
      <c r="S263" s="28"/>
      <c r="T263" s="28"/>
      <c r="U263" s="28"/>
      <c r="V263" s="28"/>
      <c r="W263" s="28"/>
      <c r="X263" s="28"/>
      <c r="Y263" s="28"/>
      <c r="Z263" s="28"/>
      <c r="AA263" s="28"/>
      <c r="AB263" s="28"/>
    </row>
    <row r="264" spans="1:28" s="29" customFormat="1" ht="14.25" hidden="1" customHeight="1" x14ac:dyDescent="0.3">
      <c r="A264" s="28"/>
      <c r="B264" s="2"/>
      <c r="D264" s="30"/>
      <c r="E264" s="30"/>
      <c r="F264" s="30"/>
      <c r="G264" s="30"/>
      <c r="H264" s="30"/>
      <c r="N264" s="54"/>
      <c r="O264" s="54"/>
      <c r="P264" s="54"/>
      <c r="Q264" s="54"/>
      <c r="R264" s="28"/>
      <c r="S264" s="28"/>
      <c r="T264" s="28"/>
      <c r="U264" s="28"/>
      <c r="V264" s="28"/>
      <c r="W264" s="28"/>
      <c r="X264" s="28"/>
      <c r="Y264" s="28"/>
      <c r="Z264" s="28"/>
      <c r="AA264" s="28"/>
      <c r="AB264" s="28"/>
    </row>
    <row r="265" spans="1:28" s="29" customFormat="1" ht="14.25" hidden="1" customHeight="1" x14ac:dyDescent="0.3">
      <c r="A265" s="28"/>
      <c r="B265" s="2"/>
      <c r="D265" s="30"/>
      <c r="E265" s="30"/>
      <c r="F265" s="30"/>
      <c r="G265" s="30"/>
      <c r="H265" s="30"/>
      <c r="N265" s="54"/>
      <c r="O265" s="54"/>
      <c r="P265" s="54"/>
      <c r="Q265" s="54"/>
      <c r="R265" s="28"/>
      <c r="S265" s="28"/>
      <c r="T265" s="28"/>
      <c r="U265" s="28"/>
      <c r="V265" s="28"/>
      <c r="W265" s="28"/>
      <c r="X265" s="28"/>
      <c r="Y265" s="28"/>
      <c r="Z265" s="28"/>
      <c r="AA265" s="28"/>
      <c r="AB265" s="28"/>
    </row>
    <row r="266" spans="1:28" s="29" customFormat="1" ht="14.25" hidden="1" customHeight="1" x14ac:dyDescent="0.3">
      <c r="A266" s="28"/>
      <c r="B266" s="2"/>
      <c r="D266" s="30"/>
      <c r="E266" s="30"/>
      <c r="F266" s="30"/>
      <c r="G266" s="30"/>
      <c r="H266" s="30"/>
      <c r="N266" s="54"/>
      <c r="O266" s="54"/>
      <c r="P266" s="54"/>
      <c r="Q266" s="54"/>
      <c r="R266" s="28"/>
      <c r="S266" s="28"/>
      <c r="T266" s="28"/>
      <c r="U266" s="28"/>
      <c r="V266" s="28"/>
      <c r="W266" s="28"/>
      <c r="X266" s="28"/>
      <c r="Y266" s="28"/>
      <c r="Z266" s="28"/>
      <c r="AA266" s="28"/>
      <c r="AB266" s="28"/>
    </row>
    <row r="267" spans="1:28" s="29" customFormat="1" ht="14.25" hidden="1" customHeight="1" x14ac:dyDescent="0.3">
      <c r="A267" s="28"/>
      <c r="B267" s="2"/>
      <c r="D267" s="30"/>
      <c r="E267" s="30"/>
      <c r="F267" s="30"/>
      <c r="G267" s="30"/>
      <c r="H267" s="30"/>
      <c r="N267" s="54"/>
      <c r="O267" s="54"/>
      <c r="P267" s="54"/>
      <c r="Q267" s="54"/>
      <c r="R267" s="28"/>
      <c r="S267" s="28"/>
      <c r="T267" s="28"/>
      <c r="U267" s="28"/>
      <c r="V267" s="28"/>
      <c r="W267" s="28"/>
      <c r="X267" s="28"/>
      <c r="Y267" s="28"/>
      <c r="Z267" s="28"/>
      <c r="AA267" s="28"/>
      <c r="AB267" s="28"/>
    </row>
    <row r="268" spans="1:28" s="29" customFormat="1" ht="14.25" hidden="1" customHeight="1" x14ac:dyDescent="0.3">
      <c r="A268" s="28"/>
      <c r="B268" s="2"/>
      <c r="D268" s="30"/>
      <c r="E268" s="30"/>
      <c r="F268" s="30"/>
      <c r="G268" s="30"/>
      <c r="H268" s="30"/>
      <c r="N268" s="54"/>
      <c r="O268" s="54"/>
      <c r="P268" s="54"/>
      <c r="Q268" s="54"/>
      <c r="R268" s="28"/>
      <c r="S268" s="28"/>
      <c r="T268" s="28"/>
      <c r="U268" s="28"/>
      <c r="V268" s="28"/>
      <c r="W268" s="28"/>
      <c r="X268" s="28"/>
      <c r="Y268" s="28"/>
      <c r="Z268" s="28"/>
      <c r="AA268" s="28"/>
      <c r="AB268" s="28"/>
    </row>
    <row r="269" spans="1:28" s="29" customFormat="1" ht="14.25" hidden="1" customHeight="1" x14ac:dyDescent="0.3">
      <c r="A269" s="28"/>
      <c r="B269" s="2"/>
      <c r="D269" s="30"/>
      <c r="E269" s="30"/>
      <c r="F269" s="30"/>
      <c r="G269" s="30"/>
      <c r="H269" s="30"/>
      <c r="N269" s="54"/>
      <c r="O269" s="54"/>
      <c r="P269" s="54"/>
      <c r="Q269" s="54"/>
      <c r="R269" s="28"/>
      <c r="S269" s="28"/>
      <c r="T269" s="28"/>
      <c r="U269" s="28"/>
      <c r="V269" s="28"/>
      <c r="W269" s="28"/>
      <c r="X269" s="28"/>
      <c r="Y269" s="28"/>
      <c r="Z269" s="28"/>
      <c r="AA269" s="28"/>
      <c r="AB269" s="28"/>
    </row>
    <row r="270" spans="1:28" s="29" customFormat="1" ht="14.25" hidden="1" customHeight="1" x14ac:dyDescent="0.3">
      <c r="A270" s="28"/>
      <c r="B270" s="2"/>
      <c r="D270" s="30"/>
      <c r="E270" s="30"/>
      <c r="F270" s="30"/>
      <c r="G270" s="30"/>
      <c r="H270" s="30"/>
      <c r="N270" s="54"/>
      <c r="O270" s="54"/>
      <c r="P270" s="54"/>
      <c r="Q270" s="54"/>
      <c r="R270" s="28"/>
      <c r="S270" s="28"/>
      <c r="T270" s="28"/>
      <c r="U270" s="28"/>
      <c r="V270" s="28"/>
      <c r="W270" s="28"/>
      <c r="X270" s="28"/>
      <c r="Y270" s="28"/>
      <c r="Z270" s="28"/>
      <c r="AA270" s="28"/>
      <c r="AB270" s="28"/>
    </row>
    <row r="271" spans="1:28" s="29" customFormat="1" ht="14.25" hidden="1" customHeight="1" x14ac:dyDescent="0.3">
      <c r="A271" s="28"/>
      <c r="B271" s="2"/>
      <c r="D271" s="30"/>
      <c r="E271" s="30"/>
      <c r="F271" s="30"/>
      <c r="G271" s="30"/>
      <c r="H271" s="30"/>
      <c r="N271" s="54"/>
      <c r="O271" s="54"/>
      <c r="P271" s="54"/>
      <c r="Q271" s="54"/>
      <c r="R271" s="28"/>
      <c r="S271" s="28"/>
      <c r="T271" s="28"/>
      <c r="U271" s="28"/>
      <c r="V271" s="28"/>
      <c r="W271" s="28"/>
      <c r="X271" s="28"/>
      <c r="Y271" s="28"/>
      <c r="Z271" s="28"/>
      <c r="AA271" s="28"/>
      <c r="AB271" s="28"/>
    </row>
    <row r="272" spans="1:28" s="29" customFormat="1" ht="14.25" hidden="1" customHeight="1" x14ac:dyDescent="0.3">
      <c r="A272" s="28"/>
      <c r="B272" s="2"/>
      <c r="D272" s="30"/>
      <c r="E272" s="30"/>
      <c r="F272" s="30"/>
      <c r="G272" s="30"/>
      <c r="H272" s="30"/>
      <c r="N272" s="54"/>
      <c r="O272" s="54"/>
      <c r="P272" s="54"/>
      <c r="Q272" s="54"/>
      <c r="R272" s="28"/>
      <c r="S272" s="28"/>
      <c r="T272" s="28"/>
      <c r="U272" s="28"/>
      <c r="V272" s="28"/>
      <c r="W272" s="28"/>
      <c r="X272" s="28"/>
      <c r="Y272" s="28"/>
      <c r="Z272" s="28"/>
      <c r="AA272" s="28"/>
      <c r="AB272" s="28"/>
    </row>
    <row r="273" spans="1:28" s="29" customFormat="1" ht="14.25" hidden="1" customHeight="1" x14ac:dyDescent="0.3">
      <c r="A273" s="28"/>
      <c r="B273" s="2"/>
      <c r="D273" s="30"/>
      <c r="E273" s="30"/>
      <c r="F273" s="30"/>
      <c r="G273" s="30"/>
      <c r="H273" s="30"/>
      <c r="N273" s="54"/>
      <c r="O273" s="54"/>
      <c r="P273" s="54"/>
      <c r="Q273" s="54"/>
      <c r="R273" s="28"/>
      <c r="S273" s="28"/>
      <c r="T273" s="28"/>
      <c r="U273" s="28"/>
      <c r="V273" s="28"/>
      <c r="W273" s="28"/>
      <c r="X273" s="28"/>
      <c r="Y273" s="28"/>
      <c r="Z273" s="28"/>
      <c r="AA273" s="28"/>
      <c r="AB273" s="28"/>
    </row>
    <row r="274" spans="1:28" s="29" customFormat="1" ht="14.25" hidden="1" customHeight="1" x14ac:dyDescent="0.3">
      <c r="A274" s="28"/>
      <c r="B274" s="2"/>
      <c r="D274" s="30"/>
      <c r="E274" s="30"/>
      <c r="F274" s="30"/>
      <c r="G274" s="30"/>
      <c r="H274" s="30"/>
      <c r="N274" s="54"/>
      <c r="O274" s="54"/>
      <c r="P274" s="54"/>
      <c r="Q274" s="54"/>
      <c r="R274" s="28"/>
      <c r="S274" s="28"/>
      <c r="T274" s="28"/>
      <c r="U274" s="28"/>
      <c r="V274" s="28"/>
      <c r="W274" s="28"/>
      <c r="X274" s="28"/>
      <c r="Y274" s="28"/>
      <c r="Z274" s="28"/>
      <c r="AA274" s="28"/>
      <c r="AB274" s="28"/>
    </row>
    <row r="275" spans="1:28" ht="14.25" hidden="1" customHeight="1" x14ac:dyDescent="0.3"/>
    <row r="276" spans="1:28" ht="14.25" hidden="1" customHeight="1" x14ac:dyDescent="0.3"/>
    <row r="277" spans="1:28" ht="14.25" hidden="1" customHeight="1" x14ac:dyDescent="0.3"/>
    <row r="278" spans="1:28" ht="14.25" hidden="1" customHeight="1" x14ac:dyDescent="0.3"/>
    <row r="279" spans="1:28" ht="14.25" hidden="1" customHeight="1" x14ac:dyDescent="0.3"/>
    <row r="280" spans="1:28" ht="14.25" hidden="1" customHeight="1" x14ac:dyDescent="0.3"/>
    <row r="281" spans="1:28" ht="14.25" hidden="1" customHeight="1" x14ac:dyDescent="0.3"/>
    <row r="282" spans="1:28" ht="14.25" hidden="1" customHeight="1" x14ac:dyDescent="0.3"/>
    <row r="283" spans="1:28" ht="14.25" hidden="1" customHeight="1" x14ac:dyDescent="0.3"/>
    <row r="284" spans="1:28" ht="14.25" hidden="1" customHeight="1" x14ac:dyDescent="0.3"/>
    <row r="285" spans="1:28" ht="14.25" hidden="1" customHeight="1" x14ac:dyDescent="0.3"/>
    <row r="286" spans="1:28" ht="14.25" hidden="1" customHeight="1" x14ac:dyDescent="0.3"/>
    <row r="287" spans="1:28" ht="14.25" hidden="1" customHeight="1" x14ac:dyDescent="0.3"/>
    <row r="288" spans="1:28" ht="14.25" hidden="1" customHeight="1" x14ac:dyDescent="0.3"/>
    <row r="289" ht="14.25" hidden="1" customHeight="1" x14ac:dyDescent="0.3"/>
    <row r="290" ht="14.25" hidden="1" customHeight="1" x14ac:dyDescent="0.3"/>
    <row r="291" ht="14.25" hidden="1" customHeight="1" x14ac:dyDescent="0.3"/>
    <row r="292" ht="14.25" hidden="1" customHeight="1" x14ac:dyDescent="0.3"/>
    <row r="293" ht="14.25" hidden="1" customHeight="1" x14ac:dyDescent="0.3"/>
    <row r="294" ht="14.25" hidden="1" customHeight="1" x14ac:dyDescent="0.3"/>
    <row r="295" ht="14.25" hidden="1" customHeight="1" x14ac:dyDescent="0.3"/>
    <row r="296" ht="14.25" hidden="1" customHeight="1" x14ac:dyDescent="0.3"/>
    <row r="297" ht="14.25" hidden="1" customHeight="1" x14ac:dyDescent="0.3"/>
    <row r="298" ht="14.25" hidden="1" customHeight="1" x14ac:dyDescent="0.3"/>
    <row r="299" ht="14.25" hidden="1" customHeight="1" x14ac:dyDescent="0.3"/>
    <row r="300" ht="14.25" hidden="1" customHeight="1" x14ac:dyDescent="0.3"/>
    <row r="301" ht="14.25" hidden="1" customHeight="1" x14ac:dyDescent="0.3"/>
    <row r="302" ht="14.25" hidden="1" customHeight="1" x14ac:dyDescent="0.3"/>
    <row r="303" ht="14.25" hidden="1" customHeight="1" x14ac:dyDescent="0.3"/>
    <row r="304" ht="14.25" hidden="1" customHeight="1" x14ac:dyDescent="0.3"/>
    <row r="305" ht="14.25" hidden="1" customHeight="1" x14ac:dyDescent="0.3"/>
    <row r="306" ht="14.25" hidden="1" customHeight="1" x14ac:dyDescent="0.3"/>
    <row r="307" ht="14.25" hidden="1" customHeight="1" x14ac:dyDescent="0.3"/>
    <row r="308" ht="14.25" hidden="1" customHeight="1" x14ac:dyDescent="0.3"/>
    <row r="309" ht="14.25" hidden="1" customHeight="1" x14ac:dyDescent="0.3"/>
    <row r="310" ht="14.25" hidden="1" customHeight="1" x14ac:dyDescent="0.3"/>
    <row r="311" ht="14.25" hidden="1" customHeight="1" x14ac:dyDescent="0.3"/>
    <row r="312" ht="14.25" hidden="1" customHeight="1" x14ac:dyDescent="0.3"/>
    <row r="313" ht="14.25" hidden="1" customHeight="1" x14ac:dyDescent="0.3"/>
    <row r="314" ht="14.25" hidden="1" customHeight="1" x14ac:dyDescent="0.3"/>
    <row r="315" ht="14.25" hidden="1" customHeight="1" x14ac:dyDescent="0.3"/>
    <row r="316" ht="14.25" hidden="1" customHeight="1" x14ac:dyDescent="0.3"/>
    <row r="317" ht="14.25" hidden="1" customHeight="1" x14ac:dyDescent="0.3"/>
    <row r="318" ht="14.25" hidden="1" customHeight="1" x14ac:dyDescent="0.3"/>
    <row r="319" ht="14.25" hidden="1" customHeight="1" x14ac:dyDescent="0.3"/>
    <row r="320" ht="14.25" hidden="1" customHeight="1" x14ac:dyDescent="0.3"/>
    <row r="321" ht="14.25" hidden="1" customHeight="1" x14ac:dyDescent="0.3"/>
    <row r="322" ht="14.25" hidden="1" customHeight="1" x14ac:dyDescent="0.3"/>
    <row r="323" ht="14.25" hidden="1" customHeight="1" x14ac:dyDescent="0.3"/>
    <row r="324" ht="14.25" hidden="1" customHeight="1" x14ac:dyDescent="0.3"/>
    <row r="325" ht="14.25" hidden="1" customHeight="1" x14ac:dyDescent="0.3"/>
    <row r="326" ht="14.25" hidden="1" customHeight="1" x14ac:dyDescent="0.3"/>
    <row r="327" ht="14.25" hidden="1" customHeight="1" x14ac:dyDescent="0.3"/>
    <row r="328" ht="14.25" hidden="1" customHeight="1" x14ac:dyDescent="0.3"/>
    <row r="329" ht="14.25" hidden="1" customHeight="1" x14ac:dyDescent="0.3"/>
    <row r="330" ht="14.25" hidden="1" customHeight="1" x14ac:dyDescent="0.3"/>
    <row r="331" ht="14.25" hidden="1" customHeight="1" x14ac:dyDescent="0.3"/>
    <row r="332" ht="14.25" hidden="1" customHeight="1" x14ac:dyDescent="0.3"/>
    <row r="333" ht="14.25" hidden="1" customHeight="1" x14ac:dyDescent="0.3"/>
    <row r="334" ht="14.25" hidden="1" customHeight="1" x14ac:dyDescent="0.3"/>
    <row r="335" ht="14.25" hidden="1" customHeight="1" x14ac:dyDescent="0.3"/>
    <row r="336" ht="14.25" hidden="1" customHeight="1" x14ac:dyDescent="0.3"/>
    <row r="337" ht="14.25" hidden="1" customHeight="1" x14ac:dyDescent="0.3"/>
    <row r="338" ht="14.25" hidden="1" customHeight="1" x14ac:dyDescent="0.3"/>
    <row r="339" ht="14.25" hidden="1" customHeight="1" x14ac:dyDescent="0.3"/>
    <row r="340" ht="14.25" hidden="1" customHeight="1" x14ac:dyDescent="0.3"/>
    <row r="341" ht="14.25" hidden="1" customHeight="1" x14ac:dyDescent="0.3"/>
    <row r="342" ht="14.25" hidden="1" customHeight="1" x14ac:dyDescent="0.3"/>
    <row r="343" ht="14.25" hidden="1" customHeight="1" x14ac:dyDescent="0.3"/>
    <row r="344" ht="14.25" hidden="1" customHeight="1" x14ac:dyDescent="0.3"/>
    <row r="345" ht="14.25" hidden="1" customHeight="1" x14ac:dyDescent="0.3"/>
    <row r="346" ht="14.25" hidden="1" customHeight="1" x14ac:dyDescent="0.3"/>
    <row r="347" ht="14.25" hidden="1" customHeight="1" x14ac:dyDescent="0.3"/>
    <row r="348" ht="14.25" hidden="1" customHeight="1" x14ac:dyDescent="0.3"/>
    <row r="349" ht="14.25" hidden="1" customHeight="1" x14ac:dyDescent="0.3"/>
    <row r="350" ht="14.25" hidden="1" customHeight="1" x14ac:dyDescent="0.3"/>
    <row r="351" ht="14.25" hidden="1" customHeight="1" x14ac:dyDescent="0.3"/>
    <row r="352" ht="14.25" hidden="1" customHeight="1" x14ac:dyDescent="0.3"/>
    <row r="353" ht="14.25" hidden="1" customHeight="1" x14ac:dyDescent="0.3"/>
    <row r="354" ht="14.25" hidden="1" customHeight="1" x14ac:dyDescent="0.3"/>
    <row r="355" ht="14.25" hidden="1" customHeight="1" x14ac:dyDescent="0.3"/>
    <row r="356" ht="14.25" hidden="1" customHeight="1" x14ac:dyDescent="0.3"/>
    <row r="357" ht="14.25" hidden="1" customHeight="1" x14ac:dyDescent="0.3"/>
    <row r="358" ht="14.25" hidden="1" customHeight="1" x14ac:dyDescent="0.3"/>
    <row r="359" ht="14.25" hidden="1" customHeight="1" x14ac:dyDescent="0.3"/>
    <row r="360" ht="14.25" hidden="1" customHeight="1" x14ac:dyDescent="0.3"/>
    <row r="361" ht="14.25" hidden="1" customHeight="1" x14ac:dyDescent="0.3"/>
    <row r="362" ht="14.25" hidden="1" customHeight="1" x14ac:dyDescent="0.3"/>
    <row r="363" ht="14.25" hidden="1" customHeight="1" x14ac:dyDescent="0.3"/>
    <row r="364" ht="14.25" hidden="1" customHeight="1" x14ac:dyDescent="0.3"/>
    <row r="365" ht="14.25" hidden="1" customHeight="1" x14ac:dyDescent="0.3"/>
    <row r="366" ht="14.25" hidden="1" customHeight="1" x14ac:dyDescent="0.3"/>
    <row r="367" ht="14.25" hidden="1" customHeight="1" x14ac:dyDescent="0.3"/>
    <row r="368" ht="14.25" hidden="1" customHeight="1" x14ac:dyDescent="0.3"/>
    <row r="369" ht="14.25" hidden="1" customHeight="1" x14ac:dyDescent="0.3"/>
    <row r="370" ht="14.25" hidden="1" customHeight="1" x14ac:dyDescent="0.3"/>
    <row r="371" ht="14.25" hidden="1" customHeight="1" x14ac:dyDescent="0.3"/>
    <row r="372" ht="14.25" hidden="1" customHeight="1" x14ac:dyDescent="0.3"/>
    <row r="373" ht="14.25" hidden="1" customHeight="1" x14ac:dyDescent="0.3"/>
    <row r="374" ht="14.25" hidden="1" customHeight="1" x14ac:dyDescent="0.3"/>
    <row r="375" ht="14.25" hidden="1" customHeight="1" x14ac:dyDescent="0.3"/>
    <row r="376" ht="14.25" hidden="1" customHeight="1" x14ac:dyDescent="0.3"/>
    <row r="377" ht="14.25" hidden="1" customHeight="1" x14ac:dyDescent="0.3"/>
    <row r="378" ht="14.25" hidden="1" customHeight="1" x14ac:dyDescent="0.3"/>
    <row r="379" ht="14.25" hidden="1" customHeight="1" x14ac:dyDescent="0.3"/>
    <row r="380" ht="14.25" hidden="1" customHeight="1" x14ac:dyDescent="0.3"/>
    <row r="381" ht="14.25" hidden="1" customHeight="1" x14ac:dyDescent="0.3"/>
    <row r="382" ht="14.25" hidden="1" customHeight="1" x14ac:dyDescent="0.3"/>
    <row r="383" ht="14.25" hidden="1" customHeight="1" x14ac:dyDescent="0.3"/>
    <row r="384" ht="14.25" hidden="1" customHeight="1" x14ac:dyDescent="0.3"/>
    <row r="385" ht="14.25" hidden="1" customHeight="1" x14ac:dyDescent="0.3"/>
    <row r="386" ht="14.25" hidden="1" customHeight="1" x14ac:dyDescent="0.3"/>
    <row r="387" ht="14.25" hidden="1" customHeight="1" x14ac:dyDescent="0.3"/>
    <row r="388" ht="14.25" hidden="1" customHeight="1" x14ac:dyDescent="0.3"/>
    <row r="389" ht="14.25" hidden="1" customHeight="1" x14ac:dyDescent="0.3"/>
    <row r="390" ht="14.25" hidden="1" customHeight="1" x14ac:dyDescent="0.3"/>
    <row r="391" ht="14.25" hidden="1" customHeight="1" x14ac:dyDescent="0.3"/>
    <row r="392" ht="14.25" hidden="1" customHeight="1" x14ac:dyDescent="0.3"/>
    <row r="393" ht="14.25" hidden="1" customHeight="1" x14ac:dyDescent="0.3"/>
    <row r="394" ht="14.25" hidden="1" customHeight="1" x14ac:dyDescent="0.3"/>
    <row r="395" ht="14.25" hidden="1" customHeight="1" x14ac:dyDescent="0.3"/>
    <row r="396" ht="14.25" hidden="1" customHeight="1" x14ac:dyDescent="0.3"/>
    <row r="397" ht="14.25" hidden="1" customHeight="1" x14ac:dyDescent="0.3"/>
    <row r="398" ht="14.25" hidden="1" customHeight="1" x14ac:dyDescent="0.3"/>
    <row r="399" ht="14.25" hidden="1" customHeight="1" x14ac:dyDescent="0.3"/>
    <row r="400" ht="14.25" hidden="1" customHeight="1" x14ac:dyDescent="0.3"/>
    <row r="401" ht="14.25" hidden="1" customHeight="1" x14ac:dyDescent="0.3"/>
    <row r="402" ht="14.25" hidden="1" customHeight="1" x14ac:dyDescent="0.3"/>
    <row r="403" ht="14.25" hidden="1" customHeight="1" x14ac:dyDescent="0.3"/>
    <row r="404" ht="14.25" hidden="1" customHeight="1" x14ac:dyDescent="0.3"/>
    <row r="405" ht="14.25" hidden="1" customHeight="1" x14ac:dyDescent="0.3"/>
    <row r="406" ht="14.25" hidden="1" customHeight="1" x14ac:dyDescent="0.3"/>
    <row r="407" ht="14.25" hidden="1" customHeight="1" x14ac:dyDescent="0.3"/>
    <row r="408" ht="14.25" hidden="1" customHeight="1" x14ac:dyDescent="0.3"/>
    <row r="409" ht="14.25" hidden="1" customHeight="1" x14ac:dyDescent="0.3"/>
    <row r="410" ht="14.25" hidden="1" customHeight="1" x14ac:dyDescent="0.3"/>
    <row r="411" ht="14.25" hidden="1" customHeight="1" x14ac:dyDescent="0.3"/>
    <row r="412" ht="14.25" hidden="1" customHeight="1" x14ac:dyDescent="0.3"/>
    <row r="413" ht="14.25" hidden="1" customHeight="1" x14ac:dyDescent="0.3"/>
    <row r="414" ht="14.25" hidden="1" customHeight="1" x14ac:dyDescent="0.3"/>
    <row r="415" ht="14.25" hidden="1" customHeight="1" x14ac:dyDescent="0.3"/>
    <row r="416" ht="14.25" hidden="1" customHeight="1" x14ac:dyDescent="0.3"/>
    <row r="417" ht="14.25" hidden="1" customHeight="1" x14ac:dyDescent="0.3"/>
    <row r="418" ht="14.25" hidden="1" customHeight="1" x14ac:dyDescent="0.3"/>
    <row r="419" ht="14.25" hidden="1" customHeight="1" x14ac:dyDescent="0.3"/>
    <row r="420" ht="14.25" hidden="1" customHeight="1" x14ac:dyDescent="0.3"/>
    <row r="421" ht="14.25" hidden="1" customHeight="1" x14ac:dyDescent="0.3"/>
    <row r="422" ht="14.25" hidden="1" customHeight="1" x14ac:dyDescent="0.3"/>
    <row r="423" ht="14.25" hidden="1" customHeight="1" x14ac:dyDescent="0.3"/>
    <row r="424" ht="14.25" hidden="1" customHeight="1" x14ac:dyDescent="0.3"/>
    <row r="425" ht="14.25" hidden="1" customHeight="1" x14ac:dyDescent="0.3"/>
    <row r="426" ht="14.25" hidden="1" customHeight="1" x14ac:dyDescent="0.3"/>
    <row r="427" ht="14.25" hidden="1" customHeight="1" x14ac:dyDescent="0.3"/>
    <row r="428" ht="14.25" hidden="1" customHeight="1" x14ac:dyDescent="0.3"/>
    <row r="429" ht="14.25" hidden="1" customHeight="1" x14ac:dyDescent="0.3"/>
    <row r="430" ht="14.25" hidden="1" customHeight="1" x14ac:dyDescent="0.3"/>
    <row r="431" ht="14.25" hidden="1" customHeight="1" x14ac:dyDescent="0.3"/>
    <row r="432" ht="14.25" hidden="1" customHeight="1" x14ac:dyDescent="0.3"/>
    <row r="433" ht="14.25" hidden="1" customHeight="1" x14ac:dyDescent="0.3"/>
    <row r="434" ht="14.25" hidden="1" customHeight="1" x14ac:dyDescent="0.3"/>
    <row r="435" ht="14.25" hidden="1" customHeight="1" x14ac:dyDescent="0.3"/>
    <row r="436" ht="14.25" hidden="1" customHeight="1" x14ac:dyDescent="0.3"/>
    <row r="437" ht="14.25" hidden="1" customHeight="1" x14ac:dyDescent="0.3"/>
    <row r="438" ht="14.25" hidden="1" customHeight="1" x14ac:dyDescent="0.3"/>
    <row r="439" ht="14.25" hidden="1" customHeight="1" x14ac:dyDescent="0.3"/>
    <row r="440" ht="14.25" hidden="1" customHeight="1" x14ac:dyDescent="0.3"/>
    <row r="441" ht="14.25" hidden="1" customHeight="1" x14ac:dyDescent="0.3"/>
    <row r="442" ht="14.25" hidden="1" customHeight="1" x14ac:dyDescent="0.3"/>
    <row r="443" ht="14.25" hidden="1" customHeight="1" x14ac:dyDescent="0.3"/>
    <row r="444" ht="14.25" hidden="1" customHeight="1" x14ac:dyDescent="0.3"/>
    <row r="445" ht="14.25" hidden="1" customHeight="1" x14ac:dyDescent="0.3"/>
    <row r="446" ht="14.25" hidden="1" customHeight="1" x14ac:dyDescent="0.3"/>
    <row r="447" ht="14.25" hidden="1" customHeight="1" x14ac:dyDescent="0.3"/>
    <row r="448" ht="14.25" hidden="1" customHeight="1" x14ac:dyDescent="0.3"/>
    <row r="449" ht="14.25" hidden="1" customHeight="1" x14ac:dyDescent="0.3"/>
    <row r="450" ht="14.25" hidden="1" customHeight="1" x14ac:dyDescent="0.3"/>
    <row r="451" ht="14.25" hidden="1" customHeight="1" x14ac:dyDescent="0.3"/>
    <row r="452" ht="14.25" hidden="1" customHeight="1" x14ac:dyDescent="0.3"/>
    <row r="453" ht="14.25" hidden="1" customHeight="1" x14ac:dyDescent="0.3"/>
    <row r="454" ht="14.25" hidden="1" customHeight="1" x14ac:dyDescent="0.3"/>
    <row r="455" ht="14.25" hidden="1" customHeight="1" x14ac:dyDescent="0.3"/>
    <row r="456" ht="14.25" hidden="1" customHeight="1" x14ac:dyDescent="0.3"/>
    <row r="457" ht="14.25" hidden="1" customHeight="1" x14ac:dyDescent="0.3"/>
    <row r="458" ht="14.25" hidden="1" customHeight="1" x14ac:dyDescent="0.3"/>
    <row r="459" ht="14.25" hidden="1" customHeight="1" x14ac:dyDescent="0.3"/>
    <row r="460" ht="14.25" hidden="1" customHeight="1" x14ac:dyDescent="0.3"/>
    <row r="461" ht="14.25" hidden="1" customHeight="1" x14ac:dyDescent="0.3"/>
    <row r="462" ht="14.25" hidden="1" customHeight="1" x14ac:dyDescent="0.3"/>
    <row r="463" ht="14.25" hidden="1" customHeight="1" x14ac:dyDescent="0.3"/>
    <row r="464" ht="14.25" hidden="1" customHeight="1" x14ac:dyDescent="0.3"/>
    <row r="465" ht="14.25" hidden="1" customHeight="1" x14ac:dyDescent="0.3"/>
    <row r="466" ht="14.25" hidden="1" customHeight="1" x14ac:dyDescent="0.3"/>
    <row r="467" ht="14.25" hidden="1" customHeight="1" x14ac:dyDescent="0.3"/>
    <row r="468" ht="14.25" hidden="1" customHeight="1" x14ac:dyDescent="0.3"/>
    <row r="469" ht="14.25" hidden="1" customHeight="1" x14ac:dyDescent="0.3"/>
    <row r="470" ht="14.25" hidden="1" customHeight="1" x14ac:dyDescent="0.3"/>
    <row r="471" ht="14.25" hidden="1" customHeight="1" x14ac:dyDescent="0.3"/>
    <row r="472" ht="14.25" hidden="1" customHeight="1" x14ac:dyDescent="0.3"/>
    <row r="473" ht="14.25" hidden="1" customHeight="1" x14ac:dyDescent="0.3"/>
    <row r="474" ht="14.25" hidden="1" customHeight="1" x14ac:dyDescent="0.3"/>
    <row r="475" ht="14.25" hidden="1" customHeight="1" x14ac:dyDescent="0.3"/>
    <row r="476" ht="14.25" hidden="1" customHeight="1" x14ac:dyDescent="0.3"/>
    <row r="477" ht="14.25" hidden="1" customHeight="1" x14ac:dyDescent="0.3"/>
    <row r="478" ht="14.25" hidden="1" customHeight="1" x14ac:dyDescent="0.3"/>
    <row r="479" ht="14.25" hidden="1" customHeight="1" x14ac:dyDescent="0.3"/>
    <row r="480" ht="14.25" hidden="1" customHeight="1" x14ac:dyDescent="0.3"/>
    <row r="481" ht="14.25" hidden="1" customHeight="1" x14ac:dyDescent="0.3"/>
    <row r="482" ht="14.25" hidden="1" customHeight="1" x14ac:dyDescent="0.3"/>
    <row r="483" ht="14.25" hidden="1" customHeight="1" x14ac:dyDescent="0.3"/>
    <row r="484" ht="14.25" hidden="1" customHeight="1" x14ac:dyDescent="0.3"/>
    <row r="485" ht="14.25" hidden="1" customHeight="1" x14ac:dyDescent="0.3"/>
    <row r="486" ht="14.25" hidden="1" customHeight="1" x14ac:dyDescent="0.3"/>
    <row r="487" ht="14.25" hidden="1" customHeight="1" x14ac:dyDescent="0.3"/>
    <row r="488" ht="14.25" hidden="1" customHeight="1" x14ac:dyDescent="0.3"/>
    <row r="489" ht="14.25" hidden="1" customHeight="1" x14ac:dyDescent="0.3"/>
    <row r="490" ht="14.25" hidden="1" customHeight="1" x14ac:dyDescent="0.3"/>
    <row r="491" ht="14.25" hidden="1" customHeight="1" x14ac:dyDescent="0.3"/>
    <row r="492" ht="14.25" hidden="1" customHeight="1" x14ac:dyDescent="0.3"/>
    <row r="493" ht="14.25" hidden="1" customHeight="1" x14ac:dyDescent="0.3"/>
    <row r="494" ht="14.25" hidden="1" customHeight="1" x14ac:dyDescent="0.3"/>
    <row r="495" ht="14.25" hidden="1" customHeight="1" x14ac:dyDescent="0.3"/>
    <row r="496" ht="14.25" hidden="1" customHeight="1" x14ac:dyDescent="0.3"/>
    <row r="497" ht="14.25" hidden="1" customHeight="1" x14ac:dyDescent="0.3"/>
    <row r="498" ht="14.25" hidden="1" customHeight="1" x14ac:dyDescent="0.3"/>
    <row r="499" ht="14.25" hidden="1" customHeight="1" x14ac:dyDescent="0.3"/>
    <row r="500" ht="14.25" hidden="1" customHeight="1" x14ac:dyDescent="0.3"/>
    <row r="501" ht="14.25" hidden="1" customHeight="1" x14ac:dyDescent="0.3"/>
    <row r="502" ht="14.25" hidden="1" customHeight="1" x14ac:dyDescent="0.3"/>
    <row r="503" ht="14.25" hidden="1" customHeight="1" x14ac:dyDescent="0.3"/>
    <row r="504" ht="14.25" hidden="1" customHeight="1" x14ac:dyDescent="0.3"/>
    <row r="505" ht="14.25" hidden="1" customHeight="1" x14ac:dyDescent="0.3"/>
    <row r="506" ht="14.25" hidden="1" customHeight="1" x14ac:dyDescent="0.3"/>
    <row r="507" ht="14.25" hidden="1" customHeight="1" x14ac:dyDescent="0.3"/>
    <row r="508" ht="14.25" hidden="1" customHeight="1" x14ac:dyDescent="0.3"/>
    <row r="509" ht="14.25" hidden="1" customHeight="1" x14ac:dyDescent="0.3"/>
    <row r="510" ht="14.25" hidden="1" customHeight="1" x14ac:dyDescent="0.3"/>
    <row r="511" ht="14.25" hidden="1" customHeight="1" x14ac:dyDescent="0.3"/>
    <row r="512" ht="14.25" hidden="1" customHeight="1" x14ac:dyDescent="0.3"/>
    <row r="513" ht="14.25" hidden="1" customHeight="1" x14ac:dyDescent="0.3"/>
    <row r="514" ht="14.25" hidden="1" customHeight="1" x14ac:dyDescent="0.3"/>
    <row r="515" ht="14.25" hidden="1" customHeight="1" x14ac:dyDescent="0.3"/>
    <row r="516" ht="14.25" hidden="1" customHeight="1" x14ac:dyDescent="0.3"/>
    <row r="517" ht="14.25" hidden="1" customHeight="1" x14ac:dyDescent="0.3"/>
    <row r="518" ht="14.25" hidden="1" customHeight="1" x14ac:dyDescent="0.3"/>
    <row r="519" ht="14.25" hidden="1" customHeight="1" x14ac:dyDescent="0.3"/>
    <row r="520" ht="14.25" hidden="1" customHeight="1" x14ac:dyDescent="0.3"/>
    <row r="521" ht="14.25" hidden="1" customHeight="1" x14ac:dyDescent="0.3"/>
    <row r="522" ht="14.25" hidden="1" customHeight="1" x14ac:dyDescent="0.3"/>
    <row r="523" ht="14.25" hidden="1" customHeight="1" x14ac:dyDescent="0.3"/>
    <row r="524" ht="14.25" hidden="1" customHeight="1" x14ac:dyDescent="0.3"/>
    <row r="525" ht="14.25" hidden="1" customHeight="1" x14ac:dyDescent="0.3"/>
    <row r="526" ht="14.25" hidden="1" customHeight="1" x14ac:dyDescent="0.3"/>
    <row r="527" ht="14.25" hidden="1" customHeight="1" x14ac:dyDescent="0.3"/>
    <row r="528" ht="14.25" hidden="1" customHeight="1" x14ac:dyDescent="0.3"/>
    <row r="529" ht="14.25" hidden="1" customHeight="1" x14ac:dyDescent="0.3"/>
    <row r="530" ht="14.25" hidden="1" customHeight="1" x14ac:dyDescent="0.3"/>
    <row r="531" ht="14.25" hidden="1" customHeight="1" x14ac:dyDescent="0.3"/>
    <row r="532" ht="14.25" hidden="1" customHeight="1" x14ac:dyDescent="0.3"/>
    <row r="533" ht="14.25" hidden="1" customHeight="1" x14ac:dyDescent="0.3"/>
    <row r="534" ht="14.25" hidden="1" customHeight="1" x14ac:dyDescent="0.3"/>
    <row r="535" ht="14.25" hidden="1" customHeight="1" x14ac:dyDescent="0.3"/>
    <row r="536" ht="14.25" hidden="1" customHeight="1" x14ac:dyDescent="0.3"/>
    <row r="537" ht="14.25" hidden="1" customHeight="1" x14ac:dyDescent="0.3"/>
    <row r="538" ht="14.25" hidden="1" customHeight="1" x14ac:dyDescent="0.3"/>
    <row r="539" ht="14.25" hidden="1" customHeight="1" x14ac:dyDescent="0.3"/>
    <row r="540" ht="14.25" hidden="1" customHeight="1" x14ac:dyDescent="0.3"/>
    <row r="541" ht="14.25" hidden="1" customHeight="1" x14ac:dyDescent="0.3"/>
    <row r="542" ht="14.25" hidden="1" customHeight="1" x14ac:dyDescent="0.3"/>
    <row r="543" ht="14.25" hidden="1" customHeight="1" x14ac:dyDescent="0.3"/>
    <row r="544" ht="14.25" hidden="1" customHeight="1" x14ac:dyDescent="0.3"/>
    <row r="545" ht="14.25" hidden="1" customHeight="1" x14ac:dyDescent="0.3"/>
    <row r="546" ht="14.25" hidden="1" customHeight="1" x14ac:dyDescent="0.3"/>
    <row r="547" ht="14.25" hidden="1" customHeight="1" x14ac:dyDescent="0.3"/>
    <row r="548" ht="14.25" hidden="1" customHeight="1" x14ac:dyDescent="0.3"/>
    <row r="549" ht="14.25" hidden="1" customHeight="1" x14ac:dyDescent="0.3"/>
    <row r="550" ht="14.25" hidden="1" customHeight="1" x14ac:dyDescent="0.3"/>
    <row r="551" ht="14.25" hidden="1" customHeight="1" x14ac:dyDescent="0.3"/>
    <row r="552" ht="14.25" hidden="1" customHeight="1" x14ac:dyDescent="0.3"/>
    <row r="553" ht="14.25" hidden="1" customHeight="1" x14ac:dyDescent="0.3"/>
    <row r="554" ht="14.25" hidden="1" customHeight="1" x14ac:dyDescent="0.3"/>
    <row r="555" ht="14.25" hidden="1" customHeight="1" x14ac:dyDescent="0.3"/>
    <row r="556" ht="14.25" hidden="1" customHeight="1" x14ac:dyDescent="0.3"/>
    <row r="557" ht="14.25" hidden="1" customHeight="1" x14ac:dyDescent="0.3"/>
    <row r="558" ht="14.25" hidden="1" customHeight="1" x14ac:dyDescent="0.3"/>
    <row r="559" ht="14.25" hidden="1" customHeight="1" x14ac:dyDescent="0.3"/>
    <row r="560" ht="14.25" hidden="1" customHeight="1" x14ac:dyDescent="0.3"/>
    <row r="561" ht="14.25" hidden="1" customHeight="1" x14ac:dyDescent="0.3"/>
    <row r="562" ht="14.25" hidden="1" customHeight="1" x14ac:dyDescent="0.3"/>
    <row r="563" ht="14.25" hidden="1" customHeight="1" x14ac:dyDescent="0.3"/>
    <row r="564" ht="14.25" hidden="1" customHeight="1" x14ac:dyDescent="0.3"/>
    <row r="565" ht="14.25" hidden="1" customHeight="1" x14ac:dyDescent="0.3"/>
    <row r="566" ht="14.25" hidden="1" customHeight="1" x14ac:dyDescent="0.3"/>
    <row r="567" ht="14.25" hidden="1" customHeight="1" x14ac:dyDescent="0.3"/>
    <row r="568" ht="14.25" hidden="1" customHeight="1" x14ac:dyDescent="0.3"/>
    <row r="569" ht="14.25" hidden="1" customHeight="1" x14ac:dyDescent="0.3"/>
    <row r="570" ht="14.25" hidden="1" customHeight="1" x14ac:dyDescent="0.3"/>
    <row r="571" ht="14.25" hidden="1" customHeight="1" x14ac:dyDescent="0.3"/>
    <row r="572" ht="14.25" hidden="1" customHeight="1" x14ac:dyDescent="0.3"/>
    <row r="573" ht="14.25" hidden="1" customHeight="1" x14ac:dyDescent="0.3"/>
    <row r="574" ht="14.25" hidden="1" customHeight="1" x14ac:dyDescent="0.3"/>
    <row r="575" ht="14.25" hidden="1" customHeight="1" x14ac:dyDescent="0.3"/>
    <row r="576" ht="14.25" hidden="1" customHeight="1" x14ac:dyDescent="0.3"/>
    <row r="577" ht="14.25" hidden="1" customHeight="1" x14ac:dyDescent="0.3"/>
    <row r="578" ht="14.25" hidden="1" customHeight="1" x14ac:dyDescent="0.3"/>
    <row r="579" ht="14.25" hidden="1" customHeight="1" x14ac:dyDescent="0.3"/>
    <row r="580" ht="14.25" hidden="1" customHeight="1" x14ac:dyDescent="0.3"/>
    <row r="581" ht="14.25" hidden="1" customHeight="1" x14ac:dyDescent="0.3"/>
    <row r="582" ht="14.25" hidden="1" customHeight="1" x14ac:dyDescent="0.3"/>
    <row r="583" ht="14.25" hidden="1" customHeight="1" x14ac:dyDescent="0.3"/>
    <row r="584" ht="14.25" hidden="1" customHeight="1" x14ac:dyDescent="0.3"/>
    <row r="585" ht="14.25" hidden="1" customHeight="1" x14ac:dyDescent="0.3"/>
    <row r="586" ht="14.25" hidden="1" customHeight="1" x14ac:dyDescent="0.3"/>
    <row r="587" ht="14.25" hidden="1" customHeight="1" x14ac:dyDescent="0.3"/>
    <row r="588" ht="14.25" hidden="1" customHeight="1" x14ac:dyDescent="0.3"/>
    <row r="589" ht="14.25" hidden="1" customHeight="1" x14ac:dyDescent="0.3"/>
    <row r="590" ht="14.25" hidden="1" customHeight="1" x14ac:dyDescent="0.3"/>
    <row r="591" ht="14.25" hidden="1" customHeight="1" x14ac:dyDescent="0.3"/>
    <row r="592" ht="14.25" hidden="1" customHeight="1" x14ac:dyDescent="0.3"/>
    <row r="593" ht="14.25" hidden="1" customHeight="1" x14ac:dyDescent="0.3"/>
    <row r="594" ht="14.25" hidden="1" customHeight="1" x14ac:dyDescent="0.3"/>
    <row r="595" ht="14.25" hidden="1" customHeight="1" x14ac:dyDescent="0.3"/>
    <row r="596" ht="14.25" hidden="1" customHeight="1" x14ac:dyDescent="0.3"/>
    <row r="597" ht="14.25" hidden="1" customHeight="1" x14ac:dyDescent="0.3"/>
    <row r="598" ht="14.25" hidden="1" customHeight="1" x14ac:dyDescent="0.3"/>
    <row r="599" ht="14.25" hidden="1" customHeight="1" x14ac:dyDescent="0.3"/>
    <row r="600" ht="14.25" hidden="1" customHeight="1" x14ac:dyDescent="0.3"/>
    <row r="601" ht="14.25" hidden="1" customHeight="1" x14ac:dyDescent="0.3"/>
    <row r="602" ht="14.25" hidden="1" customHeight="1" x14ac:dyDescent="0.3"/>
    <row r="603" ht="14.25" hidden="1" customHeight="1" x14ac:dyDescent="0.3"/>
    <row r="604" ht="14.25" hidden="1" customHeight="1" x14ac:dyDescent="0.3"/>
    <row r="605" ht="14.25" hidden="1" customHeight="1" x14ac:dyDescent="0.3"/>
    <row r="606" ht="14.25" hidden="1" customHeight="1" x14ac:dyDescent="0.3"/>
    <row r="607" ht="14.25" hidden="1" customHeight="1" x14ac:dyDescent="0.3"/>
    <row r="608" ht="14.25" hidden="1" customHeight="1" x14ac:dyDescent="0.3"/>
    <row r="609" ht="14.25" hidden="1" customHeight="1" x14ac:dyDescent="0.3"/>
    <row r="610" ht="14.25" hidden="1" customHeight="1" x14ac:dyDescent="0.3"/>
    <row r="611" ht="14.25" hidden="1" customHeight="1" x14ac:dyDescent="0.3"/>
    <row r="612" ht="14.25" hidden="1" customHeight="1" x14ac:dyDescent="0.3"/>
    <row r="613" ht="14.25" hidden="1" customHeight="1" x14ac:dyDescent="0.3"/>
    <row r="614" ht="14.25" hidden="1" customHeight="1" x14ac:dyDescent="0.3"/>
    <row r="615" ht="14.25" hidden="1" customHeight="1" x14ac:dyDescent="0.3"/>
    <row r="616" ht="14.25" hidden="1" customHeight="1" x14ac:dyDescent="0.3"/>
    <row r="617" ht="14.25" hidden="1" customHeight="1" x14ac:dyDescent="0.3"/>
    <row r="618" ht="14.25" hidden="1" customHeight="1" x14ac:dyDescent="0.3"/>
    <row r="619" ht="14.25" hidden="1" customHeight="1" x14ac:dyDescent="0.3"/>
    <row r="620" ht="14.25" hidden="1" customHeight="1" x14ac:dyDescent="0.3"/>
    <row r="621" ht="14.25" hidden="1" customHeight="1" x14ac:dyDescent="0.3"/>
    <row r="622" ht="14.25" hidden="1" customHeight="1" x14ac:dyDescent="0.3"/>
    <row r="623" ht="14.25" hidden="1" customHeight="1" x14ac:dyDescent="0.3"/>
    <row r="624" ht="14.25" hidden="1" customHeight="1" x14ac:dyDescent="0.3"/>
    <row r="625" ht="14.25" hidden="1" customHeight="1" x14ac:dyDescent="0.3"/>
    <row r="626" ht="14.25" hidden="1" customHeight="1" x14ac:dyDescent="0.3"/>
    <row r="627" ht="14.25" hidden="1" customHeight="1" x14ac:dyDescent="0.3"/>
    <row r="628" ht="14.25" hidden="1" customHeight="1" x14ac:dyDescent="0.3"/>
    <row r="629" ht="14.25" hidden="1" customHeight="1" x14ac:dyDescent="0.3"/>
    <row r="630" ht="14.25" hidden="1" customHeight="1" x14ac:dyDescent="0.3"/>
    <row r="631" ht="14.25" hidden="1" customHeight="1" x14ac:dyDescent="0.3"/>
    <row r="632" ht="14.25" hidden="1" customHeight="1" x14ac:dyDescent="0.3"/>
    <row r="633" ht="14.25" hidden="1" customHeight="1" x14ac:dyDescent="0.3"/>
    <row r="634" ht="14.25" hidden="1" customHeight="1" x14ac:dyDescent="0.3"/>
    <row r="635" ht="14.25" hidden="1" customHeight="1" x14ac:dyDescent="0.3"/>
    <row r="636" ht="14.25" hidden="1" customHeight="1" x14ac:dyDescent="0.3"/>
    <row r="637" ht="14.25" hidden="1" customHeight="1" x14ac:dyDescent="0.3"/>
    <row r="638" ht="14.25" hidden="1" customHeight="1" x14ac:dyDescent="0.3"/>
    <row r="639" ht="14.25" hidden="1" customHeight="1" x14ac:dyDescent="0.3"/>
    <row r="640" ht="14.25" hidden="1" customHeight="1" x14ac:dyDescent="0.3"/>
    <row r="641" ht="14.25" hidden="1" customHeight="1" x14ac:dyDescent="0.3"/>
    <row r="642" ht="14.25" hidden="1" customHeight="1" x14ac:dyDescent="0.3"/>
    <row r="643" ht="14.25" hidden="1" customHeight="1" x14ac:dyDescent="0.3"/>
    <row r="644" ht="14.25" hidden="1" customHeight="1" x14ac:dyDescent="0.3"/>
    <row r="645" ht="14.25" hidden="1" customHeight="1" x14ac:dyDescent="0.3"/>
    <row r="646" ht="14.25" hidden="1" customHeight="1" x14ac:dyDescent="0.3"/>
    <row r="647" ht="14.25" hidden="1" customHeight="1" x14ac:dyDescent="0.3"/>
    <row r="648" ht="14.25" hidden="1" customHeight="1" x14ac:dyDescent="0.3"/>
    <row r="649" ht="14.25" hidden="1" customHeight="1" x14ac:dyDescent="0.3"/>
    <row r="650" ht="14.25" hidden="1" customHeight="1" x14ac:dyDescent="0.3"/>
    <row r="651" ht="14.25" hidden="1" customHeight="1" x14ac:dyDescent="0.3"/>
    <row r="652" ht="14.25" hidden="1" customHeight="1" x14ac:dyDescent="0.3"/>
    <row r="653" ht="14.25" hidden="1" customHeight="1" x14ac:dyDescent="0.3"/>
    <row r="654" ht="14.25" hidden="1" customHeight="1" x14ac:dyDescent="0.3"/>
    <row r="655" ht="14.25" hidden="1" customHeight="1" x14ac:dyDescent="0.3"/>
    <row r="656" ht="14.25" hidden="1" customHeight="1" x14ac:dyDescent="0.3"/>
    <row r="657" ht="14.25" hidden="1" customHeight="1" x14ac:dyDescent="0.3"/>
    <row r="658" ht="14.25" hidden="1" customHeight="1" x14ac:dyDescent="0.3"/>
    <row r="659" ht="14.25" hidden="1" customHeight="1" x14ac:dyDescent="0.3"/>
    <row r="660" ht="14.25" hidden="1" customHeight="1" x14ac:dyDescent="0.3"/>
    <row r="661" ht="14.25" hidden="1" customHeight="1" x14ac:dyDescent="0.3"/>
    <row r="662" ht="14.25" hidden="1" customHeight="1" x14ac:dyDescent="0.3"/>
    <row r="663" ht="14.25" hidden="1" customHeight="1" x14ac:dyDescent="0.3"/>
    <row r="664" ht="14.25" hidden="1" customHeight="1" x14ac:dyDescent="0.3"/>
    <row r="665" ht="14.25" hidden="1" customHeight="1" x14ac:dyDescent="0.3"/>
    <row r="666" ht="14.25" hidden="1" customHeight="1" x14ac:dyDescent="0.3"/>
    <row r="667" ht="14.25" hidden="1" customHeight="1" x14ac:dyDescent="0.3"/>
    <row r="668" ht="14.25" hidden="1" customHeight="1" x14ac:dyDescent="0.3"/>
    <row r="669" ht="14.25" hidden="1" customHeight="1" x14ac:dyDescent="0.3"/>
    <row r="670" ht="14.25" hidden="1" customHeight="1" x14ac:dyDescent="0.3"/>
    <row r="671" ht="14.25" hidden="1" customHeight="1" x14ac:dyDescent="0.3"/>
    <row r="672" ht="14.25" hidden="1" customHeight="1" x14ac:dyDescent="0.3"/>
    <row r="673" ht="14.25" hidden="1" customHeight="1" x14ac:dyDescent="0.3"/>
    <row r="674" ht="14.25" hidden="1" customHeight="1" x14ac:dyDescent="0.3"/>
    <row r="675" ht="14.25" hidden="1" customHeight="1" x14ac:dyDescent="0.3"/>
    <row r="676" ht="14.25" hidden="1" customHeight="1" x14ac:dyDescent="0.3"/>
    <row r="677" ht="14.25" hidden="1" customHeight="1" x14ac:dyDescent="0.3"/>
    <row r="678" ht="14.25" hidden="1" customHeight="1" x14ac:dyDescent="0.3"/>
    <row r="679" ht="14.25" hidden="1" customHeight="1" x14ac:dyDescent="0.3"/>
    <row r="680" ht="14.25" hidden="1" customHeight="1" x14ac:dyDescent="0.3"/>
    <row r="681" ht="14.25" hidden="1" customHeight="1" x14ac:dyDescent="0.3"/>
    <row r="682" ht="14.25" hidden="1" customHeight="1" x14ac:dyDescent="0.3"/>
    <row r="683" ht="14.25" hidden="1" customHeight="1" x14ac:dyDescent="0.3"/>
    <row r="684" ht="14.25" hidden="1" customHeight="1" x14ac:dyDescent="0.3"/>
    <row r="685" ht="14.25" hidden="1" customHeight="1" x14ac:dyDescent="0.3"/>
    <row r="686" ht="14.25" hidden="1" customHeight="1" x14ac:dyDescent="0.3"/>
    <row r="687" ht="14.25" hidden="1" customHeight="1" x14ac:dyDescent="0.3"/>
    <row r="688" ht="14.25" hidden="1" customHeight="1" x14ac:dyDescent="0.3"/>
    <row r="689" ht="14.25" hidden="1" customHeight="1" x14ac:dyDescent="0.3"/>
    <row r="690" ht="14.25" hidden="1" customHeight="1" x14ac:dyDescent="0.3"/>
    <row r="691" ht="14.25" hidden="1" customHeight="1" x14ac:dyDescent="0.3"/>
    <row r="692" ht="14.25" hidden="1" customHeight="1" x14ac:dyDescent="0.3"/>
    <row r="693" ht="14.25" hidden="1" customHeight="1" x14ac:dyDescent="0.3"/>
    <row r="694" ht="14.25" hidden="1" customHeight="1" x14ac:dyDescent="0.3"/>
    <row r="695" ht="14.25" hidden="1" customHeight="1" x14ac:dyDescent="0.3"/>
    <row r="696" ht="14.25" hidden="1" customHeight="1" x14ac:dyDescent="0.3"/>
    <row r="697" ht="14.25" hidden="1" customHeight="1" x14ac:dyDescent="0.3"/>
    <row r="698" ht="14.25" hidden="1" customHeight="1" x14ac:dyDescent="0.3"/>
    <row r="699" ht="14.25" hidden="1" customHeight="1" x14ac:dyDescent="0.3"/>
    <row r="700" ht="14.25" hidden="1" customHeight="1" x14ac:dyDescent="0.3"/>
    <row r="701" ht="14.25" hidden="1" customHeight="1" x14ac:dyDescent="0.3"/>
    <row r="702" ht="14.25" hidden="1" customHeight="1" x14ac:dyDescent="0.3"/>
    <row r="703" ht="14.25" hidden="1" customHeight="1" x14ac:dyDescent="0.3"/>
    <row r="704" ht="14.25" hidden="1" customHeight="1" x14ac:dyDescent="0.3"/>
    <row r="705" ht="14.25" hidden="1" customHeight="1" x14ac:dyDescent="0.3"/>
    <row r="706" ht="14.25" hidden="1" customHeight="1" x14ac:dyDescent="0.3"/>
    <row r="707" ht="14.25" hidden="1" customHeight="1" x14ac:dyDescent="0.3"/>
    <row r="708" ht="14.25" hidden="1" customHeight="1" x14ac:dyDescent="0.3"/>
    <row r="709" ht="14.25" hidden="1" customHeight="1" x14ac:dyDescent="0.3"/>
    <row r="710" ht="14.25" hidden="1" customHeight="1" x14ac:dyDescent="0.3"/>
    <row r="711" ht="14.25" hidden="1" customHeight="1" x14ac:dyDescent="0.3"/>
    <row r="712" ht="14.25" hidden="1" customHeight="1" x14ac:dyDescent="0.3"/>
    <row r="713" ht="14.25" hidden="1" customHeight="1" x14ac:dyDescent="0.3"/>
    <row r="714" ht="14.25" hidden="1" customHeight="1" x14ac:dyDescent="0.3"/>
    <row r="715" ht="14.25" hidden="1" customHeight="1" x14ac:dyDescent="0.3"/>
    <row r="716" ht="14.25" hidden="1" customHeight="1" x14ac:dyDescent="0.3"/>
    <row r="717" ht="14.25" hidden="1" customHeight="1" x14ac:dyDescent="0.3"/>
    <row r="718" ht="14.25" hidden="1" customHeight="1" x14ac:dyDescent="0.3"/>
    <row r="719" ht="14.25" hidden="1" customHeight="1" x14ac:dyDescent="0.3"/>
    <row r="720" ht="14.25" hidden="1" customHeight="1" x14ac:dyDescent="0.3"/>
    <row r="721" ht="14.25" hidden="1" customHeight="1" x14ac:dyDescent="0.3"/>
    <row r="722" ht="14.25" hidden="1" customHeight="1" x14ac:dyDescent="0.3"/>
    <row r="723" ht="14.25" hidden="1" customHeight="1" x14ac:dyDescent="0.3"/>
    <row r="724" ht="14.25" hidden="1" customHeight="1" x14ac:dyDescent="0.3"/>
    <row r="725" ht="14.25" hidden="1" customHeight="1" x14ac:dyDescent="0.3"/>
    <row r="726" ht="14.25" hidden="1" customHeight="1" x14ac:dyDescent="0.3"/>
    <row r="727" ht="14.25" hidden="1" customHeight="1" x14ac:dyDescent="0.3"/>
    <row r="728" ht="14.25" hidden="1" customHeight="1" x14ac:dyDescent="0.3"/>
    <row r="729" ht="14.25" hidden="1" customHeight="1" x14ac:dyDescent="0.3"/>
    <row r="730" ht="14.25" hidden="1" customHeight="1" x14ac:dyDescent="0.3"/>
    <row r="731" ht="14.25" hidden="1" customHeight="1" x14ac:dyDescent="0.3"/>
    <row r="732" ht="14.25" hidden="1" customHeight="1" x14ac:dyDescent="0.3"/>
    <row r="733" ht="14.25" hidden="1" customHeight="1" x14ac:dyDescent="0.3"/>
    <row r="734" ht="14.25" hidden="1" customHeight="1" x14ac:dyDescent="0.3"/>
    <row r="735" ht="14.25" hidden="1" customHeight="1" x14ac:dyDescent="0.3"/>
    <row r="736" ht="14.25" hidden="1" customHeight="1" x14ac:dyDescent="0.3"/>
    <row r="737" ht="14.25" hidden="1" customHeight="1" x14ac:dyDescent="0.3"/>
    <row r="738" ht="14.25" hidden="1" customHeight="1" x14ac:dyDescent="0.3"/>
    <row r="739" ht="14.25" hidden="1" customHeight="1" x14ac:dyDescent="0.3"/>
    <row r="740" ht="14.25" hidden="1" customHeight="1" x14ac:dyDescent="0.3"/>
    <row r="741" ht="14.25" hidden="1" customHeight="1" x14ac:dyDescent="0.3"/>
    <row r="742" ht="14.25" hidden="1" customHeight="1" x14ac:dyDescent="0.3"/>
    <row r="743" ht="14.25" hidden="1" customHeight="1" x14ac:dyDescent="0.3"/>
    <row r="744" ht="14.25" hidden="1" customHeight="1" x14ac:dyDescent="0.3"/>
    <row r="745" ht="14.25" hidden="1" customHeight="1" x14ac:dyDescent="0.3"/>
    <row r="746" ht="14.25" hidden="1" customHeight="1" x14ac:dyDescent="0.3"/>
    <row r="747" ht="14.25" hidden="1" customHeight="1" x14ac:dyDescent="0.3"/>
    <row r="748" ht="14.25" hidden="1" customHeight="1" x14ac:dyDescent="0.3"/>
    <row r="749" ht="14.25" hidden="1" customHeight="1" x14ac:dyDescent="0.3"/>
    <row r="750" ht="14.25" hidden="1" customHeight="1" x14ac:dyDescent="0.3"/>
    <row r="751" ht="14.25" hidden="1" customHeight="1" x14ac:dyDescent="0.3"/>
    <row r="752" ht="14.25" hidden="1" customHeight="1" x14ac:dyDescent="0.3"/>
    <row r="753" ht="14.25" hidden="1" customHeight="1" x14ac:dyDescent="0.3"/>
    <row r="754" ht="14.25" hidden="1" customHeight="1" x14ac:dyDescent="0.3"/>
    <row r="755" ht="14.25" hidden="1" customHeight="1" x14ac:dyDescent="0.3"/>
    <row r="756" ht="14.25" hidden="1" customHeight="1" x14ac:dyDescent="0.3"/>
    <row r="757" ht="14.25" hidden="1" customHeight="1" x14ac:dyDescent="0.3"/>
    <row r="758" ht="14.25" hidden="1" customHeight="1" x14ac:dyDescent="0.3"/>
    <row r="759" ht="14.25" hidden="1" customHeight="1" x14ac:dyDescent="0.3"/>
    <row r="760" ht="14.25" hidden="1" customHeight="1" x14ac:dyDescent="0.3"/>
    <row r="761" ht="14.25" hidden="1" customHeight="1" x14ac:dyDescent="0.3"/>
    <row r="762" ht="14.25" hidden="1" customHeight="1" x14ac:dyDescent="0.3"/>
    <row r="763" ht="14.25" hidden="1" customHeight="1" x14ac:dyDescent="0.3"/>
    <row r="764" ht="14.25" hidden="1" customHeight="1" x14ac:dyDescent="0.3"/>
    <row r="765" ht="14.25" hidden="1" customHeight="1" x14ac:dyDescent="0.3"/>
    <row r="766" ht="14.25" hidden="1" customHeight="1" x14ac:dyDescent="0.3"/>
    <row r="767" ht="14.25" hidden="1" customHeight="1" x14ac:dyDescent="0.3"/>
    <row r="768" ht="14.25" hidden="1" customHeight="1" x14ac:dyDescent="0.3"/>
    <row r="769" ht="14.25" hidden="1" customHeight="1" x14ac:dyDescent="0.3"/>
    <row r="770" ht="14.25" hidden="1" customHeight="1" x14ac:dyDescent="0.3"/>
    <row r="771" ht="14.25" hidden="1" customHeight="1" x14ac:dyDescent="0.3"/>
    <row r="772" ht="14.25" hidden="1" customHeight="1" x14ac:dyDescent="0.3"/>
    <row r="773" ht="14.25" hidden="1" customHeight="1" x14ac:dyDescent="0.3"/>
    <row r="774" ht="14.25" hidden="1" customHeight="1" x14ac:dyDescent="0.3"/>
    <row r="775" ht="14.25" hidden="1" customHeight="1" x14ac:dyDescent="0.3"/>
    <row r="776" ht="14.25" hidden="1" customHeight="1" x14ac:dyDescent="0.3"/>
    <row r="777" ht="14.25" hidden="1" customHeight="1" x14ac:dyDescent="0.3"/>
    <row r="778" ht="14.25" hidden="1" customHeight="1" x14ac:dyDescent="0.3"/>
    <row r="779" ht="14.25" hidden="1" customHeight="1" x14ac:dyDescent="0.3"/>
    <row r="780" ht="14.25" hidden="1" customHeight="1" x14ac:dyDescent="0.3"/>
    <row r="781" ht="14.25" hidden="1" customHeight="1" x14ac:dyDescent="0.3"/>
    <row r="782" ht="14.25" hidden="1" customHeight="1" x14ac:dyDescent="0.3"/>
    <row r="783" ht="14.25" hidden="1" customHeight="1" x14ac:dyDescent="0.3"/>
    <row r="784" ht="14.25" hidden="1" customHeight="1" x14ac:dyDescent="0.3"/>
    <row r="785" ht="14.25" hidden="1" customHeight="1" x14ac:dyDescent="0.3"/>
    <row r="786" ht="14.25" hidden="1" customHeight="1" x14ac:dyDescent="0.3"/>
    <row r="787" ht="14.25" hidden="1" customHeight="1" x14ac:dyDescent="0.3"/>
    <row r="788" ht="14.25" hidden="1" customHeight="1" x14ac:dyDescent="0.3"/>
    <row r="789" ht="14.25" hidden="1" customHeight="1" x14ac:dyDescent="0.3"/>
    <row r="790" ht="14.25" hidden="1" customHeight="1" x14ac:dyDescent="0.3"/>
    <row r="791" ht="14.25" hidden="1" customHeight="1" x14ac:dyDescent="0.3"/>
    <row r="792" ht="14.25" hidden="1" customHeight="1" x14ac:dyDescent="0.3"/>
    <row r="793" ht="14.25" hidden="1" customHeight="1" x14ac:dyDescent="0.3"/>
    <row r="794" ht="14.25" hidden="1" customHeight="1" x14ac:dyDescent="0.3"/>
    <row r="795" ht="14.25" hidden="1" customHeight="1" x14ac:dyDescent="0.3"/>
    <row r="796" ht="14.25" hidden="1" customHeight="1" x14ac:dyDescent="0.3"/>
    <row r="797" ht="14.25" hidden="1" customHeight="1" x14ac:dyDescent="0.3"/>
    <row r="798" ht="14.25" hidden="1" customHeight="1" x14ac:dyDescent="0.3"/>
    <row r="799" ht="14.25" hidden="1" customHeight="1" x14ac:dyDescent="0.3"/>
    <row r="800" ht="14.25" hidden="1" customHeight="1" x14ac:dyDescent="0.3"/>
    <row r="801" ht="14.25" hidden="1" customHeight="1" x14ac:dyDescent="0.3"/>
    <row r="802" ht="14.25" hidden="1" customHeight="1" x14ac:dyDescent="0.3"/>
    <row r="803" ht="14.25" hidden="1" customHeight="1" x14ac:dyDescent="0.3"/>
    <row r="804" ht="14.25" hidden="1" customHeight="1" x14ac:dyDescent="0.3"/>
    <row r="805" ht="14.25" hidden="1" customHeight="1" x14ac:dyDescent="0.3"/>
    <row r="806" ht="14.25" hidden="1" customHeight="1" x14ac:dyDescent="0.3"/>
    <row r="807" ht="14.25" hidden="1" customHeight="1" x14ac:dyDescent="0.3"/>
    <row r="808" ht="14.25" hidden="1" customHeight="1" x14ac:dyDescent="0.3"/>
    <row r="809" ht="14.25" hidden="1" customHeight="1" x14ac:dyDescent="0.3"/>
    <row r="810" ht="14.25" hidden="1" customHeight="1" x14ac:dyDescent="0.3"/>
    <row r="811" ht="14.25" hidden="1" customHeight="1" x14ac:dyDescent="0.3"/>
    <row r="812" ht="14.25" hidden="1" customHeight="1" x14ac:dyDescent="0.3"/>
    <row r="813" ht="14.25" hidden="1" customHeight="1" x14ac:dyDescent="0.3"/>
    <row r="814" ht="14.25" hidden="1" customHeight="1" x14ac:dyDescent="0.3"/>
    <row r="815" ht="14.25" hidden="1" customHeight="1" x14ac:dyDescent="0.3"/>
    <row r="816" ht="14.25" hidden="1" customHeight="1" x14ac:dyDescent="0.3"/>
    <row r="817" ht="14.25" hidden="1" customHeight="1" x14ac:dyDescent="0.3"/>
    <row r="818" ht="14.25" hidden="1" customHeight="1" x14ac:dyDescent="0.3"/>
    <row r="819" ht="14.25" hidden="1" customHeight="1" x14ac:dyDescent="0.3"/>
    <row r="820" ht="14.25" hidden="1" customHeight="1" x14ac:dyDescent="0.3"/>
    <row r="821" ht="14.25" hidden="1" customHeight="1" x14ac:dyDescent="0.3"/>
    <row r="822" ht="14.25" hidden="1" customHeight="1" x14ac:dyDescent="0.3"/>
    <row r="823" ht="14.25" hidden="1" customHeight="1" x14ac:dyDescent="0.3"/>
    <row r="824" ht="14.25" hidden="1" customHeight="1" x14ac:dyDescent="0.3"/>
    <row r="825" ht="14.25" hidden="1" customHeight="1" x14ac:dyDescent="0.3"/>
    <row r="826" ht="14.25" hidden="1" customHeight="1" x14ac:dyDescent="0.3"/>
    <row r="827" ht="14.25" hidden="1" customHeight="1" x14ac:dyDescent="0.3"/>
  </sheetData>
  <sheetProtection algorithmName="SHA-512" hashValue="01lSyqhf0BsogPtu5iBQThT1E9kTO4c4lTz+CAuXCbN5sz4DIMwYcA+PPlrho3EOm/BzL/eL4a07F5uWi/2Fbw==" saltValue="s5kqbzkWzSQ+DE5y36VcNw==" spinCount="100000" sheet="1" objects="1" scenarios="1"/>
  <mergeCells count="4">
    <mergeCell ref="C13:L13"/>
    <mergeCell ref="C24:L24"/>
    <mergeCell ref="C10:G11"/>
    <mergeCell ref="H10:L11"/>
  </mergeCells>
  <pageMargins left="0.7" right="0.7" top="0.75" bottom="0.75" header="0.3" footer="0.3"/>
  <pageSetup paperSize="9" orientation="portrait" r:id="rId1"/>
  <ignoredErrors>
    <ignoredError sqref="H15"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5962A-8CEA-4890-8E50-79A3B036F900}">
  <sheetPr codeName="Blad3"/>
  <dimension ref="A1:AF135"/>
  <sheetViews>
    <sheetView showGridLines="0" topLeftCell="B1" zoomScale="80" zoomScaleNormal="80" workbookViewId="0">
      <selection activeCell="D24" sqref="D24"/>
    </sheetView>
  </sheetViews>
  <sheetFormatPr defaultColWidth="0" defaultRowHeight="0" customHeight="1" zeroHeight="1" x14ac:dyDescent="0.3"/>
  <cols>
    <col min="1" max="1" width="2.7265625" style="81" hidden="1" customWidth="1"/>
    <col min="2" max="2" width="4.81640625" style="81" customWidth="1"/>
    <col min="3" max="3" width="68.81640625" style="80" customWidth="1"/>
    <col min="4" max="4" width="25.7265625" style="81" customWidth="1"/>
    <col min="5" max="5" width="25.7265625" style="82" bestFit="1" customWidth="1"/>
    <col min="6" max="6" width="26.7265625" style="82" bestFit="1" customWidth="1"/>
    <col min="7" max="7" width="31.81640625" style="82" customWidth="1"/>
    <col min="8" max="8" width="24.7265625" style="82" bestFit="1" customWidth="1"/>
    <col min="9" max="13" width="31.26953125" style="82" customWidth="1"/>
    <col min="14" max="14" width="3.7265625" style="109" customWidth="1"/>
    <col min="15" max="15" width="7.1796875" style="81" hidden="1" customWidth="1"/>
    <col min="16" max="16" width="8.81640625" style="81" hidden="1" customWidth="1"/>
    <col min="17" max="17" width="4.1796875" style="81" hidden="1" customWidth="1"/>
    <col min="18" max="19" width="8.81640625" style="81" hidden="1" customWidth="1"/>
    <col min="20" max="20" width="24.26953125" style="81" hidden="1" customWidth="1"/>
    <col min="21" max="21" width="21.7265625" style="81" hidden="1" customWidth="1"/>
    <col min="22" max="32" width="0" style="81" hidden="1" customWidth="1"/>
    <col min="33" max="16384" width="8.81640625" style="81" hidden="1"/>
  </cols>
  <sheetData>
    <row r="1" spans="1:22" ht="15.65" customHeight="1" x14ac:dyDescent="0.45">
      <c r="A1" s="79"/>
      <c r="B1" s="79"/>
      <c r="N1" s="83"/>
    </row>
    <row r="2" spans="1:22" s="79" customFormat="1" ht="23" x14ac:dyDescent="0.45">
      <c r="C2" s="3" t="str">
        <f>Samenvatting!B2</f>
        <v>Europese aanbesteding</v>
      </c>
      <c r="D2" s="84"/>
      <c r="E2" s="85"/>
      <c r="F2" s="84"/>
      <c r="G2" s="84"/>
      <c r="H2" s="84"/>
      <c r="I2" s="84"/>
      <c r="J2" s="84"/>
      <c r="K2" s="84"/>
      <c r="L2" s="84"/>
      <c r="M2" s="84"/>
      <c r="N2" s="83"/>
      <c r="O2" s="86"/>
      <c r="P2" s="86"/>
      <c r="Q2" s="86"/>
      <c r="R2" s="86"/>
      <c r="S2" s="86"/>
      <c r="T2" s="86"/>
      <c r="U2" s="86"/>
      <c r="V2" s="86"/>
    </row>
    <row r="3" spans="1:22" s="79" customFormat="1" ht="23" x14ac:dyDescent="0.45">
      <c r="C3" s="5" t="str">
        <f>Samenvatting!B3</f>
        <v>Hoog Volume Printers</v>
      </c>
      <c r="D3" s="84"/>
      <c r="E3" s="85"/>
      <c r="F3" s="84"/>
      <c r="G3" s="84"/>
      <c r="H3" s="84"/>
      <c r="I3" s="84"/>
      <c r="J3" s="84"/>
      <c r="K3" s="84"/>
      <c r="L3" s="84"/>
      <c r="M3" s="84"/>
      <c r="N3" s="83"/>
      <c r="O3" s="86"/>
      <c r="P3" s="86"/>
      <c r="Q3" s="86"/>
      <c r="R3" s="86"/>
      <c r="S3" s="86"/>
      <c r="T3" s="86"/>
      <c r="U3" s="86"/>
      <c r="V3" s="86"/>
    </row>
    <row r="4" spans="1:22" s="87" customFormat="1" ht="15.65" customHeight="1" x14ac:dyDescent="0.35">
      <c r="C4" s="7" t="s">
        <v>72</v>
      </c>
      <c r="D4" s="88"/>
      <c r="E4" s="88"/>
      <c r="F4" s="88"/>
      <c r="G4" s="88"/>
      <c r="H4" s="88"/>
      <c r="I4" s="88"/>
      <c r="J4" s="88"/>
      <c r="K4" s="88"/>
      <c r="L4" s="88"/>
      <c r="M4" s="88"/>
      <c r="N4" s="83"/>
      <c r="O4" s="89"/>
      <c r="P4" s="89"/>
      <c r="Q4" s="89"/>
      <c r="R4" s="89"/>
      <c r="S4" s="89"/>
      <c r="T4" s="89"/>
      <c r="U4" s="89"/>
      <c r="V4" s="89"/>
    </row>
    <row r="5" spans="1:22" s="87" customFormat="1" ht="15.65" customHeight="1" x14ac:dyDescent="0.3">
      <c r="C5" s="90" t="str">
        <f>Samenvatting!B5</f>
        <v>IUC25-019</v>
      </c>
      <c r="D5" s="88"/>
      <c r="E5" s="88"/>
      <c r="F5" s="88"/>
      <c r="G5" s="88"/>
      <c r="H5" s="88"/>
      <c r="I5" s="88"/>
      <c r="J5" s="88"/>
      <c r="K5" s="88"/>
      <c r="L5" s="88"/>
      <c r="M5" s="88"/>
      <c r="N5" s="83"/>
      <c r="O5" s="89"/>
      <c r="P5" s="89"/>
      <c r="Q5" s="89"/>
      <c r="R5" s="89"/>
      <c r="S5" s="89"/>
      <c r="T5" s="89"/>
      <c r="U5" s="89"/>
      <c r="V5" s="89"/>
    </row>
    <row r="6" spans="1:22" s="87" customFormat="1" ht="15.65" customHeight="1" x14ac:dyDescent="0.3">
      <c r="C6" s="91" t="str">
        <f>Samenvatting!B6</f>
        <v>(Prijzen exclusief BTW)</v>
      </c>
      <c r="D6" s="88"/>
      <c r="E6" s="88"/>
      <c r="F6" s="88"/>
      <c r="G6" s="88"/>
      <c r="H6" s="88"/>
      <c r="I6" s="88"/>
      <c r="J6" s="88"/>
      <c r="K6" s="88"/>
      <c r="L6" s="88"/>
      <c r="M6" s="88"/>
      <c r="N6" s="83"/>
      <c r="O6" s="89"/>
      <c r="P6" s="89"/>
      <c r="Q6" s="89"/>
      <c r="R6" s="89"/>
      <c r="S6" s="89"/>
      <c r="T6" s="89"/>
      <c r="U6" s="89"/>
      <c r="V6" s="89"/>
    </row>
    <row r="7" spans="1:22" s="87" customFormat="1" ht="15.65" customHeight="1" x14ac:dyDescent="0.3">
      <c r="C7" s="92"/>
      <c r="D7" s="93"/>
      <c r="E7" s="94"/>
      <c r="F7" s="95"/>
      <c r="G7" s="95"/>
      <c r="H7" s="95"/>
      <c r="I7" s="94"/>
      <c r="J7" s="94"/>
      <c r="K7" s="94"/>
      <c r="L7" s="94"/>
      <c r="M7" s="94"/>
      <c r="N7" s="83"/>
      <c r="O7" s="89"/>
      <c r="P7" s="89"/>
      <c r="Q7" s="89"/>
      <c r="R7" s="89"/>
      <c r="S7" s="89"/>
      <c r="T7" s="89"/>
      <c r="U7" s="89"/>
      <c r="V7" s="89"/>
    </row>
    <row r="8" spans="1:22" s="87" customFormat="1" ht="15.65" customHeight="1" x14ac:dyDescent="0.3">
      <c r="C8" s="96"/>
      <c r="D8" s="97"/>
      <c r="E8" s="97"/>
      <c r="F8" s="97"/>
      <c r="G8" s="97"/>
      <c r="H8" s="97"/>
      <c r="I8" s="97"/>
      <c r="J8" s="97"/>
      <c r="K8" s="97"/>
      <c r="L8" s="97"/>
      <c r="M8" s="97"/>
      <c r="N8" s="83"/>
      <c r="O8" s="89"/>
      <c r="P8" s="89"/>
      <c r="Q8" s="89"/>
      <c r="R8" s="89"/>
      <c r="S8" s="89"/>
      <c r="T8" s="89"/>
      <c r="U8" s="89"/>
      <c r="V8" s="89"/>
    </row>
    <row r="9" spans="1:22" s="87" customFormat="1" ht="15.65" customHeight="1" x14ac:dyDescent="0.3">
      <c r="C9" s="158" t="s">
        <v>9</v>
      </c>
      <c r="D9" s="271" t="s">
        <v>38</v>
      </c>
      <c r="E9" s="272"/>
      <c r="F9" s="272"/>
      <c r="G9" s="272"/>
      <c r="H9" s="273"/>
      <c r="I9" s="271" t="s">
        <v>136</v>
      </c>
      <c r="J9" s="272"/>
      <c r="K9" s="272"/>
      <c r="L9" s="272"/>
      <c r="M9" s="273"/>
      <c r="N9" s="83"/>
      <c r="O9" s="89"/>
      <c r="P9" s="89"/>
      <c r="Q9" s="89"/>
      <c r="R9" s="89"/>
      <c r="S9" s="89"/>
      <c r="T9" s="89"/>
      <c r="U9" s="89"/>
      <c r="V9" s="89"/>
    </row>
    <row r="10" spans="1:22" s="87" customFormat="1" ht="15.65" customHeight="1" x14ac:dyDescent="0.3">
      <c r="C10" s="98"/>
      <c r="D10" s="274"/>
      <c r="E10" s="275"/>
      <c r="F10" s="275"/>
      <c r="G10" s="275"/>
      <c r="H10" s="276"/>
      <c r="I10" s="274"/>
      <c r="J10" s="275"/>
      <c r="K10" s="275"/>
      <c r="L10" s="275"/>
      <c r="M10" s="276"/>
      <c r="N10" s="83"/>
      <c r="O10" s="89"/>
      <c r="P10" s="89"/>
      <c r="Q10" s="89"/>
      <c r="R10" s="89"/>
      <c r="S10" s="89"/>
      <c r="T10" s="89"/>
      <c r="U10" s="89"/>
      <c r="V10" s="89"/>
    </row>
    <row r="11" spans="1:22" s="87" customFormat="1" ht="15.65" customHeight="1" x14ac:dyDescent="0.3">
      <c r="C11" s="56"/>
      <c r="D11" s="168" t="s">
        <v>10</v>
      </c>
      <c r="E11" s="168" t="s">
        <v>11</v>
      </c>
      <c r="F11" s="168" t="s">
        <v>12</v>
      </c>
      <c r="G11" s="168" t="s">
        <v>13</v>
      </c>
      <c r="H11" s="168" t="s">
        <v>14</v>
      </c>
      <c r="I11" s="168" t="s">
        <v>17</v>
      </c>
      <c r="J11" s="168" t="s">
        <v>56</v>
      </c>
      <c r="K11" s="168" t="s">
        <v>57</v>
      </c>
      <c r="L11" s="168" t="s">
        <v>58</v>
      </c>
      <c r="M11" s="168" t="s">
        <v>59</v>
      </c>
      <c r="N11" s="83"/>
      <c r="O11" s="89"/>
      <c r="P11" s="89"/>
      <c r="Q11" s="89"/>
      <c r="R11" s="89"/>
      <c r="S11" s="89"/>
      <c r="T11" s="89"/>
      <c r="U11" s="89"/>
      <c r="V11" s="89"/>
    </row>
    <row r="12" spans="1:22" s="87" customFormat="1" ht="15.65" customHeight="1" x14ac:dyDescent="0.3">
      <c r="C12" s="169" t="s">
        <v>15</v>
      </c>
      <c r="D12" s="214"/>
      <c r="E12" s="215"/>
      <c r="F12" s="215"/>
      <c r="G12" s="215"/>
      <c r="H12" s="215"/>
      <c r="I12" s="216"/>
      <c r="J12" s="216"/>
      <c r="K12" s="216"/>
      <c r="L12" s="216"/>
      <c r="M12" s="216"/>
      <c r="N12" s="83"/>
      <c r="O12" s="89"/>
      <c r="P12" s="89"/>
      <c r="Q12" s="89"/>
      <c r="R12" s="89"/>
      <c r="S12" s="89"/>
      <c r="T12" s="89"/>
      <c r="U12" s="89"/>
      <c r="V12" s="89"/>
    </row>
    <row r="13" spans="1:22" s="87" customFormat="1" ht="15.65" customHeight="1" x14ac:dyDescent="0.3">
      <c r="C13" s="159" t="str">
        <f>'0. Dimensionering'!B14</f>
        <v># Afdrukken A4 (dubbelzijdig) Scenario A</v>
      </c>
      <c r="D13" s="229">
        <f>'0. Dimensionering'!C14</f>
        <v>270420000</v>
      </c>
      <c r="E13" s="229">
        <f>'0. Dimensionering'!D14</f>
        <v>274120000</v>
      </c>
      <c r="F13" s="229">
        <f>'0. Dimensionering'!E14</f>
        <v>278100000</v>
      </c>
      <c r="G13" s="229">
        <f>'0. Dimensionering'!F14</f>
        <v>281980000</v>
      </c>
      <c r="H13" s="229">
        <f>'0. Dimensionering'!G14</f>
        <v>285000000</v>
      </c>
      <c r="I13" s="229">
        <f>'0. Dimensionering'!H14</f>
        <v>285000000</v>
      </c>
      <c r="J13" s="229">
        <f>'0. Dimensionering'!I14</f>
        <v>285000000</v>
      </c>
      <c r="K13" s="229">
        <f>'0. Dimensionering'!J14</f>
        <v>285000000</v>
      </c>
      <c r="L13" s="229">
        <f>'0. Dimensionering'!K14</f>
        <v>285000000</v>
      </c>
      <c r="M13" s="229">
        <f>'0. Dimensionering'!L14</f>
        <v>285000000</v>
      </c>
      <c r="N13" s="83"/>
      <c r="O13" s="89"/>
      <c r="P13" s="89"/>
      <c r="Q13" s="89"/>
      <c r="R13" s="89"/>
      <c r="S13" s="89"/>
      <c r="T13" s="89"/>
      <c r="U13" s="89"/>
      <c r="V13" s="89"/>
    </row>
    <row r="14" spans="1:22" s="87" customFormat="1" ht="15.65" customHeight="1" x14ac:dyDescent="0.3">
      <c r="C14" s="159" t="str">
        <f>'0. Dimensionering'!B15</f>
        <v># Afdrukken A4 (dubbelzijdig) Scenario B</v>
      </c>
      <c r="D14" s="229">
        <f>'0. Dimensionering'!C15</f>
        <v>270420000</v>
      </c>
      <c r="E14" s="229">
        <f>'0. Dimensionering'!D15</f>
        <v>284752500</v>
      </c>
      <c r="F14" s="229">
        <f>'0. Dimensionering'!E15</f>
        <v>299085000</v>
      </c>
      <c r="G14" s="229">
        <f>'0. Dimensionering'!F15</f>
        <v>313417500</v>
      </c>
      <c r="H14" s="229">
        <f>'0. Dimensionering'!G15</f>
        <v>327750000</v>
      </c>
      <c r="I14" s="229">
        <f>'0. Dimensionering'!H15</f>
        <v>327750000</v>
      </c>
      <c r="J14" s="229">
        <f>'0. Dimensionering'!I15</f>
        <v>327750000</v>
      </c>
      <c r="K14" s="229">
        <f>'0. Dimensionering'!J15</f>
        <v>327750000</v>
      </c>
      <c r="L14" s="229">
        <f>'0. Dimensionering'!K15</f>
        <v>327750000</v>
      </c>
      <c r="M14" s="229">
        <f>'0. Dimensionering'!L15</f>
        <v>327750000</v>
      </c>
      <c r="N14" s="83"/>
      <c r="O14" s="89"/>
      <c r="P14" s="89"/>
      <c r="Q14" s="89"/>
      <c r="R14" s="89"/>
      <c r="S14" s="89"/>
      <c r="T14" s="89"/>
      <c r="U14" s="89"/>
      <c r="V14" s="89"/>
    </row>
    <row r="15" spans="1:22" s="87" customFormat="1" ht="15.65" customHeight="1" x14ac:dyDescent="0.3">
      <c r="C15" s="159" t="str">
        <f>'0. Dimensionering'!B16</f>
        <v># Afdrukken A4 (dubbelzijdig) Scenario C</v>
      </c>
      <c r="D15" s="229">
        <f>'0. Dimensionering'!C16</f>
        <v>270420000</v>
      </c>
      <c r="E15" s="229">
        <f>'0. Dimensionering'!D16</f>
        <v>253518750</v>
      </c>
      <c r="F15" s="229">
        <f>'0. Dimensionering'!E16</f>
        <v>236617500</v>
      </c>
      <c r="G15" s="229">
        <f>'0. Dimensionering'!F16</f>
        <v>219716250</v>
      </c>
      <c r="H15" s="229">
        <f>'0. Dimensionering'!G16</f>
        <v>202815000</v>
      </c>
      <c r="I15" s="229">
        <f>'0. Dimensionering'!H16</f>
        <v>202815000</v>
      </c>
      <c r="J15" s="229">
        <f>'0. Dimensionering'!I16</f>
        <v>202815000</v>
      </c>
      <c r="K15" s="229">
        <f>'0. Dimensionering'!J16</f>
        <v>202815000</v>
      </c>
      <c r="L15" s="229">
        <f>'0. Dimensionering'!K16</f>
        <v>202815000</v>
      </c>
      <c r="M15" s="229">
        <f>'0. Dimensionering'!L16</f>
        <v>202815000</v>
      </c>
      <c r="N15" s="83"/>
      <c r="O15" s="89"/>
      <c r="P15" s="89"/>
      <c r="Q15" s="89"/>
      <c r="R15" s="89"/>
      <c r="S15" s="89"/>
      <c r="T15" s="89"/>
      <c r="U15" s="89"/>
      <c r="V15" s="89"/>
    </row>
    <row r="16" spans="1:22" s="87" customFormat="1" ht="15.65" customHeight="1" x14ac:dyDescent="0.3">
      <c r="C16" s="99"/>
      <c r="D16" s="99"/>
      <c r="E16" s="99"/>
      <c r="F16" s="99"/>
      <c r="G16" s="99"/>
      <c r="H16" s="99"/>
      <c r="I16" s="99"/>
      <c r="J16" s="99"/>
      <c r="K16" s="99"/>
      <c r="L16" s="99"/>
      <c r="M16" s="99"/>
      <c r="N16" s="83"/>
      <c r="O16" s="89"/>
      <c r="P16" s="89"/>
      <c r="Q16" s="89"/>
      <c r="R16" s="89"/>
      <c r="S16" s="89"/>
      <c r="T16" s="89"/>
      <c r="U16" s="89"/>
      <c r="V16" s="89"/>
    </row>
    <row r="17" spans="2:24" s="87" customFormat="1" ht="126.75" customHeight="1" x14ac:dyDescent="0.3">
      <c r="C17" s="279" t="s">
        <v>73</v>
      </c>
      <c r="D17" s="280"/>
      <c r="E17" s="280"/>
      <c r="F17" s="280"/>
      <c r="G17" s="280"/>
      <c r="H17" s="280"/>
      <c r="I17" s="281"/>
      <c r="J17" s="244"/>
      <c r="K17" s="244"/>
      <c r="L17" s="244"/>
      <c r="M17" s="244"/>
      <c r="N17" s="83"/>
      <c r="O17" s="89"/>
      <c r="P17" s="89"/>
      <c r="Q17" s="89"/>
      <c r="R17" s="89"/>
      <c r="S17" s="89"/>
      <c r="T17" s="89"/>
      <c r="U17" s="89"/>
      <c r="V17" s="89"/>
    </row>
    <row r="18" spans="2:24" s="87" customFormat="1" ht="15.65" customHeight="1" x14ac:dyDescent="0.3">
      <c r="C18" s="96"/>
      <c r="D18" s="97"/>
      <c r="E18" s="97"/>
      <c r="F18" s="97"/>
      <c r="G18" s="97"/>
      <c r="H18" s="97"/>
      <c r="I18" s="97"/>
      <c r="J18" s="97"/>
      <c r="K18" s="97"/>
      <c r="L18" s="97"/>
      <c r="M18" s="97"/>
      <c r="N18" s="83"/>
      <c r="O18" s="89"/>
      <c r="P18" s="89"/>
      <c r="Q18" s="89"/>
      <c r="R18" s="89"/>
      <c r="S18" s="89"/>
      <c r="T18" s="89"/>
      <c r="U18" s="89"/>
      <c r="V18" s="89"/>
    </row>
    <row r="19" spans="2:24" s="87" customFormat="1" ht="15.65" customHeight="1" x14ac:dyDescent="0.3">
      <c r="B19" s="173" t="s">
        <v>46</v>
      </c>
      <c r="C19" s="277" t="s">
        <v>74</v>
      </c>
      <c r="D19" s="278"/>
      <c r="E19" s="278"/>
      <c r="F19" s="278"/>
      <c r="G19" s="278"/>
      <c r="H19" s="278"/>
      <c r="I19" s="278"/>
      <c r="J19" s="233"/>
      <c r="K19" s="233"/>
      <c r="L19" s="233"/>
      <c r="M19" s="233"/>
      <c r="N19" s="83"/>
      <c r="O19" s="89"/>
      <c r="P19" s="89"/>
      <c r="Q19" s="89"/>
      <c r="R19" s="89"/>
      <c r="S19" s="89"/>
      <c r="T19" s="89"/>
      <c r="U19" s="89"/>
      <c r="V19" s="89"/>
    </row>
    <row r="20" spans="2:24" s="87" customFormat="1" ht="15.65" customHeight="1" x14ac:dyDescent="0.3">
      <c r="C20" s="101"/>
      <c r="D20" s="101"/>
      <c r="E20" s="101"/>
      <c r="F20" s="101"/>
      <c r="G20" s="101"/>
      <c r="H20" s="101"/>
      <c r="I20" s="101"/>
      <c r="J20" s="101"/>
      <c r="K20" s="101"/>
      <c r="L20" s="101"/>
      <c r="M20" s="101"/>
      <c r="N20" s="83"/>
      <c r="O20" s="89"/>
      <c r="P20" s="89"/>
      <c r="Q20" s="89"/>
      <c r="R20" s="89"/>
      <c r="S20" s="89"/>
      <c r="T20" s="89"/>
      <c r="U20" s="89"/>
      <c r="V20" s="89"/>
    </row>
    <row r="21" spans="2:24" s="87" customFormat="1" ht="15.65" customHeight="1" x14ac:dyDescent="0.3">
      <c r="C21" s="174" t="s">
        <v>66</v>
      </c>
      <c r="D21" s="175" t="s">
        <v>0</v>
      </c>
      <c r="E21" s="176"/>
      <c r="F21" s="176" t="s">
        <v>0</v>
      </c>
      <c r="G21" s="176"/>
      <c r="H21" s="176"/>
      <c r="I21" s="177"/>
      <c r="J21" s="101"/>
      <c r="K21" s="101"/>
      <c r="L21" s="101"/>
      <c r="M21" s="101"/>
      <c r="N21" s="83"/>
      <c r="O21" s="89"/>
      <c r="P21" s="89"/>
      <c r="Q21" s="89"/>
      <c r="R21" s="89"/>
      <c r="S21" s="89"/>
      <c r="T21" s="89"/>
      <c r="U21" s="89"/>
      <c r="V21" s="89"/>
    </row>
    <row r="22" spans="2:24" s="87" customFormat="1" ht="15.65" customHeight="1" x14ac:dyDescent="0.3">
      <c r="C22" s="178" t="s">
        <v>0</v>
      </c>
      <c r="D22" s="179" t="s">
        <v>0</v>
      </c>
      <c r="E22" s="180"/>
      <c r="F22" s="180"/>
      <c r="G22" s="180"/>
      <c r="H22" s="180"/>
      <c r="I22" s="181"/>
      <c r="J22" s="101"/>
      <c r="K22" s="101"/>
      <c r="L22" s="101"/>
      <c r="M22" s="101"/>
      <c r="N22" s="83"/>
      <c r="O22" s="89"/>
      <c r="P22" s="89"/>
      <c r="Q22" s="89"/>
      <c r="R22" s="89"/>
      <c r="S22" s="89"/>
      <c r="T22" s="89"/>
      <c r="U22" s="89"/>
      <c r="V22" s="89"/>
    </row>
    <row r="23" spans="2:24" s="87" customFormat="1" ht="15.65" customHeight="1" x14ac:dyDescent="0.3">
      <c r="C23" s="182" t="s">
        <v>21</v>
      </c>
      <c r="D23" s="183" t="s">
        <v>22</v>
      </c>
      <c r="E23" s="180"/>
      <c r="F23" s="180"/>
      <c r="G23" s="180"/>
      <c r="H23" s="180"/>
      <c r="I23" s="181"/>
      <c r="J23" s="101"/>
      <c r="K23" s="101"/>
      <c r="L23" s="101"/>
      <c r="M23" s="101"/>
      <c r="N23" s="83"/>
      <c r="O23" s="89"/>
      <c r="P23" s="89"/>
      <c r="Q23" s="89"/>
      <c r="R23" s="89"/>
      <c r="S23" s="89"/>
      <c r="T23" s="89"/>
      <c r="U23" s="89"/>
      <c r="V23" s="89"/>
    </row>
    <row r="24" spans="2:24" s="87" customFormat="1" ht="15.65" customHeight="1" x14ac:dyDescent="0.3">
      <c r="C24" s="184" t="s">
        <v>75</v>
      </c>
      <c r="D24" s="239"/>
      <c r="E24" s="180" t="s">
        <v>0</v>
      </c>
      <c r="F24" s="180" t="s">
        <v>0</v>
      </c>
      <c r="G24" s="180"/>
      <c r="H24" s="180"/>
      <c r="I24" s="186" t="s">
        <v>22</v>
      </c>
      <c r="J24" s="101"/>
      <c r="K24" s="101"/>
      <c r="L24" s="101"/>
      <c r="M24" s="101"/>
      <c r="N24" s="83"/>
      <c r="O24" s="89"/>
      <c r="P24" s="89"/>
      <c r="Q24" s="89"/>
      <c r="R24" s="89"/>
      <c r="S24" s="89"/>
      <c r="T24" s="89"/>
      <c r="U24" s="89"/>
      <c r="V24" s="89"/>
    </row>
    <row r="25" spans="2:24" s="87" customFormat="1" ht="15.65" customHeight="1" x14ac:dyDescent="0.3">
      <c r="C25" s="187"/>
      <c r="D25" s="180"/>
      <c r="E25" s="180"/>
      <c r="F25" s="188" t="s">
        <v>0</v>
      </c>
      <c r="G25" s="188"/>
      <c r="H25" s="188" t="s">
        <v>0</v>
      </c>
      <c r="I25" s="186" t="s">
        <v>94</v>
      </c>
      <c r="J25" s="101"/>
      <c r="K25" s="101"/>
      <c r="L25" s="101"/>
      <c r="M25" s="101"/>
      <c r="N25" s="83"/>
      <c r="O25" s="89"/>
      <c r="P25" s="89"/>
      <c r="Q25" s="89"/>
      <c r="R25" s="89"/>
      <c r="S25" s="89"/>
      <c r="T25" s="89"/>
      <c r="U25" s="89"/>
      <c r="V25" s="89"/>
    </row>
    <row r="26" spans="2:24" s="87" customFormat="1" ht="15.65" customHeight="1" x14ac:dyDescent="0.3">
      <c r="C26" s="189" t="s">
        <v>23</v>
      </c>
      <c r="D26" s="190"/>
      <c r="E26" s="190"/>
      <c r="F26" s="286" t="s">
        <v>93</v>
      </c>
      <c r="G26" s="191"/>
      <c r="H26" s="191" t="s">
        <v>0</v>
      </c>
      <c r="I26" s="186" t="s">
        <v>24</v>
      </c>
      <c r="J26" s="101"/>
      <c r="K26" s="101"/>
      <c r="L26" s="101"/>
      <c r="M26" s="101"/>
      <c r="N26" s="83"/>
      <c r="O26" s="89"/>
      <c r="P26" s="89"/>
      <c r="Q26" s="89"/>
      <c r="R26" s="89"/>
      <c r="S26" s="89"/>
      <c r="T26" s="89"/>
      <c r="U26" s="89"/>
      <c r="V26" s="89"/>
      <c r="W26" s="89"/>
    </row>
    <row r="27" spans="2:24" s="87" customFormat="1" ht="15.65" customHeight="1" x14ac:dyDescent="0.3">
      <c r="C27" s="192"/>
      <c r="D27" s="284" t="s">
        <v>45</v>
      </c>
      <c r="E27" s="285"/>
      <c r="F27" s="299"/>
      <c r="G27" s="286" t="str">
        <f>C24</f>
        <v>Vergoeding per afdruk (dubbelzijdig)</v>
      </c>
      <c r="H27" s="286" t="s">
        <v>25</v>
      </c>
      <c r="I27" s="193" t="s">
        <v>26</v>
      </c>
      <c r="J27" s="101"/>
      <c r="K27" s="101"/>
      <c r="L27" s="101"/>
      <c r="M27" s="101"/>
      <c r="N27" s="83"/>
      <c r="O27" s="89"/>
      <c r="P27" s="89"/>
      <c r="Q27" s="89"/>
      <c r="R27" s="89"/>
      <c r="S27" s="89"/>
      <c r="T27" s="89"/>
      <c r="U27" s="89"/>
      <c r="V27" s="89"/>
      <c r="W27" s="89"/>
    </row>
    <row r="28" spans="2:24" s="87" customFormat="1" ht="15.65" customHeight="1" x14ac:dyDescent="0.3">
      <c r="C28" s="194" t="s">
        <v>27</v>
      </c>
      <c r="D28" s="195" t="s">
        <v>28</v>
      </c>
      <c r="E28" s="196" t="s">
        <v>29</v>
      </c>
      <c r="F28" s="197" t="s">
        <v>30</v>
      </c>
      <c r="G28" s="287"/>
      <c r="H28" s="287"/>
      <c r="I28" s="198" t="s">
        <v>31</v>
      </c>
      <c r="J28" s="101"/>
      <c r="K28" s="101"/>
      <c r="L28" s="101"/>
      <c r="M28" s="101"/>
      <c r="N28" s="83"/>
      <c r="O28" s="83"/>
      <c r="P28" s="89" t="s">
        <v>7</v>
      </c>
      <c r="Q28" s="89" t="s">
        <v>7</v>
      </c>
      <c r="R28" s="89"/>
      <c r="S28" s="89"/>
      <c r="T28" s="89" t="s">
        <v>7</v>
      </c>
      <c r="U28" s="89" t="s">
        <v>7</v>
      </c>
      <c r="V28" s="89"/>
      <c r="W28" s="89"/>
      <c r="X28" s="89"/>
    </row>
    <row r="29" spans="2:24" s="87" customFormat="1" ht="15.65" customHeight="1" x14ac:dyDescent="0.3">
      <c r="C29" s="199" t="s">
        <v>40</v>
      </c>
      <c r="D29" s="200">
        <v>1</v>
      </c>
      <c r="E29" s="223"/>
      <c r="F29" s="202" t="str">
        <f>IF(+E29&lt;&gt;0,E29,"&gt;")</f>
        <v>&gt;</v>
      </c>
      <c r="G29" s="240">
        <f>+$D$24</f>
        <v>0</v>
      </c>
      <c r="H29" s="203"/>
      <c r="I29" s="241">
        <f>IF(P29=2,"",+$D$24*(1-H29))</f>
        <v>0</v>
      </c>
      <c r="J29" s="101"/>
      <c r="K29" s="101"/>
      <c r="L29" s="101"/>
      <c r="M29" s="101"/>
      <c r="N29" s="83"/>
      <c r="O29" s="83"/>
      <c r="P29" s="102">
        <f>IF(AND(D29&lt;&gt;" ",E29="&gt;"),0,IF(AND(D29=" ",E29="&gt;"),2,1))</f>
        <v>1</v>
      </c>
      <c r="Q29" s="102">
        <v>0</v>
      </c>
      <c r="R29" s="89"/>
      <c r="S29" s="89"/>
      <c r="T29" s="103" t="str">
        <f xml:space="preserve"> "1 t/m " &amp; F29 &amp; " " &amp; $C$24 &amp; "s"</f>
        <v>1 t/m &gt; Vergoeding per afdruk (dubbelzijdig)s</v>
      </c>
      <c r="U29" s="103" t="str">
        <f>F29&amp;" "&amp;E28&amp;" "&amp;$C$24&amp;"s"</f>
        <v>&gt; tot en met Vergoeding per afdruk (dubbelzijdig)s</v>
      </c>
      <c r="V29" s="89"/>
      <c r="W29" s="89"/>
    </row>
    <row r="30" spans="2:24" s="87" customFormat="1" ht="15.65" customHeight="1" x14ac:dyDescent="0.3">
      <c r="C30" s="204" t="s">
        <v>41</v>
      </c>
      <c r="D30" s="200">
        <f t="shared" ref="D30:D33" si="0">IF(ISERROR(+E29+1)," ",E29+1)</f>
        <v>1</v>
      </c>
      <c r="E30" s="223"/>
      <c r="F30" s="202" t="str">
        <f>IF(P30=2,"",IF(+E30&lt;&gt;0,E30,"&gt;"))</f>
        <v>&gt;</v>
      </c>
      <c r="G30" s="240">
        <f>IF(P30=2," ",+$D$24)</f>
        <v>0</v>
      </c>
      <c r="H30" s="203"/>
      <c r="I30" s="241">
        <f>IF(P30=2,"",+$D$24*(1-H30))</f>
        <v>0</v>
      </c>
      <c r="J30" s="101"/>
      <c r="K30" s="101"/>
      <c r="L30" s="101"/>
      <c r="M30" s="101"/>
      <c r="N30" s="83"/>
      <c r="O30" s="83"/>
      <c r="P30" s="102">
        <f>IF(AND(D30&lt;&gt;" ",E30="&gt;"),0,IF(AND(D30=" ",E30="&gt;"),2,1))</f>
        <v>1</v>
      </c>
      <c r="Q30" s="102">
        <f>IF(P30&lt;&gt;2,IF(I30&gt;I29,1,0),0)</f>
        <v>0</v>
      </c>
      <c r="R30" s="89"/>
      <c r="S30" s="89"/>
      <c r="T30" s="103" t="str">
        <f xml:space="preserve"> "1 t/m " &amp; F30 &amp; " " &amp; $C$24 &amp; "s"</f>
        <v>1 t/m &gt; Vergoeding per afdruk (dubbelzijdig)s</v>
      </c>
      <c r="U30" s="103" t="str">
        <f>F30&amp;" "&amp;E29&amp;" "&amp;$C$24&amp;"s"</f>
        <v>&gt;  Vergoeding per afdruk (dubbelzijdig)s</v>
      </c>
      <c r="V30" s="89"/>
      <c r="W30" s="89"/>
    </row>
    <row r="31" spans="2:24" s="87" customFormat="1" ht="15.65" customHeight="1" x14ac:dyDescent="0.3">
      <c r="C31" s="205" t="s">
        <v>42</v>
      </c>
      <c r="D31" s="200">
        <f t="shared" si="0"/>
        <v>1</v>
      </c>
      <c r="E31" s="223"/>
      <c r="F31" s="202" t="str">
        <f>IF(P31=2,"",IF(+E31&lt;&gt;0,E31,"&gt;"))</f>
        <v>&gt;</v>
      </c>
      <c r="G31" s="240">
        <f>IF(P31=2," ",+$D$24)</f>
        <v>0</v>
      </c>
      <c r="H31" s="203"/>
      <c r="I31" s="241">
        <f>IF(P31=2,"",+$D$24*(1-H31))</f>
        <v>0</v>
      </c>
      <c r="J31" s="101"/>
      <c r="K31" s="101"/>
      <c r="L31" s="101"/>
      <c r="M31" s="101"/>
      <c r="N31" s="83"/>
      <c r="O31" s="83"/>
      <c r="P31" s="102">
        <f>IF(AND(D31&lt;&gt;" ",E31="&gt;"),0,IF(AND(D31=" ",E31="&gt;"),2,1))</f>
        <v>1</v>
      </c>
      <c r="Q31" s="102">
        <f>IF(P31&lt;&gt;2,IF(I31&gt;I30,1,0),0)</f>
        <v>0</v>
      </c>
      <c r="R31" s="89"/>
      <c r="S31" s="89"/>
      <c r="T31" s="103" t="str">
        <f xml:space="preserve"> "1 t/m " &amp; F31 &amp; " " &amp; $C$24 &amp; "s"</f>
        <v>1 t/m &gt; Vergoeding per afdruk (dubbelzijdig)s</v>
      </c>
      <c r="U31" s="103" t="str">
        <f>F31&amp;" "&amp;E30&amp;" "&amp;$C$24&amp;"s"</f>
        <v>&gt;  Vergoeding per afdruk (dubbelzijdig)s</v>
      </c>
      <c r="V31" s="89"/>
      <c r="W31" s="89"/>
    </row>
    <row r="32" spans="2:24" s="87" customFormat="1" ht="15.65" customHeight="1" x14ac:dyDescent="0.3">
      <c r="C32" s="205" t="s">
        <v>43</v>
      </c>
      <c r="D32" s="200">
        <f t="shared" si="0"/>
        <v>1</v>
      </c>
      <c r="E32" s="223"/>
      <c r="F32" s="202" t="str">
        <f>IF(P32=2,"",IF(+E32&lt;&gt;0,E32,"&gt;"))</f>
        <v>&gt;</v>
      </c>
      <c r="G32" s="240">
        <f>IF(P32=2," ",+$D$24)</f>
        <v>0</v>
      </c>
      <c r="H32" s="203"/>
      <c r="I32" s="241">
        <f>IF(P32=2,"",+$D$24*(1-H32))</f>
        <v>0</v>
      </c>
      <c r="J32" s="101"/>
      <c r="K32" s="101"/>
      <c r="L32" s="101"/>
      <c r="M32" s="101"/>
      <c r="N32" s="83"/>
      <c r="O32" s="83"/>
      <c r="P32" s="102">
        <f>IF(AND(D32&lt;&gt;" ",E32="&gt;"),0,IF(AND(D32=" ",E32="&gt;"),2,1))</f>
        <v>1</v>
      </c>
      <c r="Q32" s="102">
        <f>IF(P32&lt;&gt;2,IF(I32&gt;I31,1,0),0)</f>
        <v>0</v>
      </c>
      <c r="R32" s="89"/>
      <c r="S32" s="89"/>
      <c r="T32" s="103" t="str">
        <f xml:space="preserve"> "1 t/m " &amp; F32 &amp; " " &amp; $C$24 &amp; "s"</f>
        <v>1 t/m &gt; Vergoeding per afdruk (dubbelzijdig)s</v>
      </c>
      <c r="U32" s="103" t="str">
        <f>F32&amp;" "&amp;E31&amp;" "&amp;$C$24&amp;"s"</f>
        <v>&gt;  Vergoeding per afdruk (dubbelzijdig)s</v>
      </c>
      <c r="V32" s="89"/>
      <c r="W32" s="89"/>
    </row>
    <row r="33" spans="3:23" s="87" customFormat="1" ht="15.65" customHeight="1" x14ac:dyDescent="0.3">
      <c r="C33" s="199" t="s">
        <v>44</v>
      </c>
      <c r="D33" s="200">
        <f t="shared" si="0"/>
        <v>1</v>
      </c>
      <c r="E33" s="201" t="s">
        <v>32</v>
      </c>
      <c r="F33" s="202" t="str">
        <f>IF(P33=2,"",IF(+E33&lt;&gt;0,E33,"&gt;"))</f>
        <v>&gt;</v>
      </c>
      <c r="G33" s="240">
        <f>IF(P33=2," ",+$D$24)</f>
        <v>0</v>
      </c>
      <c r="H33" s="203"/>
      <c r="I33" s="241">
        <f>IF(P33=2,"",+$D$24*(1-H33))</f>
        <v>0</v>
      </c>
      <c r="J33" s="101"/>
      <c r="K33" s="101"/>
      <c r="L33" s="101"/>
      <c r="M33" s="101"/>
      <c r="N33" s="83"/>
      <c r="O33" s="83"/>
      <c r="P33" s="102">
        <f>IF(AND(D33&lt;&gt;" ",E33="&gt;"),0,IF(AND(D33=" ",E33="&gt;"),2,1))</f>
        <v>0</v>
      </c>
      <c r="Q33" s="102">
        <f>IF(P33&lt;&gt;2,IF(I33&gt;I32,1,0),0)</f>
        <v>0</v>
      </c>
      <c r="R33" s="89"/>
      <c r="S33" s="89"/>
      <c r="T33" s="103" t="str">
        <f xml:space="preserve"> "1 t/m " &amp; F33 &amp; " " &amp; $C$24 &amp; "s"</f>
        <v>1 t/m &gt; Vergoeding per afdruk (dubbelzijdig)s</v>
      </c>
      <c r="U33" s="103" t="str">
        <f>F33&amp;" "&amp;E32&amp;" "&amp;$C$24&amp;"s"</f>
        <v>&gt;  Vergoeding per afdruk (dubbelzijdig)s</v>
      </c>
      <c r="V33" s="89"/>
      <c r="W33" s="89"/>
    </row>
    <row r="34" spans="3:23" s="87" customFormat="1" ht="15.65" customHeight="1" x14ac:dyDescent="0.3">
      <c r="C34" s="293" t="s">
        <v>33</v>
      </c>
      <c r="D34" s="294"/>
      <c r="E34" s="294"/>
      <c r="F34" s="294"/>
      <c r="G34" s="295"/>
      <c r="H34" s="206"/>
      <c r="I34" s="207" t="str">
        <f>IF(Q34=0,"OK","Fout !")</f>
        <v>OK</v>
      </c>
      <c r="J34" s="101"/>
      <c r="K34" s="101"/>
      <c r="L34" s="101"/>
      <c r="M34" s="101"/>
      <c r="N34" s="83"/>
      <c r="O34" s="83"/>
      <c r="P34" s="105"/>
      <c r="Q34" s="102">
        <f>SUM(Q29:Q33)</f>
        <v>0</v>
      </c>
      <c r="R34" s="106"/>
      <c r="S34" s="89"/>
      <c r="T34" s="89"/>
      <c r="U34" s="89"/>
      <c r="V34" s="89"/>
      <c r="W34" s="89"/>
    </row>
    <row r="35" spans="3:23" s="87" customFormat="1" ht="15.65" customHeight="1" x14ac:dyDescent="0.3">
      <c r="C35" s="296"/>
      <c r="D35" s="297"/>
      <c r="E35" s="297"/>
      <c r="F35" s="297"/>
      <c r="G35" s="298"/>
      <c r="H35" s="206"/>
      <c r="I35" s="206"/>
      <c r="J35" s="206"/>
      <c r="K35" s="206"/>
      <c r="L35" s="206"/>
      <c r="M35" s="206"/>
      <c r="N35" s="83"/>
      <c r="O35" s="83"/>
      <c r="P35" s="105"/>
      <c r="Q35" s="102"/>
      <c r="R35" s="106"/>
      <c r="S35" s="89"/>
      <c r="T35" s="89"/>
      <c r="U35" s="89"/>
      <c r="V35" s="89"/>
      <c r="W35" s="89"/>
    </row>
    <row r="36" spans="3:23" s="87" customFormat="1" ht="15.65" customHeight="1" x14ac:dyDescent="0.3">
      <c r="C36" s="107"/>
      <c r="D36" s="108"/>
      <c r="E36" s="108"/>
      <c r="F36" s="108"/>
      <c r="G36" s="108"/>
      <c r="H36" s="104"/>
      <c r="I36" s="104"/>
      <c r="J36" s="104"/>
      <c r="K36" s="104"/>
      <c r="L36" s="104"/>
      <c r="M36" s="104"/>
      <c r="N36" s="83"/>
      <c r="O36" s="83"/>
      <c r="P36" s="105"/>
      <c r="Q36" s="102"/>
      <c r="R36" s="106"/>
      <c r="S36" s="89"/>
      <c r="T36" s="89"/>
      <c r="U36" s="89"/>
      <c r="V36" s="89"/>
      <c r="W36" s="89"/>
    </row>
    <row r="37" spans="3:23" s="87" customFormat="1" ht="15.65" customHeight="1" x14ac:dyDescent="0.3">
      <c r="C37" s="208" t="s">
        <v>124</v>
      </c>
      <c r="D37" s="209" t="s">
        <v>10</v>
      </c>
      <c r="E37" s="210" t="s">
        <v>11</v>
      </c>
      <c r="F37" s="210" t="s">
        <v>12</v>
      </c>
      <c r="G37" s="210" t="s">
        <v>13</v>
      </c>
      <c r="H37" s="210" t="s">
        <v>14</v>
      </c>
      <c r="I37" s="226" t="s">
        <v>17</v>
      </c>
      <c r="J37" s="226" t="s">
        <v>56</v>
      </c>
      <c r="K37" s="226" t="s">
        <v>57</v>
      </c>
      <c r="L37" s="226" t="s">
        <v>58</v>
      </c>
      <c r="M37" s="226" t="s">
        <v>59</v>
      </c>
      <c r="N37" s="83"/>
      <c r="O37" s="83"/>
      <c r="P37" s="89"/>
      <c r="Q37" s="89"/>
      <c r="R37" s="89"/>
      <c r="S37" s="89"/>
      <c r="T37" s="89"/>
      <c r="U37" s="89"/>
      <c r="V37" s="89"/>
      <c r="W37" s="89"/>
    </row>
    <row r="38" spans="3:23" s="87" customFormat="1" ht="15.65" customHeight="1" x14ac:dyDescent="0.3">
      <c r="C38" s="211" t="s">
        <v>125</v>
      </c>
      <c r="D38" s="259">
        <f>D13</f>
        <v>270420000</v>
      </c>
      <c r="E38" s="259">
        <f t="shared" ref="E38:I38" si="1">E13</f>
        <v>274120000</v>
      </c>
      <c r="F38" s="259">
        <f t="shared" si="1"/>
        <v>278100000</v>
      </c>
      <c r="G38" s="259">
        <f t="shared" si="1"/>
        <v>281980000</v>
      </c>
      <c r="H38" s="259">
        <f t="shared" si="1"/>
        <v>285000000</v>
      </c>
      <c r="I38" s="259">
        <f t="shared" si="1"/>
        <v>285000000</v>
      </c>
      <c r="J38" s="259">
        <f t="shared" ref="J38:M38" si="2">J13</f>
        <v>285000000</v>
      </c>
      <c r="K38" s="259">
        <f t="shared" si="2"/>
        <v>285000000</v>
      </c>
      <c r="L38" s="259">
        <f t="shared" si="2"/>
        <v>285000000</v>
      </c>
      <c r="M38" s="259">
        <f t="shared" si="2"/>
        <v>285000000</v>
      </c>
      <c r="N38" s="83"/>
      <c r="O38" s="83"/>
      <c r="P38" s="89"/>
      <c r="Q38" s="89"/>
      <c r="R38" s="89"/>
      <c r="S38" s="89"/>
      <c r="T38" s="89"/>
      <c r="U38" s="89"/>
      <c r="V38" s="89"/>
      <c r="W38" s="89"/>
    </row>
    <row r="39" spans="3:23" s="87" customFormat="1" ht="15.65" customHeight="1" x14ac:dyDescent="0.3">
      <c r="C39" s="211" t="s">
        <v>79</v>
      </c>
      <c r="D39" s="242">
        <f t="shared" ref="D39:M39" si="3">IF(ISERROR(INDEX($I$29:$I$33,MATCH(D38,$D$29:$D$33,1))),"",INDEX($I$29:$I$33,MATCH(D38,$D$29:$D$33,1)))</f>
        <v>0</v>
      </c>
      <c r="E39" s="242">
        <f t="shared" si="3"/>
        <v>0</v>
      </c>
      <c r="F39" s="242">
        <f t="shared" si="3"/>
        <v>0</v>
      </c>
      <c r="G39" s="242">
        <f t="shared" si="3"/>
        <v>0</v>
      </c>
      <c r="H39" s="242">
        <f t="shared" si="3"/>
        <v>0</v>
      </c>
      <c r="I39" s="242">
        <f t="shared" si="3"/>
        <v>0</v>
      </c>
      <c r="J39" s="242">
        <f t="shared" si="3"/>
        <v>0</v>
      </c>
      <c r="K39" s="242">
        <f t="shared" si="3"/>
        <v>0</v>
      </c>
      <c r="L39" s="242">
        <f t="shared" si="3"/>
        <v>0</v>
      </c>
      <c r="M39" s="242">
        <f t="shared" si="3"/>
        <v>0</v>
      </c>
      <c r="N39" s="83"/>
      <c r="O39" s="89"/>
      <c r="P39" s="89"/>
      <c r="Q39" s="89"/>
      <c r="R39" s="89"/>
      <c r="S39" s="89"/>
      <c r="T39" s="89"/>
      <c r="U39" s="89"/>
      <c r="V39" s="89"/>
    </row>
    <row r="40" spans="3:23" s="87" customFormat="1" ht="15.65" customHeight="1" thickBot="1" x14ac:dyDescent="0.35">
      <c r="C40" s="212" t="s">
        <v>34</v>
      </c>
      <c r="D40" s="213">
        <f>D38*D39</f>
        <v>0</v>
      </c>
      <c r="E40" s="213">
        <f t="shared" ref="E40:I40" si="4">E38*E39</f>
        <v>0</v>
      </c>
      <c r="F40" s="213">
        <f t="shared" si="4"/>
        <v>0</v>
      </c>
      <c r="G40" s="213">
        <f t="shared" si="4"/>
        <v>0</v>
      </c>
      <c r="H40" s="213">
        <f t="shared" si="4"/>
        <v>0</v>
      </c>
      <c r="I40" s="213">
        <f t="shared" si="4"/>
        <v>0</v>
      </c>
      <c r="J40" s="213">
        <f t="shared" ref="J40:M40" si="5">J38*J39</f>
        <v>0</v>
      </c>
      <c r="K40" s="213">
        <f t="shared" si="5"/>
        <v>0</v>
      </c>
      <c r="L40" s="213">
        <f t="shared" si="5"/>
        <v>0</v>
      </c>
      <c r="M40" s="213">
        <f t="shared" si="5"/>
        <v>0</v>
      </c>
      <c r="N40" s="83"/>
      <c r="O40" s="89"/>
      <c r="P40" s="89"/>
      <c r="Q40" s="89"/>
      <c r="R40" s="89"/>
      <c r="S40" s="89"/>
      <c r="T40" s="89"/>
      <c r="U40" s="89"/>
      <c r="V40" s="89"/>
    </row>
    <row r="41" spans="3:23" s="87" customFormat="1" ht="15.65" customHeight="1" thickTop="1" x14ac:dyDescent="0.3">
      <c r="C41" s="231"/>
      <c r="D41" s="231"/>
      <c r="E41" s="231"/>
      <c r="F41" s="231"/>
      <c r="G41" s="231"/>
      <c r="H41" s="231"/>
      <c r="I41" s="231"/>
      <c r="J41" s="231"/>
      <c r="K41" s="231"/>
      <c r="L41" s="231"/>
      <c r="M41" s="231"/>
      <c r="N41" s="83"/>
      <c r="O41" s="89"/>
      <c r="P41" s="89"/>
      <c r="Q41" s="89"/>
      <c r="R41" s="89"/>
      <c r="S41" s="89"/>
      <c r="T41" s="89"/>
      <c r="U41" s="89"/>
      <c r="V41" s="89"/>
    </row>
    <row r="42" spans="3:23" s="87" customFormat="1" ht="15.65" customHeight="1" x14ac:dyDescent="0.3">
      <c r="C42" s="208" t="s">
        <v>126</v>
      </c>
      <c r="D42" s="209" t="s">
        <v>10</v>
      </c>
      <c r="E42" s="210" t="s">
        <v>11</v>
      </c>
      <c r="F42" s="210" t="s">
        <v>12</v>
      </c>
      <c r="G42" s="210" t="s">
        <v>13</v>
      </c>
      <c r="H42" s="210" t="s">
        <v>14</v>
      </c>
      <c r="I42" s="226" t="s">
        <v>17</v>
      </c>
      <c r="J42" s="226" t="s">
        <v>56</v>
      </c>
      <c r="K42" s="226" t="s">
        <v>57</v>
      </c>
      <c r="L42" s="226" t="s">
        <v>58</v>
      </c>
      <c r="M42" s="226" t="s">
        <v>59</v>
      </c>
      <c r="N42" s="83"/>
      <c r="O42" s="89"/>
      <c r="P42" s="89"/>
      <c r="Q42" s="89"/>
      <c r="R42" s="89"/>
      <c r="S42" s="89"/>
      <c r="T42" s="89"/>
      <c r="U42" s="89"/>
      <c r="V42" s="89"/>
    </row>
    <row r="43" spans="3:23" s="87" customFormat="1" ht="15.65" customHeight="1" x14ac:dyDescent="0.3">
      <c r="C43" s="211" t="s">
        <v>127</v>
      </c>
      <c r="D43" s="259">
        <f>D14</f>
        <v>270420000</v>
      </c>
      <c r="E43" s="259">
        <f t="shared" ref="E43:I43" si="6">E14</f>
        <v>284752500</v>
      </c>
      <c r="F43" s="259">
        <f t="shared" si="6"/>
        <v>299085000</v>
      </c>
      <c r="G43" s="259">
        <f t="shared" si="6"/>
        <v>313417500</v>
      </c>
      <c r="H43" s="259">
        <f t="shared" si="6"/>
        <v>327750000</v>
      </c>
      <c r="I43" s="259">
        <f t="shared" si="6"/>
        <v>327750000</v>
      </c>
      <c r="J43" s="259">
        <f t="shared" ref="J43:M43" si="7">J14</f>
        <v>327750000</v>
      </c>
      <c r="K43" s="259">
        <f t="shared" si="7"/>
        <v>327750000</v>
      </c>
      <c r="L43" s="259">
        <f t="shared" si="7"/>
        <v>327750000</v>
      </c>
      <c r="M43" s="259">
        <f t="shared" si="7"/>
        <v>327750000</v>
      </c>
      <c r="N43" s="83"/>
      <c r="O43" s="89"/>
      <c r="P43" s="89"/>
      <c r="Q43" s="89"/>
      <c r="R43" s="89"/>
      <c r="S43" s="89"/>
      <c r="T43" s="89"/>
      <c r="U43" s="89"/>
      <c r="V43" s="89"/>
    </row>
    <row r="44" spans="3:23" s="87" customFormat="1" ht="15.65" customHeight="1" x14ac:dyDescent="0.3">
      <c r="C44" s="211" t="s">
        <v>80</v>
      </c>
      <c r="D44" s="242">
        <f t="shared" ref="D44:M44" si="8">IF(ISERROR(INDEX($I$29:$I$33,MATCH(D43,$D$29:$D$33,1))),"",INDEX($I$29:$I$33,MATCH(D43,$D$29:$D$33,1)))</f>
        <v>0</v>
      </c>
      <c r="E44" s="242">
        <f t="shared" si="8"/>
        <v>0</v>
      </c>
      <c r="F44" s="242">
        <f t="shared" si="8"/>
        <v>0</v>
      </c>
      <c r="G44" s="242">
        <f t="shared" si="8"/>
        <v>0</v>
      </c>
      <c r="H44" s="242">
        <f t="shared" si="8"/>
        <v>0</v>
      </c>
      <c r="I44" s="242">
        <f t="shared" si="8"/>
        <v>0</v>
      </c>
      <c r="J44" s="242">
        <f t="shared" si="8"/>
        <v>0</v>
      </c>
      <c r="K44" s="242">
        <f t="shared" si="8"/>
        <v>0</v>
      </c>
      <c r="L44" s="242">
        <f t="shared" si="8"/>
        <v>0</v>
      </c>
      <c r="M44" s="242">
        <f t="shared" si="8"/>
        <v>0</v>
      </c>
      <c r="N44" s="83"/>
      <c r="O44" s="89"/>
      <c r="P44" s="89"/>
      <c r="Q44" s="89"/>
      <c r="R44" s="89"/>
      <c r="S44" s="89"/>
      <c r="T44" s="89"/>
      <c r="U44" s="89"/>
      <c r="V44" s="89"/>
    </row>
    <row r="45" spans="3:23" s="87" customFormat="1" ht="15.65" customHeight="1" thickBot="1" x14ac:dyDescent="0.35">
      <c r="C45" s="212" t="s">
        <v>34</v>
      </c>
      <c r="D45" s="213">
        <f>D43*D44</f>
        <v>0</v>
      </c>
      <c r="E45" s="213">
        <f t="shared" ref="E45" si="9">E43*E44</f>
        <v>0</v>
      </c>
      <c r="F45" s="213">
        <f t="shared" ref="F45" si="10">F43*F44</f>
        <v>0</v>
      </c>
      <c r="G45" s="213">
        <f t="shared" ref="G45" si="11">G43*G44</f>
        <v>0</v>
      </c>
      <c r="H45" s="213">
        <f t="shared" ref="H45" si="12">H43*H44</f>
        <v>0</v>
      </c>
      <c r="I45" s="213">
        <f t="shared" ref="I45:M45" si="13">I43*I44</f>
        <v>0</v>
      </c>
      <c r="J45" s="213">
        <f t="shared" si="13"/>
        <v>0</v>
      </c>
      <c r="K45" s="213">
        <f t="shared" si="13"/>
        <v>0</v>
      </c>
      <c r="L45" s="213">
        <f t="shared" si="13"/>
        <v>0</v>
      </c>
      <c r="M45" s="213">
        <f t="shared" si="13"/>
        <v>0</v>
      </c>
      <c r="N45" s="83"/>
      <c r="O45" s="89"/>
      <c r="P45" s="89"/>
      <c r="Q45" s="89"/>
      <c r="R45" s="89"/>
      <c r="S45" s="89"/>
      <c r="T45" s="89"/>
      <c r="U45" s="89"/>
      <c r="V45" s="89"/>
    </row>
    <row r="46" spans="3:23" s="87" customFormat="1" ht="15.65" customHeight="1" thickTop="1" x14ac:dyDescent="0.3">
      <c r="C46" s="108"/>
      <c r="D46" s="108"/>
      <c r="E46" s="108"/>
      <c r="F46" s="108"/>
      <c r="G46" s="108"/>
      <c r="H46" s="108"/>
      <c r="I46" s="108"/>
      <c r="J46" s="108"/>
      <c r="K46" s="108"/>
      <c r="L46" s="108"/>
      <c r="M46" s="108"/>
      <c r="N46" s="83"/>
      <c r="O46" s="89"/>
      <c r="P46" s="89"/>
      <c r="Q46" s="89"/>
      <c r="R46" s="89"/>
      <c r="S46" s="89"/>
      <c r="T46" s="89"/>
      <c r="U46" s="89"/>
      <c r="V46" s="89"/>
    </row>
    <row r="47" spans="3:23" s="87" customFormat="1" ht="15.65" customHeight="1" x14ac:dyDescent="0.3">
      <c r="C47" s="208" t="s">
        <v>128</v>
      </c>
      <c r="D47" s="209" t="s">
        <v>10</v>
      </c>
      <c r="E47" s="210" t="s">
        <v>11</v>
      </c>
      <c r="F47" s="210" t="s">
        <v>12</v>
      </c>
      <c r="G47" s="210" t="s">
        <v>13</v>
      </c>
      <c r="H47" s="210" t="s">
        <v>14</v>
      </c>
      <c r="I47" s="226" t="s">
        <v>17</v>
      </c>
      <c r="J47" s="226" t="s">
        <v>56</v>
      </c>
      <c r="K47" s="226" t="s">
        <v>57</v>
      </c>
      <c r="L47" s="226" t="s">
        <v>58</v>
      </c>
      <c r="M47" s="226" t="s">
        <v>59</v>
      </c>
      <c r="N47" s="83"/>
      <c r="O47" s="89"/>
      <c r="P47" s="89"/>
      <c r="Q47" s="89"/>
      <c r="R47" s="89"/>
      <c r="S47" s="89"/>
      <c r="T47" s="89"/>
      <c r="U47" s="89"/>
      <c r="V47" s="89"/>
    </row>
    <row r="48" spans="3:23" s="87" customFormat="1" ht="15.65" customHeight="1" x14ac:dyDescent="0.3">
      <c r="C48" s="211" t="s">
        <v>129</v>
      </c>
      <c r="D48" s="259">
        <f>D15</f>
        <v>270420000</v>
      </c>
      <c r="E48" s="259">
        <f t="shared" ref="E48:I48" si="14">E15</f>
        <v>253518750</v>
      </c>
      <c r="F48" s="259">
        <f t="shared" si="14"/>
        <v>236617500</v>
      </c>
      <c r="G48" s="259">
        <f t="shared" si="14"/>
        <v>219716250</v>
      </c>
      <c r="H48" s="259">
        <f t="shared" si="14"/>
        <v>202815000</v>
      </c>
      <c r="I48" s="259">
        <f t="shared" si="14"/>
        <v>202815000</v>
      </c>
      <c r="J48" s="259">
        <f t="shared" ref="J48:M48" si="15">J15</f>
        <v>202815000</v>
      </c>
      <c r="K48" s="259">
        <f t="shared" si="15"/>
        <v>202815000</v>
      </c>
      <c r="L48" s="259">
        <f t="shared" si="15"/>
        <v>202815000</v>
      </c>
      <c r="M48" s="259">
        <f t="shared" si="15"/>
        <v>202815000</v>
      </c>
      <c r="N48" s="83"/>
      <c r="O48" s="89"/>
      <c r="P48" s="89"/>
      <c r="Q48" s="89"/>
      <c r="R48" s="89"/>
      <c r="S48" s="89"/>
      <c r="T48" s="89"/>
      <c r="U48" s="89"/>
      <c r="V48" s="89"/>
    </row>
    <row r="49" spans="2:22" s="87" customFormat="1" ht="15.65" customHeight="1" x14ac:dyDescent="0.3">
      <c r="C49" s="211" t="s">
        <v>80</v>
      </c>
      <c r="D49" s="242">
        <f t="shared" ref="D49:M49" si="16">IF(ISERROR(INDEX($I$29:$I$33,MATCH(D48,$D$29:$D$33,1))),"",INDEX($I$29:$I$33,MATCH(D48,$D$29:$D$33,1)))</f>
        <v>0</v>
      </c>
      <c r="E49" s="242">
        <f t="shared" si="16"/>
        <v>0</v>
      </c>
      <c r="F49" s="242">
        <f t="shared" si="16"/>
        <v>0</v>
      </c>
      <c r="G49" s="242">
        <f t="shared" si="16"/>
        <v>0</v>
      </c>
      <c r="H49" s="242">
        <f t="shared" si="16"/>
        <v>0</v>
      </c>
      <c r="I49" s="242">
        <f t="shared" si="16"/>
        <v>0</v>
      </c>
      <c r="J49" s="242">
        <f t="shared" si="16"/>
        <v>0</v>
      </c>
      <c r="K49" s="242">
        <f t="shared" si="16"/>
        <v>0</v>
      </c>
      <c r="L49" s="242">
        <f t="shared" si="16"/>
        <v>0</v>
      </c>
      <c r="M49" s="242">
        <f t="shared" si="16"/>
        <v>0</v>
      </c>
      <c r="N49" s="83"/>
      <c r="O49" s="89"/>
      <c r="P49" s="89"/>
      <c r="Q49" s="89"/>
      <c r="R49" s="89"/>
      <c r="S49" s="89"/>
      <c r="T49" s="89"/>
      <c r="U49" s="89"/>
      <c r="V49" s="89"/>
    </row>
    <row r="50" spans="2:22" s="87" customFormat="1" ht="15.65" customHeight="1" thickBot="1" x14ac:dyDescent="0.35">
      <c r="C50" s="212" t="s">
        <v>34</v>
      </c>
      <c r="D50" s="213">
        <f>D48*D49</f>
        <v>0</v>
      </c>
      <c r="E50" s="213">
        <f t="shared" ref="E50" si="17">E48*E49</f>
        <v>0</v>
      </c>
      <c r="F50" s="213">
        <f t="shared" ref="F50" si="18">F48*F49</f>
        <v>0</v>
      </c>
      <c r="G50" s="213">
        <f t="shared" ref="G50" si="19">G48*G49</f>
        <v>0</v>
      </c>
      <c r="H50" s="213">
        <f t="shared" ref="H50" si="20">H48*H49</f>
        <v>0</v>
      </c>
      <c r="I50" s="213">
        <f t="shared" ref="I50:M50" si="21">I48*I49</f>
        <v>0</v>
      </c>
      <c r="J50" s="213">
        <f t="shared" si="21"/>
        <v>0</v>
      </c>
      <c r="K50" s="213">
        <f t="shared" si="21"/>
        <v>0</v>
      </c>
      <c r="L50" s="213">
        <f t="shared" si="21"/>
        <v>0</v>
      </c>
      <c r="M50" s="213">
        <f t="shared" si="21"/>
        <v>0</v>
      </c>
      <c r="N50" s="83"/>
      <c r="O50" s="89"/>
      <c r="P50" s="89"/>
      <c r="Q50" s="89"/>
      <c r="R50" s="89"/>
      <c r="S50" s="89"/>
      <c r="T50" s="89"/>
      <c r="U50" s="89"/>
      <c r="V50" s="89"/>
    </row>
    <row r="51" spans="2:22" s="87" customFormat="1" ht="15.65" customHeight="1" thickTop="1" x14ac:dyDescent="0.3">
      <c r="C51" s="108"/>
      <c r="D51" s="108"/>
      <c r="E51" s="108"/>
      <c r="F51" s="108"/>
      <c r="G51" s="108"/>
      <c r="H51" s="108"/>
      <c r="I51" s="108"/>
      <c r="J51" s="108"/>
      <c r="K51" s="108"/>
      <c r="L51" s="108"/>
      <c r="M51" s="108"/>
      <c r="N51" s="83"/>
      <c r="O51" s="89"/>
      <c r="P51" s="89"/>
      <c r="Q51" s="89"/>
      <c r="R51" s="89"/>
      <c r="S51" s="89"/>
      <c r="T51" s="89"/>
      <c r="U51" s="89"/>
      <c r="V51" s="89"/>
    </row>
    <row r="52" spans="2:22" s="87" customFormat="1" ht="15.65" customHeight="1" x14ac:dyDescent="0.3">
      <c r="C52" s="208" t="s">
        <v>130</v>
      </c>
      <c r="D52" s="209" t="s">
        <v>10</v>
      </c>
      <c r="E52" s="210" t="s">
        <v>11</v>
      </c>
      <c r="F52" s="210" t="s">
        <v>12</v>
      </c>
      <c r="G52" s="210" t="s">
        <v>13</v>
      </c>
      <c r="H52" s="210" t="s">
        <v>14</v>
      </c>
      <c r="I52" s="226" t="s">
        <v>17</v>
      </c>
      <c r="J52" s="226" t="s">
        <v>56</v>
      </c>
      <c r="K52" s="226" t="s">
        <v>57</v>
      </c>
      <c r="L52" s="226" t="s">
        <v>58</v>
      </c>
      <c r="M52" s="226" t="s">
        <v>59</v>
      </c>
      <c r="N52" s="83"/>
      <c r="O52" s="89"/>
      <c r="P52" s="89"/>
      <c r="Q52" s="89"/>
      <c r="R52" s="89"/>
      <c r="S52" s="89"/>
      <c r="T52" s="89"/>
      <c r="U52" s="89"/>
      <c r="V52" s="89"/>
    </row>
    <row r="53" spans="2:22" s="87" customFormat="1" ht="15.65" customHeight="1" x14ac:dyDescent="0.3">
      <c r="C53" s="211" t="s">
        <v>49</v>
      </c>
      <c r="D53" s="227">
        <f>0.5*D40</f>
        <v>0</v>
      </c>
      <c r="E53" s="227">
        <f t="shared" ref="E53:I53" si="22">0.5*E40</f>
        <v>0</v>
      </c>
      <c r="F53" s="227">
        <f t="shared" si="22"/>
        <v>0</v>
      </c>
      <c r="G53" s="227">
        <f t="shared" si="22"/>
        <v>0</v>
      </c>
      <c r="H53" s="227">
        <f t="shared" si="22"/>
        <v>0</v>
      </c>
      <c r="I53" s="227">
        <f t="shared" si="22"/>
        <v>0</v>
      </c>
      <c r="J53" s="227">
        <f t="shared" ref="J53:M53" si="23">0.5*J40</f>
        <v>0</v>
      </c>
      <c r="K53" s="227">
        <f t="shared" si="23"/>
        <v>0</v>
      </c>
      <c r="L53" s="227">
        <f t="shared" si="23"/>
        <v>0</v>
      </c>
      <c r="M53" s="227">
        <f t="shared" si="23"/>
        <v>0</v>
      </c>
      <c r="N53" s="83"/>
      <c r="O53" s="89"/>
      <c r="P53" s="89"/>
      <c r="Q53" s="89"/>
      <c r="R53" s="89"/>
      <c r="S53" s="89"/>
      <c r="T53" s="89"/>
      <c r="U53" s="89"/>
      <c r="V53" s="89"/>
    </row>
    <row r="54" spans="2:22" s="87" customFormat="1" ht="15.65" customHeight="1" x14ac:dyDescent="0.3">
      <c r="C54" s="211" t="s">
        <v>50</v>
      </c>
      <c r="D54" s="227">
        <f>0.25*D45</f>
        <v>0</v>
      </c>
      <c r="E54" s="227">
        <f t="shared" ref="E54:I54" si="24">0.25*E45</f>
        <v>0</v>
      </c>
      <c r="F54" s="227">
        <f t="shared" si="24"/>
        <v>0</v>
      </c>
      <c r="G54" s="227">
        <f t="shared" si="24"/>
        <v>0</v>
      </c>
      <c r="H54" s="227">
        <f t="shared" si="24"/>
        <v>0</v>
      </c>
      <c r="I54" s="227">
        <f t="shared" si="24"/>
        <v>0</v>
      </c>
      <c r="J54" s="227">
        <f t="shared" ref="J54:M54" si="25">0.25*J45</f>
        <v>0</v>
      </c>
      <c r="K54" s="227">
        <f t="shared" si="25"/>
        <v>0</v>
      </c>
      <c r="L54" s="227">
        <f t="shared" si="25"/>
        <v>0</v>
      </c>
      <c r="M54" s="227">
        <f t="shared" si="25"/>
        <v>0</v>
      </c>
      <c r="N54" s="83"/>
      <c r="O54" s="89"/>
      <c r="P54" s="89"/>
      <c r="Q54" s="89"/>
      <c r="R54" s="89"/>
      <c r="S54" s="89"/>
      <c r="T54" s="89"/>
      <c r="U54" s="89"/>
      <c r="V54" s="89"/>
    </row>
    <row r="55" spans="2:22" s="87" customFormat="1" ht="15.65" customHeight="1" x14ac:dyDescent="0.3">
      <c r="C55" s="211" t="s">
        <v>51</v>
      </c>
      <c r="D55" s="227">
        <f>0.25*D50</f>
        <v>0</v>
      </c>
      <c r="E55" s="227">
        <f t="shared" ref="E55:I55" si="26">0.25*E50</f>
        <v>0</v>
      </c>
      <c r="F55" s="227">
        <f t="shared" si="26"/>
        <v>0</v>
      </c>
      <c r="G55" s="227">
        <f t="shared" si="26"/>
        <v>0</v>
      </c>
      <c r="H55" s="227">
        <f t="shared" si="26"/>
        <v>0</v>
      </c>
      <c r="I55" s="227">
        <f t="shared" si="26"/>
        <v>0</v>
      </c>
      <c r="J55" s="227">
        <f t="shared" ref="J55:M55" si="27">0.25*J50</f>
        <v>0</v>
      </c>
      <c r="K55" s="227">
        <f t="shared" si="27"/>
        <v>0</v>
      </c>
      <c r="L55" s="227">
        <f t="shared" si="27"/>
        <v>0</v>
      </c>
      <c r="M55" s="227">
        <f t="shared" si="27"/>
        <v>0</v>
      </c>
      <c r="N55" s="83"/>
      <c r="O55" s="89"/>
      <c r="P55" s="89"/>
      <c r="Q55" s="89"/>
      <c r="R55" s="89"/>
      <c r="S55" s="89"/>
      <c r="T55" s="89"/>
      <c r="U55" s="89"/>
      <c r="V55" s="89"/>
    </row>
    <row r="56" spans="2:22" s="87" customFormat="1" ht="15.65" customHeight="1" thickBot="1" x14ac:dyDescent="0.35">
      <c r="C56" s="212" t="s">
        <v>34</v>
      </c>
      <c r="D56" s="213">
        <f>SUM(D53:D55)</f>
        <v>0</v>
      </c>
      <c r="E56" s="213">
        <f t="shared" ref="E56:I56" si="28">SUM(E53:E55)</f>
        <v>0</v>
      </c>
      <c r="F56" s="213">
        <f t="shared" si="28"/>
        <v>0</v>
      </c>
      <c r="G56" s="213">
        <f t="shared" si="28"/>
        <v>0</v>
      </c>
      <c r="H56" s="213">
        <f t="shared" si="28"/>
        <v>0</v>
      </c>
      <c r="I56" s="213">
        <f t="shared" si="28"/>
        <v>0</v>
      </c>
      <c r="J56" s="213">
        <f t="shared" ref="J56:M56" si="29">SUM(J53:J55)</f>
        <v>0</v>
      </c>
      <c r="K56" s="213">
        <f t="shared" si="29"/>
        <v>0</v>
      </c>
      <c r="L56" s="213">
        <f t="shared" si="29"/>
        <v>0</v>
      </c>
      <c r="M56" s="213">
        <f t="shared" si="29"/>
        <v>0</v>
      </c>
      <c r="N56" s="83"/>
      <c r="O56" s="89"/>
      <c r="P56" s="89"/>
      <c r="Q56" s="89"/>
      <c r="R56" s="89"/>
      <c r="S56" s="89"/>
      <c r="T56" s="89"/>
      <c r="U56" s="89"/>
      <c r="V56" s="89"/>
    </row>
    <row r="57" spans="2:22" s="87" customFormat="1" ht="15.65" customHeight="1" thickTop="1" x14ac:dyDescent="0.3">
      <c r="C57" s="83"/>
      <c r="D57" s="83"/>
      <c r="E57" s="83"/>
      <c r="F57" s="83"/>
      <c r="G57" s="83"/>
      <c r="H57" s="83"/>
      <c r="I57" s="83"/>
      <c r="J57" s="83"/>
      <c r="K57" s="83"/>
      <c r="L57" s="83"/>
      <c r="M57" s="83"/>
      <c r="N57" s="83"/>
      <c r="O57" s="89"/>
      <c r="P57" s="89"/>
      <c r="Q57" s="89"/>
      <c r="R57" s="89"/>
      <c r="S57" s="89"/>
      <c r="T57" s="89"/>
      <c r="U57" s="89"/>
      <c r="V57" s="89"/>
    </row>
    <row r="58" spans="2:22" s="87" customFormat="1" ht="15.65" customHeight="1" x14ac:dyDescent="0.3">
      <c r="C58" s="288" t="s">
        <v>35</v>
      </c>
      <c r="D58" s="289"/>
      <c r="E58" s="289"/>
      <c r="F58" s="289"/>
      <c r="G58" s="108"/>
      <c r="H58" s="108"/>
      <c r="I58" s="108"/>
      <c r="J58" s="108"/>
      <c r="K58" s="108"/>
      <c r="L58" s="108"/>
      <c r="M58" s="108"/>
      <c r="N58" s="83"/>
      <c r="O58" s="89"/>
      <c r="P58" s="89"/>
      <c r="Q58" s="89"/>
      <c r="R58" s="89"/>
      <c r="S58" s="89"/>
      <c r="T58" s="89"/>
      <c r="U58" s="89"/>
      <c r="V58" s="89"/>
    </row>
    <row r="59" spans="2:22" s="87" customFormat="1" ht="15.65" customHeight="1" thickBot="1" x14ac:dyDescent="0.35">
      <c r="C59" s="290" t="s">
        <v>76</v>
      </c>
      <c r="D59" s="291"/>
      <c r="E59" s="292"/>
      <c r="F59" s="166">
        <f>SUM(D56:M56)</f>
        <v>0</v>
      </c>
      <c r="G59" s="54"/>
      <c r="H59" s="101"/>
      <c r="I59" s="101"/>
      <c r="J59" s="101"/>
      <c r="K59" s="101"/>
      <c r="L59" s="101"/>
      <c r="M59" s="101"/>
      <c r="N59" s="83"/>
      <c r="O59" s="89"/>
      <c r="P59" s="89"/>
      <c r="Q59" s="89"/>
      <c r="R59" s="89"/>
      <c r="S59" s="89"/>
      <c r="T59" s="89"/>
      <c r="U59" s="89"/>
      <c r="V59" s="89"/>
    </row>
    <row r="60" spans="2:22" s="87" customFormat="1" ht="15.65" customHeight="1" thickTop="1" thickBot="1" x14ac:dyDescent="0.35">
      <c r="C60" s="100"/>
      <c r="D60" s="100"/>
      <c r="E60" s="100"/>
      <c r="F60" s="100"/>
      <c r="G60" s="100"/>
      <c r="H60" s="100"/>
      <c r="I60" s="100"/>
      <c r="J60" s="100"/>
      <c r="K60" s="100"/>
      <c r="L60" s="100"/>
      <c r="M60" s="100"/>
      <c r="N60" s="83"/>
      <c r="O60" s="89"/>
      <c r="P60" s="89"/>
      <c r="Q60" s="89"/>
      <c r="R60" s="89"/>
      <c r="S60" s="89"/>
      <c r="T60" s="89"/>
      <c r="U60" s="89"/>
      <c r="V60" s="89"/>
    </row>
    <row r="61" spans="2:22" s="87" customFormat="1" ht="15.65" customHeight="1" x14ac:dyDescent="0.3">
      <c r="C61" s="97"/>
      <c r="D61" s="97"/>
      <c r="E61" s="97"/>
      <c r="F61" s="97"/>
      <c r="G61" s="97"/>
      <c r="H61" s="97"/>
      <c r="I61" s="97"/>
      <c r="J61" s="97"/>
      <c r="K61" s="97"/>
      <c r="L61" s="97"/>
      <c r="M61" s="97"/>
      <c r="N61" s="83"/>
      <c r="O61" s="89"/>
      <c r="P61" s="89"/>
      <c r="Q61" s="89"/>
      <c r="R61" s="89"/>
      <c r="S61" s="89"/>
      <c r="T61" s="89"/>
      <c r="U61" s="89"/>
      <c r="V61" s="89"/>
    </row>
    <row r="62" spans="2:22" s="87" customFormat="1" ht="15.65" customHeight="1" x14ac:dyDescent="0.3">
      <c r="B62" s="173" t="s">
        <v>82</v>
      </c>
      <c r="C62" s="277" t="s">
        <v>81</v>
      </c>
      <c r="D62" s="278"/>
      <c r="E62" s="278"/>
      <c r="F62" s="278"/>
      <c r="G62" s="278"/>
      <c r="H62" s="278"/>
      <c r="I62" s="278"/>
      <c r="J62" s="278"/>
      <c r="K62" s="97"/>
      <c r="L62" s="97"/>
      <c r="M62" s="97"/>
      <c r="N62" s="83"/>
      <c r="O62" s="89"/>
      <c r="P62" s="89"/>
      <c r="Q62" s="89"/>
      <c r="R62" s="89"/>
      <c r="S62" s="89"/>
      <c r="T62" s="89"/>
      <c r="U62" s="89"/>
      <c r="V62" s="89"/>
    </row>
    <row r="63" spans="2:22" s="87" customFormat="1" ht="15.65" customHeight="1" x14ac:dyDescent="0.3">
      <c r="C63" s="97"/>
      <c r="D63" s="97"/>
      <c r="E63" s="97"/>
      <c r="F63" s="97"/>
      <c r="G63" s="97"/>
      <c r="H63" s="97"/>
      <c r="I63" s="97"/>
      <c r="J63" s="97"/>
      <c r="K63" s="97"/>
      <c r="L63" s="97"/>
      <c r="M63" s="97"/>
      <c r="N63" s="83"/>
      <c r="O63" s="89"/>
      <c r="P63" s="89"/>
      <c r="Q63" s="89"/>
      <c r="R63" s="89"/>
      <c r="S63" s="89"/>
      <c r="T63" s="89"/>
      <c r="U63" s="89"/>
      <c r="V63" s="89"/>
    </row>
    <row r="64" spans="2:22" s="87" customFormat="1" ht="15.65" customHeight="1" x14ac:dyDescent="0.3">
      <c r="C64" s="208" t="s">
        <v>83</v>
      </c>
      <c r="D64" s="208" t="s">
        <v>143</v>
      </c>
      <c r="E64" s="208" t="s">
        <v>144</v>
      </c>
      <c r="F64" s="208" t="s">
        <v>88</v>
      </c>
      <c r="G64" s="208" t="s">
        <v>20</v>
      </c>
      <c r="H64" s="208" t="s">
        <v>89</v>
      </c>
      <c r="I64" s="208" t="s">
        <v>90</v>
      </c>
      <c r="J64" s="208" t="s">
        <v>91</v>
      </c>
      <c r="K64" s="97"/>
      <c r="L64" s="97"/>
      <c r="M64" s="97"/>
      <c r="N64" s="83"/>
      <c r="O64" s="89"/>
      <c r="P64" s="89"/>
      <c r="Q64" s="89"/>
      <c r="R64" s="89"/>
      <c r="S64" s="89"/>
      <c r="T64" s="89"/>
      <c r="U64" s="89"/>
      <c r="V64" s="89"/>
    </row>
    <row r="65" spans="3:22" s="87" customFormat="1" ht="15" x14ac:dyDescent="0.3">
      <c r="C65" s="282"/>
      <c r="D65" s="246" t="s">
        <v>145</v>
      </c>
      <c r="E65" s="246">
        <v>720035</v>
      </c>
      <c r="F65" s="246" t="s">
        <v>92</v>
      </c>
      <c r="G65" s="246" t="s">
        <v>150</v>
      </c>
      <c r="H65" s="245">
        <v>42422</v>
      </c>
      <c r="I65" s="185"/>
      <c r="J65" s="252">
        <f>4*I65</f>
        <v>0</v>
      </c>
      <c r="K65" s="97"/>
      <c r="L65" s="97"/>
      <c r="M65" s="97"/>
      <c r="N65" s="83"/>
      <c r="O65" s="89"/>
      <c r="P65" s="89"/>
      <c r="Q65" s="89"/>
      <c r="R65" s="89"/>
      <c r="S65" s="89"/>
      <c r="T65" s="89"/>
      <c r="U65" s="89"/>
      <c r="V65" s="89"/>
    </row>
    <row r="66" spans="3:22" s="87" customFormat="1" ht="15" x14ac:dyDescent="0.3">
      <c r="C66" s="283"/>
      <c r="D66" s="246" t="s">
        <v>146</v>
      </c>
      <c r="E66" s="246">
        <v>720044</v>
      </c>
      <c r="F66" s="246">
        <v>16250</v>
      </c>
      <c r="G66" s="246" t="s">
        <v>154</v>
      </c>
      <c r="H66" s="245">
        <v>42377</v>
      </c>
      <c r="I66" s="185"/>
      <c r="J66" s="252">
        <f t="shared" ref="J66:J70" si="30">4*I66</f>
        <v>0</v>
      </c>
      <c r="K66" s="97"/>
      <c r="L66" s="97"/>
      <c r="M66" s="97"/>
      <c r="N66" s="83"/>
      <c r="O66" s="89"/>
      <c r="P66" s="89"/>
      <c r="Q66" s="89"/>
      <c r="R66" s="89"/>
      <c r="S66" s="89"/>
      <c r="T66" s="89"/>
      <c r="U66" s="89"/>
      <c r="V66" s="89"/>
    </row>
    <row r="67" spans="3:22" s="87" customFormat="1" ht="15" x14ac:dyDescent="0.3">
      <c r="C67" s="283"/>
      <c r="D67" s="246"/>
      <c r="E67" s="246"/>
      <c r="F67" s="246"/>
      <c r="G67" s="246" t="s">
        <v>151</v>
      </c>
      <c r="H67" s="245">
        <v>42377</v>
      </c>
      <c r="I67" s="185"/>
      <c r="J67" s="252">
        <f t="shared" si="30"/>
        <v>0</v>
      </c>
      <c r="K67" s="97"/>
      <c r="L67" s="97"/>
      <c r="M67" s="97"/>
      <c r="N67" s="83"/>
      <c r="O67" s="89"/>
      <c r="P67" s="89"/>
      <c r="Q67" s="89"/>
      <c r="R67" s="89"/>
      <c r="S67" s="89"/>
      <c r="T67" s="89"/>
      <c r="U67" s="89"/>
      <c r="V67" s="89"/>
    </row>
    <row r="68" spans="3:22" s="87" customFormat="1" ht="15" x14ac:dyDescent="0.3">
      <c r="C68" s="283"/>
      <c r="D68" s="246" t="s">
        <v>147</v>
      </c>
      <c r="E68" s="246">
        <v>720044</v>
      </c>
      <c r="F68" s="246">
        <v>16251</v>
      </c>
      <c r="G68" s="246" t="s">
        <v>155</v>
      </c>
      <c r="H68" s="245">
        <v>42422</v>
      </c>
      <c r="I68" s="185"/>
      <c r="J68" s="252">
        <f t="shared" si="30"/>
        <v>0</v>
      </c>
      <c r="K68" s="97"/>
      <c r="L68" s="97"/>
      <c r="M68" s="97"/>
      <c r="N68" s="83"/>
      <c r="O68" s="89"/>
      <c r="P68" s="89"/>
      <c r="Q68" s="89"/>
      <c r="R68" s="89"/>
      <c r="S68" s="89"/>
      <c r="T68" s="89"/>
      <c r="U68" s="89"/>
      <c r="V68" s="89"/>
    </row>
    <row r="69" spans="3:22" s="87" customFormat="1" ht="27" x14ac:dyDescent="0.3">
      <c r="C69" s="283"/>
      <c r="D69" s="246" t="s">
        <v>148</v>
      </c>
      <c r="E69" s="246">
        <v>720039</v>
      </c>
      <c r="F69" s="246">
        <v>1602003448</v>
      </c>
      <c r="G69" s="246" t="s">
        <v>153</v>
      </c>
      <c r="H69" s="245">
        <v>42431</v>
      </c>
      <c r="I69" s="185"/>
      <c r="J69" s="252">
        <f t="shared" si="30"/>
        <v>0</v>
      </c>
      <c r="K69" s="97"/>
      <c r="L69" s="97"/>
      <c r="M69" s="97"/>
      <c r="N69" s="83"/>
      <c r="O69" s="89"/>
      <c r="P69" s="89"/>
      <c r="Q69" s="89"/>
      <c r="R69" s="89"/>
      <c r="S69" s="89"/>
      <c r="T69" s="89"/>
      <c r="U69" s="89"/>
      <c r="V69" s="89"/>
    </row>
    <row r="70" spans="3:22" s="87" customFormat="1" ht="15" x14ac:dyDescent="0.3">
      <c r="C70" s="300"/>
      <c r="D70" s="246" t="s">
        <v>149</v>
      </c>
      <c r="E70" s="246">
        <v>720036</v>
      </c>
      <c r="F70" s="246">
        <v>10041569</v>
      </c>
      <c r="G70" s="246" t="s">
        <v>152</v>
      </c>
      <c r="H70" s="245">
        <v>46030</v>
      </c>
      <c r="I70" s="185"/>
      <c r="J70" s="252">
        <f t="shared" si="30"/>
        <v>0</v>
      </c>
      <c r="K70" s="97"/>
      <c r="L70" s="97"/>
      <c r="M70" s="97"/>
      <c r="N70" s="83"/>
      <c r="O70" s="89"/>
      <c r="P70" s="89"/>
      <c r="Q70" s="89"/>
      <c r="R70" s="89"/>
      <c r="S70" s="89"/>
      <c r="T70" s="89"/>
      <c r="U70" s="89"/>
      <c r="V70" s="89"/>
    </row>
    <row r="71" spans="3:22" s="87" customFormat="1" ht="15.5" thickBot="1" x14ac:dyDescent="0.35">
      <c r="C71" s="247"/>
      <c r="D71" s="248"/>
      <c r="E71" s="248"/>
      <c r="F71" s="248"/>
      <c r="G71" s="248"/>
      <c r="H71" s="249"/>
      <c r="I71" s="250" t="s">
        <v>107</v>
      </c>
      <c r="J71" s="213">
        <f>SUM(J65:J70)</f>
        <v>0</v>
      </c>
      <c r="K71" s="97"/>
      <c r="L71" s="97"/>
      <c r="M71" s="97"/>
      <c r="N71" s="83"/>
      <c r="O71" s="89"/>
      <c r="P71" s="89"/>
      <c r="Q71" s="89"/>
      <c r="R71" s="89"/>
      <c r="S71" s="89"/>
      <c r="T71" s="89"/>
      <c r="U71" s="89"/>
      <c r="V71" s="89"/>
    </row>
    <row r="72" spans="3:22" s="87" customFormat="1" ht="15.65" customHeight="1" thickTop="1" x14ac:dyDescent="0.3">
      <c r="C72" s="97"/>
      <c r="D72" s="97"/>
      <c r="E72" s="97"/>
      <c r="F72" s="97"/>
      <c r="G72" s="97"/>
      <c r="H72" s="97"/>
      <c r="I72" s="97"/>
      <c r="J72" s="97"/>
      <c r="K72" s="97"/>
      <c r="L72" s="97"/>
      <c r="M72" s="97"/>
      <c r="N72" s="83"/>
      <c r="O72" s="89"/>
      <c r="P72" s="89"/>
      <c r="Q72" s="89"/>
      <c r="R72" s="89"/>
      <c r="S72" s="89"/>
      <c r="T72" s="89"/>
      <c r="U72" s="89"/>
      <c r="V72" s="89"/>
    </row>
    <row r="73" spans="3:22" s="87" customFormat="1" ht="15.65" customHeight="1" x14ac:dyDescent="0.3">
      <c r="C73" s="208" t="s">
        <v>84</v>
      </c>
      <c r="D73" s="208" t="s">
        <v>143</v>
      </c>
      <c r="E73" s="208" t="s">
        <v>144</v>
      </c>
      <c r="F73" s="208" t="s">
        <v>88</v>
      </c>
      <c r="G73" s="208" t="s">
        <v>20</v>
      </c>
      <c r="H73" s="208" t="s">
        <v>89</v>
      </c>
      <c r="I73" s="208" t="s">
        <v>90</v>
      </c>
      <c r="J73" s="208" t="s">
        <v>91</v>
      </c>
      <c r="K73" s="97"/>
      <c r="L73" s="97"/>
      <c r="M73" s="97"/>
      <c r="N73" s="83"/>
      <c r="O73" s="89"/>
      <c r="P73" s="89"/>
      <c r="Q73" s="89"/>
      <c r="R73" s="89"/>
      <c r="S73" s="89"/>
      <c r="T73" s="89"/>
      <c r="U73" s="89"/>
      <c r="V73" s="89"/>
    </row>
    <row r="74" spans="3:22" s="87" customFormat="1" ht="15" x14ac:dyDescent="0.3">
      <c r="C74" s="282"/>
      <c r="D74" s="246" t="s">
        <v>157</v>
      </c>
      <c r="E74" s="246">
        <v>720035</v>
      </c>
      <c r="F74" s="246" t="s">
        <v>95</v>
      </c>
      <c r="G74" s="246" t="s">
        <v>150</v>
      </c>
      <c r="H74" s="245">
        <v>42445</v>
      </c>
      <c r="I74" s="185"/>
      <c r="J74" s="252">
        <f>4*I74</f>
        <v>0</v>
      </c>
      <c r="K74" s="97"/>
      <c r="L74" s="97"/>
      <c r="M74" s="97"/>
      <c r="N74" s="83"/>
      <c r="O74" s="89"/>
      <c r="P74" s="89"/>
      <c r="Q74" s="89"/>
      <c r="R74" s="89"/>
      <c r="S74" s="89"/>
      <c r="T74" s="89"/>
      <c r="U74" s="89"/>
      <c r="V74" s="89"/>
    </row>
    <row r="75" spans="3:22" s="87" customFormat="1" ht="15" x14ac:dyDescent="0.3">
      <c r="C75" s="283"/>
      <c r="D75" s="246" t="s">
        <v>158</v>
      </c>
      <c r="E75" s="246">
        <v>720044</v>
      </c>
      <c r="F75" s="246">
        <v>16262</v>
      </c>
      <c r="G75" s="246" t="s">
        <v>156</v>
      </c>
      <c r="H75" s="245">
        <v>42433</v>
      </c>
      <c r="I75" s="185"/>
      <c r="J75" s="252">
        <f t="shared" ref="J75:J79" si="31">4*I75</f>
        <v>0</v>
      </c>
      <c r="K75" s="97"/>
      <c r="L75" s="97"/>
      <c r="M75" s="97"/>
      <c r="N75" s="83"/>
      <c r="O75" s="89"/>
      <c r="P75" s="89"/>
      <c r="Q75" s="89"/>
      <c r="R75" s="89"/>
      <c r="S75" s="89"/>
      <c r="T75" s="89"/>
      <c r="U75" s="89"/>
      <c r="V75" s="89"/>
    </row>
    <row r="76" spans="3:22" s="87" customFormat="1" ht="15" x14ac:dyDescent="0.3">
      <c r="C76" s="283"/>
      <c r="D76" s="246"/>
      <c r="E76" s="246"/>
      <c r="F76" s="246"/>
      <c r="G76" s="246" t="s">
        <v>151</v>
      </c>
      <c r="H76" s="245">
        <v>42433</v>
      </c>
      <c r="I76" s="185"/>
      <c r="J76" s="252">
        <f t="shared" si="31"/>
        <v>0</v>
      </c>
      <c r="K76" s="97"/>
      <c r="L76" s="97"/>
      <c r="M76" s="97"/>
      <c r="N76" s="83"/>
      <c r="O76" s="89"/>
      <c r="P76" s="89"/>
      <c r="Q76" s="89"/>
      <c r="R76" s="89"/>
      <c r="S76" s="89"/>
      <c r="T76" s="89"/>
      <c r="U76" s="89"/>
      <c r="V76" s="89"/>
    </row>
    <row r="77" spans="3:22" s="87" customFormat="1" ht="15" x14ac:dyDescent="0.3">
      <c r="C77" s="283"/>
      <c r="D77" s="246" t="s">
        <v>159</v>
      </c>
      <c r="E77" s="246">
        <v>720044</v>
      </c>
      <c r="F77" s="246">
        <v>16263</v>
      </c>
      <c r="G77" s="246" t="s">
        <v>155</v>
      </c>
      <c r="H77" s="245">
        <v>42437</v>
      </c>
      <c r="I77" s="185"/>
      <c r="J77" s="252">
        <f t="shared" si="31"/>
        <v>0</v>
      </c>
      <c r="K77" s="97"/>
      <c r="L77" s="97"/>
      <c r="M77" s="97"/>
      <c r="N77" s="83"/>
      <c r="O77" s="89"/>
      <c r="P77" s="89"/>
      <c r="Q77" s="89"/>
      <c r="R77" s="89"/>
      <c r="S77" s="89"/>
      <c r="T77" s="89"/>
      <c r="U77" s="89"/>
      <c r="V77" s="89"/>
    </row>
    <row r="78" spans="3:22" s="87" customFormat="1" ht="27" x14ac:dyDescent="0.3">
      <c r="C78" s="283"/>
      <c r="D78" s="246" t="s">
        <v>160</v>
      </c>
      <c r="E78" s="246">
        <v>720039</v>
      </c>
      <c r="F78" s="246">
        <v>1602003450</v>
      </c>
      <c r="G78" s="246" t="s">
        <v>153</v>
      </c>
      <c r="H78" s="245">
        <v>42431</v>
      </c>
      <c r="I78" s="185"/>
      <c r="J78" s="252">
        <f t="shared" si="31"/>
        <v>0</v>
      </c>
      <c r="K78" s="97"/>
      <c r="L78" s="97"/>
      <c r="M78" s="97"/>
      <c r="N78" s="83"/>
      <c r="O78" s="89"/>
      <c r="P78" s="89"/>
      <c r="Q78" s="89"/>
      <c r="R78" s="89"/>
      <c r="S78" s="89"/>
      <c r="T78" s="89"/>
      <c r="U78" s="89"/>
      <c r="V78" s="89"/>
    </row>
    <row r="79" spans="3:22" s="87" customFormat="1" ht="15" x14ac:dyDescent="0.3">
      <c r="C79" s="300"/>
      <c r="D79" s="246" t="s">
        <v>161</v>
      </c>
      <c r="E79" s="246">
        <v>720036</v>
      </c>
      <c r="F79" s="246">
        <v>10041567</v>
      </c>
      <c r="G79" s="246" t="s">
        <v>152</v>
      </c>
      <c r="H79" s="245">
        <v>46030</v>
      </c>
      <c r="I79" s="185"/>
      <c r="J79" s="252">
        <f t="shared" si="31"/>
        <v>0</v>
      </c>
      <c r="K79" s="97"/>
      <c r="L79" s="97"/>
      <c r="M79" s="97"/>
      <c r="N79" s="83"/>
      <c r="O79" s="89"/>
      <c r="P79" s="89"/>
      <c r="Q79" s="89"/>
      <c r="R79" s="89"/>
      <c r="S79" s="89"/>
      <c r="T79" s="89"/>
      <c r="U79" s="89"/>
      <c r="V79" s="89"/>
    </row>
    <row r="80" spans="3:22" s="87" customFormat="1" ht="15.5" thickBot="1" x14ac:dyDescent="0.35">
      <c r="C80" s="247"/>
      <c r="D80" s="248"/>
      <c r="E80" s="248"/>
      <c r="F80" s="248"/>
      <c r="G80" s="248"/>
      <c r="H80" s="249"/>
      <c r="I80" s="250" t="s">
        <v>107</v>
      </c>
      <c r="J80" s="213">
        <f>SUM(J74:J79)</f>
        <v>0</v>
      </c>
      <c r="K80" s="97"/>
      <c r="L80" s="97"/>
      <c r="M80" s="97"/>
      <c r="N80" s="83"/>
      <c r="O80" s="89"/>
      <c r="P80" s="89"/>
      <c r="Q80" s="89"/>
      <c r="R80" s="89"/>
      <c r="S80" s="89"/>
      <c r="T80" s="89"/>
      <c r="U80" s="89"/>
      <c r="V80" s="89"/>
    </row>
    <row r="81" spans="3:22" s="87" customFormat="1" ht="15.65" customHeight="1" thickTop="1" x14ac:dyDescent="0.3">
      <c r="C81" s="97"/>
      <c r="D81" s="97"/>
      <c r="E81" s="97"/>
      <c r="F81" s="97"/>
      <c r="G81" s="97"/>
      <c r="H81" s="97"/>
      <c r="I81" s="97"/>
      <c r="J81" s="97"/>
      <c r="K81" s="97"/>
      <c r="L81" s="97"/>
      <c r="M81" s="97"/>
      <c r="N81" s="83"/>
      <c r="O81" s="89"/>
      <c r="P81" s="89"/>
      <c r="Q81" s="89"/>
      <c r="R81" s="89"/>
      <c r="S81" s="89"/>
      <c r="T81" s="89"/>
      <c r="U81" s="89"/>
      <c r="V81" s="89"/>
    </row>
    <row r="82" spans="3:22" s="87" customFormat="1" ht="15.65" customHeight="1" x14ac:dyDescent="0.3">
      <c r="C82" s="208" t="s">
        <v>85</v>
      </c>
      <c r="D82" s="208" t="s">
        <v>143</v>
      </c>
      <c r="E82" s="208" t="s">
        <v>144</v>
      </c>
      <c r="F82" s="208" t="s">
        <v>88</v>
      </c>
      <c r="G82" s="208" t="s">
        <v>20</v>
      </c>
      <c r="H82" s="208" t="s">
        <v>89</v>
      </c>
      <c r="I82" s="208" t="s">
        <v>90</v>
      </c>
      <c r="J82" s="208" t="s">
        <v>91</v>
      </c>
      <c r="K82" s="97"/>
      <c r="L82" s="97"/>
      <c r="M82" s="97"/>
      <c r="N82" s="83"/>
      <c r="O82" s="89"/>
      <c r="P82" s="89"/>
      <c r="Q82" s="89"/>
      <c r="R82" s="89"/>
      <c r="S82" s="89"/>
      <c r="T82" s="89"/>
      <c r="U82" s="89"/>
      <c r="V82" s="89"/>
    </row>
    <row r="83" spans="3:22" s="87" customFormat="1" ht="15" x14ac:dyDescent="0.3">
      <c r="C83" s="282"/>
      <c r="D83" s="246" t="s">
        <v>170</v>
      </c>
      <c r="E83" s="246">
        <v>720035</v>
      </c>
      <c r="F83" s="246" t="s">
        <v>98</v>
      </c>
      <c r="G83" s="246" t="s">
        <v>162</v>
      </c>
      <c r="H83" s="245">
        <v>43411</v>
      </c>
      <c r="I83" s="185"/>
      <c r="J83" s="252">
        <f>4*I83</f>
        <v>0</v>
      </c>
      <c r="K83" s="97"/>
      <c r="L83" s="97"/>
      <c r="M83" s="97"/>
      <c r="N83" s="83"/>
      <c r="O83" s="89"/>
      <c r="P83" s="89"/>
      <c r="Q83" s="89"/>
      <c r="R83" s="89"/>
      <c r="S83" s="89"/>
      <c r="T83" s="89"/>
      <c r="U83" s="89"/>
      <c r="V83" s="89"/>
    </row>
    <row r="84" spans="3:22" s="87" customFormat="1" ht="15" x14ac:dyDescent="0.3">
      <c r="C84" s="283"/>
      <c r="D84" s="246" t="s">
        <v>171</v>
      </c>
      <c r="E84" s="246">
        <v>724304</v>
      </c>
      <c r="F84" s="246">
        <v>18166</v>
      </c>
      <c r="G84" s="246" t="s">
        <v>185</v>
      </c>
      <c r="H84" s="245">
        <v>43423</v>
      </c>
      <c r="I84" s="185"/>
      <c r="J84" s="252">
        <f t="shared" ref="J84:J92" si="32">4*I84</f>
        <v>0</v>
      </c>
      <c r="K84" s="97"/>
      <c r="L84" s="97"/>
      <c r="M84" s="97"/>
      <c r="N84" s="83"/>
      <c r="O84" s="89"/>
      <c r="P84" s="89"/>
      <c r="Q84" s="89"/>
      <c r="R84" s="89"/>
      <c r="S84" s="89"/>
      <c r="T84" s="89"/>
      <c r="U84" s="89"/>
      <c r="V84" s="89"/>
    </row>
    <row r="85" spans="3:22" s="87" customFormat="1" ht="15" x14ac:dyDescent="0.3">
      <c r="C85" s="283"/>
      <c r="D85" s="246" t="s">
        <v>172</v>
      </c>
      <c r="E85" s="246">
        <v>724304</v>
      </c>
      <c r="F85" s="246">
        <v>18167</v>
      </c>
      <c r="G85" s="246" t="s">
        <v>186</v>
      </c>
      <c r="H85" s="245">
        <v>43434</v>
      </c>
      <c r="I85" s="185"/>
      <c r="J85" s="252">
        <f t="shared" si="32"/>
        <v>0</v>
      </c>
      <c r="K85" s="97"/>
      <c r="L85" s="97"/>
      <c r="M85" s="97"/>
      <c r="N85" s="83"/>
      <c r="O85" s="89"/>
      <c r="P85" s="89"/>
      <c r="Q85" s="89"/>
      <c r="R85" s="89"/>
      <c r="S85" s="89"/>
      <c r="T85" s="89"/>
      <c r="U85" s="89"/>
      <c r="V85" s="89"/>
    </row>
    <row r="86" spans="3:22" s="87" customFormat="1" ht="27" x14ac:dyDescent="0.3">
      <c r="C86" s="283"/>
      <c r="D86" s="246" t="s">
        <v>173</v>
      </c>
      <c r="E86" s="246">
        <v>720039</v>
      </c>
      <c r="F86" s="246">
        <v>1801003591</v>
      </c>
      <c r="G86" s="246" t="s">
        <v>153</v>
      </c>
      <c r="H86" s="245">
        <v>43432</v>
      </c>
      <c r="I86" s="185"/>
      <c r="J86" s="252">
        <f t="shared" si="32"/>
        <v>0</v>
      </c>
      <c r="K86" s="97"/>
      <c r="L86" s="97"/>
      <c r="M86" s="97"/>
      <c r="N86" s="83"/>
      <c r="O86" s="89"/>
      <c r="P86" s="89"/>
      <c r="Q86" s="89"/>
      <c r="R86" s="89"/>
      <c r="S86" s="89"/>
      <c r="T86" s="89"/>
      <c r="U86" s="89"/>
      <c r="V86" s="89"/>
    </row>
    <row r="87" spans="3:22" s="87" customFormat="1" ht="15" x14ac:dyDescent="0.3">
      <c r="C87" s="283"/>
      <c r="D87" s="246" t="s">
        <v>0</v>
      </c>
      <c r="E87" s="246"/>
      <c r="F87" s="246"/>
      <c r="G87" s="246" t="s">
        <v>96</v>
      </c>
      <c r="H87" s="245">
        <v>43706</v>
      </c>
      <c r="I87" s="185"/>
      <c r="J87" s="252">
        <f t="shared" si="32"/>
        <v>0</v>
      </c>
      <c r="K87" s="97"/>
      <c r="L87" s="97"/>
      <c r="M87" s="97"/>
      <c r="N87" s="83"/>
      <c r="O87" s="89"/>
      <c r="P87" s="89"/>
      <c r="Q87" s="89"/>
      <c r="R87" s="89"/>
      <c r="S87" s="89"/>
      <c r="T87" s="89"/>
      <c r="U87" s="89"/>
      <c r="V87" s="89"/>
    </row>
    <row r="88" spans="3:22" s="87" customFormat="1" ht="15" x14ac:dyDescent="0.3">
      <c r="C88" s="283"/>
      <c r="D88" s="246" t="s">
        <v>0</v>
      </c>
      <c r="E88" s="246"/>
      <c r="F88" s="246"/>
      <c r="G88" s="246" t="s">
        <v>96</v>
      </c>
      <c r="H88" s="245">
        <v>43706</v>
      </c>
      <c r="I88" s="185"/>
      <c r="J88" s="252">
        <f t="shared" si="32"/>
        <v>0</v>
      </c>
      <c r="K88" s="97"/>
      <c r="L88" s="97"/>
      <c r="M88" s="97"/>
      <c r="N88" s="83"/>
      <c r="O88" s="89"/>
      <c r="P88" s="89"/>
      <c r="Q88" s="89"/>
      <c r="R88" s="89"/>
      <c r="S88" s="89"/>
      <c r="T88" s="89"/>
      <c r="U88" s="89"/>
      <c r="V88" s="89"/>
    </row>
    <row r="89" spans="3:22" s="87" customFormat="1" ht="15" x14ac:dyDescent="0.3">
      <c r="C89" s="283"/>
      <c r="D89" s="246" t="s">
        <v>0</v>
      </c>
      <c r="E89" s="246"/>
      <c r="F89" s="246" t="s">
        <v>179</v>
      </c>
      <c r="G89" s="246" t="s">
        <v>163</v>
      </c>
      <c r="H89" s="245">
        <v>43706</v>
      </c>
      <c r="I89" s="185"/>
      <c r="J89" s="252">
        <f t="shared" si="32"/>
        <v>0</v>
      </c>
      <c r="K89" s="97"/>
      <c r="L89" s="97"/>
      <c r="M89" s="97"/>
      <c r="N89" s="83"/>
      <c r="O89" s="89"/>
      <c r="P89" s="89"/>
      <c r="Q89" s="89"/>
      <c r="R89" s="89"/>
      <c r="S89" s="89"/>
      <c r="T89" s="89"/>
      <c r="U89" s="89"/>
      <c r="V89" s="89"/>
    </row>
    <row r="90" spans="3:22" s="87" customFormat="1" ht="15" x14ac:dyDescent="0.3">
      <c r="C90" s="283"/>
      <c r="D90" s="246" t="s">
        <v>0</v>
      </c>
      <c r="E90" s="246"/>
      <c r="F90" s="246" t="s">
        <v>180</v>
      </c>
      <c r="G90" s="246" t="s">
        <v>164</v>
      </c>
      <c r="H90" s="245">
        <v>43706</v>
      </c>
      <c r="I90" s="185"/>
      <c r="J90" s="252">
        <f t="shared" si="32"/>
        <v>0</v>
      </c>
      <c r="K90" s="97"/>
      <c r="L90" s="97"/>
      <c r="M90" s="97"/>
      <c r="N90" s="83"/>
      <c r="O90" s="89"/>
      <c r="P90" s="89"/>
      <c r="Q90" s="89"/>
      <c r="R90" s="89"/>
      <c r="S90" s="89"/>
      <c r="T90" s="89"/>
      <c r="U90" s="89"/>
      <c r="V90" s="89"/>
    </row>
    <row r="91" spans="3:22" s="87" customFormat="1" ht="15" x14ac:dyDescent="0.3">
      <c r="C91" s="283"/>
      <c r="D91" s="246" t="s">
        <v>174</v>
      </c>
      <c r="E91" s="246">
        <v>725460</v>
      </c>
      <c r="F91" s="246" t="s">
        <v>181</v>
      </c>
      <c r="G91" s="246" t="s">
        <v>165</v>
      </c>
      <c r="H91" s="245">
        <v>43706</v>
      </c>
      <c r="I91" s="185"/>
      <c r="J91" s="252">
        <f t="shared" si="32"/>
        <v>0</v>
      </c>
      <c r="K91" s="97"/>
      <c r="L91" s="97"/>
      <c r="M91" s="97"/>
      <c r="N91" s="83"/>
      <c r="O91" s="89"/>
      <c r="P91" s="89"/>
      <c r="Q91" s="89"/>
      <c r="R91" s="89"/>
      <c r="S91" s="89"/>
      <c r="T91" s="89"/>
      <c r="U91" s="89"/>
      <c r="V91" s="89"/>
    </row>
    <row r="92" spans="3:22" s="87" customFormat="1" ht="15" x14ac:dyDescent="0.3">
      <c r="C92" s="283"/>
      <c r="D92" s="246" t="s">
        <v>175</v>
      </c>
      <c r="E92" s="246">
        <v>725461</v>
      </c>
      <c r="F92" s="246" t="s">
        <v>99</v>
      </c>
      <c r="G92" s="246" t="s">
        <v>166</v>
      </c>
      <c r="H92" s="245">
        <v>43706</v>
      </c>
      <c r="I92" s="185"/>
      <c r="J92" s="252">
        <f t="shared" si="32"/>
        <v>0</v>
      </c>
      <c r="K92" s="97"/>
      <c r="L92" s="97"/>
      <c r="M92" s="97"/>
      <c r="N92" s="83"/>
      <c r="O92" s="89"/>
      <c r="P92" s="89"/>
      <c r="Q92" s="89"/>
      <c r="R92" s="89"/>
      <c r="S92" s="89"/>
      <c r="T92" s="89"/>
      <c r="U92" s="89"/>
      <c r="V92" s="89"/>
    </row>
    <row r="93" spans="3:22" s="87" customFormat="1" ht="15" x14ac:dyDescent="0.3">
      <c r="C93" s="283"/>
      <c r="D93" s="246" t="s">
        <v>176</v>
      </c>
      <c r="E93" s="246">
        <v>725462</v>
      </c>
      <c r="F93" s="246" t="s">
        <v>182</v>
      </c>
      <c r="G93" s="246" t="s">
        <v>97</v>
      </c>
      <c r="H93" s="245">
        <v>43706</v>
      </c>
      <c r="I93" s="185"/>
      <c r="J93" s="252">
        <f t="shared" ref="J93:J96" si="33">4*I93</f>
        <v>0</v>
      </c>
      <c r="K93" s="97"/>
      <c r="L93" s="97"/>
      <c r="M93" s="97"/>
      <c r="N93" s="83"/>
      <c r="O93" s="89"/>
      <c r="P93" s="89"/>
      <c r="Q93" s="89"/>
      <c r="R93" s="89"/>
      <c r="S93" s="89"/>
      <c r="T93" s="89"/>
      <c r="U93" s="89"/>
      <c r="V93" s="89"/>
    </row>
    <row r="94" spans="3:22" s="87" customFormat="1" ht="15" x14ac:dyDescent="0.3">
      <c r="C94" s="283"/>
      <c r="D94" s="246" t="s">
        <v>177</v>
      </c>
      <c r="E94" s="246">
        <v>725463</v>
      </c>
      <c r="F94" s="246" t="s">
        <v>183</v>
      </c>
      <c r="G94" s="246" t="s">
        <v>167</v>
      </c>
      <c r="H94" s="245">
        <v>43706</v>
      </c>
      <c r="I94" s="185"/>
      <c r="J94" s="252">
        <f t="shared" si="33"/>
        <v>0</v>
      </c>
      <c r="K94" s="97"/>
      <c r="L94" s="97"/>
      <c r="M94" s="97"/>
      <c r="N94" s="83"/>
      <c r="O94" s="89"/>
      <c r="P94" s="89"/>
      <c r="Q94" s="89"/>
      <c r="R94" s="89"/>
      <c r="S94" s="89"/>
      <c r="T94" s="89"/>
      <c r="U94" s="89"/>
      <c r="V94" s="89"/>
    </row>
    <row r="95" spans="3:22" s="87" customFormat="1" ht="15" x14ac:dyDescent="0.3">
      <c r="C95" s="283"/>
      <c r="D95" s="246" t="s">
        <v>177</v>
      </c>
      <c r="E95" s="246">
        <v>725463</v>
      </c>
      <c r="F95" s="246" t="s">
        <v>100</v>
      </c>
      <c r="G95" s="246" t="s">
        <v>168</v>
      </c>
      <c r="H95" s="245">
        <v>43706</v>
      </c>
      <c r="I95" s="185"/>
      <c r="J95" s="252">
        <f t="shared" si="33"/>
        <v>0</v>
      </c>
      <c r="K95" s="97"/>
      <c r="L95" s="97"/>
      <c r="M95" s="97"/>
      <c r="N95" s="83"/>
      <c r="O95" s="89"/>
      <c r="P95" s="89"/>
      <c r="Q95" s="89"/>
      <c r="R95" s="89"/>
      <c r="S95" s="89"/>
      <c r="T95" s="89"/>
      <c r="U95" s="89"/>
      <c r="V95" s="89"/>
    </row>
    <row r="96" spans="3:22" s="87" customFormat="1" ht="15" x14ac:dyDescent="0.3">
      <c r="C96" s="300"/>
      <c r="D96" s="246" t="s">
        <v>178</v>
      </c>
      <c r="E96" s="246">
        <v>725463</v>
      </c>
      <c r="F96" s="246" t="s">
        <v>184</v>
      </c>
      <c r="G96" s="246" t="s">
        <v>169</v>
      </c>
      <c r="H96" s="245">
        <v>43706</v>
      </c>
      <c r="I96" s="185"/>
      <c r="J96" s="252">
        <f t="shared" si="33"/>
        <v>0</v>
      </c>
      <c r="K96" s="97"/>
      <c r="L96" s="97"/>
      <c r="M96" s="97"/>
      <c r="N96" s="83"/>
      <c r="O96" s="89"/>
      <c r="P96" s="89"/>
      <c r="Q96" s="89"/>
      <c r="R96" s="89"/>
      <c r="S96" s="89"/>
      <c r="T96" s="89"/>
      <c r="U96" s="89"/>
      <c r="V96" s="89"/>
    </row>
    <row r="97" spans="3:22" s="87" customFormat="1" ht="15.5" thickBot="1" x14ac:dyDescent="0.35">
      <c r="C97" s="247"/>
      <c r="D97" s="248"/>
      <c r="E97" s="248"/>
      <c r="F97" s="248"/>
      <c r="G97" s="248"/>
      <c r="H97" s="249"/>
      <c r="I97" s="250" t="s">
        <v>107</v>
      </c>
      <c r="J97" s="253">
        <f>SUM(J83:J96)</f>
        <v>0</v>
      </c>
      <c r="K97" s="97"/>
      <c r="L97" s="97"/>
      <c r="M97" s="97"/>
      <c r="N97" s="83"/>
      <c r="O97" s="89"/>
      <c r="P97" s="89"/>
      <c r="Q97" s="89"/>
      <c r="R97" s="89"/>
      <c r="S97" s="89"/>
      <c r="T97" s="89"/>
      <c r="U97" s="89"/>
      <c r="V97" s="89"/>
    </row>
    <row r="98" spans="3:22" s="87" customFormat="1" ht="15.65" customHeight="1" thickTop="1" x14ac:dyDescent="0.3">
      <c r="C98" s="97"/>
      <c r="D98" s="97"/>
      <c r="E98" s="97"/>
      <c r="F98" s="97"/>
      <c r="G98" s="97"/>
      <c r="H98" s="97"/>
      <c r="I98" s="97"/>
      <c r="J98" s="97"/>
      <c r="K98" s="97"/>
      <c r="L98" s="97"/>
      <c r="M98" s="97"/>
      <c r="N98" s="83"/>
      <c r="O98" s="89"/>
      <c r="P98" s="89"/>
      <c r="Q98" s="89"/>
      <c r="R98" s="89"/>
      <c r="S98" s="89"/>
      <c r="T98" s="89"/>
      <c r="U98" s="89"/>
      <c r="V98" s="89"/>
    </row>
    <row r="99" spans="3:22" s="87" customFormat="1" ht="15" x14ac:dyDescent="0.3">
      <c r="C99" s="208" t="s">
        <v>101</v>
      </c>
      <c r="D99" s="208" t="s">
        <v>143</v>
      </c>
      <c r="E99" s="208" t="s">
        <v>144</v>
      </c>
      <c r="F99" s="208" t="s">
        <v>88</v>
      </c>
      <c r="G99" s="208" t="s">
        <v>20</v>
      </c>
      <c r="H99" s="208" t="s">
        <v>89</v>
      </c>
      <c r="I99" s="208" t="s">
        <v>90</v>
      </c>
      <c r="J99" s="208" t="s">
        <v>91</v>
      </c>
      <c r="K99" s="97"/>
      <c r="L99" s="97"/>
      <c r="M99" s="97"/>
      <c r="N99" s="83"/>
      <c r="O99" s="89"/>
      <c r="P99" s="89"/>
      <c r="Q99" s="89"/>
      <c r="R99" s="89"/>
      <c r="S99" s="89"/>
      <c r="T99" s="89"/>
      <c r="U99" s="89"/>
      <c r="V99" s="89"/>
    </row>
    <row r="100" spans="3:22" s="87" customFormat="1" ht="15" x14ac:dyDescent="0.3">
      <c r="C100" s="282"/>
      <c r="D100" s="246" t="s">
        <v>187</v>
      </c>
      <c r="E100" s="246">
        <v>720035</v>
      </c>
      <c r="F100" s="246" t="s">
        <v>194</v>
      </c>
      <c r="G100" s="246" t="s">
        <v>200</v>
      </c>
      <c r="H100" s="245">
        <v>45352</v>
      </c>
      <c r="I100" s="185"/>
      <c r="J100" s="252">
        <f>4*I100</f>
        <v>0</v>
      </c>
      <c r="K100" s="97"/>
      <c r="L100" s="97"/>
      <c r="M100" s="97"/>
      <c r="N100" s="83"/>
      <c r="O100" s="89"/>
      <c r="P100" s="89"/>
      <c r="Q100" s="89"/>
      <c r="R100" s="89"/>
      <c r="S100" s="89"/>
      <c r="T100" s="89"/>
      <c r="U100" s="89"/>
      <c r="V100" s="89"/>
    </row>
    <row r="101" spans="3:22" s="87" customFormat="1" ht="15" x14ac:dyDescent="0.3">
      <c r="C101" s="283"/>
      <c r="D101" s="246" t="s">
        <v>188</v>
      </c>
      <c r="E101" s="246">
        <v>724304</v>
      </c>
      <c r="F101" s="246">
        <v>18569</v>
      </c>
      <c r="G101" s="246" t="s">
        <v>185</v>
      </c>
      <c r="H101" s="245">
        <v>45352</v>
      </c>
      <c r="I101" s="185"/>
      <c r="J101" s="252">
        <f t="shared" ref="J101:J113" si="34">4*I101</f>
        <v>0</v>
      </c>
      <c r="K101" s="97"/>
      <c r="L101" s="97"/>
      <c r="M101" s="97"/>
      <c r="N101" s="83"/>
      <c r="O101" s="89"/>
      <c r="P101" s="89"/>
      <c r="Q101" s="89"/>
      <c r="R101" s="89"/>
      <c r="S101" s="89"/>
      <c r="T101" s="89"/>
      <c r="U101" s="89"/>
      <c r="V101" s="89"/>
    </row>
    <row r="102" spans="3:22" s="87" customFormat="1" ht="15" x14ac:dyDescent="0.3">
      <c r="C102" s="283"/>
      <c r="D102" s="246" t="s">
        <v>189</v>
      </c>
      <c r="E102" s="246">
        <v>724304</v>
      </c>
      <c r="F102" s="246">
        <v>18570</v>
      </c>
      <c r="G102" s="246" t="s">
        <v>186</v>
      </c>
      <c r="H102" s="245">
        <v>45352</v>
      </c>
      <c r="I102" s="185"/>
      <c r="J102" s="252">
        <f t="shared" si="34"/>
        <v>0</v>
      </c>
      <c r="K102" s="97"/>
      <c r="L102" s="97"/>
      <c r="M102" s="97"/>
      <c r="N102" s="83"/>
      <c r="O102" s="89"/>
      <c r="P102" s="89"/>
      <c r="Q102" s="89"/>
      <c r="R102" s="89"/>
      <c r="S102" s="89"/>
      <c r="T102" s="89"/>
      <c r="U102" s="89"/>
      <c r="V102" s="89"/>
    </row>
    <row r="103" spans="3:22" s="87" customFormat="1" ht="27" x14ac:dyDescent="0.3">
      <c r="C103" s="283"/>
      <c r="D103" s="246" t="s">
        <v>190</v>
      </c>
      <c r="E103" s="246">
        <v>720039</v>
      </c>
      <c r="F103" s="246" t="s">
        <v>195</v>
      </c>
      <c r="G103" s="246" t="s">
        <v>153</v>
      </c>
      <c r="H103" s="245">
        <v>45352</v>
      </c>
      <c r="I103" s="185"/>
      <c r="J103" s="252">
        <f t="shared" si="34"/>
        <v>0</v>
      </c>
      <c r="K103" s="97"/>
      <c r="L103" s="97"/>
      <c r="M103" s="97"/>
      <c r="N103" s="83"/>
      <c r="O103" s="89"/>
      <c r="P103" s="89"/>
      <c r="Q103" s="89"/>
      <c r="R103" s="89"/>
      <c r="S103" s="89"/>
      <c r="T103" s="89"/>
      <c r="U103" s="89"/>
      <c r="V103" s="89"/>
    </row>
    <row r="104" spans="3:22" s="87" customFormat="1" ht="15" x14ac:dyDescent="0.3">
      <c r="C104" s="283"/>
      <c r="D104" s="246" t="s">
        <v>0</v>
      </c>
      <c r="E104" s="246"/>
      <c r="F104" s="246"/>
      <c r="G104" s="246" t="s">
        <v>96</v>
      </c>
      <c r="H104" s="245">
        <v>45352</v>
      </c>
      <c r="I104" s="185"/>
      <c r="J104" s="252">
        <f t="shared" si="34"/>
        <v>0</v>
      </c>
      <c r="K104" s="97"/>
      <c r="L104" s="97"/>
      <c r="M104" s="97"/>
      <c r="N104" s="83"/>
      <c r="O104" s="89"/>
      <c r="P104" s="89"/>
      <c r="Q104" s="89"/>
      <c r="R104" s="89"/>
      <c r="S104" s="89"/>
      <c r="T104" s="89"/>
      <c r="U104" s="89"/>
      <c r="V104" s="89"/>
    </row>
    <row r="105" spans="3:22" s="87" customFormat="1" ht="15" x14ac:dyDescent="0.3">
      <c r="C105" s="283"/>
      <c r="D105" s="246" t="s">
        <v>0</v>
      </c>
      <c r="E105" s="246"/>
      <c r="F105" s="246"/>
      <c r="G105" s="246" t="s">
        <v>96</v>
      </c>
      <c r="H105" s="245">
        <v>45352</v>
      </c>
      <c r="I105" s="185"/>
      <c r="J105" s="252">
        <f t="shared" si="34"/>
        <v>0</v>
      </c>
      <c r="K105" s="97"/>
      <c r="L105" s="97"/>
      <c r="M105" s="97"/>
      <c r="N105" s="83"/>
      <c r="O105" s="89"/>
      <c r="P105" s="89"/>
      <c r="Q105" s="89"/>
      <c r="R105" s="89"/>
      <c r="S105" s="89"/>
      <c r="T105" s="89"/>
      <c r="U105" s="89"/>
      <c r="V105" s="89"/>
    </row>
    <row r="106" spans="3:22" s="87" customFormat="1" ht="15" x14ac:dyDescent="0.3">
      <c r="C106" s="283"/>
      <c r="D106" s="246" t="s">
        <v>0</v>
      </c>
      <c r="E106" s="246"/>
      <c r="F106" s="246" t="s">
        <v>196</v>
      </c>
      <c r="G106" s="246" t="s">
        <v>163</v>
      </c>
      <c r="H106" s="245">
        <v>45352</v>
      </c>
      <c r="I106" s="185"/>
      <c r="J106" s="252">
        <f t="shared" si="34"/>
        <v>0</v>
      </c>
      <c r="K106" s="97"/>
      <c r="L106" s="97"/>
      <c r="M106" s="97"/>
      <c r="N106" s="83"/>
      <c r="O106" s="89"/>
      <c r="P106" s="89"/>
      <c r="Q106" s="89"/>
      <c r="R106" s="89"/>
      <c r="S106" s="89"/>
      <c r="T106" s="89"/>
      <c r="U106" s="89"/>
      <c r="V106" s="89"/>
    </row>
    <row r="107" spans="3:22" s="87" customFormat="1" ht="15" x14ac:dyDescent="0.3">
      <c r="C107" s="283"/>
      <c r="D107" s="246"/>
      <c r="E107" s="246"/>
      <c r="F107" s="246" t="s">
        <v>211</v>
      </c>
      <c r="G107" s="246" t="s">
        <v>164</v>
      </c>
      <c r="H107" s="245">
        <v>45352</v>
      </c>
      <c r="I107" s="185"/>
      <c r="J107" s="252">
        <f t="shared" si="34"/>
        <v>0</v>
      </c>
      <c r="K107" s="97"/>
      <c r="L107" s="97"/>
      <c r="M107" s="97"/>
      <c r="N107" s="83"/>
      <c r="O107" s="89"/>
      <c r="P107" s="89"/>
      <c r="Q107" s="89"/>
      <c r="R107" s="89"/>
      <c r="S107" s="89"/>
      <c r="T107" s="89"/>
      <c r="U107" s="89"/>
      <c r="V107" s="89"/>
    </row>
    <row r="108" spans="3:22" s="87" customFormat="1" ht="15" x14ac:dyDescent="0.3">
      <c r="C108" s="283"/>
      <c r="D108" s="246" t="s">
        <v>191</v>
      </c>
      <c r="E108" s="246">
        <v>728815</v>
      </c>
      <c r="F108" s="246" t="s">
        <v>210</v>
      </c>
      <c r="G108" s="246" t="s">
        <v>201</v>
      </c>
      <c r="H108" s="245">
        <v>45352</v>
      </c>
      <c r="I108" s="185"/>
      <c r="J108" s="252">
        <f t="shared" si="34"/>
        <v>0</v>
      </c>
      <c r="K108" s="97"/>
      <c r="L108" s="97"/>
      <c r="M108" s="97"/>
      <c r="N108" s="83"/>
      <c r="O108" s="89"/>
      <c r="P108" s="89"/>
      <c r="Q108" s="89"/>
      <c r="R108" s="89"/>
      <c r="S108" s="89"/>
      <c r="T108" s="89"/>
      <c r="U108" s="89"/>
      <c r="V108" s="89"/>
    </row>
    <row r="109" spans="3:22" s="87" customFormat="1" ht="15" x14ac:dyDescent="0.3">
      <c r="C109" s="283"/>
      <c r="D109" s="246" t="s">
        <v>192</v>
      </c>
      <c r="E109" s="246">
        <v>725461</v>
      </c>
      <c r="F109" s="246" t="s">
        <v>197</v>
      </c>
      <c r="G109" s="246" t="s">
        <v>166</v>
      </c>
      <c r="H109" s="245">
        <v>45352</v>
      </c>
      <c r="I109" s="185"/>
      <c r="J109" s="252">
        <f t="shared" si="34"/>
        <v>0</v>
      </c>
      <c r="K109" s="97"/>
      <c r="L109" s="97"/>
      <c r="M109" s="97"/>
      <c r="N109" s="83"/>
      <c r="O109" s="89"/>
      <c r="P109" s="89"/>
      <c r="Q109" s="89"/>
      <c r="R109" s="89"/>
      <c r="S109" s="89"/>
      <c r="T109" s="89"/>
      <c r="U109" s="89"/>
      <c r="V109" s="89"/>
    </row>
    <row r="110" spans="3:22" s="87" customFormat="1" ht="15" x14ac:dyDescent="0.3">
      <c r="C110" s="283"/>
      <c r="D110" s="246" t="s">
        <v>193</v>
      </c>
      <c r="E110" s="246">
        <v>725462</v>
      </c>
      <c r="F110" s="246" t="s">
        <v>209</v>
      </c>
      <c r="G110" s="246" t="s">
        <v>97</v>
      </c>
      <c r="H110" s="245">
        <v>45352</v>
      </c>
      <c r="I110" s="185"/>
      <c r="J110" s="252">
        <f t="shared" si="34"/>
        <v>0</v>
      </c>
      <c r="K110" s="97"/>
      <c r="L110" s="97"/>
      <c r="M110" s="97"/>
      <c r="N110" s="83"/>
      <c r="O110" s="89"/>
      <c r="P110" s="89"/>
      <c r="Q110" s="89"/>
      <c r="R110" s="89"/>
      <c r="S110" s="89"/>
      <c r="T110" s="89"/>
      <c r="U110" s="89"/>
      <c r="V110" s="89"/>
    </row>
    <row r="111" spans="3:22" s="87" customFormat="1" ht="15" x14ac:dyDescent="0.3">
      <c r="C111" s="283"/>
      <c r="D111" s="246" t="s">
        <v>193</v>
      </c>
      <c r="E111" s="246">
        <v>725462</v>
      </c>
      <c r="F111" s="246" t="s">
        <v>208</v>
      </c>
      <c r="G111" s="246" t="s">
        <v>167</v>
      </c>
      <c r="H111" s="245">
        <v>45352</v>
      </c>
      <c r="I111" s="185"/>
      <c r="J111" s="252">
        <f t="shared" ref="J111:J112" si="35">4*I111</f>
        <v>0</v>
      </c>
      <c r="K111" s="97"/>
      <c r="L111" s="97"/>
      <c r="M111" s="97"/>
      <c r="N111" s="83"/>
      <c r="O111" s="89"/>
      <c r="P111" s="89"/>
      <c r="Q111" s="89"/>
      <c r="R111" s="89"/>
      <c r="S111" s="89"/>
      <c r="T111" s="89"/>
      <c r="U111" s="89"/>
      <c r="V111" s="89"/>
    </row>
    <row r="112" spans="3:22" s="87" customFormat="1" ht="15" x14ac:dyDescent="0.3">
      <c r="C112" s="283"/>
      <c r="D112" s="246" t="s">
        <v>193</v>
      </c>
      <c r="E112" s="246">
        <v>725462</v>
      </c>
      <c r="F112" s="246" t="s">
        <v>198</v>
      </c>
      <c r="G112" s="246" t="s">
        <v>168</v>
      </c>
      <c r="H112" s="245">
        <v>45352</v>
      </c>
      <c r="I112" s="185"/>
      <c r="J112" s="252">
        <f t="shared" si="35"/>
        <v>0</v>
      </c>
      <c r="K112" s="97"/>
      <c r="L112" s="97"/>
      <c r="M112" s="97"/>
      <c r="N112" s="83"/>
      <c r="O112" s="89"/>
      <c r="P112" s="89"/>
      <c r="Q112" s="89"/>
      <c r="R112" s="89"/>
      <c r="S112" s="89"/>
      <c r="T112" s="89"/>
      <c r="U112" s="89"/>
      <c r="V112" s="89"/>
    </row>
    <row r="113" spans="3:22" s="87" customFormat="1" ht="15" x14ac:dyDescent="0.3">
      <c r="C113" s="283"/>
      <c r="D113" s="246" t="s">
        <v>193</v>
      </c>
      <c r="E113" s="246">
        <v>725462</v>
      </c>
      <c r="F113" s="246" t="s">
        <v>199</v>
      </c>
      <c r="G113" s="246" t="s">
        <v>169</v>
      </c>
      <c r="H113" s="245">
        <v>45352</v>
      </c>
      <c r="I113" s="185"/>
      <c r="J113" s="252">
        <f t="shared" si="34"/>
        <v>0</v>
      </c>
      <c r="K113" s="97"/>
      <c r="L113" s="97"/>
      <c r="M113" s="97"/>
      <c r="N113" s="83"/>
      <c r="O113" s="89"/>
      <c r="P113" s="89"/>
      <c r="Q113" s="89"/>
      <c r="R113" s="89"/>
      <c r="S113" s="89"/>
      <c r="T113" s="89"/>
      <c r="U113" s="89"/>
      <c r="V113" s="89"/>
    </row>
    <row r="114" spans="3:22" s="87" customFormat="1" ht="15" x14ac:dyDescent="0.3">
      <c r="C114" s="247"/>
      <c r="D114" s="248"/>
      <c r="E114" s="248"/>
      <c r="F114" s="248"/>
      <c r="G114" s="248"/>
      <c r="H114" s="249"/>
      <c r="I114" s="250" t="s">
        <v>107</v>
      </c>
      <c r="J114" s="251">
        <f>SUM(J100:J113)</f>
        <v>0</v>
      </c>
      <c r="K114" s="97"/>
      <c r="L114" s="97"/>
      <c r="M114" s="97"/>
      <c r="N114" s="83"/>
      <c r="O114" s="89"/>
      <c r="P114" s="89"/>
      <c r="Q114" s="89"/>
      <c r="R114" s="89"/>
      <c r="S114" s="89"/>
      <c r="T114" s="89"/>
      <c r="U114" s="89"/>
      <c r="V114" s="89"/>
    </row>
    <row r="115" spans="3:22" s="87" customFormat="1" ht="15.65" customHeight="1" x14ac:dyDescent="0.3">
      <c r="C115" s="97"/>
      <c r="D115" s="97"/>
      <c r="E115" s="97"/>
      <c r="F115" s="97"/>
      <c r="G115" s="97"/>
      <c r="H115" s="97"/>
      <c r="I115" s="97"/>
      <c r="J115" s="97"/>
      <c r="K115" s="97"/>
      <c r="L115" s="97"/>
      <c r="M115" s="97"/>
      <c r="N115" s="83"/>
      <c r="O115" s="89"/>
      <c r="P115" s="89"/>
      <c r="Q115" s="89"/>
      <c r="R115" s="89"/>
      <c r="S115" s="89"/>
      <c r="T115" s="89"/>
      <c r="U115" s="89"/>
      <c r="V115" s="89"/>
    </row>
    <row r="116" spans="3:22" s="87" customFormat="1" ht="15.65" customHeight="1" x14ac:dyDescent="0.3">
      <c r="C116" s="208" t="s">
        <v>102</v>
      </c>
      <c r="D116" s="208" t="s">
        <v>86</v>
      </c>
      <c r="E116" s="208" t="s">
        <v>87</v>
      </c>
      <c r="F116" s="208" t="s">
        <v>88</v>
      </c>
      <c r="G116" s="208" t="s">
        <v>20</v>
      </c>
      <c r="H116" s="208" t="s">
        <v>89</v>
      </c>
      <c r="I116" s="208" t="s">
        <v>90</v>
      </c>
      <c r="J116" s="208" t="s">
        <v>91</v>
      </c>
      <c r="K116" s="97"/>
      <c r="L116" s="97"/>
      <c r="M116" s="97"/>
      <c r="N116" s="83"/>
      <c r="O116" s="89"/>
      <c r="P116" s="89"/>
      <c r="Q116" s="89"/>
      <c r="R116" s="89"/>
      <c r="S116" s="89"/>
      <c r="T116" s="89"/>
      <c r="U116" s="89"/>
      <c r="V116" s="89"/>
    </row>
    <row r="117" spans="3:22" s="87" customFormat="1" ht="27" x14ac:dyDescent="0.3">
      <c r="C117" s="282"/>
      <c r="D117" s="246">
        <v>310262691</v>
      </c>
      <c r="E117" s="246" t="s">
        <v>133</v>
      </c>
      <c r="F117" s="246" t="s">
        <v>103</v>
      </c>
      <c r="G117" s="246" t="s">
        <v>131</v>
      </c>
      <c r="H117" s="245">
        <v>43418</v>
      </c>
      <c r="I117" s="185"/>
      <c r="J117" s="252">
        <f>4*I117</f>
        <v>0</v>
      </c>
      <c r="K117" s="97"/>
      <c r="L117" s="97"/>
      <c r="M117" s="97"/>
      <c r="N117" s="83"/>
      <c r="O117" s="89"/>
      <c r="P117" s="89"/>
      <c r="Q117" s="89"/>
      <c r="R117" s="89"/>
      <c r="S117" s="89"/>
      <c r="T117" s="89"/>
      <c r="U117" s="89"/>
      <c r="V117" s="89"/>
    </row>
    <row r="118" spans="3:22" s="87" customFormat="1" ht="28.5" customHeight="1" x14ac:dyDescent="0.3">
      <c r="C118" s="283"/>
      <c r="D118" s="246">
        <v>310257229</v>
      </c>
      <c r="E118" s="246" t="s">
        <v>134</v>
      </c>
      <c r="F118" s="246" t="s">
        <v>104</v>
      </c>
      <c r="G118" s="246" t="s">
        <v>132</v>
      </c>
      <c r="H118" s="245">
        <v>42445</v>
      </c>
      <c r="I118" s="185"/>
      <c r="J118" s="252">
        <f t="shared" ref="J118:J119" si="36">4*I118</f>
        <v>0</v>
      </c>
      <c r="K118" s="97"/>
      <c r="L118" s="97"/>
      <c r="M118" s="97"/>
      <c r="N118" s="83"/>
      <c r="O118" s="89"/>
      <c r="P118" s="89"/>
      <c r="Q118" s="89"/>
      <c r="R118" s="89"/>
      <c r="S118" s="89"/>
      <c r="T118" s="89"/>
      <c r="U118" s="89"/>
      <c r="V118" s="89"/>
    </row>
    <row r="119" spans="3:22" s="87" customFormat="1" ht="27" x14ac:dyDescent="0.3">
      <c r="C119" s="283"/>
      <c r="D119" s="246">
        <v>310257281</v>
      </c>
      <c r="E119" s="246" t="s">
        <v>133</v>
      </c>
      <c r="F119" s="246" t="s">
        <v>105</v>
      </c>
      <c r="G119" s="246" t="s">
        <v>131</v>
      </c>
      <c r="H119" s="245">
        <v>42445</v>
      </c>
      <c r="I119" s="185"/>
      <c r="J119" s="252">
        <f t="shared" si="36"/>
        <v>0</v>
      </c>
      <c r="K119" s="97"/>
      <c r="L119" s="97"/>
      <c r="M119" s="97"/>
      <c r="N119" s="83"/>
      <c r="O119" s="89"/>
      <c r="P119" s="89"/>
      <c r="Q119" s="89"/>
      <c r="R119" s="89"/>
      <c r="S119" s="89"/>
      <c r="T119" s="89"/>
      <c r="U119" s="89"/>
      <c r="V119" s="89"/>
    </row>
    <row r="120" spans="3:22" s="87" customFormat="1" ht="15" x14ac:dyDescent="0.3">
      <c r="C120" s="283"/>
      <c r="D120" s="256"/>
      <c r="E120" s="256"/>
      <c r="F120" s="256"/>
      <c r="G120" s="246" t="s">
        <v>135</v>
      </c>
      <c r="H120" s="245"/>
      <c r="I120" s="185"/>
      <c r="J120" s="252">
        <f t="shared" ref="J120:J124" si="37">4*I120</f>
        <v>0</v>
      </c>
      <c r="K120" s="97"/>
      <c r="L120" s="97"/>
      <c r="M120" s="97"/>
      <c r="N120" s="83"/>
      <c r="O120" s="89"/>
      <c r="P120" s="89"/>
      <c r="Q120" s="89"/>
      <c r="R120" s="89"/>
      <c r="S120" s="89"/>
      <c r="T120" s="89"/>
      <c r="U120" s="89"/>
      <c r="V120" s="89"/>
    </row>
    <row r="121" spans="3:22" s="87" customFormat="1" ht="27" x14ac:dyDescent="0.3">
      <c r="C121" s="283"/>
      <c r="D121" s="246">
        <v>310263058</v>
      </c>
      <c r="E121" s="246"/>
      <c r="F121" s="246"/>
      <c r="G121" s="246" t="s">
        <v>205</v>
      </c>
      <c r="H121" s="245"/>
      <c r="I121" s="185"/>
      <c r="J121" s="252">
        <f t="shared" si="37"/>
        <v>0</v>
      </c>
      <c r="K121" s="97"/>
      <c r="L121" s="97"/>
      <c r="M121" s="97"/>
      <c r="N121" s="83"/>
      <c r="O121" s="89"/>
      <c r="P121" s="89"/>
      <c r="Q121" s="89"/>
      <c r="R121" s="89"/>
      <c r="S121" s="89"/>
      <c r="T121" s="89"/>
      <c r="U121" s="89"/>
      <c r="V121" s="89"/>
    </row>
    <row r="122" spans="3:22" s="87" customFormat="1" ht="27" x14ac:dyDescent="0.3">
      <c r="C122" s="283"/>
      <c r="D122" s="246">
        <v>310263056</v>
      </c>
      <c r="E122" s="246"/>
      <c r="F122" s="246"/>
      <c r="G122" s="246" t="s">
        <v>206</v>
      </c>
      <c r="H122" s="245"/>
      <c r="I122" s="185"/>
      <c r="J122" s="252">
        <f t="shared" si="37"/>
        <v>0</v>
      </c>
      <c r="K122" s="97"/>
      <c r="L122" s="97"/>
      <c r="M122" s="97"/>
      <c r="N122" s="83"/>
      <c r="O122" s="89"/>
      <c r="P122" s="89"/>
      <c r="Q122" s="89"/>
      <c r="R122" s="89"/>
      <c r="S122" s="89"/>
      <c r="T122" s="89"/>
      <c r="U122" s="89"/>
      <c r="V122" s="89"/>
    </row>
    <row r="123" spans="3:22" s="87" customFormat="1" ht="27" x14ac:dyDescent="0.3">
      <c r="C123" s="283"/>
      <c r="D123" s="246">
        <v>310263057</v>
      </c>
      <c r="E123" s="246"/>
      <c r="F123" s="246"/>
      <c r="G123" s="246" t="s">
        <v>206</v>
      </c>
      <c r="H123" s="245"/>
      <c r="I123" s="185"/>
      <c r="J123" s="252">
        <f t="shared" si="37"/>
        <v>0</v>
      </c>
      <c r="K123" s="97"/>
      <c r="L123" s="97"/>
      <c r="M123" s="97"/>
      <c r="N123" s="83"/>
      <c r="O123" s="89"/>
      <c r="P123" s="89"/>
      <c r="Q123" s="89"/>
      <c r="R123" s="89"/>
      <c r="S123" s="89"/>
      <c r="T123" s="89"/>
      <c r="U123" s="89"/>
      <c r="V123" s="89"/>
    </row>
    <row r="124" spans="3:22" s="87" customFormat="1" ht="15" x14ac:dyDescent="0.3">
      <c r="C124" s="283"/>
      <c r="D124" s="246">
        <v>310263059</v>
      </c>
      <c r="E124" s="246"/>
      <c r="F124" s="246"/>
      <c r="G124" s="246" t="s">
        <v>207</v>
      </c>
      <c r="H124" s="245"/>
      <c r="I124" s="185"/>
      <c r="J124" s="252">
        <f t="shared" si="37"/>
        <v>0</v>
      </c>
      <c r="K124" s="97"/>
      <c r="L124" s="97"/>
      <c r="M124" s="97"/>
      <c r="N124" s="83"/>
      <c r="O124" s="89"/>
      <c r="P124" s="89"/>
      <c r="Q124" s="89"/>
      <c r="R124" s="89"/>
      <c r="S124" s="89"/>
      <c r="T124" s="89"/>
      <c r="U124" s="89"/>
      <c r="V124" s="89"/>
    </row>
    <row r="125" spans="3:22" s="87" customFormat="1" ht="15.65" customHeight="1" thickBot="1" x14ac:dyDescent="0.35">
      <c r="C125" s="247"/>
      <c r="D125" s="248"/>
      <c r="E125" s="248"/>
      <c r="F125" s="248"/>
      <c r="G125" s="248"/>
      <c r="H125" s="249"/>
      <c r="I125" s="250" t="s">
        <v>107</v>
      </c>
      <c r="J125" s="253">
        <f>SUM(J117:J124)</f>
        <v>0</v>
      </c>
      <c r="K125" s="97"/>
      <c r="L125" s="97"/>
      <c r="M125" s="97"/>
      <c r="N125" s="83"/>
      <c r="O125" s="89"/>
      <c r="P125" s="89"/>
      <c r="Q125" s="89"/>
      <c r="R125" s="89"/>
      <c r="S125" s="89"/>
      <c r="T125" s="89"/>
      <c r="U125" s="89"/>
      <c r="V125" s="89"/>
    </row>
    <row r="126" spans="3:22" s="87" customFormat="1" ht="15.65" customHeight="1" thickTop="1" x14ac:dyDescent="0.3">
      <c r="C126" s="97"/>
      <c r="D126" s="97"/>
      <c r="E126" s="97"/>
      <c r="F126" s="97"/>
      <c r="G126" s="97"/>
      <c r="H126" s="97"/>
      <c r="I126" s="97"/>
      <c r="J126" s="97"/>
      <c r="K126" s="97"/>
      <c r="L126" s="97"/>
      <c r="M126" s="97"/>
      <c r="N126" s="83"/>
      <c r="O126" s="89"/>
      <c r="P126" s="89"/>
      <c r="Q126" s="89"/>
      <c r="R126" s="89"/>
      <c r="S126" s="89"/>
      <c r="T126" s="89"/>
      <c r="U126" s="89"/>
      <c r="V126" s="89"/>
    </row>
    <row r="127" spans="3:22" s="87" customFormat="1" ht="15.65" customHeight="1" x14ac:dyDescent="0.3">
      <c r="C127" s="288" t="s">
        <v>35</v>
      </c>
      <c r="D127" s="289"/>
      <c r="E127" s="289"/>
      <c r="F127" s="289"/>
      <c r="G127" s="97"/>
      <c r="H127" s="97"/>
      <c r="I127" s="97"/>
      <c r="J127" s="97"/>
      <c r="K127" s="97"/>
      <c r="L127" s="97"/>
      <c r="M127" s="97"/>
      <c r="N127" s="83"/>
      <c r="O127" s="89"/>
      <c r="P127" s="89"/>
      <c r="Q127" s="89"/>
      <c r="R127" s="89"/>
      <c r="S127" s="89"/>
      <c r="T127" s="89"/>
      <c r="U127" s="89"/>
      <c r="V127" s="89"/>
    </row>
    <row r="128" spans="3:22" s="87" customFormat="1" ht="15.65" customHeight="1" thickBot="1" x14ac:dyDescent="0.35">
      <c r="C128" s="290" t="s">
        <v>76</v>
      </c>
      <c r="D128" s="291"/>
      <c r="E128" s="292"/>
      <c r="F128" s="166">
        <f>10*(J125+J114+J97+J80+J71)</f>
        <v>0</v>
      </c>
      <c r="G128" s="97"/>
      <c r="H128" s="97"/>
      <c r="I128" s="97"/>
      <c r="J128" s="97"/>
      <c r="K128" s="97"/>
      <c r="L128" s="97"/>
      <c r="M128" s="97"/>
      <c r="N128" s="83"/>
      <c r="O128" s="89"/>
      <c r="P128" s="89"/>
      <c r="Q128" s="89"/>
      <c r="R128" s="89"/>
      <c r="S128" s="89"/>
      <c r="T128" s="89"/>
      <c r="U128" s="89"/>
      <c r="V128" s="89"/>
    </row>
    <row r="129" spans="3:22" s="87" customFormat="1" ht="15.65" customHeight="1" thickTop="1" x14ac:dyDescent="0.3">
      <c r="C129" s="97"/>
      <c r="D129" s="97"/>
      <c r="E129" s="97"/>
      <c r="F129" s="97"/>
      <c r="G129" s="97"/>
      <c r="H129" s="97"/>
      <c r="I129" s="97"/>
      <c r="J129" s="97"/>
      <c r="K129" s="97"/>
      <c r="L129" s="97"/>
      <c r="M129" s="97"/>
      <c r="N129" s="83"/>
      <c r="O129" s="89"/>
      <c r="P129" s="89"/>
      <c r="Q129" s="89"/>
      <c r="R129" s="89"/>
      <c r="S129" s="89"/>
      <c r="T129" s="89"/>
      <c r="U129" s="89"/>
      <c r="V129" s="89"/>
    </row>
    <row r="130" spans="3:22" s="87" customFormat="1" ht="15.65" customHeight="1" x14ac:dyDescent="0.3">
      <c r="C130" s="97"/>
      <c r="D130" s="97"/>
      <c r="E130" s="97"/>
      <c r="F130" s="97"/>
      <c r="G130" s="97"/>
      <c r="H130" s="97"/>
      <c r="I130" s="97"/>
      <c r="J130" s="97"/>
      <c r="K130" s="97"/>
      <c r="L130" s="97"/>
      <c r="M130" s="97"/>
      <c r="N130" s="83"/>
      <c r="O130" s="89"/>
      <c r="P130" s="89"/>
      <c r="Q130" s="89"/>
      <c r="R130" s="89"/>
      <c r="S130" s="89"/>
      <c r="T130" s="89"/>
      <c r="U130" s="89"/>
      <c r="V130" s="89"/>
    </row>
    <row r="131" spans="3:22" s="87" customFormat="1" ht="15.65" customHeight="1" x14ac:dyDescent="0.3">
      <c r="C131" s="97"/>
      <c r="D131" s="97"/>
      <c r="E131" s="97"/>
      <c r="F131" s="97"/>
      <c r="G131" s="97"/>
      <c r="H131" s="97"/>
      <c r="I131" s="97"/>
      <c r="J131" s="97"/>
      <c r="K131" s="97"/>
      <c r="L131" s="97"/>
      <c r="M131" s="97"/>
      <c r="N131" s="83"/>
      <c r="O131" s="89"/>
      <c r="P131" s="89"/>
      <c r="Q131" s="89"/>
      <c r="R131" s="89"/>
      <c r="S131" s="89"/>
      <c r="T131" s="89"/>
      <c r="U131" s="89"/>
      <c r="V131" s="89"/>
    </row>
    <row r="132" spans="3:22" s="87" customFormat="1" ht="15.65" customHeight="1" x14ac:dyDescent="0.3">
      <c r="C132" s="97"/>
      <c r="D132" s="97"/>
      <c r="E132" s="97"/>
      <c r="F132" s="97"/>
      <c r="G132" s="97"/>
      <c r="H132" s="97"/>
      <c r="I132" s="97"/>
      <c r="J132" s="97"/>
      <c r="K132" s="97"/>
      <c r="L132" s="97"/>
      <c r="M132" s="97"/>
      <c r="N132" s="83"/>
      <c r="O132" s="89"/>
      <c r="P132" s="89"/>
      <c r="Q132" s="89"/>
      <c r="R132" s="89"/>
      <c r="S132" s="89"/>
      <c r="T132" s="89"/>
      <c r="U132" s="89"/>
      <c r="V132" s="89"/>
    </row>
    <row r="133" spans="3:22" ht="15.65" customHeight="1" x14ac:dyDescent="0.3"/>
    <row r="134" spans="3:22" ht="0" hidden="1" customHeight="1" x14ac:dyDescent="0.3"/>
    <row r="135" spans="3:22" ht="0" hidden="1" customHeight="1" x14ac:dyDescent="0.3"/>
  </sheetData>
  <sheetProtection algorithmName="SHA-512" hashValue="ICs8+hYl4QqdPWGc06Q8hlTom/N/cYb72P8I5zstUJupQGt1QQgSd1cQQ1eHxncDsSYiAPv5D5P0mlpONKQlPQ==" saltValue="7bQH7I0LyspXnqURHJTdtg==" spinCount="100000" sheet="1" objects="1" scenarios="1"/>
  <mergeCells count="19">
    <mergeCell ref="C127:F127"/>
    <mergeCell ref="C128:E128"/>
    <mergeCell ref="C117:C124"/>
    <mergeCell ref="C65:C70"/>
    <mergeCell ref="C74:C79"/>
    <mergeCell ref="C83:C96"/>
    <mergeCell ref="D9:H10"/>
    <mergeCell ref="I9:M10"/>
    <mergeCell ref="C19:I19"/>
    <mergeCell ref="C17:I17"/>
    <mergeCell ref="C100:C113"/>
    <mergeCell ref="D27:E27"/>
    <mergeCell ref="G27:G28"/>
    <mergeCell ref="C62:J62"/>
    <mergeCell ref="H27:H28"/>
    <mergeCell ref="C58:F58"/>
    <mergeCell ref="C59:E59"/>
    <mergeCell ref="C34:G35"/>
    <mergeCell ref="F26:F27"/>
  </mergeCells>
  <phoneticPr fontId="3" type="noConversion"/>
  <conditionalFormatting sqref="E29:E32">
    <cfRule type="expression" dxfId="34" priority="50">
      <formula>#REF!=2</formula>
    </cfRule>
  </conditionalFormatting>
  <conditionalFormatting sqref="E33">
    <cfRule type="expression" dxfId="33" priority="21">
      <formula>E32="&gt;"</formula>
    </cfRule>
  </conditionalFormatting>
  <conditionalFormatting sqref="H29:H33">
    <cfRule type="expression" dxfId="32" priority="25">
      <formula>P29=2</formula>
    </cfRule>
  </conditionalFormatting>
  <conditionalFormatting sqref="I29:I33">
    <cfRule type="expression" dxfId="31" priority="47">
      <formula>P29=2</formula>
    </cfRule>
    <cfRule type="expression" dxfId="30" priority="48">
      <formula>Q29=0</formula>
    </cfRule>
    <cfRule type="expression" dxfId="29" priority="49">
      <formula>Q29=1</formula>
    </cfRule>
  </conditionalFormatting>
  <conditionalFormatting sqref="I34">
    <cfRule type="expression" dxfId="28" priority="31">
      <formula>$Q$34&gt;0</formula>
    </cfRule>
  </conditionalFormatting>
  <pageMargins left="0.7" right="0.7" top="0.75" bottom="0.75" header="0.3" footer="0.3"/>
  <pageSetup paperSize="9" orientation="portrait" r:id="rId1"/>
  <ignoredErrors>
    <ignoredError sqref="D38:I38 D43:J43 D48:E48 F48:I48 D53:I54 J48:M48 K43:M43 J38:M3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D644F-EB82-44C3-9E18-2A9D481053EB}">
  <sheetPr codeName="Blad4"/>
  <dimension ref="A1:X131"/>
  <sheetViews>
    <sheetView showGridLines="0" zoomScale="90" zoomScaleNormal="90" workbookViewId="0">
      <selection activeCell="D2" sqref="D2"/>
    </sheetView>
  </sheetViews>
  <sheetFormatPr defaultColWidth="8.81640625" defaultRowHeight="0" customHeight="1" zeroHeight="1" x14ac:dyDescent="0.3"/>
  <cols>
    <col min="1" max="2" width="5.453125" style="81" customWidth="1"/>
    <col min="3" max="3" width="49.7265625" style="109" customWidth="1"/>
    <col min="4" max="4" width="28.7265625" style="81" bestFit="1" customWidth="1"/>
    <col min="5" max="5" width="23" style="82" customWidth="1"/>
    <col min="6" max="6" width="23.453125" style="82" bestFit="1" customWidth="1"/>
    <col min="7" max="7" width="25.7265625" style="82" bestFit="1" customWidth="1"/>
    <col min="8" max="8" width="27.26953125" style="82" bestFit="1" customWidth="1"/>
    <col min="9" max="12" width="27.26953125" style="82" customWidth="1"/>
    <col min="13" max="13" width="23.453125" style="82" bestFit="1" customWidth="1"/>
    <col min="14" max="14" width="2.7265625" style="82" customWidth="1"/>
    <col min="15" max="15" width="7.1796875" style="81" hidden="1" customWidth="1"/>
    <col min="16" max="16" width="10" style="81" hidden="1" customWidth="1"/>
    <col min="17" max="17" width="12" style="81" hidden="1" customWidth="1"/>
    <col min="18" max="19" width="8.81640625" style="81" hidden="1" customWidth="1"/>
    <col min="20" max="20" width="24.26953125" style="81" hidden="1" customWidth="1"/>
    <col min="21" max="21" width="21.7265625" style="81" hidden="1" customWidth="1"/>
    <col min="22" max="22" width="8.81640625" style="81" hidden="1" customWidth="1"/>
    <col min="23" max="23" width="24.26953125" style="81" customWidth="1"/>
    <col min="24" max="26" width="21.7265625" style="81" customWidth="1"/>
    <col min="27" max="27" width="8.81640625" style="81" customWidth="1"/>
    <col min="28" max="28" width="24.26953125" style="81" customWidth="1"/>
    <col min="29" max="30" width="21.7265625" style="81" customWidth="1"/>
    <col min="31" max="16384" width="8.81640625" style="81"/>
  </cols>
  <sheetData>
    <row r="1" spans="1:22" ht="17.149999999999999" customHeight="1" x14ac:dyDescent="0.45">
      <c r="A1" s="110"/>
      <c r="B1" s="110"/>
    </row>
    <row r="2" spans="1:22" ht="23" x14ac:dyDescent="0.45">
      <c r="A2" s="110"/>
      <c r="B2" s="110"/>
      <c r="C2" s="111" t="str">
        <f>Samenvatting!B2</f>
        <v>Europese aanbesteding</v>
      </c>
      <c r="D2" s="84"/>
      <c r="E2" s="85"/>
      <c r="F2" s="84"/>
      <c r="G2" s="84"/>
      <c r="H2" s="84"/>
      <c r="I2" s="84"/>
      <c r="J2" s="84"/>
      <c r="K2" s="84"/>
      <c r="L2" s="84"/>
      <c r="M2" s="84"/>
    </row>
    <row r="3" spans="1:22" s="110" customFormat="1" ht="23" x14ac:dyDescent="0.45">
      <c r="C3" s="112" t="str">
        <f>Samenvatting!B3</f>
        <v>Hoog Volume Printers</v>
      </c>
      <c r="D3" s="84"/>
      <c r="E3" s="85"/>
      <c r="F3" s="84"/>
      <c r="G3" s="84"/>
      <c r="H3" s="84"/>
      <c r="I3" s="84"/>
      <c r="J3" s="84"/>
      <c r="K3" s="84"/>
      <c r="L3" s="84"/>
      <c r="M3" s="84"/>
      <c r="N3" s="82"/>
      <c r="O3" s="86"/>
      <c r="P3" s="86"/>
      <c r="Q3" s="86"/>
      <c r="R3" s="86"/>
      <c r="S3" s="86"/>
      <c r="T3" s="86"/>
      <c r="U3" s="86"/>
      <c r="V3" s="86"/>
    </row>
    <row r="4" spans="1:22" s="113" customFormat="1" ht="19.5" x14ac:dyDescent="0.35">
      <c r="C4" s="114" t="s">
        <v>204</v>
      </c>
      <c r="D4" s="88"/>
      <c r="E4" s="88"/>
      <c r="F4" s="88"/>
      <c r="G4" s="88"/>
      <c r="H4" s="88"/>
      <c r="I4" s="88"/>
      <c r="J4" s="88"/>
      <c r="K4" s="88"/>
      <c r="L4" s="88"/>
      <c r="M4" s="88"/>
      <c r="N4" s="82"/>
      <c r="O4" s="89"/>
      <c r="P4" s="89"/>
      <c r="Q4" s="89"/>
      <c r="R4" s="89"/>
      <c r="S4" s="89"/>
      <c r="T4" s="89"/>
      <c r="U4" s="89"/>
      <c r="V4" s="89"/>
    </row>
    <row r="5" spans="1:22" s="113" customFormat="1" ht="14" x14ac:dyDescent="0.3">
      <c r="C5" s="90" t="str">
        <f>Samenvatting!B5</f>
        <v>IUC25-019</v>
      </c>
      <c r="D5" s="88"/>
      <c r="E5" s="88"/>
      <c r="F5" s="88"/>
      <c r="G5" s="88"/>
      <c r="H5" s="88"/>
      <c r="I5" s="88"/>
      <c r="J5" s="88"/>
      <c r="K5" s="88"/>
      <c r="L5" s="88"/>
      <c r="M5" s="88"/>
      <c r="N5" s="82"/>
      <c r="O5" s="89"/>
      <c r="P5" s="89"/>
      <c r="Q5" s="89"/>
      <c r="R5" s="89"/>
      <c r="S5" s="89"/>
      <c r="T5" s="89"/>
      <c r="U5" s="89"/>
      <c r="V5" s="89"/>
    </row>
    <row r="6" spans="1:22" s="113" customFormat="1" ht="14" x14ac:dyDescent="0.3">
      <c r="C6" s="91" t="str">
        <f>Samenvatting!B6</f>
        <v>(Prijzen exclusief BTW)</v>
      </c>
      <c r="D6" s="88"/>
      <c r="E6" s="88"/>
      <c r="F6" s="88"/>
      <c r="G6" s="88"/>
      <c r="H6" s="88"/>
      <c r="I6" s="88"/>
      <c r="J6" s="88"/>
      <c r="K6" s="88"/>
      <c r="L6" s="88"/>
      <c r="M6" s="88"/>
      <c r="N6" s="82"/>
      <c r="O6" s="89"/>
      <c r="P6" s="89"/>
      <c r="Q6" s="89"/>
      <c r="R6" s="89"/>
      <c r="S6" s="89"/>
      <c r="T6" s="89"/>
      <c r="U6" s="89"/>
      <c r="V6" s="89"/>
    </row>
    <row r="7" spans="1:22" s="113" customFormat="1" ht="14" x14ac:dyDescent="0.3">
      <c r="C7" s="92"/>
      <c r="D7" s="93"/>
      <c r="E7" s="94"/>
      <c r="F7" s="95"/>
      <c r="G7" s="95"/>
      <c r="H7" s="95"/>
      <c r="I7" s="95"/>
      <c r="J7" s="95"/>
      <c r="K7" s="95"/>
      <c r="L7" s="95"/>
      <c r="M7" s="95"/>
      <c r="N7" s="82"/>
      <c r="O7" s="89"/>
      <c r="P7" s="89"/>
      <c r="Q7" s="89"/>
      <c r="R7" s="89"/>
      <c r="S7" s="89"/>
      <c r="T7" s="89"/>
      <c r="U7" s="89"/>
      <c r="V7" s="89"/>
    </row>
    <row r="8" spans="1:22" s="113" customFormat="1" ht="13.5" x14ac:dyDescent="0.3">
      <c r="C8" s="115"/>
      <c r="D8" s="116"/>
      <c r="E8" s="116"/>
      <c r="F8" s="116"/>
      <c r="G8" s="116"/>
      <c r="H8" s="116"/>
      <c r="I8" s="116"/>
      <c r="J8" s="116"/>
      <c r="K8" s="116"/>
      <c r="L8" s="116"/>
      <c r="M8" s="116"/>
      <c r="N8" s="116"/>
      <c r="O8" s="89"/>
      <c r="P8" s="89"/>
      <c r="Q8" s="89"/>
      <c r="R8" s="89"/>
      <c r="S8" s="89"/>
      <c r="T8" s="89"/>
      <c r="U8" s="89"/>
      <c r="V8" s="89"/>
    </row>
    <row r="9" spans="1:22" s="113" customFormat="1" ht="15" x14ac:dyDescent="0.2">
      <c r="C9" s="158" t="s">
        <v>9</v>
      </c>
      <c r="D9" s="301" t="s">
        <v>38</v>
      </c>
      <c r="E9" s="301"/>
      <c r="F9" s="301"/>
      <c r="G9" s="301"/>
      <c r="H9" s="301"/>
      <c r="I9" s="301" t="s">
        <v>122</v>
      </c>
      <c r="J9" s="301"/>
      <c r="K9" s="301"/>
      <c r="L9" s="301"/>
      <c r="M9" s="301"/>
      <c r="N9" s="116"/>
      <c r="O9" s="89"/>
      <c r="P9" s="89"/>
      <c r="Q9" s="89"/>
      <c r="R9" s="89"/>
      <c r="S9" s="89"/>
      <c r="T9" s="89"/>
      <c r="U9" s="89"/>
      <c r="V9" s="89"/>
    </row>
    <row r="10" spans="1:22" s="113" customFormat="1" ht="15" x14ac:dyDescent="0.3">
      <c r="C10" s="98"/>
      <c r="D10" s="301"/>
      <c r="E10" s="301"/>
      <c r="F10" s="301"/>
      <c r="G10" s="301"/>
      <c r="H10" s="301"/>
      <c r="I10" s="301"/>
      <c r="J10" s="301"/>
      <c r="K10" s="301"/>
      <c r="L10" s="301"/>
      <c r="M10" s="301"/>
      <c r="N10" s="116"/>
      <c r="O10" s="89"/>
      <c r="P10" s="89"/>
      <c r="Q10" s="89"/>
      <c r="R10" s="89"/>
      <c r="S10" s="89"/>
      <c r="T10" s="89"/>
      <c r="U10" s="89"/>
      <c r="V10" s="89"/>
    </row>
    <row r="11" spans="1:22" s="113" customFormat="1" ht="15" x14ac:dyDescent="0.3">
      <c r="C11" s="56"/>
      <c r="D11" s="168" t="s">
        <v>10</v>
      </c>
      <c r="E11" s="168" t="s">
        <v>11</v>
      </c>
      <c r="F11" s="168" t="s">
        <v>12</v>
      </c>
      <c r="G11" s="168" t="s">
        <v>13</v>
      </c>
      <c r="H11" s="168" t="s">
        <v>14</v>
      </c>
      <c r="I11" s="168" t="s">
        <v>17</v>
      </c>
      <c r="J11" s="168" t="s">
        <v>56</v>
      </c>
      <c r="K11" s="168" t="s">
        <v>57</v>
      </c>
      <c r="L11" s="168" t="s">
        <v>58</v>
      </c>
      <c r="M11" s="168" t="s">
        <v>59</v>
      </c>
      <c r="N11" s="116"/>
      <c r="O11" s="89"/>
      <c r="P11" s="89"/>
      <c r="Q11" s="89"/>
      <c r="R11" s="89"/>
      <c r="S11" s="89"/>
      <c r="T11" s="89"/>
      <c r="U11" s="89"/>
      <c r="V11" s="89"/>
    </row>
    <row r="12" spans="1:22" s="113" customFormat="1" ht="13.5" x14ac:dyDescent="0.3">
      <c r="C12" s="169" t="str">
        <f>'0. Dimensionering'!B18</f>
        <v>Leveringen</v>
      </c>
      <c r="D12" s="214"/>
      <c r="E12" s="215"/>
      <c r="F12" s="215"/>
      <c r="G12" s="215"/>
      <c r="H12" s="215"/>
      <c r="I12" s="216"/>
      <c r="J12" s="216"/>
      <c r="K12" s="216"/>
      <c r="L12" s="216"/>
      <c r="M12" s="216"/>
      <c r="N12" s="116"/>
      <c r="O12" s="89"/>
      <c r="P12" s="89"/>
      <c r="Q12" s="89"/>
      <c r="R12" s="89"/>
      <c r="S12" s="89"/>
      <c r="T12" s="89"/>
      <c r="U12" s="89"/>
      <c r="V12" s="89"/>
    </row>
    <row r="13" spans="1:22" s="113" customFormat="1" ht="13.5" x14ac:dyDescent="0.3">
      <c r="C13" s="159" t="str">
        <f>'0. Dimensionering'!B19</f>
        <v># Kilo Chromera Ink ColorSt Black KP55</v>
      </c>
      <c r="D13" s="161">
        <f>'0. Dimensionering'!C19</f>
        <v>5834.1676595744684</v>
      </c>
      <c r="E13" s="161">
        <f>'0. Dimensionering'!D19</f>
        <v>5913.9931914893614</v>
      </c>
      <c r="F13" s="161">
        <f>'0. Dimensionering'!E19</f>
        <v>5999.8595744680842</v>
      </c>
      <c r="G13" s="161">
        <f>'0. Dimensionering'!F19</f>
        <v>6083.5685106382971</v>
      </c>
      <c r="H13" s="161">
        <f>'0. Dimensionering'!G19</f>
        <v>6148.72340425532</v>
      </c>
      <c r="I13" s="161">
        <f>'0. Dimensionering'!H19</f>
        <v>6148.72340425532</v>
      </c>
      <c r="J13" s="161">
        <f>'0. Dimensionering'!I19</f>
        <v>6148.72340425532</v>
      </c>
      <c r="K13" s="161">
        <f>'0. Dimensionering'!J19</f>
        <v>6148.72340425532</v>
      </c>
      <c r="L13" s="161">
        <f>'0. Dimensionering'!K19</f>
        <v>6148.72340425532</v>
      </c>
      <c r="M13" s="161">
        <f>'0. Dimensionering'!L19</f>
        <v>6148.72340425532</v>
      </c>
      <c r="N13" s="116"/>
      <c r="O13" s="89"/>
      <c r="P13" s="89"/>
      <c r="Q13" s="89"/>
      <c r="R13" s="89"/>
      <c r="S13" s="89"/>
      <c r="T13" s="89"/>
      <c r="U13" s="89"/>
      <c r="V13" s="89"/>
    </row>
    <row r="14" spans="1:22" s="113" customFormat="1" ht="13.5" x14ac:dyDescent="0.3">
      <c r="C14" s="159" t="str">
        <f>'0. Dimensionering'!B20</f>
        <v># Kilo Chromera Ink ColorSt Cyan CP55</v>
      </c>
      <c r="D14" s="161">
        <f>'0. Dimensionering'!C20</f>
        <v>1984.9978723404256</v>
      </c>
      <c r="E14" s="161">
        <f>'0. Dimensionering'!D20</f>
        <v>2012.1574468085105</v>
      </c>
      <c r="F14" s="161">
        <f>'0. Dimensionering'!E20</f>
        <v>2041.3723404255318</v>
      </c>
      <c r="G14" s="161">
        <f>'0. Dimensionering'!F20</f>
        <v>2069.8531914893615</v>
      </c>
      <c r="H14" s="161">
        <f>'0. Dimensionering'!G20</f>
        <v>2092.0212765957449</v>
      </c>
      <c r="I14" s="161">
        <f>'0. Dimensionering'!H20</f>
        <v>2092.0212765957449</v>
      </c>
      <c r="J14" s="161">
        <f>'0. Dimensionering'!I20</f>
        <v>2092.0212765957449</v>
      </c>
      <c r="K14" s="161">
        <f>'0. Dimensionering'!J20</f>
        <v>2092.0212765957449</v>
      </c>
      <c r="L14" s="161">
        <f>'0. Dimensionering'!K20</f>
        <v>2092.0212765957449</v>
      </c>
      <c r="M14" s="161">
        <f>'0. Dimensionering'!L20</f>
        <v>2092.0212765957449</v>
      </c>
      <c r="N14" s="116"/>
      <c r="O14" s="89"/>
      <c r="P14" s="89"/>
      <c r="Q14" s="89"/>
      <c r="R14" s="89"/>
      <c r="S14" s="89"/>
      <c r="T14" s="89"/>
      <c r="U14" s="89"/>
      <c r="V14" s="89"/>
    </row>
    <row r="15" spans="1:22" s="113" customFormat="1" ht="13.5" x14ac:dyDescent="0.3">
      <c r="C15" s="159" t="str">
        <f>'0. Dimensionering'!B21</f>
        <v># Kilo Chromera Ink ColorSt Magenta MP55</v>
      </c>
      <c r="D15" s="161">
        <f>'0. Dimensionering'!C21</f>
        <v>1915.9544680851063</v>
      </c>
      <c r="E15" s="161">
        <f>'0. Dimensionering'!D21</f>
        <v>1942.1693617021276</v>
      </c>
      <c r="F15" s="161">
        <f>'0. Dimensionering'!E21</f>
        <v>1970.3680851063828</v>
      </c>
      <c r="G15" s="161">
        <f>'0. Dimensionering'!F21</f>
        <v>1997.8582978723402</v>
      </c>
      <c r="H15" s="161">
        <f>'0. Dimensionering'!G21</f>
        <v>2019.2553191489362</v>
      </c>
      <c r="I15" s="161">
        <f>'0. Dimensionering'!H21</f>
        <v>2019.2553191489362</v>
      </c>
      <c r="J15" s="161">
        <f>'0. Dimensionering'!I21</f>
        <v>2019.2553191489362</v>
      </c>
      <c r="K15" s="161">
        <f>'0. Dimensionering'!J21</f>
        <v>2019.2553191489362</v>
      </c>
      <c r="L15" s="161">
        <f>'0. Dimensionering'!K21</f>
        <v>2019.2553191489362</v>
      </c>
      <c r="M15" s="161">
        <f>'0. Dimensionering'!L21</f>
        <v>2019.2553191489362</v>
      </c>
      <c r="N15" s="116"/>
      <c r="O15" s="89"/>
      <c r="P15" s="89"/>
      <c r="Q15" s="89"/>
      <c r="R15" s="89"/>
      <c r="S15" s="89"/>
      <c r="T15" s="89"/>
      <c r="U15" s="89"/>
      <c r="V15" s="89"/>
    </row>
    <row r="16" spans="1:22" s="113" customFormat="1" ht="13.5" x14ac:dyDescent="0.3">
      <c r="C16" s="159" t="str">
        <f>'0. Dimensionering'!B22</f>
        <v># Kilo Chromera Ink ColorSt Yellow YP55</v>
      </c>
      <c r="D16" s="161">
        <f>'0. Dimensionering'!C22</f>
        <v>1553.4765957446809</v>
      </c>
      <c r="E16" s="161">
        <f>'0. Dimensionering'!D22</f>
        <v>1574.7319148936169</v>
      </c>
      <c r="F16" s="161">
        <f>'0. Dimensionering'!E22</f>
        <v>1597.5957446808509</v>
      </c>
      <c r="G16" s="161">
        <f>'0. Dimensionering'!F22</f>
        <v>1619.8851063829786</v>
      </c>
      <c r="H16" s="161">
        <f>'0. Dimensionering'!G22</f>
        <v>1637.2340425531916</v>
      </c>
      <c r="I16" s="161">
        <f>'0. Dimensionering'!H22</f>
        <v>1637.2340425531916</v>
      </c>
      <c r="J16" s="161">
        <f>'0. Dimensionering'!I22</f>
        <v>1637.2340425531916</v>
      </c>
      <c r="K16" s="161">
        <f>'0. Dimensionering'!J22</f>
        <v>1637.2340425531916</v>
      </c>
      <c r="L16" s="161">
        <f>'0. Dimensionering'!K22</f>
        <v>1637.2340425531916</v>
      </c>
      <c r="M16" s="161">
        <f>'0. Dimensionering'!L22</f>
        <v>1637.2340425531916</v>
      </c>
      <c r="N16" s="116"/>
      <c r="O16" s="89"/>
      <c r="P16" s="89"/>
      <c r="Q16" s="89"/>
      <c r="R16" s="89"/>
      <c r="S16" s="89"/>
      <c r="T16" s="89"/>
      <c r="U16" s="89"/>
      <c r="V16" s="89"/>
    </row>
    <row r="17" spans="1:24" s="113" customFormat="1" ht="13.5" x14ac:dyDescent="0.3">
      <c r="A17" s="117"/>
      <c r="B17" s="117"/>
      <c r="C17" s="159"/>
      <c r="D17" s="161"/>
      <c r="E17" s="161"/>
      <c r="F17" s="161"/>
      <c r="G17" s="161"/>
      <c r="H17" s="161"/>
      <c r="I17" s="161"/>
      <c r="J17" s="161"/>
      <c r="K17" s="161"/>
      <c r="L17" s="161"/>
      <c r="M17" s="161"/>
      <c r="N17" s="116"/>
      <c r="O17" s="89"/>
      <c r="P17" s="89"/>
      <c r="Q17" s="89"/>
      <c r="R17" s="89"/>
      <c r="S17" s="89"/>
      <c r="T17" s="89"/>
      <c r="U17" s="89"/>
      <c r="V17" s="89"/>
    </row>
    <row r="18" spans="1:24" s="113" customFormat="1" ht="15" x14ac:dyDescent="0.3">
      <c r="A18" s="117"/>
      <c r="B18" s="117"/>
      <c r="C18" s="159"/>
      <c r="D18" s="161"/>
      <c r="E18" s="161"/>
      <c r="F18" s="161"/>
      <c r="G18" s="161"/>
      <c r="H18" s="161"/>
      <c r="I18" s="161"/>
      <c r="J18" s="161"/>
      <c r="K18" s="161"/>
      <c r="L18" s="161"/>
      <c r="M18" s="161"/>
      <c r="N18" s="118"/>
      <c r="O18" s="89"/>
      <c r="P18" s="89"/>
      <c r="Q18" s="89"/>
      <c r="R18" s="89"/>
      <c r="S18" s="89"/>
      <c r="T18" s="89"/>
      <c r="U18" s="89"/>
      <c r="V18" s="89"/>
    </row>
    <row r="19" spans="1:24" s="113" customFormat="1" ht="13.5" x14ac:dyDescent="0.3">
      <c r="A19" s="117"/>
      <c r="B19" s="117"/>
      <c r="C19" s="159"/>
      <c r="D19" s="161"/>
      <c r="E19" s="161"/>
      <c r="F19" s="161"/>
      <c r="G19" s="161"/>
      <c r="H19" s="161"/>
      <c r="I19" s="161"/>
      <c r="J19" s="161"/>
      <c r="K19" s="161"/>
      <c r="L19" s="161"/>
      <c r="M19" s="161"/>
      <c r="N19" s="116"/>
      <c r="O19" s="89"/>
      <c r="P19" s="89"/>
      <c r="Q19" s="89"/>
      <c r="R19" s="89"/>
      <c r="S19" s="89"/>
      <c r="T19" s="89"/>
      <c r="U19" s="89"/>
      <c r="V19" s="89"/>
    </row>
    <row r="20" spans="1:24" s="113" customFormat="1" ht="13.5" x14ac:dyDescent="0.3">
      <c r="C20" s="115"/>
      <c r="D20" s="116"/>
      <c r="E20" s="116"/>
      <c r="F20" s="116"/>
      <c r="G20" s="116"/>
      <c r="H20" s="116"/>
      <c r="I20" s="116"/>
      <c r="J20" s="116"/>
      <c r="K20" s="116"/>
      <c r="L20" s="116"/>
      <c r="M20" s="116"/>
      <c r="N20" s="116"/>
      <c r="O20" s="89"/>
      <c r="P20" s="89"/>
      <c r="Q20" s="89"/>
      <c r="R20" s="89"/>
      <c r="S20" s="89"/>
      <c r="T20" s="89"/>
      <c r="U20" s="89"/>
      <c r="V20" s="89"/>
    </row>
    <row r="21" spans="1:24" s="113" customFormat="1" ht="19.5" x14ac:dyDescent="0.2">
      <c r="B21" s="173" t="s">
        <v>113</v>
      </c>
      <c r="C21" s="217" t="s">
        <v>108</v>
      </c>
      <c r="D21" s="119"/>
      <c r="E21" s="119"/>
      <c r="F21" s="119"/>
      <c r="G21" s="119"/>
      <c r="H21" s="119"/>
      <c r="I21" s="119"/>
      <c r="J21" s="119"/>
      <c r="K21" s="119"/>
      <c r="L21" s="119"/>
      <c r="M21" s="119"/>
      <c r="N21" s="116"/>
      <c r="O21" s="89"/>
      <c r="P21" s="89"/>
      <c r="Q21" s="89"/>
      <c r="R21" s="89"/>
      <c r="S21" s="89"/>
      <c r="T21" s="89"/>
      <c r="U21" s="89"/>
      <c r="V21" s="89"/>
    </row>
    <row r="22" spans="1:24" s="113" customFormat="1" ht="13.5" x14ac:dyDescent="0.3">
      <c r="C22" s="120" t="s">
        <v>0</v>
      </c>
      <c r="D22" s="120" t="s">
        <v>0</v>
      </c>
      <c r="E22" s="120"/>
      <c r="F22" s="120"/>
      <c r="G22" s="120"/>
      <c r="H22" s="120"/>
      <c r="I22" s="120"/>
      <c r="J22" s="120"/>
      <c r="K22" s="120"/>
      <c r="L22" s="120"/>
      <c r="M22" s="120"/>
      <c r="N22" s="120"/>
      <c r="O22" s="89"/>
      <c r="P22" s="89"/>
      <c r="Q22" s="89"/>
      <c r="R22" s="89"/>
      <c r="S22" s="89"/>
      <c r="T22" s="89"/>
      <c r="U22" s="89"/>
      <c r="V22" s="89"/>
    </row>
    <row r="23" spans="1:24" s="87" customFormat="1" ht="15.65" customHeight="1" x14ac:dyDescent="0.3">
      <c r="C23" s="174" t="s">
        <v>60</v>
      </c>
      <c r="D23" s="175" t="s">
        <v>0</v>
      </c>
      <c r="E23" s="176"/>
      <c r="F23" s="176" t="s">
        <v>0</v>
      </c>
      <c r="G23" s="176"/>
      <c r="H23" s="176"/>
      <c r="I23" s="177"/>
      <c r="J23" s="101"/>
      <c r="K23" s="101"/>
      <c r="L23" s="101"/>
      <c r="M23" s="101"/>
      <c r="N23" s="83"/>
      <c r="O23" s="89"/>
      <c r="P23" s="89"/>
      <c r="Q23" s="89"/>
      <c r="R23" s="89"/>
      <c r="S23" s="89"/>
      <c r="T23" s="89"/>
      <c r="U23" s="89"/>
      <c r="V23" s="89"/>
    </row>
    <row r="24" spans="1:24" s="87" customFormat="1" ht="15.65" customHeight="1" x14ac:dyDescent="0.3">
      <c r="C24" s="178" t="s">
        <v>0</v>
      </c>
      <c r="D24" s="179" t="s">
        <v>0</v>
      </c>
      <c r="E24" s="180"/>
      <c r="F24" s="180"/>
      <c r="G24" s="180"/>
      <c r="H24" s="180"/>
      <c r="I24" s="181"/>
      <c r="J24" s="101"/>
      <c r="K24" s="101"/>
      <c r="L24" s="101"/>
      <c r="M24" s="101"/>
      <c r="N24" s="83"/>
      <c r="O24" s="89"/>
      <c r="P24" s="89"/>
      <c r="Q24" s="89"/>
      <c r="R24" s="89"/>
      <c r="S24" s="89"/>
      <c r="T24" s="89"/>
      <c r="U24" s="89"/>
      <c r="V24" s="89"/>
    </row>
    <row r="25" spans="1:24" s="87" customFormat="1" ht="15.65" customHeight="1" x14ac:dyDescent="0.3">
      <c r="C25" s="182" t="s">
        <v>21</v>
      </c>
      <c r="D25" s="183" t="s">
        <v>22</v>
      </c>
      <c r="E25" s="180"/>
      <c r="F25" s="180"/>
      <c r="G25" s="180"/>
      <c r="H25" s="180"/>
      <c r="I25" s="181"/>
      <c r="J25" s="101"/>
      <c r="K25" s="101"/>
      <c r="L25" s="101"/>
      <c r="M25" s="101"/>
      <c r="N25" s="83"/>
      <c r="O25" s="89"/>
      <c r="P25" s="89"/>
      <c r="Q25" s="89"/>
      <c r="R25" s="89"/>
      <c r="S25" s="89"/>
      <c r="T25" s="89"/>
      <c r="U25" s="89"/>
      <c r="V25" s="89"/>
    </row>
    <row r="26" spans="1:24" s="87" customFormat="1" ht="15.65" customHeight="1" x14ac:dyDescent="0.3">
      <c r="C26" s="260" t="s">
        <v>109</v>
      </c>
      <c r="D26" s="185"/>
      <c r="E26" s="180" t="s">
        <v>0</v>
      </c>
      <c r="F26" s="180" t="s">
        <v>0</v>
      </c>
      <c r="G26" s="180"/>
      <c r="H26" s="180"/>
      <c r="I26" s="186" t="s">
        <v>22</v>
      </c>
      <c r="J26" s="101"/>
      <c r="K26" s="101"/>
      <c r="L26" s="101"/>
      <c r="M26" s="101"/>
      <c r="N26" s="83"/>
      <c r="O26" s="89"/>
      <c r="P26" s="89"/>
      <c r="Q26" s="89"/>
      <c r="R26" s="89"/>
      <c r="S26" s="89"/>
      <c r="T26" s="89"/>
      <c r="U26" s="89"/>
      <c r="V26" s="89"/>
    </row>
    <row r="27" spans="1:24" s="87" customFormat="1" ht="15.65" customHeight="1" x14ac:dyDescent="0.3">
      <c r="C27" s="187"/>
      <c r="D27" s="180"/>
      <c r="E27" s="180"/>
      <c r="F27" s="188" t="s">
        <v>0</v>
      </c>
      <c r="G27" s="188"/>
      <c r="H27" s="188" t="s">
        <v>0</v>
      </c>
      <c r="I27" s="186" t="s">
        <v>112</v>
      </c>
      <c r="J27" s="101"/>
      <c r="K27" s="101"/>
      <c r="L27" s="101"/>
      <c r="M27" s="101"/>
      <c r="N27" s="83"/>
      <c r="O27" s="89"/>
      <c r="P27" s="89"/>
      <c r="Q27" s="89"/>
      <c r="R27" s="89"/>
      <c r="S27" s="89"/>
      <c r="T27" s="89"/>
      <c r="U27" s="89"/>
      <c r="V27" s="89"/>
    </row>
    <row r="28" spans="1:24" s="87" customFormat="1" ht="15.65" customHeight="1" x14ac:dyDescent="0.3">
      <c r="C28" s="189" t="s">
        <v>23</v>
      </c>
      <c r="D28" s="190"/>
      <c r="E28" s="190"/>
      <c r="F28" s="286" t="s">
        <v>111</v>
      </c>
      <c r="G28" s="191"/>
      <c r="H28" s="191" t="s">
        <v>0</v>
      </c>
      <c r="I28" s="186" t="s">
        <v>24</v>
      </c>
      <c r="J28" s="101"/>
      <c r="K28" s="101"/>
      <c r="L28" s="101"/>
      <c r="M28" s="101"/>
      <c r="N28" s="83"/>
      <c r="O28" s="89"/>
      <c r="P28" s="89"/>
      <c r="Q28" s="89"/>
      <c r="R28" s="89"/>
      <c r="S28" s="89"/>
      <c r="T28" s="89"/>
      <c r="U28" s="89"/>
      <c r="V28" s="89"/>
      <c r="W28" s="89"/>
    </row>
    <row r="29" spans="1:24" s="87" customFormat="1" ht="15.65" customHeight="1" x14ac:dyDescent="0.3">
      <c r="C29" s="192"/>
      <c r="D29" s="284" t="s">
        <v>45</v>
      </c>
      <c r="E29" s="285"/>
      <c r="F29" s="299"/>
      <c r="G29" s="286" t="str">
        <f>C26</f>
        <v>Vergoeding per kilo</v>
      </c>
      <c r="H29" s="286" t="s">
        <v>25</v>
      </c>
      <c r="I29" s="193" t="s">
        <v>26</v>
      </c>
      <c r="J29" s="101"/>
      <c r="K29" s="101"/>
      <c r="L29" s="101"/>
      <c r="M29" s="101"/>
      <c r="N29" s="83"/>
      <c r="O29" s="89"/>
      <c r="P29" s="89"/>
      <c r="Q29" s="89"/>
      <c r="R29" s="89"/>
      <c r="S29" s="89"/>
      <c r="T29" s="89"/>
      <c r="U29" s="89"/>
      <c r="V29" s="89"/>
      <c r="W29" s="89"/>
    </row>
    <row r="30" spans="1:24" s="87" customFormat="1" ht="15.65" customHeight="1" x14ac:dyDescent="0.3">
      <c r="C30" s="194" t="s">
        <v>27</v>
      </c>
      <c r="D30" s="195" t="s">
        <v>28</v>
      </c>
      <c r="E30" s="196" t="s">
        <v>29</v>
      </c>
      <c r="F30" s="197" t="s">
        <v>30</v>
      </c>
      <c r="G30" s="287"/>
      <c r="H30" s="287"/>
      <c r="I30" s="198" t="s">
        <v>31</v>
      </c>
      <c r="J30" s="101"/>
      <c r="K30" s="101"/>
      <c r="L30" s="101"/>
      <c r="M30" s="101"/>
      <c r="N30" s="83"/>
      <c r="O30" s="83"/>
      <c r="P30" s="89" t="s">
        <v>7</v>
      </c>
      <c r="Q30" s="89" t="s">
        <v>7</v>
      </c>
      <c r="R30" s="89"/>
      <c r="S30" s="89"/>
      <c r="T30" s="89" t="s">
        <v>7</v>
      </c>
      <c r="U30" s="89" t="s">
        <v>7</v>
      </c>
      <c r="V30" s="89"/>
      <c r="W30" s="89"/>
      <c r="X30" s="89"/>
    </row>
    <row r="31" spans="1:24" s="87" customFormat="1" ht="15.65" customHeight="1" x14ac:dyDescent="0.3">
      <c r="C31" s="199" t="s">
        <v>40</v>
      </c>
      <c r="D31" s="200">
        <v>1</v>
      </c>
      <c r="E31" s="223"/>
      <c r="F31" s="202" t="str">
        <f>IF(+E31&lt;&gt;0,E31,"&gt;")</f>
        <v>&gt;</v>
      </c>
      <c r="G31" s="224">
        <f>+$D$26</f>
        <v>0</v>
      </c>
      <c r="H31" s="203"/>
      <c r="I31" s="225">
        <f>IF(P31=2,"",+$D$26*(1-H31))</f>
        <v>0</v>
      </c>
      <c r="J31" s="101"/>
      <c r="K31" s="101"/>
      <c r="L31" s="101"/>
      <c r="M31" s="101"/>
      <c r="N31" s="83"/>
      <c r="O31" s="83"/>
      <c r="P31" s="102">
        <f>IF(AND(D31&lt;&gt;" ",E31="&gt;"),0,IF(AND(D31=" ",E31="&gt;"),2,1))</f>
        <v>1</v>
      </c>
      <c r="Q31" s="102">
        <v>0</v>
      </c>
      <c r="R31" s="89"/>
      <c r="S31" s="89"/>
      <c r="T31" s="103" t="str">
        <f xml:space="preserve"> "1 t/m " &amp; F31 &amp; " " &amp; $C$24 &amp; "s"</f>
        <v>1 t/m &gt;  s</v>
      </c>
      <c r="U31" s="103" t="str">
        <f>F31&amp;" "&amp;E30&amp;" "&amp;$C$24&amp;"s"</f>
        <v>&gt; tot en met  s</v>
      </c>
      <c r="V31" s="89"/>
      <c r="W31" s="89"/>
    </row>
    <row r="32" spans="1:24" s="87" customFormat="1" ht="15.65" customHeight="1" x14ac:dyDescent="0.3">
      <c r="C32" s="204" t="s">
        <v>41</v>
      </c>
      <c r="D32" s="200">
        <f t="shared" ref="D32:D35" si="0">IF(ISERROR(+E31+1)," ",E31+1)</f>
        <v>1</v>
      </c>
      <c r="E32" s="223"/>
      <c r="F32" s="202" t="str">
        <f>IF(P32=2,"",IF(+E32&lt;&gt;0,E32,"&gt;"))</f>
        <v>&gt;</v>
      </c>
      <c r="G32" s="224">
        <f>IF(P32=2," ",+$D$26)</f>
        <v>0</v>
      </c>
      <c r="H32" s="203"/>
      <c r="I32" s="225">
        <f>IF(P32=2,"",+$D$26*(1-H32))</f>
        <v>0</v>
      </c>
      <c r="J32" s="101"/>
      <c r="K32" s="101"/>
      <c r="L32" s="101"/>
      <c r="M32" s="101"/>
      <c r="N32" s="83"/>
      <c r="O32" s="83"/>
      <c r="P32" s="102">
        <f>IF(AND(D32&lt;&gt;" ",E32="&gt;"),0,IF(AND(D32=" ",E32="&gt;"),2,1))</f>
        <v>1</v>
      </c>
      <c r="Q32" s="102">
        <f>IF(P32&lt;&gt;2,IF(I32&gt;I31,1,0),0)</f>
        <v>0</v>
      </c>
      <c r="R32" s="89"/>
      <c r="S32" s="89"/>
      <c r="T32" s="103" t="str">
        <f xml:space="preserve"> "1 t/m " &amp; F32 &amp; " " &amp; $C$24 &amp; "s"</f>
        <v>1 t/m &gt;  s</v>
      </c>
      <c r="U32" s="103" t="str">
        <f>F32&amp;" "&amp;E31&amp;" "&amp;$C$24&amp;"s"</f>
        <v>&gt;   s</v>
      </c>
      <c r="V32" s="89"/>
      <c r="W32" s="89"/>
    </row>
    <row r="33" spans="2:23" s="87" customFormat="1" ht="15.65" customHeight="1" x14ac:dyDescent="0.3">
      <c r="C33" s="205" t="s">
        <v>42</v>
      </c>
      <c r="D33" s="200">
        <f t="shared" si="0"/>
        <v>1</v>
      </c>
      <c r="E33" s="223"/>
      <c r="F33" s="202" t="str">
        <f>IF(P33=2,"",IF(+E33&lt;&gt;0,E33,"&gt;"))</f>
        <v>&gt;</v>
      </c>
      <c r="G33" s="224">
        <f>IF(P33=2," ",+$D$26)</f>
        <v>0</v>
      </c>
      <c r="H33" s="203"/>
      <c r="I33" s="225">
        <f>IF(P33=2,"",+$D$26*(1-H33))</f>
        <v>0</v>
      </c>
      <c r="J33" s="101"/>
      <c r="K33" s="101"/>
      <c r="L33" s="101"/>
      <c r="M33" s="101"/>
      <c r="N33" s="83"/>
      <c r="O33" s="83"/>
      <c r="P33" s="102">
        <f>IF(AND(D33&lt;&gt;" ",E33="&gt;"),0,IF(AND(D33=" ",E33="&gt;"),2,1))</f>
        <v>1</v>
      </c>
      <c r="Q33" s="102">
        <f>IF(P33&lt;&gt;2,IF(I33&gt;I32,1,0),0)</f>
        <v>0</v>
      </c>
      <c r="R33" s="89"/>
      <c r="S33" s="89"/>
      <c r="T33" s="103" t="str">
        <f xml:space="preserve"> "1 t/m " &amp; F33 &amp; " " &amp; $C$24 &amp; "s"</f>
        <v>1 t/m &gt;  s</v>
      </c>
      <c r="U33" s="103" t="str">
        <f>F33&amp;" "&amp;E32&amp;" "&amp;$C$24&amp;"s"</f>
        <v>&gt;   s</v>
      </c>
      <c r="V33" s="89"/>
      <c r="W33" s="89"/>
    </row>
    <row r="34" spans="2:23" s="87" customFormat="1" ht="15.65" customHeight="1" x14ac:dyDescent="0.3">
      <c r="C34" s="205" t="s">
        <v>43</v>
      </c>
      <c r="D34" s="200">
        <f t="shared" si="0"/>
        <v>1</v>
      </c>
      <c r="E34" s="223"/>
      <c r="F34" s="202" t="str">
        <f>IF(P34=2,"",IF(+E34&lt;&gt;0,E34,"&gt;"))</f>
        <v>&gt;</v>
      </c>
      <c r="G34" s="224">
        <f>IF(P34=2," ",+$D$26)</f>
        <v>0</v>
      </c>
      <c r="H34" s="203"/>
      <c r="I34" s="225">
        <f>IF(P34=2,"",+$D$26*(1-H34))</f>
        <v>0</v>
      </c>
      <c r="J34" s="101"/>
      <c r="K34" s="101"/>
      <c r="L34" s="101"/>
      <c r="M34" s="101"/>
      <c r="N34" s="83"/>
      <c r="O34" s="83"/>
      <c r="P34" s="102">
        <f>IF(AND(D34&lt;&gt;" ",E34="&gt;"),0,IF(AND(D34=" ",E34="&gt;"),2,1))</f>
        <v>1</v>
      </c>
      <c r="Q34" s="102">
        <f>IF(P34&lt;&gt;2,IF(I34&gt;I33,1,0),0)</f>
        <v>0</v>
      </c>
      <c r="R34" s="89"/>
      <c r="S34" s="89"/>
      <c r="T34" s="103" t="str">
        <f xml:space="preserve"> "1 t/m " &amp; F34 &amp; " " &amp; $C$24 &amp; "s"</f>
        <v>1 t/m &gt;  s</v>
      </c>
      <c r="U34" s="103" t="str">
        <f>F34&amp;" "&amp;E33&amp;" "&amp;$C$24&amp;"s"</f>
        <v>&gt;   s</v>
      </c>
      <c r="V34" s="89"/>
      <c r="W34" s="89"/>
    </row>
    <row r="35" spans="2:23" s="87" customFormat="1" ht="15.65" customHeight="1" x14ac:dyDescent="0.3">
      <c r="C35" s="199" t="s">
        <v>44</v>
      </c>
      <c r="D35" s="200">
        <f t="shared" si="0"/>
        <v>1</v>
      </c>
      <c r="E35" s="201" t="s">
        <v>32</v>
      </c>
      <c r="F35" s="202" t="str">
        <f>IF(P35=2,"",IF(+E35&lt;&gt;0,E35,"&gt;"))</f>
        <v>&gt;</v>
      </c>
      <c r="G35" s="224">
        <f>IF(P35=2," ",+$D$26)</f>
        <v>0</v>
      </c>
      <c r="H35" s="203"/>
      <c r="I35" s="225">
        <f>IF(P35=2,"",+$D$26*(1-H35))</f>
        <v>0</v>
      </c>
      <c r="J35" s="101"/>
      <c r="K35" s="101"/>
      <c r="L35" s="101"/>
      <c r="M35" s="101"/>
      <c r="N35" s="83"/>
      <c r="O35" s="83"/>
      <c r="P35" s="102">
        <f>IF(AND(D35&lt;&gt;" ",E35="&gt;"),0,IF(AND(D35=" ",E35="&gt;"),2,1))</f>
        <v>0</v>
      </c>
      <c r="Q35" s="102">
        <f>IF(P35&lt;&gt;2,IF(I35&gt;I34,1,0),0)</f>
        <v>0</v>
      </c>
      <c r="R35" s="89"/>
      <c r="S35" s="89"/>
      <c r="T35" s="103" t="str">
        <f xml:space="preserve"> "1 t/m " &amp; F35 &amp; " " &amp; $C$24 &amp; "s"</f>
        <v>1 t/m &gt;  s</v>
      </c>
      <c r="U35" s="103" t="str">
        <f>F35&amp;" "&amp;E34&amp;" "&amp;$C$24&amp;"s"</f>
        <v>&gt;   s</v>
      </c>
      <c r="V35" s="89"/>
      <c r="W35" s="89"/>
    </row>
    <row r="36" spans="2:23" s="87" customFormat="1" ht="15.65" customHeight="1" x14ac:dyDescent="0.3">
      <c r="C36" s="293" t="s">
        <v>33</v>
      </c>
      <c r="D36" s="294"/>
      <c r="E36" s="294"/>
      <c r="F36" s="294"/>
      <c r="G36" s="295"/>
      <c r="H36" s="206"/>
      <c r="I36" s="207" t="str">
        <f>IF(Q36=0,"OK","Fout !")</f>
        <v>OK</v>
      </c>
      <c r="J36" s="101"/>
      <c r="K36" s="101"/>
      <c r="L36" s="101"/>
      <c r="M36" s="101"/>
      <c r="N36" s="83"/>
      <c r="O36" s="83"/>
      <c r="P36" s="105"/>
      <c r="Q36" s="102">
        <f>SUM(Q31:Q35)</f>
        <v>0</v>
      </c>
      <c r="R36" s="106"/>
      <c r="S36" s="89"/>
      <c r="T36" s="89"/>
      <c r="U36" s="89"/>
      <c r="V36" s="89"/>
      <c r="W36" s="89"/>
    </row>
    <row r="37" spans="2:23" s="87" customFormat="1" ht="15.65" customHeight="1" x14ac:dyDescent="0.3">
      <c r="C37" s="296"/>
      <c r="D37" s="297"/>
      <c r="E37" s="297"/>
      <c r="F37" s="297"/>
      <c r="G37" s="298"/>
      <c r="H37" s="206"/>
      <c r="I37" s="206"/>
      <c r="J37" s="206"/>
      <c r="K37" s="206"/>
      <c r="L37" s="206"/>
      <c r="M37" s="206"/>
      <c r="N37" s="83"/>
      <c r="O37" s="83"/>
      <c r="P37" s="105"/>
      <c r="Q37" s="102"/>
      <c r="R37" s="106"/>
      <c r="S37" s="89"/>
      <c r="T37" s="89"/>
      <c r="U37" s="89"/>
      <c r="V37" s="89"/>
      <c r="W37" s="89"/>
    </row>
    <row r="38" spans="2:23" s="87" customFormat="1" ht="15.65" customHeight="1" x14ac:dyDescent="0.3">
      <c r="C38" s="107"/>
      <c r="D38" s="108"/>
      <c r="E38" s="108"/>
      <c r="F38" s="108"/>
      <c r="G38" s="108"/>
      <c r="H38" s="104"/>
      <c r="I38" s="104"/>
      <c r="J38" s="104"/>
      <c r="K38" s="104"/>
      <c r="L38" s="104"/>
      <c r="M38" s="104"/>
      <c r="N38" s="83"/>
      <c r="O38" s="83"/>
      <c r="P38" s="105"/>
      <c r="Q38" s="102"/>
      <c r="R38" s="106"/>
      <c r="S38" s="89"/>
      <c r="T38" s="89"/>
      <c r="U38" s="89"/>
      <c r="V38" s="89"/>
      <c r="W38" s="89"/>
    </row>
    <row r="39" spans="2:23" s="87" customFormat="1" ht="15.65" customHeight="1" x14ac:dyDescent="0.3">
      <c r="C39" s="208" t="s">
        <v>60</v>
      </c>
      <c r="D39" s="209" t="s">
        <v>10</v>
      </c>
      <c r="E39" s="210" t="s">
        <v>11</v>
      </c>
      <c r="F39" s="210" t="s">
        <v>12</v>
      </c>
      <c r="G39" s="210" t="s">
        <v>13</v>
      </c>
      <c r="H39" s="210" t="s">
        <v>14</v>
      </c>
      <c r="I39" s="226" t="s">
        <v>17</v>
      </c>
      <c r="J39" s="226" t="s">
        <v>56</v>
      </c>
      <c r="K39" s="226" t="s">
        <v>57</v>
      </c>
      <c r="L39" s="226" t="s">
        <v>58</v>
      </c>
      <c r="M39" s="226" t="s">
        <v>59</v>
      </c>
      <c r="N39" s="83"/>
      <c r="O39" s="83"/>
      <c r="P39" s="89"/>
      <c r="Q39" s="89"/>
      <c r="R39" s="89"/>
      <c r="S39" s="89"/>
      <c r="T39" s="89"/>
      <c r="U39" s="89"/>
      <c r="V39" s="89"/>
      <c r="W39" s="89"/>
    </row>
    <row r="40" spans="2:23" s="87" customFormat="1" ht="15.65" customHeight="1" x14ac:dyDescent="0.3">
      <c r="C40" s="211" t="s">
        <v>110</v>
      </c>
      <c r="D40" s="259">
        <f>D13</f>
        <v>5834.1676595744684</v>
      </c>
      <c r="E40" s="259">
        <f t="shared" ref="E40:M40" si="1">E13</f>
        <v>5913.9931914893614</v>
      </c>
      <c r="F40" s="259">
        <f t="shared" si="1"/>
        <v>5999.8595744680842</v>
      </c>
      <c r="G40" s="259">
        <f t="shared" si="1"/>
        <v>6083.5685106382971</v>
      </c>
      <c r="H40" s="259">
        <f t="shared" si="1"/>
        <v>6148.72340425532</v>
      </c>
      <c r="I40" s="259">
        <f t="shared" si="1"/>
        <v>6148.72340425532</v>
      </c>
      <c r="J40" s="259">
        <f t="shared" si="1"/>
        <v>6148.72340425532</v>
      </c>
      <c r="K40" s="259">
        <f t="shared" si="1"/>
        <v>6148.72340425532</v>
      </c>
      <c r="L40" s="259">
        <f t="shared" si="1"/>
        <v>6148.72340425532</v>
      </c>
      <c r="M40" s="259">
        <f t="shared" si="1"/>
        <v>6148.72340425532</v>
      </c>
      <c r="N40" s="83"/>
      <c r="O40" s="83"/>
      <c r="P40" s="89"/>
      <c r="Q40" s="89"/>
      <c r="R40" s="89"/>
      <c r="S40" s="89"/>
      <c r="T40" s="89"/>
      <c r="U40" s="89"/>
      <c r="V40" s="89"/>
      <c r="W40" s="89"/>
    </row>
    <row r="41" spans="2:23" s="87" customFormat="1" ht="15.65" customHeight="1" x14ac:dyDescent="0.3">
      <c r="C41" s="211" t="s">
        <v>114</v>
      </c>
      <c r="D41" s="257">
        <f>IF(ISERROR(INDEX($I$31:$I$35,MATCH(D40,$D$31:$D$35,1))),"",INDEX($I$31:$I$35,MATCH(D40,$D$31:$D$35,1)))</f>
        <v>0</v>
      </c>
      <c r="E41" s="257">
        <f t="shared" ref="E41:M41" si="2">IF(ISERROR(INDEX($I$31:$I$35,MATCH(E40,$D$31:$D$35,1))),"",INDEX($I$31:$I$35,MATCH(E40,$D$31:$D$35,1)))</f>
        <v>0</v>
      </c>
      <c r="F41" s="257">
        <f t="shared" si="2"/>
        <v>0</v>
      </c>
      <c r="G41" s="257">
        <f t="shared" si="2"/>
        <v>0</v>
      </c>
      <c r="H41" s="257">
        <f t="shared" si="2"/>
        <v>0</v>
      </c>
      <c r="I41" s="257">
        <f t="shared" si="2"/>
        <v>0</v>
      </c>
      <c r="J41" s="257">
        <f t="shared" si="2"/>
        <v>0</v>
      </c>
      <c r="K41" s="257">
        <f t="shared" si="2"/>
        <v>0</v>
      </c>
      <c r="L41" s="257">
        <f t="shared" si="2"/>
        <v>0</v>
      </c>
      <c r="M41" s="257">
        <f t="shared" si="2"/>
        <v>0</v>
      </c>
      <c r="N41" s="83"/>
      <c r="O41" s="89"/>
      <c r="P41" s="89"/>
      <c r="Q41" s="89"/>
      <c r="R41" s="89"/>
      <c r="S41" s="89"/>
      <c r="T41" s="89"/>
      <c r="U41" s="89"/>
      <c r="V41" s="89"/>
    </row>
    <row r="42" spans="2:23" s="87" customFormat="1" ht="15.65" customHeight="1" thickBot="1" x14ac:dyDescent="0.35">
      <c r="C42" s="212" t="s">
        <v>34</v>
      </c>
      <c r="D42" s="213">
        <f>D40*D41</f>
        <v>0</v>
      </c>
      <c r="E42" s="213">
        <f t="shared" ref="E42:M42" si="3">E40*E41</f>
        <v>0</v>
      </c>
      <c r="F42" s="213">
        <f t="shared" si="3"/>
        <v>0</v>
      </c>
      <c r="G42" s="213">
        <f t="shared" si="3"/>
        <v>0</v>
      </c>
      <c r="H42" s="213">
        <f t="shared" si="3"/>
        <v>0</v>
      </c>
      <c r="I42" s="213">
        <f t="shared" si="3"/>
        <v>0</v>
      </c>
      <c r="J42" s="213">
        <f t="shared" si="3"/>
        <v>0</v>
      </c>
      <c r="K42" s="213">
        <f t="shared" si="3"/>
        <v>0</v>
      </c>
      <c r="L42" s="213">
        <f t="shared" si="3"/>
        <v>0</v>
      </c>
      <c r="M42" s="213">
        <f t="shared" si="3"/>
        <v>0</v>
      </c>
      <c r="N42" s="83"/>
      <c r="O42" s="89"/>
      <c r="P42" s="89"/>
      <c r="Q42" s="89"/>
      <c r="R42" s="89"/>
      <c r="S42" s="89"/>
      <c r="T42" s="89"/>
      <c r="U42" s="89"/>
      <c r="V42" s="89"/>
    </row>
    <row r="43" spans="2:23" s="113" customFormat="1" ht="14" thickTop="1" x14ac:dyDescent="0.3">
      <c r="C43" s="120"/>
      <c r="D43" s="120"/>
      <c r="E43" s="120"/>
      <c r="F43" s="120"/>
      <c r="G43" s="120"/>
      <c r="H43" s="120"/>
      <c r="I43" s="120"/>
      <c r="J43" s="120"/>
      <c r="K43" s="120"/>
      <c r="L43" s="120"/>
      <c r="M43" s="120"/>
      <c r="N43" s="120"/>
      <c r="O43" s="89"/>
      <c r="P43" s="89"/>
      <c r="Q43" s="89"/>
      <c r="R43" s="89"/>
      <c r="S43" s="89"/>
      <c r="T43" s="89"/>
      <c r="U43" s="89"/>
      <c r="V43" s="89"/>
    </row>
    <row r="44" spans="2:23" s="113" customFormat="1" ht="13.5" x14ac:dyDescent="0.3">
      <c r="C44" s="288" t="s">
        <v>35</v>
      </c>
      <c r="D44" s="289"/>
      <c r="E44" s="289"/>
      <c r="F44" s="289"/>
      <c r="G44" s="120"/>
      <c r="H44" s="120"/>
      <c r="I44" s="120"/>
      <c r="J44" s="120"/>
      <c r="K44" s="120"/>
      <c r="L44" s="120"/>
      <c r="M44" s="120"/>
      <c r="N44" s="120"/>
      <c r="O44" s="89"/>
      <c r="P44" s="89"/>
      <c r="Q44" s="89"/>
      <c r="R44" s="89"/>
      <c r="S44" s="89"/>
      <c r="T44" s="89"/>
      <c r="U44" s="89"/>
      <c r="V44" s="89"/>
    </row>
    <row r="45" spans="2:23" s="113" customFormat="1" ht="15.5" thickBot="1" x14ac:dyDescent="0.35">
      <c r="C45" s="290" t="s">
        <v>76</v>
      </c>
      <c r="D45" s="291"/>
      <c r="E45" s="292"/>
      <c r="F45" s="166">
        <f>SUM(D42:M42)</f>
        <v>0</v>
      </c>
      <c r="G45" s="120"/>
      <c r="H45" s="120"/>
      <c r="I45" s="120"/>
      <c r="J45" s="120"/>
      <c r="K45" s="120"/>
      <c r="L45" s="120"/>
      <c r="M45" s="120"/>
      <c r="N45" s="120"/>
      <c r="O45" s="89"/>
      <c r="P45" s="89"/>
      <c r="Q45" s="89"/>
      <c r="R45" s="89"/>
      <c r="S45" s="89"/>
      <c r="T45" s="89"/>
      <c r="U45" s="89"/>
      <c r="V45" s="89"/>
    </row>
    <row r="46" spans="2:23" s="113" customFormat="1" ht="14.5" thickTop="1" thickBot="1" x14ac:dyDescent="0.35">
      <c r="C46" s="254"/>
      <c r="D46" s="254"/>
      <c r="E46" s="254"/>
      <c r="F46" s="254"/>
      <c r="G46" s="254"/>
      <c r="H46" s="254"/>
      <c r="I46" s="254"/>
      <c r="J46" s="254"/>
      <c r="K46" s="254"/>
      <c r="L46" s="254"/>
      <c r="M46" s="254"/>
      <c r="N46" s="120"/>
      <c r="O46" s="89"/>
      <c r="P46" s="89"/>
      <c r="Q46" s="89"/>
      <c r="R46" s="89"/>
      <c r="S46" s="89"/>
      <c r="T46" s="89"/>
      <c r="U46" s="89"/>
      <c r="V46" s="89"/>
    </row>
    <row r="47" spans="2:23" s="113" customFormat="1" ht="13.5" x14ac:dyDescent="0.3">
      <c r="C47" s="120"/>
      <c r="D47" s="120"/>
      <c r="E47" s="120"/>
      <c r="F47" s="120"/>
      <c r="G47" s="120"/>
      <c r="H47" s="120"/>
      <c r="I47" s="120"/>
      <c r="J47" s="120"/>
      <c r="K47" s="120"/>
      <c r="L47" s="120"/>
      <c r="M47" s="120"/>
      <c r="N47" s="120"/>
      <c r="O47" s="89"/>
      <c r="P47" s="89"/>
      <c r="Q47" s="89"/>
      <c r="R47" s="89"/>
      <c r="S47" s="89"/>
      <c r="T47" s="89"/>
      <c r="U47" s="89"/>
      <c r="V47" s="89"/>
    </row>
    <row r="48" spans="2:23" s="113" customFormat="1" ht="19.5" x14ac:dyDescent="0.2">
      <c r="B48" s="173" t="s">
        <v>117</v>
      </c>
      <c r="C48" s="217" t="s">
        <v>118</v>
      </c>
      <c r="D48" s="119"/>
      <c r="E48" s="119"/>
      <c r="F48" s="119"/>
      <c r="G48" s="119"/>
      <c r="H48" s="119"/>
      <c r="I48" s="119"/>
      <c r="J48" s="119"/>
      <c r="K48" s="119"/>
      <c r="L48" s="119"/>
      <c r="M48" s="119"/>
      <c r="N48" s="116"/>
      <c r="O48" s="89"/>
      <c r="P48" s="89"/>
      <c r="Q48" s="89"/>
      <c r="R48" s="89"/>
      <c r="S48" s="89"/>
      <c r="T48" s="89"/>
      <c r="U48" s="89"/>
      <c r="V48" s="89"/>
    </row>
    <row r="49" spans="3:24" s="113" customFormat="1" ht="13.5" x14ac:dyDescent="0.3">
      <c r="C49" s="120" t="s">
        <v>0</v>
      </c>
      <c r="D49" s="120" t="s">
        <v>0</v>
      </c>
      <c r="E49" s="120"/>
      <c r="F49" s="120"/>
      <c r="G49" s="120"/>
      <c r="H49" s="120"/>
      <c r="I49" s="120"/>
      <c r="J49" s="120"/>
      <c r="K49" s="120"/>
      <c r="L49" s="120"/>
      <c r="M49" s="120"/>
      <c r="N49" s="120"/>
      <c r="O49" s="89"/>
      <c r="P49" s="89"/>
      <c r="Q49" s="89"/>
      <c r="R49" s="89"/>
      <c r="S49" s="89"/>
      <c r="T49" s="89"/>
      <c r="U49" s="89"/>
      <c r="V49" s="89"/>
    </row>
    <row r="50" spans="3:24" s="87" customFormat="1" ht="15.65" customHeight="1" x14ac:dyDescent="0.3">
      <c r="C50" s="174" t="s">
        <v>62</v>
      </c>
      <c r="D50" s="175" t="s">
        <v>0</v>
      </c>
      <c r="E50" s="176"/>
      <c r="F50" s="176" t="s">
        <v>0</v>
      </c>
      <c r="G50" s="176"/>
      <c r="H50" s="176"/>
      <c r="I50" s="177"/>
      <c r="J50" s="101"/>
      <c r="K50" s="101"/>
      <c r="L50" s="101"/>
      <c r="M50" s="101"/>
      <c r="N50" s="83"/>
      <c r="O50" s="89"/>
      <c r="P50" s="89"/>
      <c r="Q50" s="89"/>
      <c r="R50" s="89"/>
      <c r="S50" s="89"/>
      <c r="T50" s="89"/>
      <c r="U50" s="89"/>
      <c r="V50" s="89"/>
    </row>
    <row r="51" spans="3:24" s="87" customFormat="1" ht="15.65" customHeight="1" x14ac:dyDescent="0.3">
      <c r="C51" s="178" t="s">
        <v>0</v>
      </c>
      <c r="D51" s="179" t="s">
        <v>0</v>
      </c>
      <c r="E51" s="180"/>
      <c r="F51" s="180"/>
      <c r="G51" s="180"/>
      <c r="H51" s="180"/>
      <c r="I51" s="181"/>
      <c r="J51" s="101"/>
      <c r="K51" s="101"/>
      <c r="L51" s="101"/>
      <c r="M51" s="101"/>
      <c r="N51" s="83"/>
      <c r="O51" s="89"/>
      <c r="P51" s="89"/>
      <c r="Q51" s="89"/>
      <c r="R51" s="89"/>
      <c r="S51" s="89"/>
      <c r="T51" s="89"/>
      <c r="U51" s="89"/>
      <c r="V51" s="89"/>
    </row>
    <row r="52" spans="3:24" s="87" customFormat="1" ht="15.65" customHeight="1" x14ac:dyDescent="0.3">
      <c r="C52" s="182" t="s">
        <v>21</v>
      </c>
      <c r="D52" s="183" t="s">
        <v>22</v>
      </c>
      <c r="E52" s="180"/>
      <c r="F52" s="180"/>
      <c r="G52" s="180"/>
      <c r="H52" s="180"/>
      <c r="I52" s="181"/>
      <c r="J52" s="101"/>
      <c r="K52" s="101"/>
      <c r="L52" s="101"/>
      <c r="M52" s="101"/>
      <c r="N52" s="83"/>
      <c r="O52" s="89"/>
      <c r="P52" s="89"/>
      <c r="Q52" s="89"/>
      <c r="R52" s="89"/>
      <c r="S52" s="89"/>
      <c r="T52" s="89"/>
      <c r="U52" s="89"/>
      <c r="V52" s="89"/>
    </row>
    <row r="53" spans="3:24" s="87" customFormat="1" ht="15.65" customHeight="1" x14ac:dyDescent="0.3">
      <c r="C53" s="260" t="s">
        <v>109</v>
      </c>
      <c r="D53" s="185"/>
      <c r="E53" s="180" t="s">
        <v>0</v>
      </c>
      <c r="F53" s="180" t="s">
        <v>0</v>
      </c>
      <c r="G53" s="180"/>
      <c r="H53" s="180"/>
      <c r="I53" s="186" t="s">
        <v>22</v>
      </c>
      <c r="J53" s="101"/>
      <c r="K53" s="101"/>
      <c r="L53" s="101"/>
      <c r="M53" s="101"/>
      <c r="N53" s="83"/>
      <c r="O53" s="89"/>
      <c r="P53" s="89"/>
      <c r="Q53" s="89"/>
      <c r="R53" s="89"/>
      <c r="S53" s="89"/>
      <c r="T53" s="89"/>
      <c r="U53" s="89"/>
      <c r="V53" s="89"/>
    </row>
    <row r="54" spans="3:24" s="87" customFormat="1" ht="15.65" customHeight="1" x14ac:dyDescent="0.3">
      <c r="C54" s="187"/>
      <c r="D54" s="180"/>
      <c r="E54" s="180"/>
      <c r="F54" s="188" t="s">
        <v>0</v>
      </c>
      <c r="G54" s="188"/>
      <c r="H54" s="188" t="s">
        <v>0</v>
      </c>
      <c r="I54" s="186" t="s">
        <v>112</v>
      </c>
      <c r="J54" s="101"/>
      <c r="K54" s="101"/>
      <c r="L54" s="101"/>
      <c r="M54" s="101"/>
      <c r="N54" s="83"/>
      <c r="O54" s="89"/>
      <c r="P54" s="89"/>
      <c r="Q54" s="89"/>
      <c r="R54" s="89"/>
      <c r="S54" s="89"/>
      <c r="T54" s="89"/>
      <c r="U54" s="89"/>
      <c r="V54" s="89"/>
    </row>
    <row r="55" spans="3:24" s="87" customFormat="1" ht="15.65" customHeight="1" x14ac:dyDescent="0.3">
      <c r="C55" s="189" t="s">
        <v>23</v>
      </c>
      <c r="D55" s="190"/>
      <c r="E55" s="190"/>
      <c r="F55" s="286" t="s">
        <v>111</v>
      </c>
      <c r="G55" s="191"/>
      <c r="H55" s="191" t="s">
        <v>0</v>
      </c>
      <c r="I55" s="186" t="s">
        <v>24</v>
      </c>
      <c r="J55" s="101"/>
      <c r="K55" s="101"/>
      <c r="L55" s="101"/>
      <c r="M55" s="101"/>
      <c r="N55" s="83"/>
      <c r="O55" s="89"/>
      <c r="P55" s="89"/>
      <c r="Q55" s="89"/>
      <c r="R55" s="89"/>
      <c r="S55" s="89"/>
      <c r="T55" s="89"/>
      <c r="U55" s="89"/>
      <c r="V55" s="89"/>
      <c r="W55" s="89"/>
    </row>
    <row r="56" spans="3:24" s="87" customFormat="1" ht="15.65" customHeight="1" x14ac:dyDescent="0.3">
      <c r="C56" s="192"/>
      <c r="D56" s="284" t="s">
        <v>45</v>
      </c>
      <c r="E56" s="285"/>
      <c r="F56" s="299"/>
      <c r="G56" s="286" t="str">
        <f>C53</f>
        <v>Vergoeding per kilo</v>
      </c>
      <c r="H56" s="286" t="s">
        <v>25</v>
      </c>
      <c r="I56" s="193" t="s">
        <v>26</v>
      </c>
      <c r="J56" s="101"/>
      <c r="K56" s="101"/>
      <c r="L56" s="101"/>
      <c r="M56" s="101"/>
      <c r="N56" s="83"/>
      <c r="O56" s="89"/>
      <c r="P56" s="89"/>
      <c r="Q56" s="89"/>
      <c r="R56" s="89"/>
      <c r="S56" s="89"/>
      <c r="T56" s="89"/>
      <c r="U56" s="89"/>
      <c r="V56" s="89"/>
      <c r="W56" s="89"/>
    </row>
    <row r="57" spans="3:24" s="87" customFormat="1" ht="15.65" customHeight="1" x14ac:dyDescent="0.3">
      <c r="C57" s="194" t="s">
        <v>27</v>
      </c>
      <c r="D57" s="195" t="s">
        <v>28</v>
      </c>
      <c r="E57" s="196" t="s">
        <v>29</v>
      </c>
      <c r="F57" s="197" t="s">
        <v>30</v>
      </c>
      <c r="G57" s="287"/>
      <c r="H57" s="287"/>
      <c r="I57" s="198" t="s">
        <v>31</v>
      </c>
      <c r="J57" s="101"/>
      <c r="K57" s="101"/>
      <c r="L57" s="101"/>
      <c r="M57" s="101"/>
      <c r="N57" s="83"/>
      <c r="O57" s="83"/>
      <c r="P57" s="89" t="s">
        <v>7</v>
      </c>
      <c r="Q57" s="89" t="s">
        <v>7</v>
      </c>
      <c r="R57" s="89"/>
      <c r="S57" s="89"/>
      <c r="T57" s="89" t="s">
        <v>7</v>
      </c>
      <c r="U57" s="89" t="s">
        <v>7</v>
      </c>
      <c r="V57" s="89"/>
      <c r="W57" s="89"/>
      <c r="X57" s="89"/>
    </row>
    <row r="58" spans="3:24" s="87" customFormat="1" ht="15.65" customHeight="1" x14ac:dyDescent="0.3">
      <c r="C58" s="199" t="s">
        <v>40</v>
      </c>
      <c r="D58" s="200">
        <v>1</v>
      </c>
      <c r="E58" s="223"/>
      <c r="F58" s="202" t="str">
        <f>IF(+E58&lt;&gt;0,E58,"&gt;")</f>
        <v>&gt;</v>
      </c>
      <c r="G58" s="224">
        <f>+$D$53</f>
        <v>0</v>
      </c>
      <c r="H58" s="203"/>
      <c r="I58" s="225">
        <f>IF(P58=2,"",+$D$53*(1-H58))</f>
        <v>0</v>
      </c>
      <c r="J58" s="101"/>
      <c r="K58" s="101"/>
      <c r="L58" s="101"/>
      <c r="M58" s="101"/>
      <c r="N58" s="83"/>
      <c r="O58" s="83"/>
      <c r="P58" s="102">
        <f>IF(AND(D58&lt;&gt;" ",E58="&gt;"),0,IF(AND(D58=" ",E58="&gt;"),2,1))</f>
        <v>1</v>
      </c>
      <c r="Q58" s="102">
        <v>0</v>
      </c>
      <c r="R58" s="89"/>
      <c r="S58" s="89"/>
      <c r="T58" s="103" t="str">
        <f xml:space="preserve"> "1 t/m " &amp; F58 &amp; " " &amp; $C$24 &amp; "s"</f>
        <v>1 t/m &gt;  s</v>
      </c>
      <c r="U58" s="103" t="str">
        <f>F58&amp;" "&amp;E57&amp;" "&amp;$C$24&amp;"s"</f>
        <v>&gt; tot en met  s</v>
      </c>
      <c r="V58" s="89"/>
      <c r="W58" s="89"/>
    </row>
    <row r="59" spans="3:24" s="87" customFormat="1" ht="15.65" customHeight="1" x14ac:dyDescent="0.3">
      <c r="C59" s="204" t="s">
        <v>41</v>
      </c>
      <c r="D59" s="200">
        <f t="shared" ref="D59:D62" si="4">IF(ISERROR(+E58+1)," ",E58+1)</f>
        <v>1</v>
      </c>
      <c r="E59" s="223"/>
      <c r="F59" s="202" t="str">
        <f>IF(P59=2,"",IF(+E59&lt;&gt;0,E59,"&gt;"))</f>
        <v>&gt;</v>
      </c>
      <c r="G59" s="224">
        <f>IF(P59=2," ",+$D$53)</f>
        <v>0</v>
      </c>
      <c r="H59" s="203"/>
      <c r="I59" s="225">
        <f t="shared" ref="I59:I62" si="5">IF(P59=2,"",+$D$53*(1-H59))</f>
        <v>0</v>
      </c>
      <c r="J59" s="101"/>
      <c r="K59" s="101"/>
      <c r="L59" s="101"/>
      <c r="M59" s="101"/>
      <c r="N59" s="83"/>
      <c r="O59" s="83"/>
      <c r="P59" s="102">
        <f>IF(AND(D59&lt;&gt;" ",E59="&gt;"),0,IF(AND(D59=" ",E59="&gt;"),2,1))</f>
        <v>1</v>
      </c>
      <c r="Q59" s="102">
        <f>IF(P59&lt;&gt;2,IF(I59&gt;I58,1,0),0)</f>
        <v>0</v>
      </c>
      <c r="R59" s="89"/>
      <c r="S59" s="89"/>
      <c r="T59" s="103" t="str">
        <f xml:space="preserve"> "1 t/m " &amp; F59 &amp; " " &amp; $C$24 &amp; "s"</f>
        <v>1 t/m &gt;  s</v>
      </c>
      <c r="U59" s="103" t="str">
        <f>F59&amp;" "&amp;E58&amp;" "&amp;$C$24&amp;"s"</f>
        <v>&gt;   s</v>
      </c>
      <c r="V59" s="89"/>
      <c r="W59" s="89"/>
    </row>
    <row r="60" spans="3:24" s="87" customFormat="1" ht="15.65" customHeight="1" x14ac:dyDescent="0.3">
      <c r="C60" s="205" t="s">
        <v>42</v>
      </c>
      <c r="D60" s="200">
        <f t="shared" si="4"/>
        <v>1</v>
      </c>
      <c r="E60" s="223"/>
      <c r="F60" s="202" t="str">
        <f>IF(P60=2,"",IF(+E60&lt;&gt;0,E60,"&gt;"))</f>
        <v>&gt;</v>
      </c>
      <c r="G60" s="224">
        <f t="shared" ref="G60:G62" si="6">IF(P60=2," ",+$D$53)</f>
        <v>0</v>
      </c>
      <c r="H60" s="203"/>
      <c r="I60" s="225">
        <f t="shared" si="5"/>
        <v>0</v>
      </c>
      <c r="J60" s="101"/>
      <c r="K60" s="101"/>
      <c r="L60" s="101"/>
      <c r="M60" s="101"/>
      <c r="N60" s="83"/>
      <c r="O60" s="83"/>
      <c r="P60" s="102">
        <f>IF(AND(D60&lt;&gt;" ",E60="&gt;"),0,IF(AND(D60=" ",E60="&gt;"),2,1))</f>
        <v>1</v>
      </c>
      <c r="Q60" s="102">
        <f>IF(P60&lt;&gt;2,IF(I60&gt;I59,1,0),0)</f>
        <v>0</v>
      </c>
      <c r="R60" s="89"/>
      <c r="S60" s="89"/>
      <c r="T60" s="103" t="str">
        <f xml:space="preserve"> "1 t/m " &amp; F60 &amp; " " &amp; $C$24 &amp; "s"</f>
        <v>1 t/m &gt;  s</v>
      </c>
      <c r="U60" s="103" t="str">
        <f>F60&amp;" "&amp;E59&amp;" "&amp;$C$24&amp;"s"</f>
        <v>&gt;   s</v>
      </c>
      <c r="V60" s="89"/>
      <c r="W60" s="89"/>
    </row>
    <row r="61" spans="3:24" s="87" customFormat="1" ht="15.65" customHeight="1" x14ac:dyDescent="0.3">
      <c r="C61" s="205" t="s">
        <v>43</v>
      </c>
      <c r="D61" s="200">
        <f t="shared" si="4"/>
        <v>1</v>
      </c>
      <c r="E61" s="223"/>
      <c r="F61" s="202" t="str">
        <f>IF(P61=2,"",IF(+E61&lt;&gt;0,E61,"&gt;"))</f>
        <v>&gt;</v>
      </c>
      <c r="G61" s="224">
        <f t="shared" si="6"/>
        <v>0</v>
      </c>
      <c r="H61" s="203"/>
      <c r="I61" s="225">
        <f t="shared" si="5"/>
        <v>0</v>
      </c>
      <c r="J61" s="101"/>
      <c r="K61" s="101"/>
      <c r="L61" s="101"/>
      <c r="M61" s="101"/>
      <c r="N61" s="83"/>
      <c r="O61" s="83"/>
      <c r="P61" s="102">
        <f>IF(AND(D61&lt;&gt;" ",E61="&gt;"),0,IF(AND(D61=" ",E61="&gt;"),2,1))</f>
        <v>1</v>
      </c>
      <c r="Q61" s="102">
        <f>IF(P61&lt;&gt;2,IF(I61&gt;I60,1,0),0)</f>
        <v>0</v>
      </c>
      <c r="R61" s="89"/>
      <c r="S61" s="89"/>
      <c r="T61" s="103" t="str">
        <f xml:space="preserve"> "1 t/m " &amp; F61 &amp; " " &amp; $C$24 &amp; "s"</f>
        <v>1 t/m &gt;  s</v>
      </c>
      <c r="U61" s="103" t="str">
        <f>F61&amp;" "&amp;E60&amp;" "&amp;$C$24&amp;"s"</f>
        <v>&gt;   s</v>
      </c>
      <c r="V61" s="89"/>
      <c r="W61" s="89"/>
    </row>
    <row r="62" spans="3:24" s="87" customFormat="1" ht="15.65" customHeight="1" x14ac:dyDescent="0.3">
      <c r="C62" s="199" t="s">
        <v>44</v>
      </c>
      <c r="D62" s="200">
        <f t="shared" si="4"/>
        <v>1</v>
      </c>
      <c r="E62" s="201" t="s">
        <v>32</v>
      </c>
      <c r="F62" s="202" t="str">
        <f>IF(P62=2,"",IF(+E62&lt;&gt;0,E62,"&gt;"))</f>
        <v>&gt;</v>
      </c>
      <c r="G62" s="224">
        <f t="shared" si="6"/>
        <v>0</v>
      </c>
      <c r="H62" s="203"/>
      <c r="I62" s="225">
        <f t="shared" si="5"/>
        <v>0</v>
      </c>
      <c r="J62" s="101"/>
      <c r="K62" s="101"/>
      <c r="L62" s="101"/>
      <c r="M62" s="101"/>
      <c r="N62" s="83"/>
      <c r="O62" s="83"/>
      <c r="P62" s="102">
        <f>IF(AND(D62&lt;&gt;" ",E62="&gt;"),0,IF(AND(D62=" ",E62="&gt;"),2,1))</f>
        <v>0</v>
      </c>
      <c r="Q62" s="102">
        <f>IF(P62&lt;&gt;2,IF(I62&gt;I61,1,0),0)</f>
        <v>0</v>
      </c>
      <c r="R62" s="89"/>
      <c r="S62" s="89"/>
      <c r="T62" s="103" t="str">
        <f xml:space="preserve"> "1 t/m " &amp; F62 &amp; " " &amp; $C$24 &amp; "s"</f>
        <v>1 t/m &gt;  s</v>
      </c>
      <c r="U62" s="103" t="str">
        <f>F62&amp;" "&amp;E61&amp;" "&amp;$C$24&amp;"s"</f>
        <v>&gt;   s</v>
      </c>
      <c r="V62" s="89"/>
      <c r="W62" s="89"/>
    </row>
    <row r="63" spans="3:24" s="87" customFormat="1" ht="15.65" customHeight="1" x14ac:dyDescent="0.3">
      <c r="C63" s="293" t="s">
        <v>33</v>
      </c>
      <c r="D63" s="294"/>
      <c r="E63" s="294"/>
      <c r="F63" s="294"/>
      <c r="G63" s="295"/>
      <c r="H63" s="206"/>
      <c r="I63" s="207" t="str">
        <f>IF(Q63=0,"OK","Fout !")</f>
        <v>OK</v>
      </c>
      <c r="J63" s="101"/>
      <c r="K63" s="101"/>
      <c r="L63" s="101"/>
      <c r="M63" s="101"/>
      <c r="N63" s="83"/>
      <c r="O63" s="83"/>
      <c r="P63" s="105"/>
      <c r="Q63" s="102">
        <f>SUM(Q58:Q62)</f>
        <v>0</v>
      </c>
      <c r="R63" s="106"/>
      <c r="S63" s="89"/>
      <c r="T63" s="89"/>
      <c r="U63" s="89"/>
      <c r="V63" s="89"/>
      <c r="W63" s="89"/>
    </row>
    <row r="64" spans="3:24" s="87" customFormat="1" ht="15.65" customHeight="1" x14ac:dyDescent="0.3">
      <c r="C64" s="296"/>
      <c r="D64" s="297"/>
      <c r="E64" s="297"/>
      <c r="F64" s="297"/>
      <c r="G64" s="298"/>
      <c r="H64" s="206"/>
      <c r="I64" s="206"/>
      <c r="J64" s="206"/>
      <c r="K64" s="206"/>
      <c r="L64" s="206"/>
      <c r="M64" s="206"/>
      <c r="N64" s="83"/>
      <c r="O64" s="83"/>
      <c r="P64" s="105"/>
      <c r="Q64" s="102"/>
      <c r="R64" s="106"/>
      <c r="S64" s="89"/>
      <c r="T64" s="89"/>
      <c r="U64" s="89"/>
      <c r="V64" s="89"/>
      <c r="W64" s="89"/>
    </row>
    <row r="65" spans="2:23" s="87" customFormat="1" ht="15.65" customHeight="1" x14ac:dyDescent="0.3">
      <c r="C65" s="107"/>
      <c r="D65" s="108"/>
      <c r="E65" s="108"/>
      <c r="F65" s="108"/>
      <c r="G65" s="108"/>
      <c r="H65" s="104"/>
      <c r="I65" s="104"/>
      <c r="J65" s="104"/>
      <c r="K65" s="104"/>
      <c r="L65" s="104"/>
      <c r="M65" s="104"/>
      <c r="N65" s="83"/>
      <c r="O65" s="83"/>
      <c r="P65" s="105"/>
      <c r="Q65" s="102"/>
      <c r="R65" s="106"/>
      <c r="S65" s="89"/>
      <c r="T65" s="89"/>
      <c r="U65" s="89"/>
      <c r="V65" s="89"/>
      <c r="W65" s="89"/>
    </row>
    <row r="66" spans="2:23" s="87" customFormat="1" ht="15.65" customHeight="1" x14ac:dyDescent="0.3">
      <c r="C66" s="208" t="s">
        <v>62</v>
      </c>
      <c r="D66" s="209" t="s">
        <v>10</v>
      </c>
      <c r="E66" s="210" t="s">
        <v>11</v>
      </c>
      <c r="F66" s="210" t="s">
        <v>12</v>
      </c>
      <c r="G66" s="210" t="s">
        <v>13</v>
      </c>
      <c r="H66" s="210" t="s">
        <v>14</v>
      </c>
      <c r="I66" s="226" t="s">
        <v>17</v>
      </c>
      <c r="J66" s="226" t="s">
        <v>56</v>
      </c>
      <c r="K66" s="226" t="s">
        <v>57</v>
      </c>
      <c r="L66" s="226" t="s">
        <v>58</v>
      </c>
      <c r="M66" s="226" t="s">
        <v>59</v>
      </c>
      <c r="N66" s="83"/>
      <c r="O66" s="83"/>
      <c r="P66" s="89"/>
      <c r="Q66" s="89"/>
      <c r="R66" s="89"/>
      <c r="S66" s="89"/>
      <c r="T66" s="89"/>
      <c r="U66" s="89"/>
      <c r="V66" s="89"/>
      <c r="W66" s="89"/>
    </row>
    <row r="67" spans="2:23" s="87" customFormat="1" ht="15.65" customHeight="1" x14ac:dyDescent="0.3">
      <c r="C67" s="211" t="s">
        <v>110</v>
      </c>
      <c r="D67" s="259">
        <f>D14</f>
        <v>1984.9978723404256</v>
      </c>
      <c r="E67" s="259">
        <f t="shared" ref="E67:M67" si="7">E14</f>
        <v>2012.1574468085105</v>
      </c>
      <c r="F67" s="259">
        <f t="shared" si="7"/>
        <v>2041.3723404255318</v>
      </c>
      <c r="G67" s="259">
        <f t="shared" si="7"/>
        <v>2069.8531914893615</v>
      </c>
      <c r="H67" s="259">
        <f t="shared" si="7"/>
        <v>2092.0212765957449</v>
      </c>
      <c r="I67" s="259">
        <f t="shared" si="7"/>
        <v>2092.0212765957449</v>
      </c>
      <c r="J67" s="259">
        <f t="shared" si="7"/>
        <v>2092.0212765957449</v>
      </c>
      <c r="K67" s="259">
        <f t="shared" si="7"/>
        <v>2092.0212765957449</v>
      </c>
      <c r="L67" s="259">
        <f t="shared" si="7"/>
        <v>2092.0212765957449</v>
      </c>
      <c r="M67" s="259">
        <f t="shared" si="7"/>
        <v>2092.0212765957449</v>
      </c>
      <c r="N67" s="83"/>
      <c r="O67" s="83"/>
      <c r="P67" s="89"/>
      <c r="Q67" s="89"/>
      <c r="R67" s="89"/>
      <c r="S67" s="89"/>
      <c r="T67" s="89"/>
      <c r="U67" s="89"/>
      <c r="V67" s="89"/>
      <c r="W67" s="89"/>
    </row>
    <row r="68" spans="2:23" s="87" customFormat="1" ht="15.65" customHeight="1" x14ac:dyDescent="0.3">
      <c r="C68" s="211" t="s">
        <v>114</v>
      </c>
      <c r="D68" s="257">
        <f>IF(ISERROR(INDEX($I$58:$I$62,MATCH(D67,$D$58:$D$62,1))),"",INDEX($I$58:$I$62,MATCH(D67,$D$58:$D$62,1)))</f>
        <v>0</v>
      </c>
      <c r="E68" s="257">
        <f t="shared" ref="E68:M68" si="8">IF(ISERROR(INDEX($I$58:$I$62,MATCH(E67,$D$58:$D$62,1))),"",INDEX($I$58:$I$62,MATCH(E67,$D$58:$D$62,1)))</f>
        <v>0</v>
      </c>
      <c r="F68" s="257">
        <f t="shared" si="8"/>
        <v>0</v>
      </c>
      <c r="G68" s="257">
        <f t="shared" si="8"/>
        <v>0</v>
      </c>
      <c r="H68" s="257">
        <f t="shared" si="8"/>
        <v>0</v>
      </c>
      <c r="I68" s="257">
        <f t="shared" si="8"/>
        <v>0</v>
      </c>
      <c r="J68" s="257">
        <f t="shared" si="8"/>
        <v>0</v>
      </c>
      <c r="K68" s="257">
        <f t="shared" si="8"/>
        <v>0</v>
      </c>
      <c r="L68" s="257">
        <f t="shared" si="8"/>
        <v>0</v>
      </c>
      <c r="M68" s="257">
        <f t="shared" si="8"/>
        <v>0</v>
      </c>
      <c r="N68" s="83"/>
      <c r="O68" s="89"/>
      <c r="P68" s="89"/>
      <c r="Q68" s="89"/>
      <c r="R68" s="89"/>
      <c r="S68" s="89"/>
      <c r="T68" s="89"/>
      <c r="U68" s="89"/>
      <c r="V68" s="89"/>
    </row>
    <row r="69" spans="2:23" s="87" customFormat="1" ht="15.65" customHeight="1" thickBot="1" x14ac:dyDescent="0.35">
      <c r="C69" s="212" t="s">
        <v>34</v>
      </c>
      <c r="D69" s="213">
        <f>D67*D68</f>
        <v>0</v>
      </c>
      <c r="E69" s="213">
        <f t="shared" ref="E69:M69" si="9">E67*E68</f>
        <v>0</v>
      </c>
      <c r="F69" s="213">
        <f t="shared" si="9"/>
        <v>0</v>
      </c>
      <c r="G69" s="213">
        <f t="shared" si="9"/>
        <v>0</v>
      </c>
      <c r="H69" s="213">
        <f t="shared" si="9"/>
        <v>0</v>
      </c>
      <c r="I69" s="213">
        <f t="shared" si="9"/>
        <v>0</v>
      </c>
      <c r="J69" s="213">
        <f t="shared" si="9"/>
        <v>0</v>
      </c>
      <c r="K69" s="213">
        <f t="shared" si="9"/>
        <v>0</v>
      </c>
      <c r="L69" s="213">
        <f t="shared" si="9"/>
        <v>0</v>
      </c>
      <c r="M69" s="213">
        <f t="shared" si="9"/>
        <v>0</v>
      </c>
      <c r="N69" s="83"/>
      <c r="O69" s="89"/>
      <c r="P69" s="89"/>
      <c r="Q69" s="89"/>
      <c r="R69" s="89"/>
      <c r="S69" s="89"/>
      <c r="T69" s="89"/>
      <c r="U69" s="89"/>
      <c r="V69" s="89"/>
    </row>
    <row r="70" spans="2:23" s="113" customFormat="1" ht="14" thickTop="1" x14ac:dyDescent="0.3">
      <c r="C70" s="120"/>
      <c r="D70" s="120"/>
      <c r="E70" s="120"/>
      <c r="F70" s="120"/>
      <c r="G70" s="120"/>
      <c r="H70" s="120"/>
      <c r="I70" s="120"/>
      <c r="J70" s="120"/>
      <c r="K70" s="120"/>
      <c r="L70" s="120"/>
      <c r="M70" s="120"/>
      <c r="N70" s="120"/>
      <c r="O70" s="89"/>
      <c r="P70" s="89"/>
      <c r="Q70" s="89"/>
      <c r="R70" s="89"/>
      <c r="S70" s="89"/>
      <c r="T70" s="89"/>
      <c r="U70" s="89"/>
      <c r="V70" s="89"/>
    </row>
    <row r="71" spans="2:23" s="113" customFormat="1" ht="13.5" x14ac:dyDescent="0.3">
      <c r="C71" s="288" t="s">
        <v>35</v>
      </c>
      <c r="D71" s="289"/>
      <c r="E71" s="289"/>
      <c r="F71" s="289"/>
      <c r="G71" s="120"/>
      <c r="H71" s="120"/>
      <c r="I71" s="120"/>
      <c r="J71" s="120"/>
      <c r="K71" s="120"/>
      <c r="L71" s="120"/>
      <c r="M71" s="120"/>
      <c r="N71" s="120"/>
      <c r="O71" s="89"/>
      <c r="P71" s="89"/>
      <c r="Q71" s="89"/>
      <c r="R71" s="89"/>
      <c r="S71" s="89"/>
      <c r="T71" s="89"/>
      <c r="U71" s="89"/>
      <c r="V71" s="89"/>
    </row>
    <row r="72" spans="2:23" s="113" customFormat="1" ht="15.5" thickBot="1" x14ac:dyDescent="0.35">
      <c r="C72" s="290" t="s">
        <v>76</v>
      </c>
      <c r="D72" s="291"/>
      <c r="E72" s="292"/>
      <c r="F72" s="166">
        <f>SUM(D69:M69)</f>
        <v>0</v>
      </c>
      <c r="G72" s="120"/>
      <c r="H72" s="120"/>
      <c r="I72" s="120"/>
      <c r="J72" s="120"/>
      <c r="K72" s="120"/>
      <c r="L72" s="120"/>
      <c r="M72" s="120"/>
      <c r="N72" s="120"/>
      <c r="O72" s="89"/>
      <c r="P72" s="89"/>
      <c r="Q72" s="89"/>
      <c r="R72" s="89"/>
      <c r="S72" s="89"/>
      <c r="T72" s="89"/>
      <c r="U72" s="89"/>
      <c r="V72" s="89"/>
    </row>
    <row r="73" spans="2:23" s="113" customFormat="1" ht="14.5" thickTop="1" thickBot="1" x14ac:dyDescent="0.35">
      <c r="C73" s="254"/>
      <c r="D73" s="254"/>
      <c r="E73" s="254"/>
      <c r="F73" s="254"/>
      <c r="G73" s="254"/>
      <c r="H73" s="254"/>
      <c r="I73" s="254"/>
      <c r="J73" s="254"/>
      <c r="K73" s="254"/>
      <c r="L73" s="254"/>
      <c r="M73" s="254"/>
      <c r="N73" s="120"/>
      <c r="O73" s="89"/>
      <c r="P73" s="89"/>
      <c r="Q73" s="89"/>
      <c r="R73" s="89"/>
      <c r="S73" s="89"/>
      <c r="T73" s="89"/>
      <c r="U73" s="89"/>
      <c r="V73" s="89"/>
    </row>
    <row r="74" spans="2:23" s="113" customFormat="1" ht="13.5" x14ac:dyDescent="0.3">
      <c r="C74" s="120"/>
      <c r="D74" s="120"/>
      <c r="E74" s="120"/>
      <c r="F74" s="120"/>
      <c r="G74" s="120"/>
      <c r="H74" s="120"/>
      <c r="I74" s="120"/>
      <c r="J74" s="120"/>
      <c r="K74" s="120"/>
      <c r="L74" s="120"/>
      <c r="M74" s="120"/>
      <c r="N74" s="120"/>
      <c r="O74" s="89"/>
      <c r="P74" s="89"/>
      <c r="Q74" s="89"/>
      <c r="R74" s="89"/>
      <c r="S74" s="89"/>
      <c r="T74" s="89"/>
      <c r="U74" s="89"/>
      <c r="V74" s="89"/>
    </row>
    <row r="75" spans="2:23" s="113" customFormat="1" ht="19.5" x14ac:dyDescent="0.2">
      <c r="B75" s="173" t="s">
        <v>139</v>
      </c>
      <c r="C75" s="217" t="s">
        <v>137</v>
      </c>
      <c r="D75" s="119"/>
      <c r="E75" s="119"/>
      <c r="F75" s="119"/>
      <c r="G75" s="119"/>
      <c r="H75" s="119"/>
      <c r="I75" s="119"/>
      <c r="J75" s="119"/>
      <c r="K75" s="119"/>
      <c r="L75" s="119"/>
      <c r="M75" s="119"/>
      <c r="N75" s="116"/>
      <c r="O75" s="89"/>
      <c r="P75" s="89"/>
      <c r="Q75" s="89"/>
      <c r="R75" s="89"/>
      <c r="S75" s="89"/>
      <c r="T75" s="89"/>
      <c r="U75" s="89"/>
      <c r="V75" s="89"/>
    </row>
    <row r="76" spans="2:23" s="113" customFormat="1" ht="13.5" x14ac:dyDescent="0.3">
      <c r="C76" s="120" t="s">
        <v>0</v>
      </c>
      <c r="D76" s="120" t="s">
        <v>0</v>
      </c>
      <c r="E76" s="120"/>
      <c r="F76" s="120"/>
      <c r="G76" s="120"/>
      <c r="H76" s="120"/>
      <c r="I76" s="120"/>
      <c r="J76" s="120"/>
      <c r="K76" s="120"/>
      <c r="L76" s="120"/>
      <c r="M76" s="120"/>
      <c r="N76" s="120"/>
      <c r="O76" s="89"/>
      <c r="P76" s="89"/>
      <c r="Q76" s="89"/>
      <c r="R76" s="89"/>
      <c r="S76" s="89"/>
      <c r="T76" s="89"/>
      <c r="U76" s="89"/>
      <c r="V76" s="89"/>
    </row>
    <row r="77" spans="2:23" s="87" customFormat="1" ht="15.65" customHeight="1" x14ac:dyDescent="0.3">
      <c r="C77" s="174" t="s">
        <v>138</v>
      </c>
      <c r="D77" s="175" t="s">
        <v>0</v>
      </c>
      <c r="E77" s="176"/>
      <c r="F77" s="176" t="s">
        <v>0</v>
      </c>
      <c r="G77" s="176"/>
      <c r="H77" s="176"/>
      <c r="I77" s="177"/>
      <c r="J77" s="101"/>
      <c r="K77" s="101"/>
      <c r="L77" s="101"/>
      <c r="M77" s="101"/>
      <c r="N77" s="83"/>
      <c r="O77" s="89"/>
      <c r="P77" s="89"/>
      <c r="Q77" s="89"/>
      <c r="R77" s="89"/>
      <c r="S77" s="89"/>
      <c r="T77" s="89"/>
      <c r="U77" s="89"/>
      <c r="V77" s="89"/>
    </row>
    <row r="78" spans="2:23" s="87" customFormat="1" ht="15.65" customHeight="1" x14ac:dyDescent="0.3">
      <c r="C78" s="178" t="s">
        <v>0</v>
      </c>
      <c r="D78" s="179" t="s">
        <v>0</v>
      </c>
      <c r="E78" s="180"/>
      <c r="F78" s="180"/>
      <c r="G78" s="180"/>
      <c r="H78" s="180"/>
      <c r="I78" s="181"/>
      <c r="J78" s="101"/>
      <c r="K78" s="101"/>
      <c r="L78" s="101"/>
      <c r="M78" s="101"/>
      <c r="N78" s="83"/>
      <c r="O78" s="89"/>
      <c r="P78" s="89"/>
      <c r="Q78" s="89"/>
      <c r="R78" s="89"/>
      <c r="S78" s="89"/>
      <c r="T78" s="89"/>
      <c r="U78" s="89"/>
      <c r="V78" s="89"/>
    </row>
    <row r="79" spans="2:23" s="87" customFormat="1" ht="15.65" customHeight="1" x14ac:dyDescent="0.3">
      <c r="C79" s="182" t="s">
        <v>21</v>
      </c>
      <c r="D79" s="183" t="s">
        <v>22</v>
      </c>
      <c r="E79" s="180"/>
      <c r="F79" s="180"/>
      <c r="G79" s="180"/>
      <c r="H79" s="180"/>
      <c r="I79" s="181"/>
      <c r="J79" s="101"/>
      <c r="K79" s="101"/>
      <c r="L79" s="101"/>
      <c r="M79" s="101"/>
      <c r="N79" s="83"/>
      <c r="O79" s="89"/>
      <c r="P79" s="89"/>
      <c r="Q79" s="89"/>
      <c r="R79" s="89"/>
      <c r="S79" s="89"/>
      <c r="T79" s="89"/>
      <c r="U79" s="89"/>
      <c r="V79" s="89"/>
    </row>
    <row r="80" spans="2:23" s="87" customFormat="1" ht="15.65" customHeight="1" x14ac:dyDescent="0.3">
      <c r="C80" s="260" t="s">
        <v>109</v>
      </c>
      <c r="D80" s="185"/>
      <c r="E80" s="180" t="s">
        <v>0</v>
      </c>
      <c r="F80" s="180" t="s">
        <v>0</v>
      </c>
      <c r="G80" s="180"/>
      <c r="H80" s="180"/>
      <c r="I80" s="186" t="s">
        <v>22</v>
      </c>
      <c r="J80" s="101"/>
      <c r="K80" s="101"/>
      <c r="L80" s="101"/>
      <c r="M80" s="101"/>
      <c r="N80" s="83"/>
      <c r="O80" s="89"/>
      <c r="P80" s="89"/>
      <c r="Q80" s="89"/>
      <c r="R80" s="89"/>
      <c r="S80" s="89"/>
      <c r="T80" s="89"/>
      <c r="U80" s="89"/>
      <c r="V80" s="89"/>
    </row>
    <row r="81" spans="3:24" s="87" customFormat="1" ht="15.65" customHeight="1" x14ac:dyDescent="0.3">
      <c r="C81" s="187"/>
      <c r="D81" s="180"/>
      <c r="E81" s="180"/>
      <c r="F81" s="188" t="s">
        <v>0</v>
      </c>
      <c r="G81" s="188"/>
      <c r="H81" s="188" t="s">
        <v>0</v>
      </c>
      <c r="I81" s="186" t="s">
        <v>112</v>
      </c>
      <c r="J81" s="101"/>
      <c r="K81" s="101"/>
      <c r="L81" s="101"/>
      <c r="M81" s="101"/>
      <c r="N81" s="83"/>
      <c r="O81" s="89"/>
      <c r="P81" s="89"/>
      <c r="Q81" s="89"/>
      <c r="R81" s="89"/>
      <c r="S81" s="89"/>
      <c r="T81" s="89"/>
      <c r="U81" s="89"/>
      <c r="V81" s="89"/>
    </row>
    <row r="82" spans="3:24" s="87" customFormat="1" ht="15.65" customHeight="1" x14ac:dyDescent="0.3">
      <c r="C82" s="189" t="s">
        <v>23</v>
      </c>
      <c r="D82" s="190"/>
      <c r="E82" s="190"/>
      <c r="F82" s="286" t="s">
        <v>111</v>
      </c>
      <c r="G82" s="191"/>
      <c r="H82" s="191" t="s">
        <v>0</v>
      </c>
      <c r="I82" s="186" t="s">
        <v>24</v>
      </c>
      <c r="J82" s="101"/>
      <c r="K82" s="101"/>
      <c r="L82" s="101"/>
      <c r="M82" s="101"/>
      <c r="N82" s="83"/>
      <c r="O82" s="89"/>
      <c r="P82" s="89"/>
      <c r="Q82" s="89"/>
      <c r="R82" s="89"/>
      <c r="S82" s="89"/>
      <c r="T82" s="89"/>
      <c r="U82" s="89"/>
      <c r="V82" s="89"/>
      <c r="W82" s="89"/>
    </row>
    <row r="83" spans="3:24" s="87" customFormat="1" ht="15.65" customHeight="1" x14ac:dyDescent="0.3">
      <c r="C83" s="192"/>
      <c r="D83" s="284" t="s">
        <v>45</v>
      </c>
      <c r="E83" s="285"/>
      <c r="F83" s="299"/>
      <c r="G83" s="286" t="str">
        <f>C80</f>
        <v>Vergoeding per kilo</v>
      </c>
      <c r="H83" s="286" t="s">
        <v>25</v>
      </c>
      <c r="I83" s="193" t="s">
        <v>26</v>
      </c>
      <c r="J83" s="101"/>
      <c r="K83" s="101"/>
      <c r="L83" s="101"/>
      <c r="M83" s="101"/>
      <c r="N83" s="83"/>
      <c r="O83" s="89"/>
      <c r="P83" s="89"/>
      <c r="Q83" s="89"/>
      <c r="R83" s="89"/>
      <c r="S83" s="89"/>
      <c r="T83" s="89"/>
      <c r="U83" s="89"/>
      <c r="V83" s="89"/>
      <c r="W83" s="89"/>
    </row>
    <row r="84" spans="3:24" s="87" customFormat="1" ht="15.65" customHeight="1" x14ac:dyDescent="0.3">
      <c r="C84" s="194" t="s">
        <v>27</v>
      </c>
      <c r="D84" s="195" t="s">
        <v>28</v>
      </c>
      <c r="E84" s="196" t="s">
        <v>29</v>
      </c>
      <c r="F84" s="197" t="s">
        <v>30</v>
      </c>
      <c r="G84" s="287"/>
      <c r="H84" s="287"/>
      <c r="I84" s="198" t="s">
        <v>31</v>
      </c>
      <c r="J84" s="101"/>
      <c r="K84" s="101"/>
      <c r="L84" s="101"/>
      <c r="M84" s="101"/>
      <c r="N84" s="83"/>
      <c r="O84" s="83"/>
      <c r="P84" s="89" t="s">
        <v>7</v>
      </c>
      <c r="Q84" s="89" t="s">
        <v>7</v>
      </c>
      <c r="R84" s="89"/>
      <c r="S84" s="89"/>
      <c r="T84" s="89" t="s">
        <v>7</v>
      </c>
      <c r="U84" s="89" t="s">
        <v>7</v>
      </c>
      <c r="V84" s="89"/>
      <c r="W84" s="89"/>
      <c r="X84" s="89"/>
    </row>
    <row r="85" spans="3:24" s="87" customFormat="1" ht="15.65" customHeight="1" x14ac:dyDescent="0.3">
      <c r="C85" s="199" t="s">
        <v>40</v>
      </c>
      <c r="D85" s="200">
        <v>1</v>
      </c>
      <c r="E85" s="223"/>
      <c r="F85" s="202" t="str">
        <f>IF(+E85&lt;&gt;0,E85,"&gt;")</f>
        <v>&gt;</v>
      </c>
      <c r="G85" s="224">
        <f>+$D$80</f>
        <v>0</v>
      </c>
      <c r="H85" s="203"/>
      <c r="I85" s="225">
        <f>IF(P85=2,"",+$D$80*(1-H85))</f>
        <v>0</v>
      </c>
      <c r="J85" s="101"/>
      <c r="K85" s="101"/>
      <c r="L85" s="101"/>
      <c r="M85" s="101"/>
      <c r="N85" s="83"/>
      <c r="O85" s="83"/>
      <c r="P85" s="102">
        <f>IF(AND(D85&lt;&gt;" ",E85="&gt;"),0,IF(AND(D85=" ",E85="&gt;"),2,1))</f>
        <v>1</v>
      </c>
      <c r="Q85" s="102">
        <v>0</v>
      </c>
      <c r="R85" s="89"/>
      <c r="S85" s="89"/>
      <c r="T85" s="103" t="str">
        <f xml:space="preserve"> "1 t/m " &amp; F85 &amp; " " &amp; $C$24 &amp; "s"</f>
        <v>1 t/m &gt;  s</v>
      </c>
      <c r="U85" s="103" t="str">
        <f>F85&amp;" "&amp;E84&amp;" "&amp;$C$24&amp;"s"</f>
        <v>&gt; tot en met  s</v>
      </c>
      <c r="V85" s="89"/>
      <c r="W85" s="89"/>
    </row>
    <row r="86" spans="3:24" s="87" customFormat="1" ht="15.65" customHeight="1" x14ac:dyDescent="0.3">
      <c r="C86" s="204" t="s">
        <v>41</v>
      </c>
      <c r="D86" s="200">
        <f t="shared" ref="D86:D89" si="10">IF(ISERROR(+E85+1)," ",E85+1)</f>
        <v>1</v>
      </c>
      <c r="E86" s="223"/>
      <c r="F86" s="202" t="str">
        <f>IF(P86=2,"",IF(+E86&lt;&gt;0,E86,"&gt;"))</f>
        <v>&gt;</v>
      </c>
      <c r="G86" s="224">
        <f>IF(P86=2," ",+$D$80)</f>
        <v>0</v>
      </c>
      <c r="H86" s="203"/>
      <c r="I86" s="225">
        <f>IF(P86=2,"",+$D$80*(1-H86))</f>
        <v>0</v>
      </c>
      <c r="J86" s="101"/>
      <c r="K86" s="101"/>
      <c r="L86" s="101"/>
      <c r="M86" s="101"/>
      <c r="N86" s="83"/>
      <c r="O86" s="83"/>
      <c r="P86" s="102">
        <f>IF(AND(D86&lt;&gt;" ",E86="&gt;"),0,IF(AND(D86=" ",E86="&gt;"),2,1))</f>
        <v>1</v>
      </c>
      <c r="Q86" s="102">
        <f>IF(P86&lt;&gt;2,IF(I86&gt;I85,1,0),0)</f>
        <v>0</v>
      </c>
      <c r="R86" s="89"/>
      <c r="S86" s="89"/>
      <c r="T86" s="103" t="str">
        <f xml:space="preserve"> "1 t/m " &amp; F86 &amp; " " &amp; $C$24 &amp; "s"</f>
        <v>1 t/m &gt;  s</v>
      </c>
      <c r="U86" s="103" t="str">
        <f>F86&amp;" "&amp;E85&amp;" "&amp;$C$24&amp;"s"</f>
        <v>&gt;   s</v>
      </c>
      <c r="V86" s="89"/>
      <c r="W86" s="89"/>
    </row>
    <row r="87" spans="3:24" s="87" customFormat="1" ht="15.65" customHeight="1" x14ac:dyDescent="0.3">
      <c r="C87" s="205" t="s">
        <v>42</v>
      </c>
      <c r="D87" s="200">
        <f t="shared" si="10"/>
        <v>1</v>
      </c>
      <c r="E87" s="223"/>
      <c r="F87" s="202" t="str">
        <f>IF(P87=2,"",IF(+E87&lt;&gt;0,E87,"&gt;"))</f>
        <v>&gt;</v>
      </c>
      <c r="G87" s="224">
        <f>IF(P87=2," ",+$D$80)</f>
        <v>0</v>
      </c>
      <c r="H87" s="203"/>
      <c r="I87" s="225">
        <f>IF(P87=2,"",+$D$80*(1-H87))</f>
        <v>0</v>
      </c>
      <c r="J87" s="101"/>
      <c r="K87" s="101"/>
      <c r="L87" s="101"/>
      <c r="M87" s="101"/>
      <c r="N87" s="83"/>
      <c r="O87" s="83"/>
      <c r="P87" s="102">
        <f>IF(AND(D87&lt;&gt;" ",E87="&gt;"),0,IF(AND(D87=" ",E87="&gt;"),2,1))</f>
        <v>1</v>
      </c>
      <c r="Q87" s="102">
        <f>IF(P87&lt;&gt;2,IF(I87&gt;I86,1,0),0)</f>
        <v>0</v>
      </c>
      <c r="R87" s="89"/>
      <c r="S87" s="89"/>
      <c r="T87" s="103" t="str">
        <f xml:space="preserve"> "1 t/m " &amp; F87 &amp; " " &amp; $C$24 &amp; "s"</f>
        <v>1 t/m &gt;  s</v>
      </c>
      <c r="U87" s="103" t="str">
        <f>F87&amp;" "&amp;E86&amp;" "&amp;$C$24&amp;"s"</f>
        <v>&gt;   s</v>
      </c>
      <c r="V87" s="89"/>
      <c r="W87" s="89"/>
    </row>
    <row r="88" spans="3:24" s="87" customFormat="1" ht="15.65" customHeight="1" x14ac:dyDescent="0.3">
      <c r="C88" s="205" t="s">
        <v>43</v>
      </c>
      <c r="D88" s="200">
        <f t="shared" si="10"/>
        <v>1</v>
      </c>
      <c r="E88" s="223"/>
      <c r="F88" s="202" t="str">
        <f>IF(P88=2,"",IF(+E88&lt;&gt;0,E88,"&gt;"))</f>
        <v>&gt;</v>
      </c>
      <c r="G88" s="224">
        <f>IF(P88=2," ",+$D$80)</f>
        <v>0</v>
      </c>
      <c r="H88" s="203"/>
      <c r="I88" s="225">
        <f>IF(P88=2,"",+$D$80*(1-H88))</f>
        <v>0</v>
      </c>
      <c r="J88" s="101"/>
      <c r="K88" s="101"/>
      <c r="L88" s="101"/>
      <c r="M88" s="101"/>
      <c r="N88" s="83"/>
      <c r="O88" s="83"/>
      <c r="P88" s="102">
        <f>IF(AND(D88&lt;&gt;" ",E88="&gt;"),0,IF(AND(D88=" ",E88="&gt;"),2,1))</f>
        <v>1</v>
      </c>
      <c r="Q88" s="102">
        <f>IF(P88&lt;&gt;2,IF(I88&gt;I87,1,0),0)</f>
        <v>0</v>
      </c>
      <c r="R88" s="89"/>
      <c r="S88" s="89"/>
      <c r="T88" s="103" t="str">
        <f xml:space="preserve"> "1 t/m " &amp; F88 &amp; " " &amp; $C$24 &amp; "s"</f>
        <v>1 t/m &gt;  s</v>
      </c>
      <c r="U88" s="103" t="str">
        <f>F88&amp;" "&amp;E87&amp;" "&amp;$C$24&amp;"s"</f>
        <v>&gt;   s</v>
      </c>
      <c r="V88" s="89"/>
      <c r="W88" s="89"/>
    </row>
    <row r="89" spans="3:24" s="87" customFormat="1" ht="15.65" customHeight="1" x14ac:dyDescent="0.3">
      <c r="C89" s="199" t="s">
        <v>44</v>
      </c>
      <c r="D89" s="200">
        <f t="shared" si="10"/>
        <v>1</v>
      </c>
      <c r="E89" s="201" t="s">
        <v>32</v>
      </c>
      <c r="F89" s="202" t="str">
        <f>IF(P89=2,"",IF(+E89&lt;&gt;0,E89,"&gt;"))</f>
        <v>&gt;</v>
      </c>
      <c r="G89" s="224">
        <f>IF(P89=2," ",+$D$80)</f>
        <v>0</v>
      </c>
      <c r="H89" s="203"/>
      <c r="I89" s="225">
        <f>IF(P89=2,"",+$D$80*(1-H89))</f>
        <v>0</v>
      </c>
      <c r="J89" s="101"/>
      <c r="K89" s="101"/>
      <c r="L89" s="101"/>
      <c r="M89" s="101"/>
      <c r="N89" s="83"/>
      <c r="O89" s="83"/>
      <c r="P89" s="102">
        <f>IF(AND(D89&lt;&gt;" ",E89="&gt;"),0,IF(AND(D89=" ",E89="&gt;"),2,1))</f>
        <v>0</v>
      </c>
      <c r="Q89" s="102">
        <f>IF(P89&lt;&gt;2,IF(I89&gt;I88,1,0),0)</f>
        <v>0</v>
      </c>
      <c r="R89" s="89"/>
      <c r="S89" s="89"/>
      <c r="T89" s="103" t="str">
        <f xml:space="preserve"> "1 t/m " &amp; F89 &amp; " " &amp; $C$24 &amp; "s"</f>
        <v>1 t/m &gt;  s</v>
      </c>
      <c r="U89" s="103" t="str">
        <f>F89&amp;" "&amp;E88&amp;" "&amp;$C$24&amp;"s"</f>
        <v>&gt;   s</v>
      </c>
      <c r="V89" s="89"/>
      <c r="W89" s="89"/>
    </row>
    <row r="90" spans="3:24" s="87" customFormat="1" ht="15.65" customHeight="1" x14ac:dyDescent="0.3">
      <c r="C90" s="293" t="s">
        <v>33</v>
      </c>
      <c r="D90" s="294"/>
      <c r="E90" s="294"/>
      <c r="F90" s="294"/>
      <c r="G90" s="295"/>
      <c r="H90" s="206"/>
      <c r="I90" s="207" t="str">
        <f>IF(Q90=0,"OK","Fout !")</f>
        <v>OK</v>
      </c>
      <c r="J90" s="101"/>
      <c r="K90" s="101"/>
      <c r="L90" s="101"/>
      <c r="M90" s="101"/>
      <c r="N90" s="83"/>
      <c r="O90" s="83"/>
      <c r="P90" s="105"/>
      <c r="Q90" s="102">
        <f>SUM(Q85:Q89)</f>
        <v>0</v>
      </c>
      <c r="R90" s="106"/>
      <c r="S90" s="89"/>
      <c r="T90" s="89"/>
      <c r="U90" s="89"/>
      <c r="V90" s="89"/>
      <c r="W90" s="89"/>
    </row>
    <row r="91" spans="3:24" s="87" customFormat="1" ht="15.65" customHeight="1" x14ac:dyDescent="0.3">
      <c r="C91" s="296"/>
      <c r="D91" s="297"/>
      <c r="E91" s="297"/>
      <c r="F91" s="297"/>
      <c r="G91" s="298"/>
      <c r="H91" s="206"/>
      <c r="I91" s="206"/>
      <c r="J91" s="206"/>
      <c r="K91" s="206"/>
      <c r="L91" s="206"/>
      <c r="M91" s="206"/>
      <c r="N91" s="83"/>
      <c r="O91" s="83"/>
      <c r="P91" s="105"/>
      <c r="Q91" s="102"/>
      <c r="R91" s="106"/>
      <c r="S91" s="89"/>
      <c r="T91" s="89"/>
      <c r="U91" s="89"/>
      <c r="V91" s="89"/>
      <c r="W91" s="89"/>
    </row>
    <row r="92" spans="3:24" s="87" customFormat="1" ht="15.65" customHeight="1" x14ac:dyDescent="0.3">
      <c r="C92" s="107"/>
      <c r="D92" s="108"/>
      <c r="E92" s="108"/>
      <c r="F92" s="108"/>
      <c r="G92" s="108"/>
      <c r="H92" s="104"/>
      <c r="I92" s="104"/>
      <c r="J92" s="104"/>
      <c r="K92" s="104"/>
      <c r="L92" s="104"/>
      <c r="M92" s="104"/>
      <c r="N92" s="83"/>
      <c r="O92" s="83"/>
      <c r="P92" s="105"/>
      <c r="Q92" s="102"/>
      <c r="R92" s="106"/>
      <c r="S92" s="89"/>
      <c r="T92" s="89"/>
      <c r="U92" s="89"/>
      <c r="V92" s="89"/>
      <c r="W92" s="89"/>
    </row>
    <row r="93" spans="3:24" s="87" customFormat="1" ht="15.65" customHeight="1" x14ac:dyDescent="0.3">
      <c r="C93" s="208" t="s">
        <v>138</v>
      </c>
      <c r="D93" s="209" t="s">
        <v>10</v>
      </c>
      <c r="E93" s="210" t="s">
        <v>11</v>
      </c>
      <c r="F93" s="210" t="s">
        <v>12</v>
      </c>
      <c r="G93" s="210" t="s">
        <v>13</v>
      </c>
      <c r="H93" s="210" t="s">
        <v>14</v>
      </c>
      <c r="I93" s="226" t="s">
        <v>17</v>
      </c>
      <c r="J93" s="226" t="s">
        <v>56</v>
      </c>
      <c r="K93" s="226" t="s">
        <v>57</v>
      </c>
      <c r="L93" s="226" t="s">
        <v>58</v>
      </c>
      <c r="M93" s="226" t="s">
        <v>59</v>
      </c>
      <c r="N93" s="83"/>
      <c r="O93" s="83"/>
      <c r="P93" s="89"/>
      <c r="Q93" s="89"/>
      <c r="R93" s="89"/>
      <c r="S93" s="89"/>
      <c r="T93" s="89"/>
      <c r="U93" s="89"/>
      <c r="V93" s="89"/>
      <c r="W93" s="89"/>
    </row>
    <row r="94" spans="3:24" s="87" customFormat="1" ht="15.65" customHeight="1" x14ac:dyDescent="0.3">
      <c r="C94" s="211" t="s">
        <v>110</v>
      </c>
      <c r="D94" s="259">
        <f t="shared" ref="D94:M94" si="11">D15</f>
        <v>1915.9544680851063</v>
      </c>
      <c r="E94" s="259">
        <f t="shared" si="11"/>
        <v>1942.1693617021276</v>
      </c>
      <c r="F94" s="259">
        <f t="shared" si="11"/>
        <v>1970.3680851063828</v>
      </c>
      <c r="G94" s="259">
        <f t="shared" si="11"/>
        <v>1997.8582978723402</v>
      </c>
      <c r="H94" s="259">
        <f t="shared" si="11"/>
        <v>2019.2553191489362</v>
      </c>
      <c r="I94" s="259">
        <f t="shared" si="11"/>
        <v>2019.2553191489362</v>
      </c>
      <c r="J94" s="259">
        <f t="shared" si="11"/>
        <v>2019.2553191489362</v>
      </c>
      <c r="K94" s="259">
        <f t="shared" si="11"/>
        <v>2019.2553191489362</v>
      </c>
      <c r="L94" s="259">
        <f t="shared" si="11"/>
        <v>2019.2553191489362</v>
      </c>
      <c r="M94" s="259">
        <f t="shared" si="11"/>
        <v>2019.2553191489362</v>
      </c>
      <c r="N94" s="83"/>
      <c r="O94" s="83"/>
      <c r="P94" s="89"/>
      <c r="Q94" s="89"/>
      <c r="R94" s="89"/>
      <c r="S94" s="89"/>
      <c r="T94" s="89"/>
      <c r="U94" s="89"/>
      <c r="V94" s="89"/>
      <c r="W94" s="89"/>
    </row>
    <row r="95" spans="3:24" s="87" customFormat="1" ht="15.65" customHeight="1" x14ac:dyDescent="0.3">
      <c r="C95" s="211" t="s">
        <v>114</v>
      </c>
      <c r="D95" s="257">
        <f t="shared" ref="D95:M95" si="12">IF(ISERROR(INDEX($I$85:$I$89,MATCH(D94,$D$85:$D$89,1))),"",INDEX($I$85:$I$89,MATCH(D94,$D$85:$D$89,1)))</f>
        <v>0</v>
      </c>
      <c r="E95" s="257">
        <f t="shared" si="12"/>
        <v>0</v>
      </c>
      <c r="F95" s="257">
        <f t="shared" si="12"/>
        <v>0</v>
      </c>
      <c r="G95" s="257">
        <f t="shared" si="12"/>
        <v>0</v>
      </c>
      <c r="H95" s="257">
        <f t="shared" si="12"/>
        <v>0</v>
      </c>
      <c r="I95" s="257">
        <f t="shared" si="12"/>
        <v>0</v>
      </c>
      <c r="J95" s="257">
        <f t="shared" si="12"/>
        <v>0</v>
      </c>
      <c r="K95" s="257">
        <f t="shared" si="12"/>
        <v>0</v>
      </c>
      <c r="L95" s="257">
        <f t="shared" si="12"/>
        <v>0</v>
      </c>
      <c r="M95" s="257">
        <f t="shared" si="12"/>
        <v>0</v>
      </c>
      <c r="N95" s="83"/>
      <c r="O95" s="89"/>
      <c r="P95" s="89"/>
      <c r="Q95" s="89"/>
      <c r="R95" s="89"/>
      <c r="S95" s="89"/>
      <c r="T95" s="89"/>
      <c r="U95" s="89"/>
      <c r="V95" s="89"/>
    </row>
    <row r="96" spans="3:24" s="87" customFormat="1" ht="15.65" customHeight="1" thickBot="1" x14ac:dyDescent="0.35">
      <c r="C96" s="212" t="s">
        <v>34</v>
      </c>
      <c r="D96" s="213">
        <f>D94*D95</f>
        <v>0</v>
      </c>
      <c r="E96" s="213">
        <f t="shared" ref="E96:M96" si="13">E94*E95</f>
        <v>0</v>
      </c>
      <c r="F96" s="213">
        <f t="shared" si="13"/>
        <v>0</v>
      </c>
      <c r="G96" s="213">
        <f t="shared" si="13"/>
        <v>0</v>
      </c>
      <c r="H96" s="213">
        <f t="shared" si="13"/>
        <v>0</v>
      </c>
      <c r="I96" s="213">
        <f t="shared" si="13"/>
        <v>0</v>
      </c>
      <c r="J96" s="213">
        <f t="shared" si="13"/>
        <v>0</v>
      </c>
      <c r="K96" s="213">
        <f t="shared" si="13"/>
        <v>0</v>
      </c>
      <c r="L96" s="213">
        <f t="shared" si="13"/>
        <v>0</v>
      </c>
      <c r="M96" s="213">
        <f t="shared" si="13"/>
        <v>0</v>
      </c>
      <c r="N96" s="83"/>
      <c r="O96" s="89"/>
      <c r="P96" s="89"/>
      <c r="Q96" s="89"/>
      <c r="R96" s="89"/>
      <c r="S96" s="89"/>
      <c r="T96" s="89"/>
      <c r="U96" s="89"/>
      <c r="V96" s="89"/>
    </row>
    <row r="97" spans="2:24" s="113" customFormat="1" ht="14" thickTop="1" x14ac:dyDescent="0.3">
      <c r="C97" s="120"/>
      <c r="D97" s="120"/>
      <c r="E97" s="120"/>
      <c r="F97" s="120"/>
      <c r="G97" s="120"/>
      <c r="H97" s="120"/>
      <c r="I97" s="120"/>
      <c r="J97" s="120"/>
      <c r="K97" s="120"/>
      <c r="L97" s="120"/>
      <c r="M97" s="120"/>
      <c r="N97" s="120"/>
      <c r="O97" s="89"/>
      <c r="P97" s="89"/>
      <c r="Q97" s="89"/>
      <c r="R97" s="89"/>
      <c r="S97" s="89"/>
      <c r="T97" s="89"/>
      <c r="U97" s="89"/>
      <c r="V97" s="89"/>
    </row>
    <row r="98" spans="2:24" s="113" customFormat="1" ht="13.5" x14ac:dyDescent="0.3">
      <c r="C98" s="288" t="s">
        <v>35</v>
      </c>
      <c r="D98" s="289"/>
      <c r="E98" s="289"/>
      <c r="F98" s="289"/>
      <c r="G98" s="120"/>
      <c r="H98" s="120"/>
      <c r="I98" s="120"/>
      <c r="J98" s="120"/>
      <c r="K98" s="120"/>
      <c r="L98" s="120"/>
      <c r="M98" s="120"/>
      <c r="N98" s="120"/>
      <c r="O98" s="89"/>
      <c r="P98" s="89"/>
      <c r="Q98" s="89"/>
      <c r="R98" s="89"/>
      <c r="S98" s="89"/>
      <c r="T98" s="89"/>
      <c r="U98" s="89"/>
      <c r="V98" s="89"/>
    </row>
    <row r="99" spans="2:24" s="113" customFormat="1" ht="15.5" thickBot="1" x14ac:dyDescent="0.35">
      <c r="C99" s="290" t="s">
        <v>76</v>
      </c>
      <c r="D99" s="291"/>
      <c r="E99" s="292"/>
      <c r="F99" s="166">
        <f>SUM(D96:M96)</f>
        <v>0</v>
      </c>
      <c r="G99" s="120"/>
      <c r="H99" s="120"/>
      <c r="I99" s="120"/>
      <c r="J99" s="120"/>
      <c r="K99" s="120"/>
      <c r="L99" s="120"/>
      <c r="M99" s="120"/>
      <c r="N99" s="120"/>
      <c r="O99" s="89"/>
      <c r="P99" s="89"/>
      <c r="Q99" s="89"/>
      <c r="R99" s="89"/>
      <c r="S99" s="89"/>
      <c r="T99" s="89"/>
      <c r="U99" s="89"/>
      <c r="V99" s="89"/>
    </row>
    <row r="100" spans="2:24" s="113" customFormat="1" ht="14.5" thickTop="1" thickBot="1" x14ac:dyDescent="0.35">
      <c r="C100" s="254"/>
      <c r="D100" s="254"/>
      <c r="E100" s="254"/>
      <c r="F100" s="254"/>
      <c r="G100" s="254"/>
      <c r="H100" s="254"/>
      <c r="I100" s="254"/>
      <c r="J100" s="254"/>
      <c r="K100" s="254"/>
      <c r="L100" s="254"/>
      <c r="M100" s="254"/>
      <c r="N100" s="120"/>
      <c r="O100" s="89"/>
      <c r="P100" s="89"/>
      <c r="Q100" s="89"/>
      <c r="R100" s="89"/>
      <c r="S100" s="89"/>
      <c r="T100" s="89"/>
      <c r="U100" s="89"/>
      <c r="V100" s="89"/>
    </row>
    <row r="101" spans="2:24" s="113" customFormat="1" ht="13.5" x14ac:dyDescent="0.3">
      <c r="C101" s="120"/>
      <c r="D101" s="120"/>
      <c r="E101" s="120"/>
      <c r="F101" s="120"/>
      <c r="G101" s="120"/>
      <c r="H101" s="120"/>
      <c r="I101" s="120"/>
      <c r="J101" s="120"/>
      <c r="K101" s="120"/>
      <c r="L101" s="120"/>
      <c r="M101" s="120"/>
      <c r="N101" s="120"/>
      <c r="O101" s="89"/>
      <c r="P101" s="89"/>
      <c r="Q101" s="89"/>
      <c r="R101" s="89"/>
      <c r="S101" s="89"/>
      <c r="T101" s="89"/>
      <c r="U101" s="89"/>
      <c r="V101" s="89"/>
    </row>
    <row r="102" spans="2:24" s="113" customFormat="1" ht="19.5" x14ac:dyDescent="0.2">
      <c r="B102" s="173" t="s">
        <v>140</v>
      </c>
      <c r="C102" s="217" t="s">
        <v>141</v>
      </c>
      <c r="D102" s="119"/>
      <c r="E102" s="119"/>
      <c r="F102" s="119"/>
      <c r="G102" s="119"/>
      <c r="H102" s="119"/>
      <c r="I102" s="119"/>
      <c r="J102" s="119"/>
      <c r="K102" s="119"/>
      <c r="L102" s="119"/>
      <c r="M102" s="119"/>
      <c r="N102" s="116"/>
      <c r="O102" s="89"/>
      <c r="P102" s="89"/>
      <c r="Q102" s="89"/>
      <c r="R102" s="89"/>
      <c r="S102" s="89"/>
      <c r="T102" s="89"/>
      <c r="U102" s="89"/>
      <c r="V102" s="89"/>
    </row>
    <row r="103" spans="2:24" s="113" customFormat="1" ht="13.5" x14ac:dyDescent="0.3">
      <c r="C103" s="120" t="s">
        <v>0</v>
      </c>
      <c r="D103" s="120" t="s">
        <v>0</v>
      </c>
      <c r="E103" s="120"/>
      <c r="F103" s="120"/>
      <c r="G103" s="120"/>
      <c r="H103" s="120"/>
      <c r="I103" s="120"/>
      <c r="J103" s="120"/>
      <c r="K103" s="120"/>
      <c r="L103" s="120"/>
      <c r="M103" s="120"/>
      <c r="N103" s="120"/>
      <c r="O103" s="89"/>
      <c r="P103" s="89"/>
      <c r="Q103" s="89"/>
      <c r="R103" s="89"/>
      <c r="S103" s="89"/>
      <c r="T103" s="89"/>
      <c r="U103" s="89"/>
      <c r="V103" s="89"/>
    </row>
    <row r="104" spans="2:24" s="87" customFormat="1" ht="15.65" customHeight="1" x14ac:dyDescent="0.3">
      <c r="C104" s="174" t="s">
        <v>142</v>
      </c>
      <c r="D104" s="175" t="s">
        <v>0</v>
      </c>
      <c r="E104" s="176"/>
      <c r="F104" s="176" t="s">
        <v>0</v>
      </c>
      <c r="G104" s="176"/>
      <c r="H104" s="176"/>
      <c r="I104" s="177"/>
      <c r="J104" s="101"/>
      <c r="K104" s="101"/>
      <c r="L104" s="101"/>
      <c r="M104" s="101"/>
      <c r="N104" s="83"/>
      <c r="O104" s="89"/>
      <c r="P104" s="89"/>
      <c r="Q104" s="89"/>
      <c r="R104" s="89"/>
      <c r="S104" s="89"/>
      <c r="T104" s="89"/>
      <c r="U104" s="89"/>
      <c r="V104" s="89"/>
    </row>
    <row r="105" spans="2:24" s="87" customFormat="1" ht="15.65" customHeight="1" x14ac:dyDescent="0.3">
      <c r="C105" s="178" t="s">
        <v>0</v>
      </c>
      <c r="D105" s="179" t="s">
        <v>0</v>
      </c>
      <c r="E105" s="180"/>
      <c r="F105" s="180"/>
      <c r="G105" s="180"/>
      <c r="H105" s="180"/>
      <c r="I105" s="181"/>
      <c r="J105" s="101"/>
      <c r="K105" s="101"/>
      <c r="L105" s="101"/>
      <c r="M105" s="101"/>
      <c r="N105" s="83"/>
      <c r="O105" s="89"/>
      <c r="P105" s="89"/>
      <c r="Q105" s="89"/>
      <c r="R105" s="89"/>
      <c r="S105" s="89"/>
      <c r="T105" s="89"/>
      <c r="U105" s="89"/>
      <c r="V105" s="89"/>
    </row>
    <row r="106" spans="2:24" s="87" customFormat="1" ht="15.65" customHeight="1" x14ac:dyDescent="0.3">
      <c r="C106" s="182" t="s">
        <v>21</v>
      </c>
      <c r="D106" s="183" t="s">
        <v>22</v>
      </c>
      <c r="E106" s="180"/>
      <c r="F106" s="180"/>
      <c r="G106" s="180"/>
      <c r="H106" s="180"/>
      <c r="I106" s="181"/>
      <c r="J106" s="101"/>
      <c r="K106" s="101"/>
      <c r="L106" s="101"/>
      <c r="M106" s="101"/>
      <c r="N106" s="83"/>
      <c r="O106" s="89"/>
      <c r="P106" s="89"/>
      <c r="Q106" s="89"/>
      <c r="R106" s="89"/>
      <c r="S106" s="89"/>
      <c r="T106" s="89"/>
      <c r="U106" s="89"/>
      <c r="V106" s="89"/>
    </row>
    <row r="107" spans="2:24" s="87" customFormat="1" ht="15.65" customHeight="1" x14ac:dyDescent="0.3">
      <c r="C107" s="260" t="s">
        <v>109</v>
      </c>
      <c r="D107" s="185"/>
      <c r="E107" s="180" t="s">
        <v>0</v>
      </c>
      <c r="F107" s="180" t="s">
        <v>0</v>
      </c>
      <c r="G107" s="180"/>
      <c r="H107" s="180"/>
      <c r="I107" s="186" t="s">
        <v>22</v>
      </c>
      <c r="J107" s="101"/>
      <c r="K107" s="101"/>
      <c r="L107" s="101"/>
      <c r="M107" s="101"/>
      <c r="N107" s="83"/>
      <c r="O107" s="89"/>
      <c r="P107" s="89"/>
      <c r="Q107" s="89"/>
      <c r="R107" s="89"/>
      <c r="S107" s="89"/>
      <c r="T107" s="89"/>
      <c r="U107" s="89"/>
      <c r="V107" s="89"/>
    </row>
    <row r="108" spans="2:24" s="87" customFormat="1" ht="15.65" customHeight="1" x14ac:dyDescent="0.3">
      <c r="C108" s="187"/>
      <c r="D108" s="180"/>
      <c r="E108" s="180"/>
      <c r="F108" s="188" t="s">
        <v>0</v>
      </c>
      <c r="G108" s="188"/>
      <c r="H108" s="188" t="s">
        <v>0</v>
      </c>
      <c r="I108" s="186" t="s">
        <v>112</v>
      </c>
      <c r="J108" s="101"/>
      <c r="K108" s="101"/>
      <c r="L108" s="101"/>
      <c r="M108" s="101"/>
      <c r="N108" s="83"/>
      <c r="O108" s="89"/>
      <c r="P108" s="89"/>
      <c r="Q108" s="89"/>
      <c r="R108" s="89"/>
      <c r="S108" s="89"/>
      <c r="T108" s="89"/>
      <c r="U108" s="89"/>
      <c r="V108" s="89"/>
    </row>
    <row r="109" spans="2:24" s="87" customFormat="1" ht="15.65" customHeight="1" x14ac:dyDescent="0.3">
      <c r="C109" s="189" t="s">
        <v>23</v>
      </c>
      <c r="D109" s="190"/>
      <c r="E109" s="190"/>
      <c r="F109" s="286" t="s">
        <v>111</v>
      </c>
      <c r="G109" s="191"/>
      <c r="H109" s="191" t="s">
        <v>0</v>
      </c>
      <c r="I109" s="186" t="s">
        <v>24</v>
      </c>
      <c r="J109" s="101"/>
      <c r="K109" s="101"/>
      <c r="L109" s="101"/>
      <c r="M109" s="101"/>
      <c r="N109" s="83"/>
      <c r="O109" s="89"/>
      <c r="P109" s="89"/>
      <c r="Q109" s="89"/>
      <c r="R109" s="89"/>
      <c r="S109" s="89"/>
      <c r="T109" s="89"/>
      <c r="U109" s="89"/>
      <c r="V109" s="89"/>
      <c r="W109" s="89"/>
    </row>
    <row r="110" spans="2:24" s="87" customFormat="1" ht="15.65" customHeight="1" x14ac:dyDescent="0.3">
      <c r="C110" s="192"/>
      <c r="D110" s="284" t="s">
        <v>45</v>
      </c>
      <c r="E110" s="285"/>
      <c r="F110" s="299"/>
      <c r="G110" s="286" t="str">
        <f>C107</f>
        <v>Vergoeding per kilo</v>
      </c>
      <c r="H110" s="286" t="s">
        <v>25</v>
      </c>
      <c r="I110" s="193" t="s">
        <v>26</v>
      </c>
      <c r="J110" s="101"/>
      <c r="K110" s="101"/>
      <c r="L110" s="101"/>
      <c r="M110" s="101"/>
      <c r="N110" s="83"/>
      <c r="O110" s="89"/>
      <c r="P110" s="89"/>
      <c r="Q110" s="89"/>
      <c r="R110" s="89"/>
      <c r="S110" s="89"/>
      <c r="T110" s="89"/>
      <c r="U110" s="89"/>
      <c r="V110" s="89"/>
      <c r="W110" s="89"/>
    </row>
    <row r="111" spans="2:24" s="87" customFormat="1" ht="15.65" customHeight="1" x14ac:dyDescent="0.3">
      <c r="C111" s="194" t="s">
        <v>27</v>
      </c>
      <c r="D111" s="195" t="s">
        <v>28</v>
      </c>
      <c r="E111" s="196" t="s">
        <v>29</v>
      </c>
      <c r="F111" s="197" t="s">
        <v>30</v>
      </c>
      <c r="G111" s="287"/>
      <c r="H111" s="287"/>
      <c r="I111" s="198" t="s">
        <v>31</v>
      </c>
      <c r="J111" s="101"/>
      <c r="K111" s="101"/>
      <c r="L111" s="101"/>
      <c r="M111" s="101"/>
      <c r="N111" s="83"/>
      <c r="O111" s="83"/>
      <c r="P111" s="89" t="s">
        <v>7</v>
      </c>
      <c r="Q111" s="89" t="s">
        <v>7</v>
      </c>
      <c r="R111" s="89"/>
      <c r="S111" s="89"/>
      <c r="T111" s="89" t="s">
        <v>7</v>
      </c>
      <c r="U111" s="89" t="s">
        <v>7</v>
      </c>
      <c r="V111" s="89"/>
      <c r="W111" s="89"/>
      <c r="X111" s="89"/>
    </row>
    <row r="112" spans="2:24" s="87" customFormat="1" ht="15.65" customHeight="1" x14ac:dyDescent="0.3">
      <c r="C112" s="199" t="s">
        <v>40</v>
      </c>
      <c r="D112" s="200">
        <v>1</v>
      </c>
      <c r="E112" s="223"/>
      <c r="F112" s="202" t="str">
        <f>IF(+E112&lt;&gt;0,E112,"&gt;")</f>
        <v>&gt;</v>
      </c>
      <c r="G112" s="224">
        <f>+$D$107</f>
        <v>0</v>
      </c>
      <c r="H112" s="203"/>
      <c r="I112" s="225">
        <f>IF(P112=2,"",+$D$107*(1-H112))</f>
        <v>0</v>
      </c>
      <c r="J112" s="101"/>
      <c r="K112" s="101"/>
      <c r="L112" s="101"/>
      <c r="M112" s="101"/>
      <c r="N112" s="83"/>
      <c r="O112" s="83"/>
      <c r="P112" s="102">
        <f>IF(AND(D112&lt;&gt;" ",E112="&gt;"),0,IF(AND(D112=" ",E112="&gt;"),2,1))</f>
        <v>1</v>
      </c>
      <c r="Q112" s="102">
        <v>0</v>
      </c>
      <c r="R112" s="89"/>
      <c r="S112" s="89"/>
      <c r="T112" s="103" t="str">
        <f xml:space="preserve"> "1 t/m " &amp; F112 &amp; " " &amp; $C$24 &amp; "s"</f>
        <v>1 t/m &gt;  s</v>
      </c>
      <c r="U112" s="103" t="str">
        <f>F112&amp;" "&amp;E111&amp;" "&amp;$C$24&amp;"s"</f>
        <v>&gt; tot en met  s</v>
      </c>
      <c r="V112" s="89"/>
      <c r="W112" s="89"/>
    </row>
    <row r="113" spans="3:23" s="87" customFormat="1" ht="15.65" customHeight="1" x14ac:dyDescent="0.3">
      <c r="C113" s="204" t="s">
        <v>41</v>
      </c>
      <c r="D113" s="200">
        <f t="shared" ref="D113:D116" si="14">IF(ISERROR(+E112+1)," ",E112+1)</f>
        <v>1</v>
      </c>
      <c r="E113" s="223"/>
      <c r="F113" s="202" t="str">
        <f>IF(P113=2,"",IF(+E113&lt;&gt;0,E113,"&gt;"))</f>
        <v>&gt;</v>
      </c>
      <c r="G113" s="224">
        <f>IF(P113=2," ",+$D$107)</f>
        <v>0</v>
      </c>
      <c r="H113" s="203"/>
      <c r="I113" s="225">
        <f>IF(P113=2,"",+$D$107*(1-H113))</f>
        <v>0</v>
      </c>
      <c r="J113" s="101"/>
      <c r="K113" s="101"/>
      <c r="L113" s="101"/>
      <c r="M113" s="101"/>
      <c r="N113" s="83"/>
      <c r="O113" s="83"/>
      <c r="P113" s="102">
        <f>IF(AND(D113&lt;&gt;" ",E113="&gt;"),0,IF(AND(D113=" ",E113="&gt;"),2,1))</f>
        <v>1</v>
      </c>
      <c r="Q113" s="102">
        <f>IF(P113&lt;&gt;2,IF(I113&gt;I112,1,0),0)</f>
        <v>0</v>
      </c>
      <c r="R113" s="89"/>
      <c r="S113" s="89"/>
      <c r="T113" s="103" t="str">
        <f xml:space="preserve"> "1 t/m " &amp; F113 &amp; " " &amp; $C$24 &amp; "s"</f>
        <v>1 t/m &gt;  s</v>
      </c>
      <c r="U113" s="103" t="str">
        <f>F113&amp;" "&amp;E112&amp;" "&amp;$C$24&amp;"s"</f>
        <v>&gt;   s</v>
      </c>
      <c r="V113" s="89"/>
      <c r="W113" s="89"/>
    </row>
    <row r="114" spans="3:23" s="87" customFormat="1" ht="15.65" customHeight="1" x14ac:dyDescent="0.3">
      <c r="C114" s="205" t="s">
        <v>42</v>
      </c>
      <c r="D114" s="200">
        <f t="shared" si="14"/>
        <v>1</v>
      </c>
      <c r="E114" s="223"/>
      <c r="F114" s="202" t="str">
        <f>IF(P114=2,"",IF(+E114&lt;&gt;0,E114,"&gt;"))</f>
        <v>&gt;</v>
      </c>
      <c r="G114" s="224">
        <f>IF(P114=2," ",+$D$107)</f>
        <v>0</v>
      </c>
      <c r="H114" s="203"/>
      <c r="I114" s="225">
        <f>IF(P114=2,"",+$D$107*(1-H114))</f>
        <v>0</v>
      </c>
      <c r="J114" s="101"/>
      <c r="K114" s="101"/>
      <c r="L114" s="101"/>
      <c r="M114" s="101"/>
      <c r="N114" s="83"/>
      <c r="O114" s="83"/>
      <c r="P114" s="102">
        <f>IF(AND(D114&lt;&gt;" ",E114="&gt;"),0,IF(AND(D114=" ",E114="&gt;"),2,1))</f>
        <v>1</v>
      </c>
      <c r="Q114" s="102">
        <f>IF(P114&lt;&gt;2,IF(I114&gt;I113,1,0),0)</f>
        <v>0</v>
      </c>
      <c r="R114" s="89"/>
      <c r="S114" s="89"/>
      <c r="T114" s="103" t="str">
        <f xml:space="preserve"> "1 t/m " &amp; F114 &amp; " " &amp; $C$24 &amp; "s"</f>
        <v>1 t/m &gt;  s</v>
      </c>
      <c r="U114" s="103" t="str">
        <f>F114&amp;" "&amp;E113&amp;" "&amp;$C$24&amp;"s"</f>
        <v>&gt;   s</v>
      </c>
      <c r="V114" s="89"/>
      <c r="W114" s="89"/>
    </row>
    <row r="115" spans="3:23" s="87" customFormat="1" ht="15.65" customHeight="1" x14ac:dyDescent="0.3">
      <c r="C115" s="205" t="s">
        <v>43</v>
      </c>
      <c r="D115" s="200">
        <f t="shared" si="14"/>
        <v>1</v>
      </c>
      <c r="E115" s="223"/>
      <c r="F115" s="202" t="str">
        <f>IF(P115=2,"",IF(+E115&lt;&gt;0,E115,"&gt;"))</f>
        <v>&gt;</v>
      </c>
      <c r="G115" s="224">
        <f>IF(P115=2," ",+$D$107)</f>
        <v>0</v>
      </c>
      <c r="H115" s="203"/>
      <c r="I115" s="225">
        <f>IF(P115=2,"",+$D$107*(1-H115))</f>
        <v>0</v>
      </c>
      <c r="J115" s="101"/>
      <c r="K115" s="101"/>
      <c r="L115" s="101"/>
      <c r="M115" s="101"/>
      <c r="N115" s="83"/>
      <c r="O115" s="83"/>
      <c r="P115" s="102">
        <f>IF(AND(D115&lt;&gt;" ",E115="&gt;"),0,IF(AND(D115=" ",E115="&gt;"),2,1))</f>
        <v>1</v>
      </c>
      <c r="Q115" s="102">
        <f>IF(P115&lt;&gt;2,IF(I115&gt;I114,1,0),0)</f>
        <v>0</v>
      </c>
      <c r="R115" s="89"/>
      <c r="S115" s="89"/>
      <c r="T115" s="103" t="str">
        <f xml:space="preserve"> "1 t/m " &amp; F115 &amp; " " &amp; $C$24 &amp; "s"</f>
        <v>1 t/m &gt;  s</v>
      </c>
      <c r="U115" s="103" t="str">
        <f>F115&amp;" "&amp;E114&amp;" "&amp;$C$24&amp;"s"</f>
        <v>&gt;   s</v>
      </c>
      <c r="V115" s="89"/>
      <c r="W115" s="89"/>
    </row>
    <row r="116" spans="3:23" s="87" customFormat="1" ht="15.65" customHeight="1" x14ac:dyDescent="0.3">
      <c r="C116" s="199" t="s">
        <v>44</v>
      </c>
      <c r="D116" s="200">
        <f t="shared" si="14"/>
        <v>1</v>
      </c>
      <c r="E116" s="201" t="s">
        <v>32</v>
      </c>
      <c r="F116" s="202" t="str">
        <f>IF(P116=2,"",IF(+E116&lt;&gt;0,E116,"&gt;"))</f>
        <v>&gt;</v>
      </c>
      <c r="G116" s="224">
        <f>IF(P116=2," ",+$D$107)</f>
        <v>0</v>
      </c>
      <c r="H116" s="203"/>
      <c r="I116" s="225">
        <f>IF(P116=2,"",+$D$107*(1-H116))</f>
        <v>0</v>
      </c>
      <c r="J116" s="101"/>
      <c r="K116" s="101"/>
      <c r="L116" s="101"/>
      <c r="M116" s="101"/>
      <c r="N116" s="83"/>
      <c r="O116" s="83"/>
      <c r="P116" s="102">
        <f>IF(AND(D116&lt;&gt;" ",E116="&gt;"),0,IF(AND(D116=" ",E116="&gt;"),2,1))</f>
        <v>0</v>
      </c>
      <c r="Q116" s="102">
        <f>IF(P116&lt;&gt;2,IF(I116&gt;I115,1,0),0)</f>
        <v>0</v>
      </c>
      <c r="R116" s="89"/>
      <c r="S116" s="89"/>
      <c r="T116" s="103" t="str">
        <f xml:space="preserve"> "1 t/m " &amp; F116 &amp; " " &amp; $C$24 &amp; "s"</f>
        <v>1 t/m &gt;  s</v>
      </c>
      <c r="U116" s="103" t="str">
        <f>F116&amp;" "&amp;E115&amp;" "&amp;$C$24&amp;"s"</f>
        <v>&gt;   s</v>
      </c>
      <c r="V116" s="89"/>
      <c r="W116" s="89"/>
    </row>
    <row r="117" spans="3:23" s="87" customFormat="1" ht="15.65" customHeight="1" x14ac:dyDescent="0.3">
      <c r="C117" s="293" t="s">
        <v>33</v>
      </c>
      <c r="D117" s="294"/>
      <c r="E117" s="294"/>
      <c r="F117" s="294"/>
      <c r="G117" s="295"/>
      <c r="H117" s="206"/>
      <c r="I117" s="207" t="str">
        <f>IF(Q117=0,"OK","Fout !")</f>
        <v>OK</v>
      </c>
      <c r="J117" s="101"/>
      <c r="K117" s="101"/>
      <c r="L117" s="101"/>
      <c r="M117" s="101"/>
      <c r="N117" s="83"/>
      <c r="O117" s="83"/>
      <c r="P117" s="105"/>
      <c r="Q117" s="102">
        <f>SUM(Q112:Q116)</f>
        <v>0</v>
      </c>
      <c r="R117" s="106"/>
      <c r="S117" s="89"/>
      <c r="T117" s="89"/>
      <c r="U117" s="89"/>
      <c r="V117" s="89"/>
      <c r="W117" s="89"/>
    </row>
    <row r="118" spans="3:23" s="87" customFormat="1" ht="15.65" customHeight="1" x14ac:dyDescent="0.3">
      <c r="C118" s="296"/>
      <c r="D118" s="297"/>
      <c r="E118" s="297"/>
      <c r="F118" s="297"/>
      <c r="G118" s="298"/>
      <c r="H118" s="206"/>
      <c r="I118" s="206"/>
      <c r="J118" s="206"/>
      <c r="K118" s="206"/>
      <c r="L118" s="206"/>
      <c r="M118" s="206"/>
      <c r="N118" s="83"/>
      <c r="O118" s="83"/>
      <c r="P118" s="105"/>
      <c r="Q118" s="102"/>
      <c r="R118" s="106"/>
      <c r="S118" s="89"/>
      <c r="T118" s="89"/>
      <c r="U118" s="89"/>
      <c r="V118" s="89"/>
      <c r="W118" s="89"/>
    </row>
    <row r="119" spans="3:23" s="87" customFormat="1" ht="15.65" customHeight="1" x14ac:dyDescent="0.3">
      <c r="C119" s="107"/>
      <c r="D119" s="108"/>
      <c r="E119" s="108"/>
      <c r="F119" s="108"/>
      <c r="G119" s="108"/>
      <c r="H119" s="104"/>
      <c r="I119" s="104"/>
      <c r="J119" s="104"/>
      <c r="K119" s="104"/>
      <c r="L119" s="104"/>
      <c r="M119" s="104"/>
      <c r="N119" s="83"/>
      <c r="O119" s="83"/>
      <c r="P119" s="105"/>
      <c r="Q119" s="102"/>
      <c r="R119" s="106"/>
      <c r="S119" s="89"/>
      <c r="T119" s="89"/>
      <c r="U119" s="89"/>
      <c r="V119" s="89"/>
      <c r="W119" s="89"/>
    </row>
    <row r="120" spans="3:23" s="87" customFormat="1" ht="15.65" customHeight="1" x14ac:dyDescent="0.3">
      <c r="C120" s="208" t="s">
        <v>142</v>
      </c>
      <c r="D120" s="209" t="s">
        <v>10</v>
      </c>
      <c r="E120" s="210" t="s">
        <v>11</v>
      </c>
      <c r="F120" s="210" t="s">
        <v>12</v>
      </c>
      <c r="G120" s="210" t="s">
        <v>13</v>
      </c>
      <c r="H120" s="210" t="s">
        <v>14</v>
      </c>
      <c r="I120" s="226" t="s">
        <v>17</v>
      </c>
      <c r="J120" s="226" t="s">
        <v>56</v>
      </c>
      <c r="K120" s="226" t="s">
        <v>57</v>
      </c>
      <c r="L120" s="226" t="s">
        <v>58</v>
      </c>
      <c r="M120" s="226" t="s">
        <v>59</v>
      </c>
      <c r="N120" s="83"/>
      <c r="O120" s="83"/>
      <c r="P120" s="89"/>
      <c r="Q120" s="89"/>
      <c r="R120" s="89"/>
      <c r="S120" s="89"/>
      <c r="T120" s="89"/>
      <c r="U120" s="89"/>
      <c r="V120" s="89"/>
      <c r="W120" s="89"/>
    </row>
    <row r="121" spans="3:23" s="87" customFormat="1" ht="15.65" customHeight="1" x14ac:dyDescent="0.3">
      <c r="C121" s="211" t="s">
        <v>110</v>
      </c>
      <c r="D121" s="259">
        <f t="shared" ref="D121:M121" si="15">D16</f>
        <v>1553.4765957446809</v>
      </c>
      <c r="E121" s="259">
        <f t="shared" si="15"/>
        <v>1574.7319148936169</v>
      </c>
      <c r="F121" s="259">
        <f t="shared" si="15"/>
        <v>1597.5957446808509</v>
      </c>
      <c r="G121" s="259">
        <f t="shared" si="15"/>
        <v>1619.8851063829786</v>
      </c>
      <c r="H121" s="259">
        <f t="shared" si="15"/>
        <v>1637.2340425531916</v>
      </c>
      <c r="I121" s="259">
        <f t="shared" si="15"/>
        <v>1637.2340425531916</v>
      </c>
      <c r="J121" s="259">
        <f t="shared" si="15"/>
        <v>1637.2340425531916</v>
      </c>
      <c r="K121" s="259">
        <f t="shared" si="15"/>
        <v>1637.2340425531916</v>
      </c>
      <c r="L121" s="259">
        <f t="shared" si="15"/>
        <v>1637.2340425531916</v>
      </c>
      <c r="M121" s="259">
        <f t="shared" si="15"/>
        <v>1637.2340425531916</v>
      </c>
      <c r="N121" s="83"/>
      <c r="O121" s="83"/>
      <c r="P121" s="89"/>
      <c r="Q121" s="89"/>
      <c r="R121" s="89"/>
      <c r="S121" s="89"/>
      <c r="T121" s="89"/>
      <c r="U121" s="89"/>
      <c r="V121" s="89"/>
      <c r="W121" s="89"/>
    </row>
    <row r="122" spans="3:23" s="87" customFormat="1" ht="15.65" customHeight="1" x14ac:dyDescent="0.3">
      <c r="C122" s="211" t="s">
        <v>114</v>
      </c>
      <c r="D122" s="257">
        <f>IF(ISERROR(INDEX($I$112:$I$116,MATCH(D121,$D$112:$D$116,1))),"",INDEX($I$112:$I$116,MATCH(D121,$D$112:$D$116,1)))</f>
        <v>0</v>
      </c>
      <c r="E122" s="257">
        <f t="shared" ref="E122:M122" si="16">IF(ISERROR(INDEX($I$112:$I$116,MATCH(E121,$D$112:$D$116,1))),"",INDEX($I$112:$I$116,MATCH(E121,$D$112:$D$116,1)))</f>
        <v>0</v>
      </c>
      <c r="F122" s="257">
        <f t="shared" si="16"/>
        <v>0</v>
      </c>
      <c r="G122" s="257">
        <f t="shared" si="16"/>
        <v>0</v>
      </c>
      <c r="H122" s="257">
        <f t="shared" si="16"/>
        <v>0</v>
      </c>
      <c r="I122" s="257">
        <f t="shared" si="16"/>
        <v>0</v>
      </c>
      <c r="J122" s="257">
        <f t="shared" si="16"/>
        <v>0</v>
      </c>
      <c r="K122" s="257">
        <f t="shared" si="16"/>
        <v>0</v>
      </c>
      <c r="L122" s="257">
        <f t="shared" si="16"/>
        <v>0</v>
      </c>
      <c r="M122" s="257">
        <f t="shared" si="16"/>
        <v>0</v>
      </c>
      <c r="N122" s="83"/>
      <c r="O122" s="89"/>
      <c r="P122" s="89"/>
      <c r="Q122" s="89"/>
      <c r="R122" s="89"/>
      <c r="S122" s="89"/>
      <c r="T122" s="89"/>
      <c r="U122" s="89"/>
      <c r="V122" s="89"/>
    </row>
    <row r="123" spans="3:23" s="87" customFormat="1" ht="15.65" customHeight="1" thickBot="1" x14ac:dyDescent="0.35">
      <c r="C123" s="212" t="s">
        <v>34</v>
      </c>
      <c r="D123" s="213">
        <f>D121*D122</f>
        <v>0</v>
      </c>
      <c r="E123" s="213">
        <f t="shared" ref="E123:M123" si="17">E121*E122</f>
        <v>0</v>
      </c>
      <c r="F123" s="213">
        <f t="shared" si="17"/>
        <v>0</v>
      </c>
      <c r="G123" s="213">
        <f t="shared" si="17"/>
        <v>0</v>
      </c>
      <c r="H123" s="213">
        <f t="shared" si="17"/>
        <v>0</v>
      </c>
      <c r="I123" s="213">
        <f t="shared" si="17"/>
        <v>0</v>
      </c>
      <c r="J123" s="213">
        <f t="shared" si="17"/>
        <v>0</v>
      </c>
      <c r="K123" s="213">
        <f t="shared" si="17"/>
        <v>0</v>
      </c>
      <c r="L123" s="213">
        <f t="shared" si="17"/>
        <v>0</v>
      </c>
      <c r="M123" s="213">
        <f t="shared" si="17"/>
        <v>0</v>
      </c>
      <c r="N123" s="83"/>
      <c r="O123" s="89"/>
      <c r="P123" s="89"/>
      <c r="Q123" s="89"/>
      <c r="R123" s="89"/>
      <c r="S123" s="89"/>
      <c r="T123" s="89"/>
      <c r="U123" s="89"/>
      <c r="V123" s="89"/>
    </row>
    <row r="124" spans="3:23" s="113" customFormat="1" ht="14" thickTop="1" x14ac:dyDescent="0.3">
      <c r="C124" s="120"/>
      <c r="D124" s="120"/>
      <c r="E124" s="120"/>
      <c r="F124" s="120"/>
      <c r="G124" s="120"/>
      <c r="H124" s="120"/>
      <c r="I124" s="120"/>
      <c r="J124" s="120"/>
      <c r="K124" s="120"/>
      <c r="L124" s="120"/>
      <c r="M124" s="120"/>
      <c r="N124" s="120"/>
      <c r="O124" s="89"/>
      <c r="P124" s="89"/>
      <c r="Q124" s="89"/>
      <c r="R124" s="89"/>
      <c r="S124" s="89"/>
      <c r="T124" s="89"/>
      <c r="U124" s="89"/>
      <c r="V124" s="89"/>
    </row>
    <row r="125" spans="3:23" s="113" customFormat="1" ht="13.5" x14ac:dyDescent="0.3">
      <c r="C125" s="120"/>
      <c r="D125" s="120"/>
      <c r="E125" s="120"/>
      <c r="F125" s="120"/>
      <c r="G125" s="120"/>
      <c r="H125" s="120"/>
      <c r="I125" s="120"/>
      <c r="J125" s="120"/>
      <c r="K125" s="120"/>
      <c r="L125" s="120"/>
      <c r="M125" s="120"/>
      <c r="N125" s="120"/>
      <c r="O125" s="89"/>
      <c r="P125" s="89"/>
      <c r="Q125" s="89"/>
      <c r="R125" s="89"/>
      <c r="S125" s="89"/>
      <c r="T125" s="89"/>
      <c r="U125" s="89"/>
      <c r="V125" s="89"/>
    </row>
    <row r="126" spans="3:23" s="113" customFormat="1" ht="13.5" x14ac:dyDescent="0.3">
      <c r="C126" s="288" t="s">
        <v>35</v>
      </c>
      <c r="D126" s="289"/>
      <c r="E126" s="289"/>
      <c r="F126" s="289"/>
      <c r="G126" s="120"/>
      <c r="H126" s="120"/>
      <c r="I126" s="120"/>
      <c r="J126" s="120"/>
      <c r="K126" s="120"/>
      <c r="L126" s="120"/>
      <c r="M126" s="120"/>
      <c r="N126" s="120"/>
      <c r="O126" s="89"/>
      <c r="P126" s="89"/>
      <c r="Q126" s="89"/>
      <c r="R126" s="89"/>
      <c r="S126" s="89"/>
      <c r="T126" s="89"/>
      <c r="U126" s="89"/>
      <c r="V126" s="89"/>
    </row>
    <row r="127" spans="3:23" s="113" customFormat="1" ht="15.5" thickBot="1" x14ac:dyDescent="0.35">
      <c r="C127" s="290" t="s">
        <v>76</v>
      </c>
      <c r="D127" s="291"/>
      <c r="E127" s="292"/>
      <c r="F127" s="166">
        <f>SUM(D123:M123)</f>
        <v>0</v>
      </c>
      <c r="G127" s="120"/>
      <c r="H127" s="120"/>
      <c r="I127" s="120"/>
      <c r="J127" s="120"/>
      <c r="K127" s="120"/>
      <c r="L127" s="120"/>
      <c r="M127" s="120"/>
      <c r="N127" s="120"/>
      <c r="O127" s="89"/>
      <c r="P127" s="89"/>
      <c r="Q127" s="89"/>
      <c r="R127" s="89"/>
      <c r="S127" s="89"/>
      <c r="T127" s="89"/>
      <c r="U127" s="89"/>
      <c r="V127" s="89"/>
    </row>
    <row r="128" spans="3:23" s="113" customFormat="1" ht="14" thickTop="1" x14ac:dyDescent="0.3">
      <c r="C128" s="120"/>
      <c r="D128" s="120"/>
      <c r="E128" s="120"/>
      <c r="F128" s="120"/>
      <c r="G128" s="120"/>
      <c r="H128" s="120"/>
      <c r="I128" s="120"/>
      <c r="J128" s="120"/>
      <c r="K128" s="120"/>
      <c r="L128" s="120"/>
      <c r="M128" s="120"/>
      <c r="N128" s="120"/>
      <c r="O128" s="89"/>
      <c r="P128" s="89"/>
      <c r="Q128" s="89"/>
      <c r="R128" s="89"/>
      <c r="S128" s="89"/>
      <c r="T128" s="89"/>
      <c r="U128" s="89"/>
      <c r="V128" s="89"/>
    </row>
    <row r="129" spans="3:22" s="113" customFormat="1" ht="13.5" x14ac:dyDescent="0.3">
      <c r="C129" s="120"/>
      <c r="D129" s="120"/>
      <c r="E129" s="120"/>
      <c r="F129" s="120"/>
      <c r="G129" s="120"/>
      <c r="H129" s="120"/>
      <c r="I129" s="120"/>
      <c r="J129" s="120"/>
      <c r="K129" s="120"/>
      <c r="L129" s="120"/>
      <c r="M129" s="120"/>
      <c r="N129" s="120"/>
      <c r="O129" s="89"/>
      <c r="P129" s="89"/>
      <c r="Q129" s="89"/>
      <c r="R129" s="89"/>
      <c r="S129" s="89"/>
      <c r="T129" s="89"/>
      <c r="U129" s="89"/>
      <c r="V129" s="89"/>
    </row>
    <row r="130" spans="3:22" s="113" customFormat="1" ht="16.5" customHeight="1" thickBot="1" x14ac:dyDescent="0.35">
      <c r="C130" s="121"/>
      <c r="D130" s="121"/>
      <c r="E130" s="121"/>
      <c r="F130" s="122"/>
      <c r="G130" s="122"/>
      <c r="H130" s="122"/>
      <c r="I130" s="122"/>
      <c r="J130" s="122"/>
      <c r="K130" s="122"/>
      <c r="L130" s="122"/>
      <c r="M130" s="122"/>
      <c r="N130" s="123"/>
      <c r="O130" s="105"/>
      <c r="P130" s="89"/>
      <c r="Q130" s="89"/>
      <c r="R130" s="89"/>
      <c r="S130" s="89"/>
      <c r="T130" s="89"/>
      <c r="U130" s="89"/>
      <c r="V130" s="89"/>
    </row>
    <row r="131" spans="3:22" s="113" customFormat="1" ht="16.5" customHeight="1" x14ac:dyDescent="0.3">
      <c r="C131" s="124"/>
      <c r="D131" s="124"/>
      <c r="E131" s="124"/>
      <c r="F131" s="123"/>
      <c r="G131" s="123"/>
      <c r="H131" s="123"/>
      <c r="I131" s="123"/>
      <c r="J131" s="123"/>
      <c r="K131" s="123"/>
      <c r="L131" s="123"/>
      <c r="M131" s="123"/>
      <c r="N131" s="123"/>
      <c r="O131" s="105"/>
      <c r="P131" s="89"/>
      <c r="Q131" s="89"/>
      <c r="R131" s="89"/>
      <c r="S131" s="89"/>
      <c r="T131" s="89"/>
      <c r="U131" s="89"/>
      <c r="V131" s="89"/>
    </row>
  </sheetData>
  <sheetProtection algorithmName="SHA-512" hashValue="ekKk9NT/ync/obtstw5BWwghIAbo003s+CegNp0u//jLiiXa60vJTnOoPI5bEUjowT5Lyr7L9Vd55NAz2P4H5Q==" saltValue="Bq73q5f9dJv1iPGiIL9VAg==" spinCount="100000" sheet="1" objects="1" scenarios="1"/>
  <mergeCells count="30">
    <mergeCell ref="H110:H111"/>
    <mergeCell ref="C117:G118"/>
    <mergeCell ref="C71:F71"/>
    <mergeCell ref="C72:E72"/>
    <mergeCell ref="C98:F98"/>
    <mergeCell ref="C99:E99"/>
    <mergeCell ref="H83:H84"/>
    <mergeCell ref="C90:G91"/>
    <mergeCell ref="C126:F126"/>
    <mergeCell ref="C127:E127"/>
    <mergeCell ref="F55:F56"/>
    <mergeCell ref="D56:E56"/>
    <mergeCell ref="G56:G57"/>
    <mergeCell ref="F82:F83"/>
    <mergeCell ref="D83:E83"/>
    <mergeCell ref="G83:G84"/>
    <mergeCell ref="F109:F110"/>
    <mergeCell ref="D110:E110"/>
    <mergeCell ref="G110:G111"/>
    <mergeCell ref="H56:H57"/>
    <mergeCell ref="C63:G64"/>
    <mergeCell ref="D9:H10"/>
    <mergeCell ref="I9:M10"/>
    <mergeCell ref="F28:F29"/>
    <mergeCell ref="D29:E29"/>
    <mergeCell ref="G29:G30"/>
    <mergeCell ref="H29:H30"/>
    <mergeCell ref="C36:G37"/>
    <mergeCell ref="C44:F44"/>
    <mergeCell ref="C45:E45"/>
  </mergeCells>
  <phoneticPr fontId="3" type="noConversion"/>
  <conditionalFormatting sqref="E31:E34">
    <cfRule type="expression" dxfId="27" priority="28">
      <formula>#REF!=2</formula>
    </cfRule>
  </conditionalFormatting>
  <conditionalFormatting sqref="E35">
    <cfRule type="expression" dxfId="26" priority="22">
      <formula>E34="&gt;"</formula>
    </cfRule>
  </conditionalFormatting>
  <conditionalFormatting sqref="E58:E61">
    <cfRule type="expression" dxfId="25" priority="21">
      <formula>#REF!=2</formula>
    </cfRule>
  </conditionalFormatting>
  <conditionalFormatting sqref="E62">
    <cfRule type="expression" dxfId="24" priority="15">
      <formula>E61="&gt;"</formula>
    </cfRule>
  </conditionalFormatting>
  <conditionalFormatting sqref="E85:E88">
    <cfRule type="expression" dxfId="23" priority="14">
      <formula>#REF!=2</formula>
    </cfRule>
  </conditionalFormatting>
  <conditionalFormatting sqref="E89">
    <cfRule type="expression" dxfId="22" priority="8">
      <formula>E88="&gt;"</formula>
    </cfRule>
  </conditionalFormatting>
  <conditionalFormatting sqref="E112:E115">
    <cfRule type="expression" dxfId="21" priority="7">
      <formula>#REF!=2</formula>
    </cfRule>
  </conditionalFormatting>
  <conditionalFormatting sqref="E116">
    <cfRule type="expression" dxfId="20" priority="1">
      <formula>E115="&gt;"</formula>
    </cfRule>
  </conditionalFormatting>
  <conditionalFormatting sqref="H31:H35">
    <cfRule type="expression" dxfId="19" priority="23">
      <formula>P31=2</formula>
    </cfRule>
  </conditionalFormatting>
  <conditionalFormatting sqref="H58:H62">
    <cfRule type="expression" dxfId="18" priority="16">
      <formula>P58=2</formula>
    </cfRule>
  </conditionalFormatting>
  <conditionalFormatting sqref="H85:H89">
    <cfRule type="expression" dxfId="17" priority="9">
      <formula>P85=2</formula>
    </cfRule>
  </conditionalFormatting>
  <conditionalFormatting sqref="H112:H116">
    <cfRule type="expression" dxfId="16" priority="2">
      <formula>P112=2</formula>
    </cfRule>
  </conditionalFormatting>
  <conditionalFormatting sqref="I31:I35">
    <cfRule type="expression" dxfId="15" priority="25">
      <formula>P31=2</formula>
    </cfRule>
    <cfRule type="expression" dxfId="14" priority="26">
      <formula>Q31=0</formula>
    </cfRule>
    <cfRule type="expression" dxfId="13" priority="27">
      <formula>Q31=1</formula>
    </cfRule>
  </conditionalFormatting>
  <conditionalFormatting sqref="I36">
    <cfRule type="expression" dxfId="12" priority="24">
      <formula>$Q$34&gt;0</formula>
    </cfRule>
  </conditionalFormatting>
  <conditionalFormatting sqref="I58:I62">
    <cfRule type="expression" dxfId="11" priority="18">
      <formula>P58=2</formula>
    </cfRule>
    <cfRule type="expression" dxfId="10" priority="19">
      <formula>Q58=0</formula>
    </cfRule>
    <cfRule type="expression" dxfId="9" priority="20">
      <formula>Q58=1</formula>
    </cfRule>
  </conditionalFormatting>
  <conditionalFormatting sqref="I63">
    <cfRule type="expression" dxfId="8" priority="17">
      <formula>$Q$34&gt;0</formula>
    </cfRule>
  </conditionalFormatting>
  <conditionalFormatting sqref="I85:I89">
    <cfRule type="expression" dxfId="7" priority="11">
      <formula>P85=2</formula>
    </cfRule>
    <cfRule type="expression" dxfId="6" priority="12">
      <formula>Q85=0</formula>
    </cfRule>
    <cfRule type="expression" dxfId="5" priority="13">
      <formula>Q85=1</formula>
    </cfRule>
  </conditionalFormatting>
  <conditionalFormatting sqref="I90">
    <cfRule type="expression" dxfId="4" priority="10">
      <formula>$Q$34&gt;0</formula>
    </cfRule>
  </conditionalFormatting>
  <conditionalFormatting sqref="I112:I116">
    <cfRule type="expression" dxfId="3" priority="4">
      <formula>P112=2</formula>
    </cfRule>
    <cfRule type="expression" dxfId="2" priority="5">
      <formula>Q112=0</formula>
    </cfRule>
    <cfRule type="expression" dxfId="1" priority="6">
      <formula>Q112=1</formula>
    </cfRule>
  </conditionalFormatting>
  <conditionalFormatting sqref="I117">
    <cfRule type="expression" dxfId="0" priority="3">
      <formula>$Q$34&gt;0</formula>
    </cfRule>
  </conditionalFormatting>
  <pageMargins left="0.7" right="0.7" top="0.75" bottom="0.75" header="0.3" footer="0.3"/>
  <pageSetup paperSize="9" orientation="portrait" r:id="rId1"/>
  <ignoredErrors>
    <ignoredError sqref="D40:M40 D67:M67"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E4D6-11C2-4F06-9C80-20EC491B85AA}">
  <sheetPr codeName="Blad5">
    <pageSetUpPr fitToPage="1"/>
  </sheetPr>
  <dimension ref="A1:AH106"/>
  <sheetViews>
    <sheetView showGridLines="0" showZeros="0" topLeftCell="B1" zoomScale="90" zoomScaleNormal="90" workbookViewId="0">
      <selection activeCell="D2" sqref="D2"/>
    </sheetView>
  </sheetViews>
  <sheetFormatPr defaultColWidth="0" defaultRowHeight="0" customHeight="1" zeroHeight="1" x14ac:dyDescent="0.3"/>
  <cols>
    <col min="1" max="1" width="2.7265625" style="74" hidden="1" customWidth="1"/>
    <col min="2" max="2" width="5.453125" style="74" customWidth="1"/>
    <col min="3" max="3" width="57" style="74" customWidth="1"/>
    <col min="4" max="4" width="21" style="74" bestFit="1" customWidth="1"/>
    <col min="5" max="5" width="25.453125" style="74" bestFit="1" customWidth="1"/>
    <col min="6" max="6" width="17.81640625" style="78" bestFit="1" customWidth="1"/>
    <col min="7" max="7" width="22.7265625" style="78" bestFit="1" customWidth="1"/>
    <col min="8" max="11" width="22.7265625" style="78" customWidth="1"/>
    <col min="12" max="13" width="22.7265625" style="78" bestFit="1" customWidth="1"/>
    <col min="14" max="14" width="22.7265625" style="78" customWidth="1"/>
    <col min="15" max="15" width="3.453125" style="74" customWidth="1"/>
    <col min="16" max="34" width="10.453125" style="74" hidden="1" customWidth="1"/>
    <col min="35" max="16384" width="8.81640625" style="74" hidden="1"/>
  </cols>
  <sheetData>
    <row r="1" spans="1:14" s="126" customFormat="1" ht="12" customHeight="1" x14ac:dyDescent="0.2">
      <c r="A1" s="125"/>
      <c r="B1" s="125"/>
      <c r="C1" s="125"/>
      <c r="D1" s="125"/>
      <c r="E1" s="125"/>
      <c r="F1" s="125"/>
      <c r="G1" s="125"/>
      <c r="H1" s="125"/>
      <c r="I1" s="125"/>
      <c r="J1" s="125"/>
      <c r="K1" s="125"/>
      <c r="L1" s="125"/>
      <c r="M1" s="125"/>
      <c r="N1" s="125"/>
    </row>
    <row r="2" spans="1:14" s="130" customFormat="1" ht="22.4" customHeight="1" x14ac:dyDescent="0.35">
      <c r="A2" s="127"/>
      <c r="B2" s="127"/>
      <c r="C2" s="128" t="str">
        <f>Samenvatting!B2</f>
        <v>Europese aanbesteding</v>
      </c>
      <c r="D2" s="35"/>
      <c r="E2" s="35"/>
      <c r="F2" s="33"/>
      <c r="G2" s="33"/>
      <c r="H2" s="33"/>
      <c r="I2" s="33"/>
      <c r="J2" s="33"/>
      <c r="K2" s="33"/>
      <c r="L2" s="33"/>
      <c r="M2" s="129"/>
      <c r="N2" s="129"/>
    </row>
    <row r="3" spans="1:14" s="133" customFormat="1" ht="22.4" customHeight="1" x14ac:dyDescent="0.35">
      <c r="A3" s="131"/>
      <c r="B3" s="131"/>
      <c r="C3" s="40" t="str">
        <f>Samenvatting!B3</f>
        <v>Hoog Volume Printers</v>
      </c>
      <c r="D3" s="132"/>
      <c r="E3" s="41"/>
      <c r="F3" s="41"/>
      <c r="G3" s="41"/>
      <c r="H3" s="41"/>
      <c r="I3" s="41"/>
      <c r="J3" s="41"/>
      <c r="K3" s="41"/>
      <c r="L3" s="41"/>
      <c r="M3" s="129"/>
      <c r="N3" s="129"/>
    </row>
    <row r="4" spans="1:14" s="133" customFormat="1" ht="17.5" customHeight="1" x14ac:dyDescent="0.35">
      <c r="A4" s="131"/>
      <c r="B4" s="131"/>
      <c r="C4" s="45" t="s">
        <v>48</v>
      </c>
      <c r="D4" s="45"/>
      <c r="E4" s="41"/>
      <c r="F4" s="41"/>
      <c r="G4" s="41"/>
      <c r="H4" s="41"/>
      <c r="I4" s="41"/>
      <c r="J4" s="41"/>
      <c r="K4" s="41"/>
      <c r="L4" s="41"/>
      <c r="M4" s="129"/>
      <c r="N4" s="129"/>
    </row>
    <row r="5" spans="1:14" s="133" customFormat="1" ht="17.5" customHeight="1" x14ac:dyDescent="0.35">
      <c r="A5" s="131"/>
      <c r="B5" s="131"/>
      <c r="C5" s="134" t="str">
        <f>Samenvatting!B5</f>
        <v>IUC25-019</v>
      </c>
      <c r="D5" s="135"/>
      <c r="E5" s="41"/>
      <c r="F5" s="41"/>
      <c r="G5" s="41"/>
      <c r="H5" s="41"/>
      <c r="I5" s="41"/>
      <c r="J5" s="41"/>
      <c r="K5" s="41"/>
      <c r="L5" s="41"/>
      <c r="M5" s="129"/>
      <c r="N5" s="129"/>
    </row>
    <row r="6" spans="1:14" s="133" customFormat="1" ht="17.5" customHeight="1" x14ac:dyDescent="0.35">
      <c r="A6" s="131"/>
      <c r="B6" s="131"/>
      <c r="C6" s="136" t="str">
        <f>Samenvatting!B6</f>
        <v>(Prijzen exclusief BTW)</v>
      </c>
      <c r="D6" s="137"/>
      <c r="E6" s="41"/>
      <c r="F6" s="41"/>
      <c r="G6" s="41"/>
      <c r="H6" s="41"/>
      <c r="I6" s="41"/>
      <c r="J6" s="41"/>
      <c r="K6" s="41"/>
      <c r="L6" s="41"/>
      <c r="M6" s="129"/>
      <c r="N6" s="129"/>
    </row>
    <row r="7" spans="1:14" s="126" customFormat="1" ht="17.5" customHeight="1" x14ac:dyDescent="0.3">
      <c r="A7" s="125"/>
      <c r="B7" s="125"/>
      <c r="C7" s="17"/>
      <c r="D7" s="17"/>
      <c r="E7" s="138"/>
      <c r="F7" s="49"/>
      <c r="G7" s="49"/>
      <c r="H7" s="49"/>
      <c r="I7" s="49"/>
      <c r="J7" s="49"/>
      <c r="K7" s="49"/>
      <c r="L7" s="49"/>
      <c r="M7" s="139"/>
      <c r="N7" s="139"/>
    </row>
    <row r="8" spans="1:14" ht="14" thickBot="1" x14ac:dyDescent="0.35">
      <c r="C8" s="75"/>
      <c r="D8" s="75"/>
      <c r="E8" s="75"/>
      <c r="F8" s="76"/>
      <c r="G8" s="76"/>
      <c r="H8" s="76"/>
      <c r="I8" s="76"/>
      <c r="J8" s="76"/>
      <c r="K8" s="76"/>
      <c r="L8" s="76"/>
      <c r="M8" s="76"/>
      <c r="N8" s="76"/>
    </row>
    <row r="9" spans="1:14" ht="13.5" x14ac:dyDescent="0.3">
      <c r="C9" s="228"/>
      <c r="D9" s="228"/>
      <c r="E9" s="228"/>
    </row>
    <row r="10" spans="1:14" ht="15" x14ac:dyDescent="0.3">
      <c r="C10" s="158" t="s">
        <v>9</v>
      </c>
      <c r="D10" s="265" t="s">
        <v>38</v>
      </c>
      <c r="E10" s="266"/>
      <c r="F10" s="266"/>
      <c r="G10" s="266"/>
      <c r="H10" s="267"/>
      <c r="I10" s="265" t="s">
        <v>123</v>
      </c>
      <c r="J10" s="266"/>
      <c r="K10" s="266"/>
      <c r="L10" s="266"/>
      <c r="M10" s="267"/>
      <c r="N10" s="234"/>
    </row>
    <row r="11" spans="1:14" ht="13.5" x14ac:dyDescent="0.3">
      <c r="C11" s="55"/>
      <c r="D11" s="268"/>
      <c r="E11" s="269"/>
      <c r="F11" s="269"/>
      <c r="G11" s="269"/>
      <c r="H11" s="270"/>
      <c r="I11" s="268"/>
      <c r="J11" s="269"/>
      <c r="K11" s="269"/>
      <c r="L11" s="269"/>
      <c r="M11" s="270"/>
      <c r="N11" s="234"/>
    </row>
    <row r="12" spans="1:14" ht="15" x14ac:dyDescent="0.3">
      <c r="C12" s="56"/>
      <c r="D12" s="168" t="s">
        <v>10</v>
      </c>
      <c r="E12" s="168" t="s">
        <v>11</v>
      </c>
      <c r="F12" s="168" t="s">
        <v>12</v>
      </c>
      <c r="G12" s="168" t="s">
        <v>13</v>
      </c>
      <c r="H12" s="168" t="s">
        <v>14</v>
      </c>
      <c r="I12" s="168" t="s">
        <v>17</v>
      </c>
      <c r="J12" s="168" t="s">
        <v>56</v>
      </c>
      <c r="K12" s="168" t="s">
        <v>57</v>
      </c>
      <c r="L12" s="168" t="s">
        <v>58</v>
      </c>
      <c r="M12" s="168" t="s">
        <v>59</v>
      </c>
      <c r="N12" s="234"/>
    </row>
    <row r="13" spans="1:14" ht="13.5" x14ac:dyDescent="0.3">
      <c r="C13" s="169" t="str">
        <f>'0. Dimensionering'!B24</f>
        <v>Additionele dienstverlening</v>
      </c>
      <c r="D13" s="263"/>
      <c r="E13" s="264"/>
      <c r="F13" s="264"/>
      <c r="G13" s="264"/>
      <c r="H13" s="264"/>
      <c r="I13" s="264"/>
      <c r="J13" s="264"/>
      <c r="K13" s="264"/>
      <c r="L13" s="264"/>
      <c r="M13" s="264"/>
      <c r="N13" s="234"/>
    </row>
    <row r="14" spans="1:14" ht="13.5" x14ac:dyDescent="0.3">
      <c r="C14" s="160" t="str">
        <f>'0. Dimensionering'!B25</f>
        <v xml:space="preserve"># Uren Consultancy </v>
      </c>
      <c r="D14" s="161">
        <f>'0. Dimensionering'!C25</f>
        <v>120</v>
      </c>
      <c r="E14" s="161">
        <f>'0. Dimensionering'!D25</f>
        <v>120</v>
      </c>
      <c r="F14" s="161">
        <f>'0. Dimensionering'!I25</f>
        <v>120</v>
      </c>
      <c r="G14" s="161">
        <f>'0. Dimensionering'!J25</f>
        <v>120</v>
      </c>
      <c r="H14" s="161">
        <f>'0. Dimensionering'!G25</f>
        <v>120</v>
      </c>
      <c r="I14" s="161">
        <f>'0. Dimensionering'!H25</f>
        <v>120</v>
      </c>
      <c r="J14" s="161">
        <f>'0. Dimensionering'!I25</f>
        <v>120</v>
      </c>
      <c r="K14" s="161">
        <f>'0. Dimensionering'!J25</f>
        <v>120</v>
      </c>
      <c r="L14" s="161">
        <f>'0. Dimensionering'!K25</f>
        <v>120</v>
      </c>
      <c r="M14" s="161">
        <f>'0. Dimensionering'!L25</f>
        <v>120</v>
      </c>
      <c r="N14" s="234"/>
    </row>
    <row r="15" spans="1:14" s="140" customFormat="1" ht="14" thickBot="1" x14ac:dyDescent="0.4">
      <c r="C15" s="141"/>
      <c r="D15" s="142"/>
      <c r="E15" s="142"/>
      <c r="F15" s="142"/>
      <c r="G15" s="142"/>
      <c r="H15" s="142"/>
      <c r="I15" s="142"/>
      <c r="J15" s="142"/>
      <c r="K15" s="142"/>
      <c r="L15" s="142"/>
      <c r="M15" s="142"/>
      <c r="N15" s="144"/>
    </row>
    <row r="16" spans="1:14" s="140" customFormat="1" ht="13.5" x14ac:dyDescent="0.35">
      <c r="C16" s="143"/>
      <c r="D16" s="144"/>
      <c r="E16" s="144"/>
      <c r="F16" s="144"/>
      <c r="G16" s="144"/>
      <c r="H16" s="144"/>
      <c r="I16" s="144"/>
      <c r="J16" s="144"/>
      <c r="K16" s="144"/>
      <c r="L16" s="144"/>
      <c r="M16" s="144"/>
      <c r="N16" s="144"/>
    </row>
    <row r="17" spans="2:14" s="140" customFormat="1" ht="15" x14ac:dyDescent="0.3">
      <c r="B17" s="173" t="s">
        <v>106</v>
      </c>
      <c r="C17" s="165" t="s">
        <v>37</v>
      </c>
      <c r="D17" s="77"/>
      <c r="E17" s="235"/>
      <c r="F17" s="236"/>
      <c r="G17" s="236" t="s">
        <v>38</v>
      </c>
      <c r="H17" s="237"/>
      <c r="I17" s="238"/>
      <c r="J17" s="304" t="s">
        <v>122</v>
      </c>
      <c r="K17" s="305"/>
      <c r="L17" s="305"/>
      <c r="M17" s="305"/>
      <c r="N17" s="306"/>
    </row>
    <row r="18" spans="2:14" s="140" customFormat="1" ht="13.5" x14ac:dyDescent="0.3">
      <c r="C18" s="219" t="s">
        <v>19</v>
      </c>
      <c r="D18" s="167" t="s">
        <v>69</v>
      </c>
      <c r="E18" s="171" t="s">
        <v>10</v>
      </c>
      <c r="F18" s="172" t="s">
        <v>11</v>
      </c>
      <c r="G18" s="172" t="s">
        <v>12</v>
      </c>
      <c r="H18" s="171" t="s">
        <v>13</v>
      </c>
      <c r="I18" s="172" t="s">
        <v>14</v>
      </c>
      <c r="J18" s="172" t="s">
        <v>17</v>
      </c>
      <c r="K18" s="171" t="s">
        <v>56</v>
      </c>
      <c r="L18" s="172" t="s">
        <v>57</v>
      </c>
      <c r="M18" s="172" t="s">
        <v>58</v>
      </c>
      <c r="N18" s="172" t="s">
        <v>59</v>
      </c>
    </row>
    <row r="19" spans="2:14" s="140" customFormat="1" ht="14" thickBot="1" x14ac:dyDescent="0.35">
      <c r="C19" s="220" t="s">
        <v>70</v>
      </c>
      <c r="D19" s="221"/>
      <c r="E19" s="213">
        <f>D14*$D$19</f>
        <v>0</v>
      </c>
      <c r="F19" s="213">
        <f>E14*$D$19</f>
        <v>0</v>
      </c>
      <c r="G19" s="213">
        <f>F14*$D$19</f>
        <v>0</v>
      </c>
      <c r="H19" s="213">
        <f t="shared" ref="H19:M19" si="0">G14*$D$19</f>
        <v>0</v>
      </c>
      <c r="I19" s="213">
        <f t="shared" si="0"/>
        <v>0</v>
      </c>
      <c r="J19" s="213">
        <f t="shared" si="0"/>
        <v>0</v>
      </c>
      <c r="K19" s="213">
        <f t="shared" si="0"/>
        <v>0</v>
      </c>
      <c r="L19" s="213">
        <f t="shared" si="0"/>
        <v>0</v>
      </c>
      <c r="M19" s="213">
        <f t="shared" si="0"/>
        <v>0</v>
      </c>
      <c r="N19" s="213">
        <f t="shared" ref="N19" si="1">M14*$D$19</f>
        <v>0</v>
      </c>
    </row>
    <row r="20" spans="2:14" s="140" customFormat="1" ht="14" thickTop="1" x14ac:dyDescent="0.35">
      <c r="C20" s="145"/>
      <c r="D20" s="145"/>
      <c r="E20" s="145"/>
      <c r="F20" s="145"/>
      <c r="G20" s="145"/>
      <c r="H20" s="145"/>
      <c r="I20" s="145"/>
      <c r="J20" s="145"/>
      <c r="K20" s="145"/>
      <c r="L20" s="145"/>
      <c r="M20" s="145"/>
      <c r="N20" s="145"/>
    </row>
    <row r="21" spans="2:14" s="140" customFormat="1" ht="15.5" thickBot="1" x14ac:dyDescent="0.4">
      <c r="C21" s="302" t="s">
        <v>36</v>
      </c>
      <c r="D21" s="303"/>
      <c r="E21" s="218">
        <f>SUM(E19:N19)</f>
        <v>0</v>
      </c>
      <c r="F21" s="145"/>
      <c r="G21" s="145"/>
      <c r="H21" s="145"/>
      <c r="I21" s="145"/>
      <c r="J21" s="145"/>
      <c r="K21" s="145"/>
      <c r="L21" s="145"/>
      <c r="M21" s="145"/>
      <c r="N21" s="145"/>
    </row>
    <row r="22" spans="2:14" s="140" customFormat="1" ht="14.5" thickTop="1" thickBot="1" x14ac:dyDescent="0.4">
      <c r="C22" s="141"/>
      <c r="D22" s="142"/>
      <c r="E22" s="142"/>
      <c r="F22" s="142"/>
      <c r="G22" s="142"/>
      <c r="H22" s="142"/>
      <c r="I22" s="142"/>
      <c r="J22" s="142"/>
      <c r="K22" s="142"/>
      <c r="L22" s="142"/>
      <c r="M22" s="142"/>
      <c r="N22" s="142"/>
    </row>
    <row r="23" spans="2:14" ht="12.65" customHeight="1" x14ac:dyDescent="0.3"/>
    <row r="24" spans="2:14" ht="12.65" hidden="1" customHeight="1" x14ac:dyDescent="0.3"/>
    <row r="25" spans="2:14" ht="12.65" hidden="1" customHeight="1" x14ac:dyDescent="0.3"/>
    <row r="26" spans="2:14" ht="12.65" hidden="1" customHeight="1" x14ac:dyDescent="0.3"/>
    <row r="27" spans="2:14" ht="12.65" hidden="1" customHeight="1" x14ac:dyDescent="0.3"/>
    <row r="28" spans="2:14" ht="12.65" hidden="1" customHeight="1" x14ac:dyDescent="0.3"/>
    <row r="29" spans="2:14" ht="12.65" hidden="1" customHeight="1" x14ac:dyDescent="0.3"/>
    <row r="30" spans="2:14" ht="12.65" hidden="1" customHeight="1" x14ac:dyDescent="0.3"/>
    <row r="31" spans="2:14" ht="12.65" hidden="1" customHeight="1" x14ac:dyDescent="0.3"/>
    <row r="32" spans="2:14" ht="12.65" hidden="1" customHeight="1" x14ac:dyDescent="0.3"/>
    <row r="33" ht="12.65" hidden="1" customHeight="1" x14ac:dyDescent="0.3"/>
    <row r="34" ht="12.65" hidden="1" customHeight="1" x14ac:dyDescent="0.3"/>
    <row r="35" ht="12.65" hidden="1" customHeight="1" x14ac:dyDescent="0.3"/>
    <row r="36" ht="12.65" hidden="1" customHeight="1" x14ac:dyDescent="0.3"/>
    <row r="37" ht="12.65" hidden="1" customHeight="1" x14ac:dyDescent="0.3"/>
    <row r="38" ht="12.65" hidden="1" customHeight="1" x14ac:dyDescent="0.3"/>
    <row r="39" ht="12.65" hidden="1" customHeight="1" x14ac:dyDescent="0.3"/>
    <row r="40" ht="12.65" hidden="1" customHeight="1" x14ac:dyDescent="0.3"/>
    <row r="41" ht="12.65" hidden="1" customHeight="1" x14ac:dyDescent="0.3"/>
    <row r="42" ht="12.65" hidden="1" customHeight="1" x14ac:dyDescent="0.3"/>
    <row r="43" ht="12.65" hidden="1" customHeight="1" x14ac:dyDescent="0.3"/>
    <row r="44" ht="12.65" hidden="1" customHeight="1" x14ac:dyDescent="0.3"/>
    <row r="45" ht="12.65" hidden="1" customHeight="1" x14ac:dyDescent="0.3"/>
    <row r="46" ht="12.65" hidden="1" customHeight="1" x14ac:dyDescent="0.3"/>
    <row r="47" ht="12.65" hidden="1" customHeight="1" x14ac:dyDescent="0.3"/>
    <row r="48" ht="12.65" hidden="1" customHeight="1" x14ac:dyDescent="0.3"/>
    <row r="49" ht="12.65" hidden="1" customHeight="1" x14ac:dyDescent="0.3"/>
    <row r="50" ht="12.65" hidden="1" customHeight="1" x14ac:dyDescent="0.3"/>
    <row r="51" ht="12.65" hidden="1" customHeight="1" x14ac:dyDescent="0.3"/>
    <row r="52" ht="12.65" hidden="1" customHeight="1" x14ac:dyDescent="0.3"/>
    <row r="53" ht="12.65" hidden="1" customHeight="1" x14ac:dyDescent="0.3"/>
    <row r="54" ht="12.65" hidden="1" customHeight="1" x14ac:dyDescent="0.3"/>
    <row r="55" ht="12.65" hidden="1" customHeight="1" x14ac:dyDescent="0.3"/>
    <row r="56" ht="12.65" hidden="1" customHeight="1" x14ac:dyDescent="0.3"/>
    <row r="57" ht="12.65" hidden="1" customHeight="1" x14ac:dyDescent="0.3"/>
    <row r="58" ht="12.65" hidden="1" customHeight="1" x14ac:dyDescent="0.3"/>
    <row r="59" ht="12.65" hidden="1" customHeight="1" x14ac:dyDescent="0.3"/>
    <row r="60" ht="12.65" hidden="1" customHeight="1" x14ac:dyDescent="0.3"/>
    <row r="61" ht="12.65" hidden="1" customHeight="1" x14ac:dyDescent="0.3"/>
    <row r="62" ht="12.65" hidden="1" customHeight="1" x14ac:dyDescent="0.3"/>
    <row r="63" ht="12.65" hidden="1" customHeight="1" x14ac:dyDescent="0.3"/>
    <row r="64" ht="12.65" hidden="1" customHeight="1" x14ac:dyDescent="0.3"/>
    <row r="65" ht="12.65" hidden="1" customHeight="1" x14ac:dyDescent="0.3"/>
    <row r="66" ht="12.65" hidden="1" customHeight="1" x14ac:dyDescent="0.3"/>
    <row r="67" ht="12.65" hidden="1" customHeight="1" x14ac:dyDescent="0.3"/>
    <row r="68" ht="12.65" hidden="1" customHeight="1" x14ac:dyDescent="0.3"/>
    <row r="69" ht="12.65" hidden="1" customHeight="1" x14ac:dyDescent="0.3"/>
    <row r="70" ht="12.65" hidden="1" customHeight="1" x14ac:dyDescent="0.3"/>
    <row r="71" ht="12.65" hidden="1" customHeight="1" x14ac:dyDescent="0.3"/>
    <row r="72" ht="12.65" hidden="1" customHeight="1" x14ac:dyDescent="0.3"/>
    <row r="73" ht="12.65" hidden="1" customHeight="1" x14ac:dyDescent="0.3"/>
    <row r="74" ht="12.65" hidden="1" customHeight="1" x14ac:dyDescent="0.3"/>
    <row r="75" ht="12.65" hidden="1" customHeight="1" x14ac:dyDescent="0.3"/>
    <row r="76" ht="12.65" hidden="1" customHeight="1" x14ac:dyDescent="0.3"/>
    <row r="77" ht="12.65" hidden="1" customHeight="1" x14ac:dyDescent="0.3"/>
    <row r="78" ht="12.65" hidden="1" customHeight="1" x14ac:dyDescent="0.3"/>
    <row r="79" ht="12.65" hidden="1" customHeight="1" x14ac:dyDescent="0.3"/>
    <row r="80" ht="12.65" hidden="1" customHeight="1" x14ac:dyDescent="0.3"/>
    <row r="81" ht="12.65" hidden="1" customHeight="1" x14ac:dyDescent="0.3"/>
    <row r="82" ht="12.65" hidden="1" customHeight="1" x14ac:dyDescent="0.3"/>
    <row r="83" ht="12.65" hidden="1" customHeight="1" x14ac:dyDescent="0.3"/>
    <row r="84" ht="12.65" hidden="1" customHeight="1" x14ac:dyDescent="0.3"/>
    <row r="85" ht="12.65" hidden="1" customHeight="1" x14ac:dyDescent="0.3"/>
    <row r="86" ht="12.65" hidden="1" customHeight="1" x14ac:dyDescent="0.3"/>
    <row r="87" ht="12.65" hidden="1" customHeight="1" x14ac:dyDescent="0.3"/>
    <row r="88" ht="12.65" hidden="1" customHeight="1" x14ac:dyDescent="0.3"/>
    <row r="89" ht="12.65" hidden="1" customHeight="1" x14ac:dyDescent="0.3"/>
    <row r="90" ht="12.65" hidden="1" customHeight="1" x14ac:dyDescent="0.3"/>
    <row r="91" ht="12.65" hidden="1" customHeight="1" x14ac:dyDescent="0.3"/>
    <row r="92" ht="12.65" hidden="1" customHeight="1" x14ac:dyDescent="0.3"/>
    <row r="93" ht="12.65" hidden="1" customHeight="1" x14ac:dyDescent="0.3"/>
    <row r="94" ht="12.65" hidden="1" customHeight="1" x14ac:dyDescent="0.3"/>
    <row r="95" ht="12.65" hidden="1" customHeight="1" x14ac:dyDescent="0.3"/>
    <row r="96" ht="12.65" hidden="1" customHeight="1" x14ac:dyDescent="0.3"/>
    <row r="97" ht="12.65" hidden="1" customHeight="1" x14ac:dyDescent="0.3"/>
    <row r="98" ht="12.65" hidden="1" customHeight="1" x14ac:dyDescent="0.3"/>
    <row r="99" ht="12.65" hidden="1" customHeight="1" x14ac:dyDescent="0.3"/>
    <row r="100" ht="12.65" hidden="1" customHeight="1" x14ac:dyDescent="0.3"/>
    <row r="101" ht="12.65" hidden="1" customHeight="1" x14ac:dyDescent="0.3"/>
    <row r="102" ht="12.65" hidden="1" customHeight="1" x14ac:dyDescent="0.3"/>
    <row r="103" ht="12.65" hidden="1" customHeight="1" x14ac:dyDescent="0.3"/>
    <row r="104" ht="12.65" hidden="1" customHeight="1" x14ac:dyDescent="0.3"/>
    <row r="105" ht="12.65" hidden="1" customHeight="1" x14ac:dyDescent="0.3"/>
    <row r="106" ht="12.65" hidden="1" customHeight="1" x14ac:dyDescent="0.3"/>
  </sheetData>
  <sheetProtection algorithmName="SHA-512" hashValue="zE/y3C06TekFcl2SSV9vn66mXRgUI7BMJ5hgmloPnW24yNIbaMv12im5Mqh887gBDjL0eBaM2+mash6UPIM6aA==" saltValue="uQQ9cr0xsIq8Y6PMM2u0Wg==" spinCount="100000" sheet="1" objects="1" scenarios="1"/>
  <mergeCells count="5">
    <mergeCell ref="C21:D21"/>
    <mergeCell ref="D13:M13"/>
    <mergeCell ref="D10:H11"/>
    <mergeCell ref="I10:M11"/>
    <mergeCell ref="J17:N17"/>
  </mergeCells>
  <phoneticPr fontId="3" type="noConversion"/>
  <pageMargins left="0.75" right="0.75" top="0.51" bottom="0.46" header="0.5" footer="0.5"/>
  <pageSetup paperSize="9"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Samenvatting</vt:lpstr>
      <vt:lpstr>0. Dimensionering</vt:lpstr>
      <vt:lpstr>1. Onderhoud en Support</vt:lpstr>
      <vt:lpstr>2. Nadere Leveringen</vt:lpstr>
      <vt:lpstr>3. Additionele diensten</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Jeroen J. Papen</cp:lastModifiedBy>
  <dcterms:created xsi:type="dcterms:W3CDTF">2019-08-27T11:41:48Z</dcterms:created>
  <dcterms:modified xsi:type="dcterms:W3CDTF">2025-10-06T15:26:24Z</dcterms:modified>
</cp:coreProperties>
</file>