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LeerPlein055/Schoonmaakdienstverlening/Nota van Inlichtingen/NvI 1/"/>
    </mc:Choice>
  </mc:AlternateContent>
  <xr:revisionPtr revIDLastSave="2066" documentId="8_{5396DAFF-434E-422E-8ADC-4BF17116C7DA}" xr6:coauthVersionLast="47" xr6:coauthVersionMax="47" xr10:uidLastSave="{4B34E199-AFAE-4358-973D-C9C96F81DED6}"/>
  <bookViews>
    <workbookView xWindow="-105" yWindow="0" windowWidth="29010" windowHeight="23385" tabRatio="766" firstSheet="1" activeTab="1" xr2:uid="{7DCFE4A6-C21E-45F2-BA3E-E71BF084D2D4}"/>
  </bookViews>
  <sheets>
    <sheet name="Transformatie" sheetId="15" state="hidden" r:id="rId1"/>
    <sheet name="1. Locatieoverzicht" sheetId="14" r:id="rId2"/>
    <sheet name="2. Werkprogramma" sheetId="13" r:id="rId3"/>
    <sheet name="3. Uurtarief" sheetId="6" r:id="rId4"/>
    <sheet name="4. Normen &amp; Tarieven" sheetId="1" r:id="rId5"/>
    <sheet name="5. Ruimtestaat" sheetId="2" r:id="rId6"/>
    <sheet name="6. Aanvullende werkzaamheden" sheetId="20" r:id="rId7"/>
    <sheet name="7. Glasreiniging" sheetId="16" r:id="rId8"/>
    <sheet name="8. Vloeronderhoud" sheetId="18" r:id="rId9"/>
    <sheet name="9. Totalisatie" sheetId="21" r:id="rId10"/>
  </sheets>
  <definedNames>
    <definedName name="_xlnm._FilterDatabase" localSheetId="5" hidden="1">'5. Ruimtestaat'!$C$6:$Y$1233</definedName>
    <definedName name="_xlnm._FilterDatabase" localSheetId="8" hidden="1">'8. Vloeronderhoud'!$A$6:$M$89</definedName>
    <definedName name="ruimte_co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3" i="6"/>
  <c r="F14" i="6"/>
  <c r="F15" i="6"/>
  <c r="F16" i="6"/>
  <c r="F18" i="6"/>
  <c r="F19" i="6"/>
  <c r="F20" i="6"/>
  <c r="F21" i="6"/>
  <c r="F22" i="6"/>
  <c r="F23" i="6"/>
  <c r="F38" i="6"/>
  <c r="F46" i="6"/>
  <c r="F29" i="6"/>
  <c r="F35" i="6"/>
  <c r="F48" i="6"/>
  <c r="V4" i="2"/>
  <c r="A187" i="2"/>
  <c r="O187" i="2"/>
  <c r="N187" i="2"/>
  <c r="P187" i="2"/>
  <c r="Q187" i="2"/>
  <c r="L11" i="1"/>
  <c r="R187" i="2"/>
  <c r="V187" i="2"/>
  <c r="W187" i="2"/>
  <c r="A188" i="2"/>
  <c r="O188" i="2"/>
  <c r="N188" i="2"/>
  <c r="P188" i="2"/>
  <c r="Q188" i="2"/>
  <c r="L13" i="1"/>
  <c r="R188" i="2"/>
  <c r="V188" i="2"/>
  <c r="W188" i="2"/>
  <c r="A189" i="2"/>
  <c r="O189" i="2"/>
  <c r="N189" i="2"/>
  <c r="P189" i="2"/>
  <c r="Q189" i="2"/>
  <c r="R189" i="2"/>
  <c r="V189" i="2"/>
  <c r="W189" i="2"/>
  <c r="A190" i="2"/>
  <c r="O190" i="2"/>
  <c r="N190" i="2"/>
  <c r="P190" i="2"/>
  <c r="Q190" i="2"/>
  <c r="J8" i="1"/>
  <c r="R190" i="2"/>
  <c r="V190" i="2"/>
  <c r="W190" i="2"/>
  <c r="A191" i="2"/>
  <c r="O191" i="2"/>
  <c r="N191" i="2"/>
  <c r="P191" i="2"/>
  <c r="Q191" i="2"/>
  <c r="R191" i="2"/>
  <c r="V191" i="2"/>
  <c r="W191" i="2"/>
  <c r="A192" i="2"/>
  <c r="O192" i="2"/>
  <c r="N192" i="2"/>
  <c r="P192" i="2"/>
  <c r="Q192" i="2"/>
  <c r="R192" i="2"/>
  <c r="V192" i="2"/>
  <c r="W192" i="2"/>
  <c r="A193" i="2"/>
  <c r="O193" i="2"/>
  <c r="N193" i="2"/>
  <c r="P193" i="2"/>
  <c r="Q193" i="2"/>
  <c r="R193" i="2"/>
  <c r="V193" i="2"/>
  <c r="W193" i="2"/>
  <c r="A194" i="2"/>
  <c r="O194" i="2"/>
  <c r="N194" i="2"/>
  <c r="P194" i="2"/>
  <c r="Q194" i="2"/>
  <c r="L22" i="1"/>
  <c r="R194" i="2"/>
  <c r="V194" i="2"/>
  <c r="W194" i="2"/>
  <c r="A195" i="2"/>
  <c r="O195" i="2"/>
  <c r="N195" i="2"/>
  <c r="P195" i="2"/>
  <c r="Q195" i="2"/>
  <c r="R195" i="2"/>
  <c r="V195" i="2"/>
  <c r="W195" i="2"/>
  <c r="A196" i="2"/>
  <c r="O196" i="2"/>
  <c r="N196" i="2"/>
  <c r="P196" i="2"/>
  <c r="Q196" i="2"/>
  <c r="R196" i="2"/>
  <c r="V196" i="2"/>
  <c r="W196" i="2"/>
  <c r="A197" i="2"/>
  <c r="O197" i="2"/>
  <c r="N197" i="2"/>
  <c r="P197" i="2"/>
  <c r="Q197" i="2"/>
  <c r="R197" i="2"/>
  <c r="V197" i="2"/>
  <c r="W197" i="2"/>
  <c r="A198" i="2"/>
  <c r="O198" i="2"/>
  <c r="N198" i="2"/>
  <c r="P198" i="2"/>
  <c r="Q198" i="2"/>
  <c r="R198" i="2"/>
  <c r="V198" i="2"/>
  <c r="W198" i="2"/>
  <c r="A199" i="2"/>
  <c r="O199" i="2"/>
  <c r="N199" i="2"/>
  <c r="P199" i="2"/>
  <c r="Q199" i="2"/>
  <c r="R199" i="2"/>
  <c r="V199" i="2"/>
  <c r="W199" i="2"/>
  <c r="A200" i="2"/>
  <c r="O200" i="2"/>
  <c r="N200" i="2"/>
  <c r="P200" i="2"/>
  <c r="Q200" i="2"/>
  <c r="R200" i="2"/>
  <c r="V200" i="2"/>
  <c r="W200" i="2"/>
  <c r="A201" i="2"/>
  <c r="O201" i="2"/>
  <c r="N201" i="2"/>
  <c r="P201" i="2"/>
  <c r="Q201" i="2"/>
  <c r="R201" i="2"/>
  <c r="V201" i="2"/>
  <c r="W201" i="2"/>
  <c r="A202" i="2"/>
  <c r="O202" i="2"/>
  <c r="N202" i="2"/>
  <c r="P202" i="2"/>
  <c r="Q202" i="2"/>
  <c r="L20" i="1"/>
  <c r="R202" i="2"/>
  <c r="V202" i="2"/>
  <c r="W202" i="2"/>
  <c r="A203" i="2"/>
  <c r="O203" i="2"/>
  <c r="N203" i="2"/>
  <c r="P203" i="2"/>
  <c r="Q203" i="2"/>
  <c r="R203" i="2"/>
  <c r="V203" i="2"/>
  <c r="W203" i="2"/>
  <c r="A204" i="2"/>
  <c r="O204" i="2"/>
  <c r="N204" i="2"/>
  <c r="P204" i="2"/>
  <c r="Q204" i="2"/>
  <c r="R204" i="2"/>
  <c r="V204" i="2"/>
  <c r="W204" i="2"/>
  <c r="A205" i="2"/>
  <c r="O205" i="2"/>
  <c r="N205" i="2"/>
  <c r="P205" i="2"/>
  <c r="Q205" i="2"/>
  <c r="R205" i="2"/>
  <c r="V205" i="2"/>
  <c r="W205" i="2"/>
  <c r="A206" i="2"/>
  <c r="O206" i="2"/>
  <c r="N206" i="2"/>
  <c r="P206" i="2"/>
  <c r="Q206" i="2"/>
  <c r="R206" i="2"/>
  <c r="V206" i="2"/>
  <c r="W206" i="2"/>
  <c r="A207" i="2"/>
  <c r="O207" i="2"/>
  <c r="N207" i="2"/>
  <c r="P207" i="2"/>
  <c r="Q207" i="2"/>
  <c r="R207" i="2"/>
  <c r="V207" i="2"/>
  <c r="W207" i="2"/>
  <c r="A208" i="2"/>
  <c r="O208" i="2"/>
  <c r="N208" i="2"/>
  <c r="P208" i="2"/>
  <c r="Q208" i="2"/>
  <c r="R208" i="2"/>
  <c r="V208" i="2"/>
  <c r="W208" i="2"/>
  <c r="A209" i="2"/>
  <c r="O209" i="2"/>
  <c r="N209" i="2"/>
  <c r="P209" i="2"/>
  <c r="Q209" i="2"/>
  <c r="L17" i="1"/>
  <c r="R209" i="2"/>
  <c r="V209" i="2"/>
  <c r="W209" i="2"/>
  <c r="A210" i="2"/>
  <c r="O210" i="2"/>
  <c r="N210" i="2"/>
  <c r="P210" i="2"/>
  <c r="Q210" i="2"/>
  <c r="R210" i="2"/>
  <c r="V210" i="2"/>
  <c r="W210" i="2"/>
  <c r="A211" i="2"/>
  <c r="O211" i="2"/>
  <c r="N211" i="2"/>
  <c r="P211" i="2"/>
  <c r="Q211" i="2"/>
  <c r="R211" i="2"/>
  <c r="V211" i="2"/>
  <c r="W211" i="2"/>
  <c r="A212" i="2"/>
  <c r="O212" i="2"/>
  <c r="N212" i="2"/>
  <c r="P212" i="2"/>
  <c r="Q212" i="2"/>
  <c r="L24" i="1"/>
  <c r="R212" i="2"/>
  <c r="V212" i="2"/>
  <c r="W212" i="2"/>
  <c r="A213" i="2"/>
  <c r="O213" i="2"/>
  <c r="N213" i="2"/>
  <c r="P213" i="2"/>
  <c r="Q213" i="2"/>
  <c r="R213" i="2"/>
  <c r="V213" i="2"/>
  <c r="W213" i="2"/>
  <c r="A214" i="2"/>
  <c r="O214" i="2"/>
  <c r="N214" i="2"/>
  <c r="P214" i="2"/>
  <c r="Q214" i="2"/>
  <c r="R214" i="2"/>
  <c r="V214" i="2"/>
  <c r="W214" i="2"/>
  <c r="A215" i="2"/>
  <c r="O215" i="2"/>
  <c r="N215" i="2"/>
  <c r="P215" i="2"/>
  <c r="Q215" i="2"/>
  <c r="R215" i="2"/>
  <c r="V215" i="2"/>
  <c r="W215" i="2"/>
  <c r="A216" i="2"/>
  <c r="O216" i="2"/>
  <c r="N216" i="2"/>
  <c r="P216" i="2"/>
  <c r="Q216" i="2"/>
  <c r="R216" i="2"/>
  <c r="V216" i="2"/>
  <c r="W216" i="2"/>
  <c r="A217" i="2"/>
  <c r="O217" i="2"/>
  <c r="N217" i="2"/>
  <c r="P217" i="2"/>
  <c r="Q217" i="2"/>
  <c r="R217" i="2"/>
  <c r="V217" i="2"/>
  <c r="W217" i="2"/>
  <c r="A218" i="2"/>
  <c r="O218" i="2"/>
  <c r="N218" i="2"/>
  <c r="P218" i="2"/>
  <c r="Q218" i="2"/>
  <c r="R218" i="2"/>
  <c r="V218" i="2"/>
  <c r="W218" i="2"/>
  <c r="A219" i="2"/>
  <c r="O219" i="2"/>
  <c r="N219" i="2"/>
  <c r="P219" i="2"/>
  <c r="Q219" i="2"/>
  <c r="L15" i="1"/>
  <c r="R219" i="2"/>
  <c r="V219" i="2"/>
  <c r="W219" i="2"/>
  <c r="A220" i="2"/>
  <c r="O220" i="2"/>
  <c r="N220" i="2"/>
  <c r="P220" i="2"/>
  <c r="Q220" i="2"/>
  <c r="R220" i="2"/>
  <c r="V220" i="2"/>
  <c r="W220" i="2"/>
  <c r="A221" i="2"/>
  <c r="O221" i="2"/>
  <c r="N221" i="2"/>
  <c r="P221" i="2"/>
  <c r="Q221" i="2"/>
  <c r="R221" i="2"/>
  <c r="V221" i="2"/>
  <c r="W221" i="2"/>
  <c r="A222" i="2"/>
  <c r="O222" i="2"/>
  <c r="N222" i="2"/>
  <c r="P222" i="2"/>
  <c r="Q222" i="2"/>
  <c r="R222" i="2"/>
  <c r="V222" i="2"/>
  <c r="W222" i="2"/>
  <c r="A223" i="2"/>
  <c r="O223" i="2"/>
  <c r="N223" i="2"/>
  <c r="P223" i="2"/>
  <c r="Q223" i="2"/>
  <c r="H9" i="1"/>
  <c r="R223" i="2"/>
  <c r="V223" i="2"/>
  <c r="W223" i="2"/>
  <c r="A224" i="2"/>
  <c r="O224" i="2"/>
  <c r="N224" i="2"/>
  <c r="P224" i="2"/>
  <c r="Q224" i="2"/>
  <c r="R224" i="2"/>
  <c r="V224" i="2"/>
  <c r="W224" i="2"/>
  <c r="A225" i="2"/>
  <c r="O225" i="2"/>
  <c r="N225" i="2"/>
  <c r="P225" i="2"/>
  <c r="Q225" i="2"/>
  <c r="L23" i="1"/>
  <c r="R225" i="2"/>
  <c r="V225" i="2"/>
  <c r="W225" i="2"/>
  <c r="A226" i="2"/>
  <c r="O226" i="2"/>
  <c r="N226" i="2"/>
  <c r="P226" i="2"/>
  <c r="Q226" i="2"/>
  <c r="R226" i="2"/>
  <c r="V226" i="2"/>
  <c r="W226" i="2"/>
  <c r="A227" i="2"/>
  <c r="O227" i="2"/>
  <c r="N227" i="2"/>
  <c r="P227" i="2"/>
  <c r="Q227" i="2"/>
  <c r="R227" i="2"/>
  <c r="V227" i="2"/>
  <c r="W227" i="2"/>
  <c r="A228" i="2"/>
  <c r="O228" i="2"/>
  <c r="N228" i="2"/>
  <c r="P228" i="2"/>
  <c r="Q228" i="2"/>
  <c r="R228" i="2"/>
  <c r="V228" i="2"/>
  <c r="W228" i="2"/>
  <c r="A229" i="2"/>
  <c r="O229" i="2"/>
  <c r="N229" i="2"/>
  <c r="P229" i="2"/>
  <c r="Q229" i="2"/>
  <c r="R229" i="2"/>
  <c r="V229" i="2"/>
  <c r="W229" i="2"/>
  <c r="A230" i="2"/>
  <c r="O230" i="2"/>
  <c r="N230" i="2"/>
  <c r="P230" i="2"/>
  <c r="Q230" i="2"/>
  <c r="R230" i="2"/>
  <c r="V230" i="2"/>
  <c r="W230" i="2"/>
  <c r="A231" i="2"/>
  <c r="O231" i="2"/>
  <c r="N231" i="2"/>
  <c r="P231" i="2"/>
  <c r="Q231" i="2"/>
  <c r="R231" i="2"/>
  <c r="V231" i="2"/>
  <c r="W231" i="2"/>
  <c r="A232" i="2"/>
  <c r="O232" i="2"/>
  <c r="N232" i="2"/>
  <c r="P232" i="2"/>
  <c r="Q232" i="2"/>
  <c r="R232" i="2"/>
  <c r="V232" i="2"/>
  <c r="W232" i="2"/>
  <c r="A233" i="2"/>
  <c r="O233" i="2"/>
  <c r="N233" i="2"/>
  <c r="P233" i="2"/>
  <c r="Q233" i="2"/>
  <c r="R233" i="2"/>
  <c r="V233" i="2"/>
  <c r="W233" i="2"/>
  <c r="A234" i="2"/>
  <c r="O234" i="2"/>
  <c r="N234" i="2"/>
  <c r="P234" i="2"/>
  <c r="Q234" i="2"/>
  <c r="R234" i="2"/>
  <c r="V234" i="2"/>
  <c r="W234" i="2"/>
  <c r="A235" i="2"/>
  <c r="O235" i="2"/>
  <c r="N235" i="2"/>
  <c r="P235" i="2"/>
  <c r="Q235" i="2"/>
  <c r="R235" i="2"/>
  <c r="V235" i="2"/>
  <c r="W235" i="2"/>
  <c r="A236" i="2"/>
  <c r="O236" i="2"/>
  <c r="N236" i="2"/>
  <c r="P236" i="2"/>
  <c r="Q236" i="2"/>
  <c r="R236" i="2"/>
  <c r="V236" i="2"/>
  <c r="W236" i="2"/>
  <c r="A237" i="2"/>
  <c r="O237" i="2"/>
  <c r="N237" i="2"/>
  <c r="P237" i="2"/>
  <c r="Q237" i="2"/>
  <c r="R237" i="2"/>
  <c r="V237" i="2"/>
  <c r="W237" i="2"/>
  <c r="A238" i="2"/>
  <c r="O238" i="2"/>
  <c r="N238" i="2"/>
  <c r="P238" i="2"/>
  <c r="Q238" i="2"/>
  <c r="L14" i="1"/>
  <c r="R238" i="2"/>
  <c r="V238" i="2"/>
  <c r="W238" i="2"/>
  <c r="A239" i="2"/>
  <c r="O239" i="2"/>
  <c r="N239" i="2"/>
  <c r="P239" i="2"/>
  <c r="Q239" i="2"/>
  <c r="R239" i="2"/>
  <c r="V239" i="2"/>
  <c r="W239" i="2"/>
  <c r="A240" i="2"/>
  <c r="O240" i="2"/>
  <c r="N240" i="2"/>
  <c r="P240" i="2"/>
  <c r="Q240" i="2"/>
  <c r="R240" i="2"/>
  <c r="V240" i="2"/>
  <c r="W240" i="2"/>
  <c r="A241" i="2"/>
  <c r="O241" i="2"/>
  <c r="N241" i="2"/>
  <c r="P241" i="2"/>
  <c r="Q241" i="2"/>
  <c r="R241" i="2"/>
  <c r="V241" i="2"/>
  <c r="W241" i="2"/>
  <c r="A242" i="2"/>
  <c r="O242" i="2"/>
  <c r="N242" i="2"/>
  <c r="P242" i="2"/>
  <c r="Q242" i="2"/>
  <c r="R242" i="2"/>
  <c r="V242" i="2"/>
  <c r="W242" i="2"/>
  <c r="A243" i="2"/>
  <c r="O243" i="2"/>
  <c r="N243" i="2"/>
  <c r="P243" i="2"/>
  <c r="Q243" i="2"/>
  <c r="R243" i="2"/>
  <c r="V243" i="2"/>
  <c r="W243" i="2"/>
  <c r="A244" i="2"/>
  <c r="O244" i="2"/>
  <c r="N244" i="2"/>
  <c r="P244" i="2"/>
  <c r="Q244" i="2"/>
  <c r="R244" i="2"/>
  <c r="V244" i="2"/>
  <c r="W244" i="2"/>
  <c r="A245" i="2"/>
  <c r="O245" i="2"/>
  <c r="N245" i="2"/>
  <c r="P245" i="2"/>
  <c r="Q245" i="2"/>
  <c r="R245" i="2"/>
  <c r="V245" i="2"/>
  <c r="W245" i="2"/>
  <c r="A246" i="2"/>
  <c r="O246" i="2"/>
  <c r="N246" i="2"/>
  <c r="P246" i="2"/>
  <c r="Q246" i="2"/>
  <c r="R246" i="2"/>
  <c r="V246" i="2"/>
  <c r="W246" i="2"/>
  <c r="A247" i="2"/>
  <c r="O247" i="2"/>
  <c r="N247" i="2"/>
  <c r="P247" i="2"/>
  <c r="Q247" i="2"/>
  <c r="R247" i="2"/>
  <c r="V247" i="2"/>
  <c r="W247" i="2"/>
  <c r="A248" i="2"/>
  <c r="O248" i="2"/>
  <c r="N248" i="2"/>
  <c r="P248" i="2"/>
  <c r="Q248" i="2"/>
  <c r="R248" i="2"/>
  <c r="V248" i="2"/>
  <c r="W248" i="2"/>
  <c r="A249" i="2"/>
  <c r="O249" i="2"/>
  <c r="N249" i="2"/>
  <c r="P249" i="2"/>
  <c r="Q249" i="2"/>
  <c r="J10" i="1"/>
  <c r="R249" i="2"/>
  <c r="V249" i="2"/>
  <c r="W249" i="2"/>
  <c r="A250" i="2"/>
  <c r="O250" i="2"/>
  <c r="N250" i="2"/>
  <c r="P250" i="2"/>
  <c r="Q250" i="2"/>
  <c r="R250" i="2"/>
  <c r="V250" i="2"/>
  <c r="W250" i="2"/>
  <c r="A251" i="2"/>
  <c r="O251" i="2"/>
  <c r="N251" i="2"/>
  <c r="P251" i="2"/>
  <c r="Q251" i="2"/>
  <c r="R251" i="2"/>
  <c r="V251" i="2"/>
  <c r="W251" i="2"/>
  <c r="A252" i="2"/>
  <c r="O252" i="2"/>
  <c r="N252" i="2"/>
  <c r="P252" i="2"/>
  <c r="Q252" i="2"/>
  <c r="R252" i="2"/>
  <c r="V252" i="2"/>
  <c r="W252" i="2"/>
  <c r="A253" i="2"/>
  <c r="O253" i="2"/>
  <c r="N253" i="2"/>
  <c r="P253" i="2"/>
  <c r="Q253" i="2"/>
  <c r="R253" i="2"/>
  <c r="V253" i="2"/>
  <c r="W253" i="2"/>
  <c r="A254" i="2"/>
  <c r="O254" i="2"/>
  <c r="N254" i="2"/>
  <c r="P254" i="2"/>
  <c r="Q254" i="2"/>
  <c r="R254" i="2"/>
  <c r="V254" i="2"/>
  <c r="W254" i="2"/>
  <c r="A255" i="2"/>
  <c r="O255" i="2"/>
  <c r="N255" i="2"/>
  <c r="P255" i="2"/>
  <c r="Q255" i="2"/>
  <c r="R255" i="2"/>
  <c r="V255" i="2"/>
  <c r="W255" i="2"/>
  <c r="A256" i="2"/>
  <c r="O256" i="2"/>
  <c r="N256" i="2"/>
  <c r="P256" i="2"/>
  <c r="Q256" i="2"/>
  <c r="R256" i="2"/>
  <c r="V256" i="2"/>
  <c r="W256" i="2"/>
  <c r="A257" i="2"/>
  <c r="O257" i="2"/>
  <c r="N257" i="2"/>
  <c r="P257" i="2"/>
  <c r="Q257" i="2"/>
  <c r="R257" i="2"/>
  <c r="V257" i="2"/>
  <c r="W257" i="2"/>
  <c r="A258" i="2"/>
  <c r="O258" i="2"/>
  <c r="N258" i="2"/>
  <c r="P258" i="2"/>
  <c r="Q258" i="2"/>
  <c r="R258" i="2"/>
  <c r="V258" i="2"/>
  <c r="W258" i="2"/>
  <c r="A259" i="2"/>
  <c r="O259" i="2"/>
  <c r="N259" i="2"/>
  <c r="P259" i="2"/>
  <c r="Q259" i="2"/>
  <c r="R259" i="2"/>
  <c r="V259" i="2"/>
  <c r="W259" i="2"/>
  <c r="A260" i="2"/>
  <c r="O260" i="2"/>
  <c r="N260" i="2"/>
  <c r="P260" i="2"/>
  <c r="Q260" i="2"/>
  <c r="R260" i="2"/>
  <c r="V260" i="2"/>
  <c r="W260" i="2"/>
  <c r="A261" i="2"/>
  <c r="O261" i="2"/>
  <c r="N261" i="2"/>
  <c r="P261" i="2"/>
  <c r="Q261" i="2"/>
  <c r="R261" i="2"/>
  <c r="V261" i="2"/>
  <c r="W261" i="2"/>
  <c r="A262" i="2"/>
  <c r="O262" i="2"/>
  <c r="N262" i="2"/>
  <c r="P262" i="2"/>
  <c r="Q262" i="2"/>
  <c r="R262" i="2"/>
  <c r="V262" i="2"/>
  <c r="W262" i="2"/>
  <c r="A263" i="2"/>
  <c r="O263" i="2"/>
  <c r="N263" i="2"/>
  <c r="P263" i="2"/>
  <c r="Q263" i="2"/>
  <c r="R263" i="2"/>
  <c r="V263" i="2"/>
  <c r="W263" i="2"/>
  <c r="A264" i="2"/>
  <c r="O264" i="2"/>
  <c r="N264" i="2"/>
  <c r="P264" i="2"/>
  <c r="Q264" i="2"/>
  <c r="R264" i="2"/>
  <c r="V264" i="2"/>
  <c r="W264" i="2"/>
  <c r="A265" i="2"/>
  <c r="O265" i="2"/>
  <c r="N265" i="2"/>
  <c r="P265" i="2"/>
  <c r="Q265" i="2"/>
  <c r="R265" i="2"/>
  <c r="V265" i="2"/>
  <c r="W265" i="2"/>
  <c r="A266" i="2"/>
  <c r="O266" i="2"/>
  <c r="N266" i="2"/>
  <c r="P266" i="2"/>
  <c r="Q266" i="2"/>
  <c r="R266" i="2"/>
  <c r="V266" i="2"/>
  <c r="W266" i="2"/>
  <c r="A267" i="2"/>
  <c r="O267" i="2"/>
  <c r="N267" i="2"/>
  <c r="P267" i="2"/>
  <c r="Q267" i="2"/>
  <c r="R267" i="2"/>
  <c r="V267" i="2"/>
  <c r="W267" i="2"/>
  <c r="A268" i="2"/>
  <c r="O268" i="2"/>
  <c r="N268" i="2"/>
  <c r="P268" i="2"/>
  <c r="Q268" i="2"/>
  <c r="R268" i="2"/>
  <c r="V268" i="2"/>
  <c r="W268" i="2"/>
  <c r="A269" i="2"/>
  <c r="O269" i="2"/>
  <c r="N269" i="2"/>
  <c r="P269" i="2"/>
  <c r="Q269" i="2"/>
  <c r="R269" i="2"/>
  <c r="V269" i="2"/>
  <c r="W269" i="2"/>
  <c r="A270" i="2"/>
  <c r="O270" i="2"/>
  <c r="N270" i="2"/>
  <c r="P270" i="2"/>
  <c r="Q270" i="2"/>
  <c r="R270" i="2"/>
  <c r="V270" i="2"/>
  <c r="W270" i="2"/>
  <c r="A271" i="2"/>
  <c r="O271" i="2"/>
  <c r="N271" i="2"/>
  <c r="P271" i="2"/>
  <c r="Q271" i="2"/>
  <c r="R271" i="2"/>
  <c r="V271" i="2"/>
  <c r="W271" i="2"/>
  <c r="A272" i="2"/>
  <c r="O272" i="2"/>
  <c r="N272" i="2"/>
  <c r="P272" i="2"/>
  <c r="Q272" i="2"/>
  <c r="R272" i="2"/>
  <c r="V272" i="2"/>
  <c r="W272" i="2"/>
  <c r="A273" i="2"/>
  <c r="O273" i="2"/>
  <c r="N273" i="2"/>
  <c r="P273" i="2"/>
  <c r="Q273" i="2"/>
  <c r="R273" i="2"/>
  <c r="V273" i="2"/>
  <c r="W273" i="2"/>
  <c r="A274" i="2"/>
  <c r="O274" i="2"/>
  <c r="N274" i="2"/>
  <c r="P274" i="2"/>
  <c r="Q274" i="2"/>
  <c r="R274" i="2"/>
  <c r="V274" i="2"/>
  <c r="W274" i="2"/>
  <c r="A275" i="2"/>
  <c r="O275" i="2"/>
  <c r="N275" i="2"/>
  <c r="P275" i="2"/>
  <c r="Q275" i="2"/>
  <c r="R275" i="2"/>
  <c r="V275" i="2"/>
  <c r="W275" i="2"/>
  <c r="A276" i="2"/>
  <c r="O276" i="2"/>
  <c r="N276" i="2"/>
  <c r="P276" i="2"/>
  <c r="Q276" i="2"/>
  <c r="L19" i="1"/>
  <c r="R276" i="2"/>
  <c r="V276" i="2"/>
  <c r="W276" i="2"/>
  <c r="A277" i="2"/>
  <c r="O277" i="2"/>
  <c r="N277" i="2"/>
  <c r="P277" i="2"/>
  <c r="Q277" i="2"/>
  <c r="R277" i="2"/>
  <c r="V277" i="2"/>
  <c r="W277" i="2"/>
  <c r="A278" i="2"/>
  <c r="O278" i="2"/>
  <c r="N278" i="2"/>
  <c r="P278" i="2"/>
  <c r="Q278" i="2"/>
  <c r="R278" i="2"/>
  <c r="V278" i="2"/>
  <c r="W278" i="2"/>
  <c r="A279" i="2"/>
  <c r="O279" i="2"/>
  <c r="N279" i="2"/>
  <c r="P279" i="2"/>
  <c r="Q279" i="2"/>
  <c r="H17" i="1"/>
  <c r="R279" i="2"/>
  <c r="V279" i="2"/>
  <c r="W279" i="2"/>
  <c r="A280" i="2"/>
  <c r="O280" i="2"/>
  <c r="N280" i="2"/>
  <c r="P280" i="2"/>
  <c r="Q280" i="2"/>
  <c r="R280" i="2"/>
  <c r="V280" i="2"/>
  <c r="W280" i="2"/>
  <c r="A281" i="2"/>
  <c r="O281" i="2"/>
  <c r="N281" i="2"/>
  <c r="P281" i="2"/>
  <c r="Q281" i="2"/>
  <c r="R281" i="2"/>
  <c r="V281" i="2"/>
  <c r="W281" i="2"/>
  <c r="A282" i="2"/>
  <c r="O282" i="2"/>
  <c r="N282" i="2"/>
  <c r="P282" i="2"/>
  <c r="Q282" i="2"/>
  <c r="R282" i="2"/>
  <c r="V282" i="2"/>
  <c r="W282" i="2"/>
  <c r="A283" i="2"/>
  <c r="O283" i="2"/>
  <c r="N283" i="2"/>
  <c r="P283" i="2"/>
  <c r="Q283" i="2"/>
  <c r="R283" i="2"/>
  <c r="V283" i="2"/>
  <c r="W283" i="2"/>
  <c r="A284" i="2"/>
  <c r="O284" i="2"/>
  <c r="N284" i="2"/>
  <c r="P284" i="2"/>
  <c r="Q284" i="2"/>
  <c r="R284" i="2"/>
  <c r="V284" i="2"/>
  <c r="W284" i="2"/>
  <c r="A285" i="2"/>
  <c r="O285" i="2"/>
  <c r="N285" i="2"/>
  <c r="P285" i="2"/>
  <c r="Q285" i="2"/>
  <c r="R285" i="2"/>
  <c r="V285" i="2"/>
  <c r="W285" i="2"/>
  <c r="A286" i="2"/>
  <c r="O286" i="2"/>
  <c r="N286" i="2"/>
  <c r="P286" i="2"/>
  <c r="Q286" i="2"/>
  <c r="R286" i="2"/>
  <c r="V286" i="2"/>
  <c r="W286" i="2"/>
  <c r="A287" i="2"/>
  <c r="O287" i="2"/>
  <c r="N287" i="2"/>
  <c r="P287" i="2"/>
  <c r="Q287" i="2"/>
  <c r="R287" i="2"/>
  <c r="V287" i="2"/>
  <c r="W287" i="2"/>
  <c r="A288" i="2"/>
  <c r="O288" i="2"/>
  <c r="N288" i="2"/>
  <c r="P288" i="2"/>
  <c r="Q288" i="2"/>
  <c r="R288" i="2"/>
  <c r="V288" i="2"/>
  <c r="W288" i="2"/>
  <c r="A289" i="2"/>
  <c r="O289" i="2"/>
  <c r="N289" i="2"/>
  <c r="P289" i="2"/>
  <c r="Q289" i="2"/>
  <c r="R289" i="2"/>
  <c r="V289" i="2"/>
  <c r="W289" i="2"/>
  <c r="A290" i="2"/>
  <c r="O290" i="2"/>
  <c r="N290" i="2"/>
  <c r="P290" i="2"/>
  <c r="Q290" i="2"/>
  <c r="R290" i="2"/>
  <c r="V290" i="2"/>
  <c r="W290" i="2"/>
  <c r="A291" i="2"/>
  <c r="O291" i="2"/>
  <c r="N291" i="2"/>
  <c r="P291" i="2"/>
  <c r="Q291" i="2"/>
  <c r="R291" i="2"/>
  <c r="V291" i="2"/>
  <c r="W291" i="2"/>
  <c r="A292" i="2"/>
  <c r="O292" i="2"/>
  <c r="N292" i="2"/>
  <c r="P292" i="2"/>
  <c r="Q292" i="2"/>
  <c r="R292" i="2"/>
  <c r="V292" i="2"/>
  <c r="W292" i="2"/>
  <c r="A293" i="2"/>
  <c r="O293" i="2"/>
  <c r="N293" i="2"/>
  <c r="P293" i="2"/>
  <c r="Q293" i="2"/>
  <c r="R293" i="2"/>
  <c r="V293" i="2"/>
  <c r="W293" i="2"/>
  <c r="A294" i="2"/>
  <c r="O294" i="2"/>
  <c r="N294" i="2"/>
  <c r="P294" i="2"/>
  <c r="Q294" i="2"/>
  <c r="R294" i="2"/>
  <c r="V294" i="2"/>
  <c r="W294" i="2"/>
  <c r="A295" i="2"/>
  <c r="O295" i="2"/>
  <c r="N295" i="2"/>
  <c r="P295" i="2"/>
  <c r="Q295" i="2"/>
  <c r="R295" i="2"/>
  <c r="V295" i="2"/>
  <c r="W295" i="2"/>
  <c r="A296" i="2"/>
  <c r="O296" i="2"/>
  <c r="N296" i="2"/>
  <c r="P296" i="2"/>
  <c r="Q296" i="2"/>
  <c r="R296" i="2"/>
  <c r="V296" i="2"/>
  <c r="W296" i="2"/>
  <c r="A297" i="2"/>
  <c r="O297" i="2"/>
  <c r="N297" i="2"/>
  <c r="P297" i="2"/>
  <c r="Q297" i="2"/>
  <c r="R297" i="2"/>
  <c r="V297" i="2"/>
  <c r="W297" i="2"/>
  <c r="A298" i="2"/>
  <c r="O298" i="2"/>
  <c r="N298" i="2"/>
  <c r="P298" i="2"/>
  <c r="Q298" i="2"/>
  <c r="R298" i="2"/>
  <c r="V298" i="2"/>
  <c r="W298" i="2"/>
  <c r="A299" i="2"/>
  <c r="O299" i="2"/>
  <c r="N299" i="2"/>
  <c r="P299" i="2"/>
  <c r="Q299" i="2"/>
  <c r="R299" i="2"/>
  <c r="V299" i="2"/>
  <c r="W299" i="2"/>
  <c r="A300" i="2"/>
  <c r="O300" i="2"/>
  <c r="N300" i="2"/>
  <c r="P300" i="2"/>
  <c r="Q300" i="2"/>
  <c r="R300" i="2"/>
  <c r="V300" i="2"/>
  <c r="W300" i="2"/>
  <c r="A301" i="2"/>
  <c r="O301" i="2"/>
  <c r="N301" i="2"/>
  <c r="P301" i="2"/>
  <c r="Q301" i="2"/>
  <c r="R301" i="2"/>
  <c r="V301" i="2"/>
  <c r="W301" i="2"/>
  <c r="A302" i="2"/>
  <c r="O302" i="2"/>
  <c r="N302" i="2"/>
  <c r="P302" i="2"/>
  <c r="Q302" i="2"/>
  <c r="R302" i="2"/>
  <c r="V302" i="2"/>
  <c r="W302" i="2"/>
  <c r="A303" i="2"/>
  <c r="O303" i="2"/>
  <c r="N303" i="2"/>
  <c r="P303" i="2"/>
  <c r="Q303" i="2"/>
  <c r="R303" i="2"/>
  <c r="V303" i="2"/>
  <c r="W303" i="2"/>
  <c r="A304" i="2"/>
  <c r="O304" i="2"/>
  <c r="N304" i="2"/>
  <c r="P304" i="2"/>
  <c r="Q304" i="2"/>
  <c r="R304" i="2"/>
  <c r="V304" i="2"/>
  <c r="W304" i="2"/>
  <c r="A305" i="2"/>
  <c r="O305" i="2"/>
  <c r="N305" i="2"/>
  <c r="P305" i="2"/>
  <c r="Q305" i="2"/>
  <c r="R305" i="2"/>
  <c r="V305" i="2"/>
  <c r="W305" i="2"/>
  <c r="A306" i="2"/>
  <c r="O306" i="2"/>
  <c r="N306" i="2"/>
  <c r="P306" i="2"/>
  <c r="Q306" i="2"/>
  <c r="R306" i="2"/>
  <c r="V306" i="2"/>
  <c r="W306" i="2"/>
  <c r="A307" i="2"/>
  <c r="O307" i="2"/>
  <c r="N307" i="2"/>
  <c r="P307" i="2"/>
  <c r="Q307" i="2"/>
  <c r="R307" i="2"/>
  <c r="V307" i="2"/>
  <c r="W307" i="2"/>
  <c r="A308" i="2"/>
  <c r="O308" i="2"/>
  <c r="N308" i="2"/>
  <c r="P308" i="2"/>
  <c r="Q308" i="2"/>
  <c r="R308" i="2"/>
  <c r="V308" i="2"/>
  <c r="W308" i="2"/>
  <c r="A309" i="2"/>
  <c r="O309" i="2"/>
  <c r="N309" i="2"/>
  <c r="P309" i="2"/>
  <c r="Q309" i="2"/>
  <c r="R309" i="2"/>
  <c r="V309" i="2"/>
  <c r="W309" i="2"/>
  <c r="A310" i="2"/>
  <c r="O310" i="2"/>
  <c r="N310" i="2"/>
  <c r="P310" i="2"/>
  <c r="Q310" i="2"/>
  <c r="R310" i="2"/>
  <c r="V310" i="2"/>
  <c r="W310" i="2"/>
  <c r="A311" i="2"/>
  <c r="O311" i="2"/>
  <c r="N311" i="2"/>
  <c r="P311" i="2"/>
  <c r="Q311" i="2"/>
  <c r="R311" i="2"/>
  <c r="V311" i="2"/>
  <c r="W311" i="2"/>
  <c r="A312" i="2"/>
  <c r="O312" i="2"/>
  <c r="N312" i="2"/>
  <c r="P312" i="2"/>
  <c r="Q312" i="2"/>
  <c r="R312" i="2"/>
  <c r="V312" i="2"/>
  <c r="W312" i="2"/>
  <c r="A313" i="2"/>
  <c r="O313" i="2"/>
  <c r="N313" i="2"/>
  <c r="P313" i="2"/>
  <c r="Q313" i="2"/>
  <c r="R313" i="2"/>
  <c r="V313" i="2"/>
  <c r="W313" i="2"/>
  <c r="A314" i="2"/>
  <c r="O314" i="2"/>
  <c r="N314" i="2"/>
  <c r="P314" i="2"/>
  <c r="Q314" i="2"/>
  <c r="L12" i="1"/>
  <c r="R314" i="2"/>
  <c r="V314" i="2"/>
  <c r="W314" i="2"/>
  <c r="A315" i="2"/>
  <c r="O315" i="2"/>
  <c r="N315" i="2"/>
  <c r="P315" i="2"/>
  <c r="Q315" i="2"/>
  <c r="R315" i="2"/>
  <c r="V315" i="2"/>
  <c r="W315" i="2"/>
  <c r="A316" i="2"/>
  <c r="O316" i="2"/>
  <c r="N316" i="2"/>
  <c r="P316" i="2"/>
  <c r="Q316" i="2"/>
  <c r="R316" i="2"/>
  <c r="V316" i="2"/>
  <c r="W316" i="2"/>
  <c r="A317" i="2"/>
  <c r="O317" i="2"/>
  <c r="N317" i="2"/>
  <c r="P317" i="2"/>
  <c r="Q317" i="2"/>
  <c r="R317" i="2"/>
  <c r="V317" i="2"/>
  <c r="W317" i="2"/>
  <c r="A318" i="2"/>
  <c r="O318" i="2"/>
  <c r="N318" i="2"/>
  <c r="P318" i="2"/>
  <c r="Q318" i="2"/>
  <c r="R318" i="2"/>
  <c r="V318" i="2"/>
  <c r="W318" i="2"/>
  <c r="A319" i="2"/>
  <c r="O319" i="2"/>
  <c r="N319" i="2"/>
  <c r="P319" i="2"/>
  <c r="Q319" i="2"/>
  <c r="R319" i="2"/>
  <c r="V319" i="2"/>
  <c r="W319" i="2"/>
  <c r="A320" i="2"/>
  <c r="O320" i="2"/>
  <c r="N320" i="2"/>
  <c r="P320" i="2"/>
  <c r="Q320" i="2"/>
  <c r="R320" i="2"/>
  <c r="V320" i="2"/>
  <c r="W320" i="2"/>
  <c r="A321" i="2"/>
  <c r="O321" i="2"/>
  <c r="N321" i="2"/>
  <c r="P321" i="2"/>
  <c r="Q321" i="2"/>
  <c r="R321" i="2"/>
  <c r="V321" i="2"/>
  <c r="W321" i="2"/>
  <c r="A322" i="2"/>
  <c r="O322" i="2"/>
  <c r="N322" i="2"/>
  <c r="P322" i="2"/>
  <c r="Q322" i="2"/>
  <c r="R322" i="2"/>
  <c r="V322" i="2"/>
  <c r="W322" i="2"/>
  <c r="A323" i="2"/>
  <c r="O323" i="2"/>
  <c r="N323" i="2"/>
  <c r="P323" i="2"/>
  <c r="Q323" i="2"/>
  <c r="R323" i="2"/>
  <c r="V323" i="2"/>
  <c r="W323" i="2"/>
  <c r="A324" i="2"/>
  <c r="O324" i="2"/>
  <c r="N324" i="2"/>
  <c r="P324" i="2"/>
  <c r="Q324" i="2"/>
  <c r="R324" i="2"/>
  <c r="V324" i="2"/>
  <c r="W324" i="2"/>
  <c r="A325" i="2"/>
  <c r="O325" i="2"/>
  <c r="N325" i="2"/>
  <c r="P325" i="2"/>
  <c r="Q325" i="2"/>
  <c r="R325" i="2"/>
  <c r="V325" i="2"/>
  <c r="W325" i="2"/>
  <c r="A326" i="2"/>
  <c r="O326" i="2"/>
  <c r="N326" i="2"/>
  <c r="P326" i="2"/>
  <c r="Q326" i="2"/>
  <c r="R326" i="2"/>
  <c r="V326" i="2"/>
  <c r="W326" i="2"/>
  <c r="A327" i="2"/>
  <c r="O327" i="2"/>
  <c r="N327" i="2"/>
  <c r="P327" i="2"/>
  <c r="Q327" i="2"/>
  <c r="L26" i="1"/>
  <c r="R327" i="2"/>
  <c r="V327" i="2"/>
  <c r="W327" i="2"/>
  <c r="A328" i="2"/>
  <c r="O328" i="2"/>
  <c r="N328" i="2"/>
  <c r="P328" i="2"/>
  <c r="Q328" i="2"/>
  <c r="F26" i="1"/>
  <c r="R328" i="2"/>
  <c r="V328" i="2"/>
  <c r="W328" i="2"/>
  <c r="A329" i="2"/>
  <c r="O329" i="2"/>
  <c r="N329" i="2"/>
  <c r="P329" i="2"/>
  <c r="Q329" i="2"/>
  <c r="R329" i="2"/>
  <c r="V329" i="2"/>
  <c r="W329" i="2"/>
  <c r="A330" i="2"/>
  <c r="O330" i="2"/>
  <c r="N330" i="2"/>
  <c r="P330" i="2"/>
  <c r="Q330" i="2"/>
  <c r="L10" i="1"/>
  <c r="R330" i="2"/>
  <c r="V330" i="2"/>
  <c r="W330" i="2"/>
  <c r="A331" i="2"/>
  <c r="O331" i="2"/>
  <c r="N331" i="2"/>
  <c r="P331" i="2"/>
  <c r="Q331" i="2"/>
  <c r="R331" i="2"/>
  <c r="V331" i="2"/>
  <c r="W331" i="2"/>
  <c r="A332" i="2"/>
  <c r="O332" i="2"/>
  <c r="N332" i="2"/>
  <c r="P332" i="2"/>
  <c r="Q332" i="2"/>
  <c r="R332" i="2"/>
  <c r="V332" i="2"/>
  <c r="W332" i="2"/>
  <c r="A333" i="2"/>
  <c r="O333" i="2"/>
  <c r="N333" i="2"/>
  <c r="P333" i="2"/>
  <c r="Q333" i="2"/>
  <c r="R333" i="2"/>
  <c r="V333" i="2"/>
  <c r="W333" i="2"/>
  <c r="A334" i="2"/>
  <c r="O334" i="2"/>
  <c r="N334" i="2"/>
  <c r="P334" i="2"/>
  <c r="Q334" i="2"/>
  <c r="R334" i="2"/>
  <c r="V334" i="2"/>
  <c r="W334" i="2"/>
  <c r="A335" i="2"/>
  <c r="O335" i="2"/>
  <c r="N335" i="2"/>
  <c r="P335" i="2"/>
  <c r="Q335" i="2"/>
  <c r="R335" i="2"/>
  <c r="V335" i="2"/>
  <c r="W335" i="2"/>
  <c r="A336" i="2"/>
  <c r="O336" i="2"/>
  <c r="N336" i="2"/>
  <c r="P336" i="2"/>
  <c r="Q336" i="2"/>
  <c r="R336" i="2"/>
  <c r="V336" i="2"/>
  <c r="W336" i="2"/>
  <c r="A337" i="2"/>
  <c r="O337" i="2"/>
  <c r="N337" i="2"/>
  <c r="P337" i="2"/>
  <c r="Q337" i="2"/>
  <c r="R337" i="2"/>
  <c r="V337" i="2"/>
  <c r="W337" i="2"/>
  <c r="A338" i="2"/>
  <c r="O338" i="2"/>
  <c r="N338" i="2"/>
  <c r="P338" i="2"/>
  <c r="Q338" i="2"/>
  <c r="R338" i="2"/>
  <c r="V338" i="2"/>
  <c r="W338" i="2"/>
  <c r="A339" i="2"/>
  <c r="O339" i="2"/>
  <c r="N339" i="2"/>
  <c r="P339" i="2"/>
  <c r="Q339" i="2"/>
  <c r="R339" i="2"/>
  <c r="V339" i="2"/>
  <c r="W339" i="2"/>
  <c r="A340" i="2"/>
  <c r="O340" i="2"/>
  <c r="N340" i="2"/>
  <c r="P340" i="2"/>
  <c r="Q340" i="2"/>
  <c r="R340" i="2"/>
  <c r="V340" i="2"/>
  <c r="W340" i="2"/>
  <c r="A341" i="2"/>
  <c r="O341" i="2"/>
  <c r="N341" i="2"/>
  <c r="P341" i="2"/>
  <c r="Q341" i="2"/>
  <c r="R341" i="2"/>
  <c r="V341" i="2"/>
  <c r="W341" i="2"/>
  <c r="A342" i="2"/>
  <c r="O342" i="2"/>
  <c r="N342" i="2"/>
  <c r="P342" i="2"/>
  <c r="Q342" i="2"/>
  <c r="R342" i="2"/>
  <c r="V342" i="2"/>
  <c r="W342" i="2"/>
  <c r="A343" i="2"/>
  <c r="O343" i="2"/>
  <c r="N343" i="2"/>
  <c r="P343" i="2"/>
  <c r="Q343" i="2"/>
  <c r="R343" i="2"/>
  <c r="V343" i="2"/>
  <c r="W343" i="2"/>
  <c r="A344" i="2"/>
  <c r="O344" i="2"/>
  <c r="N344" i="2"/>
  <c r="P344" i="2"/>
  <c r="Q344" i="2"/>
  <c r="R344" i="2"/>
  <c r="V344" i="2"/>
  <c r="W344" i="2"/>
  <c r="A345" i="2"/>
  <c r="O345" i="2"/>
  <c r="N345" i="2"/>
  <c r="P345" i="2"/>
  <c r="Q345" i="2"/>
  <c r="R345" i="2"/>
  <c r="V345" i="2"/>
  <c r="W345" i="2"/>
  <c r="A346" i="2"/>
  <c r="O346" i="2"/>
  <c r="N346" i="2"/>
  <c r="P346" i="2"/>
  <c r="Q346" i="2"/>
  <c r="R346" i="2"/>
  <c r="V346" i="2"/>
  <c r="W346" i="2"/>
  <c r="A347" i="2"/>
  <c r="O347" i="2"/>
  <c r="N347" i="2"/>
  <c r="P347" i="2"/>
  <c r="Q347" i="2"/>
  <c r="R347" i="2"/>
  <c r="V347" i="2"/>
  <c r="W347" i="2"/>
  <c r="A348" i="2"/>
  <c r="O348" i="2"/>
  <c r="N348" i="2"/>
  <c r="P348" i="2"/>
  <c r="Q348" i="2"/>
  <c r="R348" i="2"/>
  <c r="V348" i="2"/>
  <c r="W348" i="2"/>
  <c r="A349" i="2"/>
  <c r="O349" i="2"/>
  <c r="N349" i="2"/>
  <c r="P349" i="2"/>
  <c r="Q349" i="2"/>
  <c r="R349" i="2"/>
  <c r="V349" i="2"/>
  <c r="W349" i="2"/>
  <c r="A350" i="2"/>
  <c r="O350" i="2"/>
  <c r="N350" i="2"/>
  <c r="P350" i="2"/>
  <c r="Q350" i="2"/>
  <c r="R350" i="2"/>
  <c r="V350" i="2"/>
  <c r="W350" i="2"/>
  <c r="A351" i="2"/>
  <c r="O351" i="2"/>
  <c r="N351" i="2"/>
  <c r="P351" i="2"/>
  <c r="Q351" i="2"/>
  <c r="R351" i="2"/>
  <c r="V351" i="2"/>
  <c r="W351" i="2"/>
  <c r="A352" i="2"/>
  <c r="O352" i="2"/>
  <c r="N352" i="2"/>
  <c r="P352" i="2"/>
  <c r="Q352" i="2"/>
  <c r="R352" i="2"/>
  <c r="V352" i="2"/>
  <c r="W352" i="2"/>
  <c r="A353" i="2"/>
  <c r="O353" i="2"/>
  <c r="N353" i="2"/>
  <c r="P353" i="2"/>
  <c r="Q353" i="2"/>
  <c r="R353" i="2"/>
  <c r="V353" i="2"/>
  <c r="W353" i="2"/>
  <c r="A354" i="2"/>
  <c r="O354" i="2"/>
  <c r="N354" i="2"/>
  <c r="P354" i="2"/>
  <c r="Q354" i="2"/>
  <c r="R354" i="2"/>
  <c r="V354" i="2"/>
  <c r="W354" i="2"/>
  <c r="A355" i="2"/>
  <c r="O355" i="2"/>
  <c r="N355" i="2"/>
  <c r="P355" i="2"/>
  <c r="Q355" i="2"/>
  <c r="R355" i="2"/>
  <c r="V355" i="2"/>
  <c r="W355" i="2"/>
  <c r="A356" i="2"/>
  <c r="O356" i="2"/>
  <c r="N356" i="2"/>
  <c r="P356" i="2"/>
  <c r="Q356" i="2"/>
  <c r="R356" i="2"/>
  <c r="V356" i="2"/>
  <c r="W356" i="2"/>
  <c r="A357" i="2"/>
  <c r="O357" i="2"/>
  <c r="N357" i="2"/>
  <c r="P357" i="2"/>
  <c r="Q357" i="2"/>
  <c r="R357" i="2"/>
  <c r="V357" i="2"/>
  <c r="W357" i="2"/>
  <c r="A358" i="2"/>
  <c r="O358" i="2"/>
  <c r="N358" i="2"/>
  <c r="P358" i="2"/>
  <c r="Q358" i="2"/>
  <c r="R358" i="2"/>
  <c r="V358" i="2"/>
  <c r="W358" i="2"/>
  <c r="A359" i="2"/>
  <c r="O359" i="2"/>
  <c r="N359" i="2"/>
  <c r="P359" i="2"/>
  <c r="Q359" i="2"/>
  <c r="R359" i="2"/>
  <c r="V359" i="2"/>
  <c r="W359" i="2"/>
  <c r="A360" i="2"/>
  <c r="O360" i="2"/>
  <c r="N360" i="2"/>
  <c r="P360" i="2"/>
  <c r="Q360" i="2"/>
  <c r="R360" i="2"/>
  <c r="V360" i="2"/>
  <c r="W360" i="2"/>
  <c r="A361" i="2"/>
  <c r="O361" i="2"/>
  <c r="N361" i="2"/>
  <c r="P361" i="2"/>
  <c r="Q361" i="2"/>
  <c r="R361" i="2"/>
  <c r="V361" i="2"/>
  <c r="W361" i="2"/>
  <c r="A362" i="2"/>
  <c r="O362" i="2"/>
  <c r="N362" i="2"/>
  <c r="P362" i="2"/>
  <c r="Q362" i="2"/>
  <c r="R362" i="2"/>
  <c r="V362" i="2"/>
  <c r="W362" i="2"/>
  <c r="A363" i="2"/>
  <c r="O363" i="2"/>
  <c r="N363" i="2"/>
  <c r="P363" i="2"/>
  <c r="Q363" i="2"/>
  <c r="R363" i="2"/>
  <c r="V363" i="2"/>
  <c r="W363" i="2"/>
  <c r="A364" i="2"/>
  <c r="O364" i="2"/>
  <c r="N364" i="2"/>
  <c r="P364" i="2"/>
  <c r="Q364" i="2"/>
  <c r="R364" i="2"/>
  <c r="V364" i="2"/>
  <c r="W364" i="2"/>
  <c r="A365" i="2"/>
  <c r="O365" i="2"/>
  <c r="N365" i="2"/>
  <c r="P365" i="2"/>
  <c r="Q365" i="2"/>
  <c r="R365" i="2"/>
  <c r="V365" i="2"/>
  <c r="W365" i="2"/>
  <c r="A366" i="2"/>
  <c r="O366" i="2"/>
  <c r="N366" i="2"/>
  <c r="P366" i="2"/>
  <c r="Q366" i="2"/>
  <c r="R366" i="2"/>
  <c r="V366" i="2"/>
  <c r="W366" i="2"/>
  <c r="A367" i="2"/>
  <c r="O367" i="2"/>
  <c r="N367" i="2"/>
  <c r="P367" i="2"/>
  <c r="Q367" i="2"/>
  <c r="R367" i="2"/>
  <c r="V367" i="2"/>
  <c r="W367" i="2"/>
  <c r="A368" i="2"/>
  <c r="O368" i="2"/>
  <c r="N368" i="2"/>
  <c r="P368" i="2"/>
  <c r="Q368" i="2"/>
  <c r="R368" i="2"/>
  <c r="V368" i="2"/>
  <c r="W368" i="2"/>
  <c r="A369" i="2"/>
  <c r="O369" i="2"/>
  <c r="N369" i="2"/>
  <c r="P369" i="2"/>
  <c r="Q369" i="2"/>
  <c r="R369" i="2"/>
  <c r="V369" i="2"/>
  <c r="W369" i="2"/>
  <c r="A370" i="2"/>
  <c r="O370" i="2"/>
  <c r="N370" i="2"/>
  <c r="P370" i="2"/>
  <c r="Q370" i="2"/>
  <c r="L18" i="1"/>
  <c r="R370" i="2"/>
  <c r="V370" i="2"/>
  <c r="W370" i="2"/>
  <c r="A371" i="2"/>
  <c r="O371" i="2"/>
  <c r="N371" i="2"/>
  <c r="P371" i="2"/>
  <c r="Q371" i="2"/>
  <c r="R371" i="2"/>
  <c r="V371" i="2"/>
  <c r="W371" i="2"/>
  <c r="A372" i="2"/>
  <c r="O372" i="2"/>
  <c r="N372" i="2"/>
  <c r="P372" i="2"/>
  <c r="Q372" i="2"/>
  <c r="R372" i="2"/>
  <c r="V372" i="2"/>
  <c r="W372" i="2"/>
  <c r="A373" i="2"/>
  <c r="O373" i="2"/>
  <c r="N373" i="2"/>
  <c r="P373" i="2"/>
  <c r="Q373" i="2"/>
  <c r="R373" i="2"/>
  <c r="V373" i="2"/>
  <c r="W373" i="2"/>
  <c r="A374" i="2"/>
  <c r="O374" i="2"/>
  <c r="N374" i="2"/>
  <c r="P374" i="2"/>
  <c r="Q374" i="2"/>
  <c r="R374" i="2"/>
  <c r="V374" i="2"/>
  <c r="W374" i="2"/>
  <c r="A375" i="2"/>
  <c r="O375" i="2"/>
  <c r="N375" i="2"/>
  <c r="P375" i="2"/>
  <c r="Q375" i="2"/>
  <c r="R375" i="2"/>
  <c r="V375" i="2"/>
  <c r="W375" i="2"/>
  <c r="A376" i="2"/>
  <c r="O376" i="2"/>
  <c r="N376" i="2"/>
  <c r="P376" i="2"/>
  <c r="Q376" i="2"/>
  <c r="R376" i="2"/>
  <c r="V376" i="2"/>
  <c r="W376" i="2"/>
  <c r="A377" i="2"/>
  <c r="O377" i="2"/>
  <c r="N377" i="2"/>
  <c r="P377" i="2"/>
  <c r="Q377" i="2"/>
  <c r="R377" i="2"/>
  <c r="V377" i="2"/>
  <c r="W377" i="2"/>
  <c r="A378" i="2"/>
  <c r="O378" i="2"/>
  <c r="N378" i="2"/>
  <c r="P378" i="2"/>
  <c r="Q378" i="2"/>
  <c r="R378" i="2"/>
  <c r="V378" i="2"/>
  <c r="W378" i="2"/>
  <c r="A379" i="2"/>
  <c r="O379" i="2"/>
  <c r="N379" i="2"/>
  <c r="P379" i="2"/>
  <c r="Q379" i="2"/>
  <c r="R379" i="2"/>
  <c r="V379" i="2"/>
  <c r="W379" i="2"/>
  <c r="A380" i="2"/>
  <c r="O380" i="2"/>
  <c r="N380" i="2"/>
  <c r="P380" i="2"/>
  <c r="Q380" i="2"/>
  <c r="R380" i="2"/>
  <c r="V380" i="2"/>
  <c r="W380" i="2"/>
  <c r="A381" i="2"/>
  <c r="O381" i="2"/>
  <c r="N381" i="2"/>
  <c r="P381" i="2"/>
  <c r="Q381" i="2"/>
  <c r="R381" i="2"/>
  <c r="V381" i="2"/>
  <c r="W381" i="2"/>
  <c r="A382" i="2"/>
  <c r="O382" i="2"/>
  <c r="N382" i="2"/>
  <c r="P382" i="2"/>
  <c r="Q382" i="2"/>
  <c r="R382" i="2"/>
  <c r="V382" i="2"/>
  <c r="W382" i="2"/>
  <c r="A383" i="2"/>
  <c r="O383" i="2"/>
  <c r="N383" i="2"/>
  <c r="P383" i="2"/>
  <c r="Q383" i="2"/>
  <c r="R383" i="2"/>
  <c r="V383" i="2"/>
  <c r="W383" i="2"/>
  <c r="A384" i="2"/>
  <c r="O384" i="2"/>
  <c r="N384" i="2"/>
  <c r="P384" i="2"/>
  <c r="Q384" i="2"/>
  <c r="R384" i="2"/>
  <c r="V384" i="2"/>
  <c r="W384" i="2"/>
  <c r="A385" i="2"/>
  <c r="O385" i="2"/>
  <c r="N385" i="2"/>
  <c r="P385" i="2"/>
  <c r="Q385" i="2"/>
  <c r="R385" i="2"/>
  <c r="V385" i="2"/>
  <c r="W385" i="2"/>
  <c r="A386" i="2"/>
  <c r="O386" i="2"/>
  <c r="N386" i="2"/>
  <c r="P386" i="2"/>
  <c r="Q386" i="2"/>
  <c r="R386" i="2"/>
  <c r="V386" i="2"/>
  <c r="W386" i="2"/>
  <c r="A387" i="2"/>
  <c r="O387" i="2"/>
  <c r="N387" i="2"/>
  <c r="P387" i="2"/>
  <c r="Q387" i="2"/>
  <c r="R387" i="2"/>
  <c r="V387" i="2"/>
  <c r="W387" i="2"/>
  <c r="A388" i="2"/>
  <c r="O388" i="2"/>
  <c r="N388" i="2"/>
  <c r="P388" i="2"/>
  <c r="Q388" i="2"/>
  <c r="R388" i="2"/>
  <c r="V388" i="2"/>
  <c r="W388" i="2"/>
  <c r="A389" i="2"/>
  <c r="O389" i="2"/>
  <c r="N389" i="2"/>
  <c r="P389" i="2"/>
  <c r="Q389" i="2"/>
  <c r="R389" i="2"/>
  <c r="V389" i="2"/>
  <c r="W389" i="2"/>
  <c r="A390" i="2"/>
  <c r="O390" i="2"/>
  <c r="N390" i="2"/>
  <c r="P390" i="2"/>
  <c r="Q390" i="2"/>
  <c r="R390" i="2"/>
  <c r="V390" i="2"/>
  <c r="W390" i="2"/>
  <c r="A391" i="2"/>
  <c r="O391" i="2"/>
  <c r="N391" i="2"/>
  <c r="P391" i="2"/>
  <c r="Q391" i="2"/>
  <c r="R391" i="2"/>
  <c r="V391" i="2"/>
  <c r="W391" i="2"/>
  <c r="A392" i="2"/>
  <c r="O392" i="2"/>
  <c r="N392" i="2"/>
  <c r="P392" i="2"/>
  <c r="Q392" i="2"/>
  <c r="R392" i="2"/>
  <c r="V392" i="2"/>
  <c r="W392" i="2"/>
  <c r="A393" i="2"/>
  <c r="O393" i="2"/>
  <c r="N393" i="2"/>
  <c r="P393" i="2"/>
  <c r="Q393" i="2"/>
  <c r="R393" i="2"/>
  <c r="V393" i="2"/>
  <c r="W393" i="2"/>
  <c r="A394" i="2"/>
  <c r="O394" i="2"/>
  <c r="N394" i="2"/>
  <c r="P394" i="2"/>
  <c r="Q394" i="2"/>
  <c r="R394" i="2"/>
  <c r="V394" i="2"/>
  <c r="W394" i="2"/>
  <c r="A395" i="2"/>
  <c r="O395" i="2"/>
  <c r="N395" i="2"/>
  <c r="P395" i="2"/>
  <c r="Q395" i="2"/>
  <c r="R395" i="2"/>
  <c r="V395" i="2"/>
  <c r="W395" i="2"/>
  <c r="A396" i="2"/>
  <c r="O396" i="2"/>
  <c r="N396" i="2"/>
  <c r="P396" i="2"/>
  <c r="Q396" i="2"/>
  <c r="R396" i="2"/>
  <c r="V396" i="2"/>
  <c r="W396" i="2"/>
  <c r="A397" i="2"/>
  <c r="O397" i="2"/>
  <c r="N397" i="2"/>
  <c r="P397" i="2"/>
  <c r="Q397" i="2"/>
  <c r="R397" i="2"/>
  <c r="V397" i="2"/>
  <c r="W397" i="2"/>
  <c r="A398" i="2"/>
  <c r="O398" i="2"/>
  <c r="N398" i="2"/>
  <c r="P398" i="2"/>
  <c r="Q398" i="2"/>
  <c r="R398" i="2"/>
  <c r="V398" i="2"/>
  <c r="W398" i="2"/>
  <c r="A399" i="2"/>
  <c r="O399" i="2"/>
  <c r="N399" i="2"/>
  <c r="P399" i="2"/>
  <c r="Q399" i="2"/>
  <c r="R399" i="2"/>
  <c r="V399" i="2"/>
  <c r="W399" i="2"/>
  <c r="A400" i="2"/>
  <c r="O400" i="2"/>
  <c r="N400" i="2"/>
  <c r="P400" i="2"/>
  <c r="Q400" i="2"/>
  <c r="R400" i="2"/>
  <c r="V400" i="2"/>
  <c r="W400" i="2"/>
  <c r="A401" i="2"/>
  <c r="O401" i="2"/>
  <c r="N401" i="2"/>
  <c r="P401" i="2"/>
  <c r="Q401" i="2"/>
  <c r="R401" i="2"/>
  <c r="V401" i="2"/>
  <c r="W401" i="2"/>
  <c r="A402" i="2"/>
  <c r="O402" i="2"/>
  <c r="N402" i="2"/>
  <c r="P402" i="2"/>
  <c r="Q402" i="2"/>
  <c r="R402" i="2"/>
  <c r="V402" i="2"/>
  <c r="W402" i="2"/>
  <c r="A403" i="2"/>
  <c r="O403" i="2"/>
  <c r="N403" i="2"/>
  <c r="P403" i="2"/>
  <c r="Q403" i="2"/>
  <c r="R403" i="2"/>
  <c r="V403" i="2"/>
  <c r="W403" i="2"/>
  <c r="A404" i="2"/>
  <c r="O404" i="2"/>
  <c r="N404" i="2"/>
  <c r="P404" i="2"/>
  <c r="Q404" i="2"/>
  <c r="R404" i="2"/>
  <c r="V404" i="2"/>
  <c r="W404" i="2"/>
  <c r="A405" i="2"/>
  <c r="O405" i="2"/>
  <c r="N405" i="2"/>
  <c r="P405" i="2"/>
  <c r="Q405" i="2"/>
  <c r="R405" i="2"/>
  <c r="V405" i="2"/>
  <c r="W405" i="2"/>
  <c r="A406" i="2"/>
  <c r="O406" i="2"/>
  <c r="N406" i="2"/>
  <c r="P406" i="2"/>
  <c r="Q406" i="2"/>
  <c r="R406" i="2"/>
  <c r="V406" i="2"/>
  <c r="W406" i="2"/>
  <c r="A407" i="2"/>
  <c r="O407" i="2"/>
  <c r="N407" i="2"/>
  <c r="P407" i="2"/>
  <c r="Q407" i="2"/>
  <c r="R407" i="2"/>
  <c r="V407" i="2"/>
  <c r="W407" i="2"/>
  <c r="A408" i="2"/>
  <c r="O408" i="2"/>
  <c r="N408" i="2"/>
  <c r="P408" i="2"/>
  <c r="Q408" i="2"/>
  <c r="R408" i="2"/>
  <c r="V408" i="2"/>
  <c r="W408" i="2"/>
  <c r="A409" i="2"/>
  <c r="O409" i="2"/>
  <c r="N409" i="2"/>
  <c r="P409" i="2"/>
  <c r="Q409" i="2"/>
  <c r="R409" i="2"/>
  <c r="V409" i="2"/>
  <c r="W409" i="2"/>
  <c r="A410" i="2"/>
  <c r="O410" i="2"/>
  <c r="N410" i="2"/>
  <c r="P410" i="2"/>
  <c r="Q410" i="2"/>
  <c r="R410" i="2"/>
  <c r="V410" i="2"/>
  <c r="W410" i="2"/>
  <c r="A411" i="2"/>
  <c r="O411" i="2"/>
  <c r="N411" i="2"/>
  <c r="P411" i="2"/>
  <c r="Q411" i="2"/>
  <c r="R411" i="2"/>
  <c r="V411" i="2"/>
  <c r="W411" i="2"/>
  <c r="A412" i="2"/>
  <c r="O412" i="2"/>
  <c r="N412" i="2"/>
  <c r="P412" i="2"/>
  <c r="Q412" i="2"/>
  <c r="R412" i="2"/>
  <c r="V412" i="2"/>
  <c r="W412" i="2"/>
  <c r="A413" i="2"/>
  <c r="O413" i="2"/>
  <c r="N413" i="2"/>
  <c r="P413" i="2"/>
  <c r="Q413" i="2"/>
  <c r="R413" i="2"/>
  <c r="V413" i="2"/>
  <c r="W413" i="2"/>
  <c r="A414" i="2"/>
  <c r="O414" i="2"/>
  <c r="N414" i="2"/>
  <c r="P414" i="2"/>
  <c r="Q414" i="2"/>
  <c r="R414" i="2"/>
  <c r="V414" i="2"/>
  <c r="W414" i="2"/>
  <c r="A415" i="2"/>
  <c r="O415" i="2"/>
  <c r="N415" i="2"/>
  <c r="P415" i="2"/>
  <c r="Q415" i="2"/>
  <c r="R415" i="2"/>
  <c r="V415" i="2"/>
  <c r="W415" i="2"/>
  <c r="A416" i="2"/>
  <c r="O416" i="2"/>
  <c r="N416" i="2"/>
  <c r="P416" i="2"/>
  <c r="Q416" i="2"/>
  <c r="R416" i="2"/>
  <c r="V416" i="2"/>
  <c r="W416" i="2"/>
  <c r="A417" i="2"/>
  <c r="O417" i="2"/>
  <c r="N417" i="2"/>
  <c r="P417" i="2"/>
  <c r="Q417" i="2"/>
  <c r="R417" i="2"/>
  <c r="V417" i="2"/>
  <c r="W417" i="2"/>
  <c r="A418" i="2"/>
  <c r="O418" i="2"/>
  <c r="N418" i="2"/>
  <c r="P418" i="2"/>
  <c r="Q418" i="2"/>
  <c r="R418" i="2"/>
  <c r="V418" i="2"/>
  <c r="W418" i="2"/>
  <c r="A419" i="2"/>
  <c r="O419" i="2"/>
  <c r="N419" i="2"/>
  <c r="P419" i="2"/>
  <c r="Q419" i="2"/>
  <c r="R419" i="2"/>
  <c r="V419" i="2"/>
  <c r="W419" i="2"/>
  <c r="A420" i="2"/>
  <c r="O420" i="2"/>
  <c r="N420" i="2"/>
  <c r="P420" i="2"/>
  <c r="Q420" i="2"/>
  <c r="R420" i="2"/>
  <c r="V420" i="2"/>
  <c r="W420" i="2"/>
  <c r="A421" i="2"/>
  <c r="O421" i="2"/>
  <c r="N421" i="2"/>
  <c r="P421" i="2"/>
  <c r="Q421" i="2"/>
  <c r="R421" i="2"/>
  <c r="V421" i="2"/>
  <c r="W421" i="2"/>
  <c r="A422" i="2"/>
  <c r="O422" i="2"/>
  <c r="N422" i="2"/>
  <c r="P422" i="2"/>
  <c r="Q422" i="2"/>
  <c r="R422" i="2"/>
  <c r="V422" i="2"/>
  <c r="W422" i="2"/>
  <c r="A423" i="2"/>
  <c r="O423" i="2"/>
  <c r="N423" i="2"/>
  <c r="P423" i="2"/>
  <c r="Q423" i="2"/>
  <c r="R423" i="2"/>
  <c r="V423" i="2"/>
  <c r="W423" i="2"/>
  <c r="A424" i="2"/>
  <c r="O424" i="2"/>
  <c r="N424" i="2"/>
  <c r="P424" i="2"/>
  <c r="Q424" i="2"/>
  <c r="R424" i="2"/>
  <c r="V424" i="2"/>
  <c r="W424" i="2"/>
  <c r="A425" i="2"/>
  <c r="O425" i="2"/>
  <c r="N425" i="2"/>
  <c r="P425" i="2"/>
  <c r="Q425" i="2"/>
  <c r="R425" i="2"/>
  <c r="V425" i="2"/>
  <c r="W425" i="2"/>
  <c r="A426" i="2"/>
  <c r="O426" i="2"/>
  <c r="N426" i="2"/>
  <c r="P426" i="2"/>
  <c r="Q426" i="2"/>
  <c r="R426" i="2"/>
  <c r="V426" i="2"/>
  <c r="W426" i="2"/>
  <c r="A427" i="2"/>
  <c r="O427" i="2"/>
  <c r="N427" i="2"/>
  <c r="P427" i="2"/>
  <c r="Q427" i="2"/>
  <c r="R427" i="2"/>
  <c r="V427" i="2"/>
  <c r="W427" i="2"/>
  <c r="A428" i="2"/>
  <c r="O428" i="2"/>
  <c r="N428" i="2"/>
  <c r="P428" i="2"/>
  <c r="Q428" i="2"/>
  <c r="R428" i="2"/>
  <c r="V428" i="2"/>
  <c r="W428" i="2"/>
  <c r="A429" i="2"/>
  <c r="O429" i="2"/>
  <c r="N429" i="2"/>
  <c r="P429" i="2"/>
  <c r="Q429" i="2"/>
  <c r="R429" i="2"/>
  <c r="V429" i="2"/>
  <c r="W429" i="2"/>
  <c r="A430" i="2"/>
  <c r="O430" i="2"/>
  <c r="N430" i="2"/>
  <c r="P430" i="2"/>
  <c r="Q430" i="2"/>
  <c r="R430" i="2"/>
  <c r="V430" i="2"/>
  <c r="W430" i="2"/>
  <c r="A431" i="2"/>
  <c r="O431" i="2"/>
  <c r="N431" i="2"/>
  <c r="P431" i="2"/>
  <c r="Q431" i="2"/>
  <c r="R431" i="2"/>
  <c r="V431" i="2"/>
  <c r="W431" i="2"/>
  <c r="A432" i="2"/>
  <c r="O432" i="2"/>
  <c r="N432" i="2"/>
  <c r="P432" i="2"/>
  <c r="Q432" i="2"/>
  <c r="R432" i="2"/>
  <c r="V432" i="2"/>
  <c r="W432" i="2"/>
  <c r="A433" i="2"/>
  <c r="O433" i="2"/>
  <c r="N433" i="2"/>
  <c r="P433" i="2"/>
  <c r="Q433" i="2"/>
  <c r="R433" i="2"/>
  <c r="V433" i="2"/>
  <c r="W433" i="2"/>
  <c r="A434" i="2"/>
  <c r="O434" i="2"/>
  <c r="N434" i="2"/>
  <c r="P434" i="2"/>
  <c r="Q434" i="2"/>
  <c r="R434" i="2"/>
  <c r="V434" i="2"/>
  <c r="W434" i="2"/>
  <c r="A435" i="2"/>
  <c r="O435" i="2"/>
  <c r="N435" i="2"/>
  <c r="P435" i="2"/>
  <c r="Q435" i="2"/>
  <c r="R435" i="2"/>
  <c r="V435" i="2"/>
  <c r="W435" i="2"/>
  <c r="A436" i="2"/>
  <c r="O436" i="2"/>
  <c r="N436" i="2"/>
  <c r="P436" i="2"/>
  <c r="Q436" i="2"/>
  <c r="R436" i="2"/>
  <c r="V436" i="2"/>
  <c r="W436" i="2"/>
  <c r="A437" i="2"/>
  <c r="O437" i="2"/>
  <c r="N437" i="2"/>
  <c r="P437" i="2"/>
  <c r="Q437" i="2"/>
  <c r="R437" i="2"/>
  <c r="V437" i="2"/>
  <c r="W437" i="2"/>
  <c r="A438" i="2"/>
  <c r="O438" i="2"/>
  <c r="N438" i="2"/>
  <c r="P438" i="2"/>
  <c r="Q438" i="2"/>
  <c r="R438" i="2"/>
  <c r="V438" i="2"/>
  <c r="W438" i="2"/>
  <c r="A439" i="2"/>
  <c r="O439" i="2"/>
  <c r="N439" i="2"/>
  <c r="P439" i="2"/>
  <c r="Q439" i="2"/>
  <c r="R439" i="2"/>
  <c r="V439" i="2"/>
  <c r="W439" i="2"/>
  <c r="A440" i="2"/>
  <c r="O440" i="2"/>
  <c r="N440" i="2"/>
  <c r="P440" i="2"/>
  <c r="Q440" i="2"/>
  <c r="R440" i="2"/>
  <c r="V440" i="2"/>
  <c r="W440" i="2"/>
  <c r="A441" i="2"/>
  <c r="O441" i="2"/>
  <c r="N441" i="2"/>
  <c r="P441" i="2"/>
  <c r="Q441" i="2"/>
  <c r="R441" i="2"/>
  <c r="V441" i="2"/>
  <c r="W441" i="2"/>
  <c r="A442" i="2"/>
  <c r="O442" i="2"/>
  <c r="N442" i="2"/>
  <c r="P442" i="2"/>
  <c r="Q442" i="2"/>
  <c r="R442" i="2"/>
  <c r="V442" i="2"/>
  <c r="W442" i="2"/>
  <c r="A443" i="2"/>
  <c r="O443" i="2"/>
  <c r="N443" i="2"/>
  <c r="P443" i="2"/>
  <c r="Q443" i="2"/>
  <c r="R443" i="2"/>
  <c r="V443" i="2"/>
  <c r="W443" i="2"/>
  <c r="A444" i="2"/>
  <c r="O444" i="2"/>
  <c r="N444" i="2"/>
  <c r="P444" i="2"/>
  <c r="Q444" i="2"/>
  <c r="R444" i="2"/>
  <c r="V444" i="2"/>
  <c r="W444" i="2"/>
  <c r="A445" i="2"/>
  <c r="O445" i="2"/>
  <c r="N445" i="2"/>
  <c r="P445" i="2"/>
  <c r="Q445" i="2"/>
  <c r="R445" i="2"/>
  <c r="V445" i="2"/>
  <c r="W445" i="2"/>
  <c r="A446" i="2"/>
  <c r="O446" i="2"/>
  <c r="N446" i="2"/>
  <c r="P446" i="2"/>
  <c r="Q446" i="2"/>
  <c r="H13" i="1"/>
  <c r="R446" i="2"/>
  <c r="V446" i="2"/>
  <c r="W446" i="2"/>
  <c r="A447" i="2"/>
  <c r="O447" i="2"/>
  <c r="N447" i="2"/>
  <c r="P447" i="2"/>
  <c r="Q447" i="2"/>
  <c r="R447" i="2"/>
  <c r="V447" i="2"/>
  <c r="W447" i="2"/>
  <c r="A448" i="2"/>
  <c r="O448" i="2"/>
  <c r="N448" i="2"/>
  <c r="P448" i="2"/>
  <c r="Q448" i="2"/>
  <c r="R448" i="2"/>
  <c r="V448" i="2"/>
  <c r="W448" i="2"/>
  <c r="A449" i="2"/>
  <c r="O449" i="2"/>
  <c r="N449" i="2"/>
  <c r="P449" i="2"/>
  <c r="Q449" i="2"/>
  <c r="R449" i="2"/>
  <c r="V449" i="2"/>
  <c r="W449" i="2"/>
  <c r="A450" i="2"/>
  <c r="O450" i="2"/>
  <c r="N450" i="2"/>
  <c r="P450" i="2"/>
  <c r="Q450" i="2"/>
  <c r="R450" i="2"/>
  <c r="V450" i="2"/>
  <c r="W450" i="2"/>
  <c r="A451" i="2"/>
  <c r="O451" i="2"/>
  <c r="N451" i="2"/>
  <c r="P451" i="2"/>
  <c r="Q451" i="2"/>
  <c r="R451" i="2"/>
  <c r="V451" i="2"/>
  <c r="W451" i="2"/>
  <c r="A452" i="2"/>
  <c r="O452" i="2"/>
  <c r="N452" i="2"/>
  <c r="P452" i="2"/>
  <c r="Q452" i="2"/>
  <c r="J20" i="1"/>
  <c r="R452" i="2"/>
  <c r="V452" i="2"/>
  <c r="W452" i="2"/>
  <c r="A453" i="2"/>
  <c r="O453" i="2"/>
  <c r="N453" i="2"/>
  <c r="P453" i="2"/>
  <c r="Q453" i="2"/>
  <c r="R453" i="2"/>
  <c r="V453" i="2"/>
  <c r="W453" i="2"/>
  <c r="A454" i="2"/>
  <c r="O454" i="2"/>
  <c r="N454" i="2"/>
  <c r="P454" i="2"/>
  <c r="Q454" i="2"/>
  <c r="R454" i="2"/>
  <c r="V454" i="2"/>
  <c r="W454" i="2"/>
  <c r="A455" i="2"/>
  <c r="O455" i="2"/>
  <c r="N455" i="2"/>
  <c r="P455" i="2"/>
  <c r="Q455" i="2"/>
  <c r="R455" i="2"/>
  <c r="V455" i="2"/>
  <c r="W455" i="2"/>
  <c r="A456" i="2"/>
  <c r="O456" i="2"/>
  <c r="N456" i="2"/>
  <c r="P456" i="2"/>
  <c r="Q456" i="2"/>
  <c r="R456" i="2"/>
  <c r="V456" i="2"/>
  <c r="W456" i="2"/>
  <c r="A457" i="2"/>
  <c r="O457" i="2"/>
  <c r="N457" i="2"/>
  <c r="P457" i="2"/>
  <c r="Q457" i="2"/>
  <c r="R457" i="2"/>
  <c r="V457" i="2"/>
  <c r="W457" i="2"/>
  <c r="A458" i="2"/>
  <c r="O458" i="2"/>
  <c r="N458" i="2"/>
  <c r="P458" i="2"/>
  <c r="Q458" i="2"/>
  <c r="R458" i="2"/>
  <c r="V458" i="2"/>
  <c r="W458" i="2"/>
  <c r="A459" i="2"/>
  <c r="O459" i="2"/>
  <c r="N459" i="2"/>
  <c r="P459" i="2"/>
  <c r="Q459" i="2"/>
  <c r="R459" i="2"/>
  <c r="V459" i="2"/>
  <c r="W459" i="2"/>
  <c r="A460" i="2"/>
  <c r="O460" i="2"/>
  <c r="N460" i="2"/>
  <c r="P460" i="2"/>
  <c r="Q460" i="2"/>
  <c r="R460" i="2"/>
  <c r="V460" i="2"/>
  <c r="W460" i="2"/>
  <c r="A461" i="2"/>
  <c r="O461" i="2"/>
  <c r="N461" i="2"/>
  <c r="P461" i="2"/>
  <c r="Q461" i="2"/>
  <c r="R461" i="2"/>
  <c r="V461" i="2"/>
  <c r="W461" i="2"/>
  <c r="A462" i="2"/>
  <c r="O462" i="2"/>
  <c r="N462" i="2"/>
  <c r="P462" i="2"/>
  <c r="Q462" i="2"/>
  <c r="R462" i="2"/>
  <c r="V462" i="2"/>
  <c r="W462" i="2"/>
  <c r="A463" i="2"/>
  <c r="O463" i="2"/>
  <c r="N463" i="2"/>
  <c r="P463" i="2"/>
  <c r="Q463" i="2"/>
  <c r="R463" i="2"/>
  <c r="V463" i="2"/>
  <c r="W463" i="2"/>
  <c r="A464" i="2"/>
  <c r="O464" i="2"/>
  <c r="N464" i="2"/>
  <c r="P464" i="2"/>
  <c r="Q464" i="2"/>
  <c r="R464" i="2"/>
  <c r="V464" i="2"/>
  <c r="W464" i="2"/>
  <c r="A465" i="2"/>
  <c r="O465" i="2"/>
  <c r="N465" i="2"/>
  <c r="P465" i="2"/>
  <c r="Q465" i="2"/>
  <c r="R465" i="2"/>
  <c r="V465" i="2"/>
  <c r="W465" i="2"/>
  <c r="A466" i="2"/>
  <c r="O466" i="2"/>
  <c r="N466" i="2"/>
  <c r="P466" i="2"/>
  <c r="Q466" i="2"/>
  <c r="R466" i="2"/>
  <c r="V466" i="2"/>
  <c r="W466" i="2"/>
  <c r="A467" i="2"/>
  <c r="O467" i="2"/>
  <c r="N467" i="2"/>
  <c r="P467" i="2"/>
  <c r="Q467" i="2"/>
  <c r="R467" i="2"/>
  <c r="V467" i="2"/>
  <c r="W467" i="2"/>
  <c r="A468" i="2"/>
  <c r="O468" i="2"/>
  <c r="N468" i="2"/>
  <c r="P468" i="2"/>
  <c r="Q468" i="2"/>
  <c r="R468" i="2"/>
  <c r="V468" i="2"/>
  <c r="W468" i="2"/>
  <c r="A469" i="2"/>
  <c r="O469" i="2"/>
  <c r="N469" i="2"/>
  <c r="P469" i="2"/>
  <c r="Q469" i="2"/>
  <c r="R469" i="2"/>
  <c r="V469" i="2"/>
  <c r="W469" i="2"/>
  <c r="A470" i="2"/>
  <c r="O470" i="2"/>
  <c r="N470" i="2"/>
  <c r="P470" i="2"/>
  <c r="Q470" i="2"/>
  <c r="R470" i="2"/>
  <c r="V470" i="2"/>
  <c r="W470" i="2"/>
  <c r="A471" i="2"/>
  <c r="O471" i="2"/>
  <c r="N471" i="2"/>
  <c r="P471" i="2"/>
  <c r="Q471" i="2"/>
  <c r="R471" i="2"/>
  <c r="V471" i="2"/>
  <c r="W471" i="2"/>
  <c r="A472" i="2"/>
  <c r="O472" i="2"/>
  <c r="N472" i="2"/>
  <c r="P472" i="2"/>
  <c r="Q472" i="2"/>
  <c r="R472" i="2"/>
  <c r="V472" i="2"/>
  <c r="W472" i="2"/>
  <c r="A473" i="2"/>
  <c r="O473" i="2"/>
  <c r="N473" i="2"/>
  <c r="P473" i="2"/>
  <c r="Q473" i="2"/>
  <c r="R473" i="2"/>
  <c r="V473" i="2"/>
  <c r="W473" i="2"/>
  <c r="A474" i="2"/>
  <c r="O474" i="2"/>
  <c r="N474" i="2"/>
  <c r="P474" i="2"/>
  <c r="Q474" i="2"/>
  <c r="R474" i="2"/>
  <c r="V474" i="2"/>
  <c r="W474" i="2"/>
  <c r="A475" i="2"/>
  <c r="O475" i="2"/>
  <c r="N475" i="2"/>
  <c r="P475" i="2"/>
  <c r="Q475" i="2"/>
  <c r="R475" i="2"/>
  <c r="V475" i="2"/>
  <c r="W475" i="2"/>
  <c r="A476" i="2"/>
  <c r="O476" i="2"/>
  <c r="N476" i="2"/>
  <c r="P476" i="2"/>
  <c r="Q476" i="2"/>
  <c r="R476" i="2"/>
  <c r="V476" i="2"/>
  <c r="W476" i="2"/>
  <c r="A477" i="2"/>
  <c r="O477" i="2"/>
  <c r="N477" i="2"/>
  <c r="P477" i="2"/>
  <c r="Q477" i="2"/>
  <c r="R477" i="2"/>
  <c r="V477" i="2"/>
  <c r="W477" i="2"/>
  <c r="A478" i="2"/>
  <c r="O478" i="2"/>
  <c r="N478" i="2"/>
  <c r="P478" i="2"/>
  <c r="Q478" i="2"/>
  <c r="R478" i="2"/>
  <c r="V478" i="2"/>
  <c r="W478" i="2"/>
  <c r="A479" i="2"/>
  <c r="O479" i="2"/>
  <c r="N479" i="2"/>
  <c r="P479" i="2"/>
  <c r="Q479" i="2"/>
  <c r="R479" i="2"/>
  <c r="V479" i="2"/>
  <c r="W479" i="2"/>
  <c r="A480" i="2"/>
  <c r="O480" i="2"/>
  <c r="N480" i="2"/>
  <c r="P480" i="2"/>
  <c r="Q480" i="2"/>
  <c r="R480" i="2"/>
  <c r="V480" i="2"/>
  <c r="W480" i="2"/>
  <c r="A481" i="2"/>
  <c r="O481" i="2"/>
  <c r="N481" i="2"/>
  <c r="P481" i="2"/>
  <c r="Q481" i="2"/>
  <c r="R481" i="2"/>
  <c r="V481" i="2"/>
  <c r="W481" i="2"/>
  <c r="A482" i="2"/>
  <c r="O482" i="2"/>
  <c r="N482" i="2"/>
  <c r="P482" i="2"/>
  <c r="Q482" i="2"/>
  <c r="R482" i="2"/>
  <c r="V482" i="2"/>
  <c r="W482" i="2"/>
  <c r="A483" i="2"/>
  <c r="O483" i="2"/>
  <c r="N483" i="2"/>
  <c r="P483" i="2"/>
  <c r="Q483" i="2"/>
  <c r="R483" i="2"/>
  <c r="V483" i="2"/>
  <c r="W483" i="2"/>
  <c r="A484" i="2"/>
  <c r="O484" i="2"/>
  <c r="N484" i="2"/>
  <c r="P484" i="2"/>
  <c r="Q484" i="2"/>
  <c r="R484" i="2"/>
  <c r="V484" i="2"/>
  <c r="W484" i="2"/>
  <c r="A485" i="2"/>
  <c r="O485" i="2"/>
  <c r="N485" i="2"/>
  <c r="P485" i="2"/>
  <c r="Q485" i="2"/>
  <c r="R485" i="2"/>
  <c r="V485" i="2"/>
  <c r="W485" i="2"/>
  <c r="A486" i="2"/>
  <c r="O486" i="2"/>
  <c r="N486" i="2"/>
  <c r="P486" i="2"/>
  <c r="Q486" i="2"/>
  <c r="R486" i="2"/>
  <c r="V486" i="2"/>
  <c r="W486" i="2"/>
  <c r="A487" i="2"/>
  <c r="O487" i="2"/>
  <c r="N487" i="2"/>
  <c r="P487" i="2"/>
  <c r="Q487" i="2"/>
  <c r="R487" i="2"/>
  <c r="V487" i="2"/>
  <c r="W487" i="2"/>
  <c r="A488" i="2"/>
  <c r="O488" i="2"/>
  <c r="N488" i="2"/>
  <c r="P488" i="2"/>
  <c r="Q488" i="2"/>
  <c r="R488" i="2"/>
  <c r="V488" i="2"/>
  <c r="W488" i="2"/>
  <c r="A489" i="2"/>
  <c r="O489" i="2"/>
  <c r="N489" i="2"/>
  <c r="P489" i="2"/>
  <c r="Q489" i="2"/>
  <c r="R489" i="2"/>
  <c r="V489" i="2"/>
  <c r="W489" i="2"/>
  <c r="A490" i="2"/>
  <c r="O490" i="2"/>
  <c r="N490" i="2"/>
  <c r="P490" i="2"/>
  <c r="Q490" i="2"/>
  <c r="R490" i="2"/>
  <c r="V490" i="2"/>
  <c r="W490" i="2"/>
  <c r="A491" i="2"/>
  <c r="O491" i="2"/>
  <c r="N491" i="2"/>
  <c r="P491" i="2"/>
  <c r="Q491" i="2"/>
  <c r="R491" i="2"/>
  <c r="V491" i="2"/>
  <c r="W491" i="2"/>
  <c r="A492" i="2"/>
  <c r="O492" i="2"/>
  <c r="N492" i="2"/>
  <c r="P492" i="2"/>
  <c r="Q492" i="2"/>
  <c r="R492" i="2"/>
  <c r="V492" i="2"/>
  <c r="W492" i="2"/>
  <c r="A493" i="2"/>
  <c r="O493" i="2"/>
  <c r="N493" i="2"/>
  <c r="P493" i="2"/>
  <c r="Q493" i="2"/>
  <c r="R493" i="2"/>
  <c r="V493" i="2"/>
  <c r="W493" i="2"/>
  <c r="A494" i="2"/>
  <c r="O494" i="2"/>
  <c r="N494" i="2"/>
  <c r="P494" i="2"/>
  <c r="Q494" i="2"/>
  <c r="R494" i="2"/>
  <c r="V494" i="2"/>
  <c r="W494" i="2"/>
  <c r="A495" i="2"/>
  <c r="O495" i="2"/>
  <c r="N495" i="2"/>
  <c r="P495" i="2"/>
  <c r="Q495" i="2"/>
  <c r="R495" i="2"/>
  <c r="V495" i="2"/>
  <c r="W495" i="2"/>
  <c r="A496" i="2"/>
  <c r="O496" i="2"/>
  <c r="N496" i="2"/>
  <c r="P496" i="2"/>
  <c r="Q496" i="2"/>
  <c r="R496" i="2"/>
  <c r="V496" i="2"/>
  <c r="W496" i="2"/>
  <c r="A497" i="2"/>
  <c r="O497" i="2"/>
  <c r="N497" i="2"/>
  <c r="P497" i="2"/>
  <c r="Q497" i="2"/>
  <c r="R497" i="2"/>
  <c r="V497" i="2"/>
  <c r="W497" i="2"/>
  <c r="A498" i="2"/>
  <c r="O498" i="2"/>
  <c r="N498" i="2"/>
  <c r="P498" i="2"/>
  <c r="Q498" i="2"/>
  <c r="R498" i="2"/>
  <c r="V498" i="2"/>
  <c r="W498" i="2"/>
  <c r="A499" i="2"/>
  <c r="O499" i="2"/>
  <c r="N499" i="2"/>
  <c r="P499" i="2"/>
  <c r="Q499" i="2"/>
  <c r="R499" i="2"/>
  <c r="V499" i="2"/>
  <c r="W499" i="2"/>
  <c r="A500" i="2"/>
  <c r="O500" i="2"/>
  <c r="N500" i="2"/>
  <c r="P500" i="2"/>
  <c r="Q500" i="2"/>
  <c r="R500" i="2"/>
  <c r="V500" i="2"/>
  <c r="W500" i="2"/>
  <c r="A501" i="2"/>
  <c r="O501" i="2"/>
  <c r="N501" i="2"/>
  <c r="P501" i="2"/>
  <c r="Q501" i="2"/>
  <c r="R501" i="2"/>
  <c r="V501" i="2"/>
  <c r="W501" i="2"/>
  <c r="A502" i="2"/>
  <c r="O502" i="2"/>
  <c r="N502" i="2"/>
  <c r="P502" i="2"/>
  <c r="Q502" i="2"/>
  <c r="R502" i="2"/>
  <c r="V502" i="2"/>
  <c r="W502" i="2"/>
  <c r="A503" i="2"/>
  <c r="O503" i="2"/>
  <c r="N503" i="2"/>
  <c r="P503" i="2"/>
  <c r="Q503" i="2"/>
  <c r="R503" i="2"/>
  <c r="V503" i="2"/>
  <c r="W503" i="2"/>
  <c r="A504" i="2"/>
  <c r="O504" i="2"/>
  <c r="N504" i="2"/>
  <c r="P504" i="2"/>
  <c r="Q504" i="2"/>
  <c r="R504" i="2"/>
  <c r="V504" i="2"/>
  <c r="W504" i="2"/>
  <c r="A505" i="2"/>
  <c r="O505" i="2"/>
  <c r="N505" i="2"/>
  <c r="P505" i="2"/>
  <c r="Q505" i="2"/>
  <c r="R505" i="2"/>
  <c r="V505" i="2"/>
  <c r="W505" i="2"/>
  <c r="A506" i="2"/>
  <c r="O506" i="2"/>
  <c r="N506" i="2"/>
  <c r="P506" i="2"/>
  <c r="Q506" i="2"/>
  <c r="R506" i="2"/>
  <c r="V506" i="2"/>
  <c r="W506" i="2"/>
  <c r="A507" i="2"/>
  <c r="O507" i="2"/>
  <c r="N507" i="2"/>
  <c r="P507" i="2"/>
  <c r="Q507" i="2"/>
  <c r="R507" i="2"/>
  <c r="V507" i="2"/>
  <c r="W507" i="2"/>
  <c r="A508" i="2"/>
  <c r="O508" i="2"/>
  <c r="N508" i="2"/>
  <c r="P508" i="2"/>
  <c r="Q508" i="2"/>
  <c r="R508" i="2"/>
  <c r="V508" i="2"/>
  <c r="W508" i="2"/>
  <c r="A509" i="2"/>
  <c r="O509" i="2"/>
  <c r="N509" i="2"/>
  <c r="P509" i="2"/>
  <c r="Q509" i="2"/>
  <c r="L16" i="1"/>
  <c r="R509" i="2"/>
  <c r="V509" i="2"/>
  <c r="W509" i="2"/>
  <c r="A510" i="2"/>
  <c r="O510" i="2"/>
  <c r="N510" i="2"/>
  <c r="P510" i="2"/>
  <c r="Q510" i="2"/>
  <c r="R510" i="2"/>
  <c r="V510" i="2"/>
  <c r="W510" i="2"/>
  <c r="A511" i="2"/>
  <c r="O511" i="2"/>
  <c r="N511" i="2"/>
  <c r="P511" i="2"/>
  <c r="Q511" i="2"/>
  <c r="R511" i="2"/>
  <c r="V511" i="2"/>
  <c r="W511" i="2"/>
  <c r="A512" i="2"/>
  <c r="O512" i="2"/>
  <c r="N512" i="2"/>
  <c r="P512" i="2"/>
  <c r="Q512" i="2"/>
  <c r="R512" i="2"/>
  <c r="V512" i="2"/>
  <c r="W512" i="2"/>
  <c r="A513" i="2"/>
  <c r="O513" i="2"/>
  <c r="N513" i="2"/>
  <c r="P513" i="2"/>
  <c r="Q513" i="2"/>
  <c r="R513" i="2"/>
  <c r="V513" i="2"/>
  <c r="W513" i="2"/>
  <c r="A514" i="2"/>
  <c r="O514" i="2"/>
  <c r="N514" i="2"/>
  <c r="P514" i="2"/>
  <c r="Q514" i="2"/>
  <c r="R514" i="2"/>
  <c r="V514" i="2"/>
  <c r="W514" i="2"/>
  <c r="A515" i="2"/>
  <c r="O515" i="2"/>
  <c r="N515" i="2"/>
  <c r="P515" i="2"/>
  <c r="Q515" i="2"/>
  <c r="R515" i="2"/>
  <c r="V515" i="2"/>
  <c r="W515" i="2"/>
  <c r="A516" i="2"/>
  <c r="O516" i="2"/>
  <c r="N516" i="2"/>
  <c r="P516" i="2"/>
  <c r="Q516" i="2"/>
  <c r="R516" i="2"/>
  <c r="V516" i="2"/>
  <c r="W516" i="2"/>
  <c r="A517" i="2"/>
  <c r="O517" i="2"/>
  <c r="N517" i="2"/>
  <c r="P517" i="2"/>
  <c r="Q517" i="2"/>
  <c r="R517" i="2"/>
  <c r="V517" i="2"/>
  <c r="W517" i="2"/>
  <c r="A518" i="2"/>
  <c r="O518" i="2"/>
  <c r="N518" i="2"/>
  <c r="P518" i="2"/>
  <c r="Q518" i="2"/>
  <c r="R518" i="2"/>
  <c r="V518" i="2"/>
  <c r="W518" i="2"/>
  <c r="A519" i="2"/>
  <c r="O519" i="2"/>
  <c r="N519" i="2"/>
  <c r="P519" i="2"/>
  <c r="Q519" i="2"/>
  <c r="R519" i="2"/>
  <c r="V519" i="2"/>
  <c r="W519" i="2"/>
  <c r="A520" i="2"/>
  <c r="O520" i="2"/>
  <c r="N520" i="2"/>
  <c r="P520" i="2"/>
  <c r="Q520" i="2"/>
  <c r="R520" i="2"/>
  <c r="V520" i="2"/>
  <c r="W520" i="2"/>
  <c r="A521" i="2"/>
  <c r="O521" i="2"/>
  <c r="N521" i="2"/>
  <c r="P521" i="2"/>
  <c r="Q521" i="2"/>
  <c r="R521" i="2"/>
  <c r="V521" i="2"/>
  <c r="W521" i="2"/>
  <c r="A522" i="2"/>
  <c r="O522" i="2"/>
  <c r="N522" i="2"/>
  <c r="P522" i="2"/>
  <c r="Q522" i="2"/>
  <c r="R522" i="2"/>
  <c r="V522" i="2"/>
  <c r="W522" i="2"/>
  <c r="A523" i="2"/>
  <c r="O523" i="2"/>
  <c r="N523" i="2"/>
  <c r="P523" i="2"/>
  <c r="Q523" i="2"/>
  <c r="R523" i="2"/>
  <c r="V523" i="2"/>
  <c r="W523" i="2"/>
  <c r="A524" i="2"/>
  <c r="O524" i="2"/>
  <c r="N524" i="2"/>
  <c r="P524" i="2"/>
  <c r="Q524" i="2"/>
  <c r="R524" i="2"/>
  <c r="V524" i="2"/>
  <c r="W524" i="2"/>
  <c r="A525" i="2"/>
  <c r="O525" i="2"/>
  <c r="N525" i="2"/>
  <c r="P525" i="2"/>
  <c r="Q525" i="2"/>
  <c r="R525" i="2"/>
  <c r="V525" i="2"/>
  <c r="W525" i="2"/>
  <c r="A526" i="2"/>
  <c r="O526" i="2"/>
  <c r="N526" i="2"/>
  <c r="P526" i="2"/>
  <c r="Q526" i="2"/>
  <c r="R526" i="2"/>
  <c r="V526" i="2"/>
  <c r="W526" i="2"/>
  <c r="A527" i="2"/>
  <c r="O527" i="2"/>
  <c r="N527" i="2"/>
  <c r="P527" i="2"/>
  <c r="Q527" i="2"/>
  <c r="R527" i="2"/>
  <c r="V527" i="2"/>
  <c r="W527" i="2"/>
  <c r="A528" i="2"/>
  <c r="O528" i="2"/>
  <c r="N528" i="2"/>
  <c r="P528" i="2"/>
  <c r="Q528" i="2"/>
  <c r="R528" i="2"/>
  <c r="V528" i="2"/>
  <c r="W528" i="2"/>
  <c r="A529" i="2"/>
  <c r="O529" i="2"/>
  <c r="N529" i="2"/>
  <c r="P529" i="2"/>
  <c r="Q529" i="2"/>
  <c r="R529" i="2"/>
  <c r="V529" i="2"/>
  <c r="W529" i="2"/>
  <c r="A530" i="2"/>
  <c r="O530" i="2"/>
  <c r="N530" i="2"/>
  <c r="P530" i="2"/>
  <c r="Q530" i="2"/>
  <c r="R530" i="2"/>
  <c r="V530" i="2"/>
  <c r="W530" i="2"/>
  <c r="A531" i="2"/>
  <c r="O531" i="2"/>
  <c r="N531" i="2"/>
  <c r="P531" i="2"/>
  <c r="Q531" i="2"/>
  <c r="R531" i="2"/>
  <c r="V531" i="2"/>
  <c r="W531" i="2"/>
  <c r="A532" i="2"/>
  <c r="O532" i="2"/>
  <c r="N532" i="2"/>
  <c r="P532" i="2"/>
  <c r="Q532" i="2"/>
  <c r="R532" i="2"/>
  <c r="V532" i="2"/>
  <c r="W532" i="2"/>
  <c r="A533" i="2"/>
  <c r="O533" i="2"/>
  <c r="N533" i="2"/>
  <c r="P533" i="2"/>
  <c r="Q533" i="2"/>
  <c r="R533" i="2"/>
  <c r="V533" i="2"/>
  <c r="W533" i="2"/>
  <c r="A534" i="2"/>
  <c r="O534" i="2"/>
  <c r="N534" i="2"/>
  <c r="P534" i="2"/>
  <c r="Q534" i="2"/>
  <c r="R534" i="2"/>
  <c r="V534" i="2"/>
  <c r="W534" i="2"/>
  <c r="A535" i="2"/>
  <c r="O535" i="2"/>
  <c r="N535" i="2"/>
  <c r="P535" i="2"/>
  <c r="Q535" i="2"/>
  <c r="R535" i="2"/>
  <c r="V535" i="2"/>
  <c r="W535" i="2"/>
  <c r="A536" i="2"/>
  <c r="O536" i="2"/>
  <c r="N536" i="2"/>
  <c r="P536" i="2"/>
  <c r="Q536" i="2"/>
  <c r="R536" i="2"/>
  <c r="V536" i="2"/>
  <c r="W536" i="2"/>
  <c r="A537" i="2"/>
  <c r="O537" i="2"/>
  <c r="N537" i="2"/>
  <c r="P537" i="2"/>
  <c r="Q537" i="2"/>
  <c r="R537" i="2"/>
  <c r="V537" i="2"/>
  <c r="W537" i="2"/>
  <c r="A538" i="2"/>
  <c r="O538" i="2"/>
  <c r="N538" i="2"/>
  <c r="P538" i="2"/>
  <c r="Q538" i="2"/>
  <c r="R538" i="2"/>
  <c r="V538" i="2"/>
  <c r="W538" i="2"/>
  <c r="A539" i="2"/>
  <c r="O539" i="2"/>
  <c r="N539" i="2"/>
  <c r="P539" i="2"/>
  <c r="Q539" i="2"/>
  <c r="R539" i="2"/>
  <c r="V539" i="2"/>
  <c r="W539" i="2"/>
  <c r="A540" i="2"/>
  <c r="O540" i="2"/>
  <c r="N540" i="2"/>
  <c r="P540" i="2"/>
  <c r="Q540" i="2"/>
  <c r="R540" i="2"/>
  <c r="V540" i="2"/>
  <c r="W540" i="2"/>
  <c r="A541" i="2"/>
  <c r="O541" i="2"/>
  <c r="N541" i="2"/>
  <c r="P541" i="2"/>
  <c r="Q541" i="2"/>
  <c r="R541" i="2"/>
  <c r="V541" i="2"/>
  <c r="W541" i="2"/>
  <c r="A542" i="2"/>
  <c r="O542" i="2"/>
  <c r="N542" i="2"/>
  <c r="P542" i="2"/>
  <c r="Q542" i="2"/>
  <c r="R542" i="2"/>
  <c r="V542" i="2"/>
  <c r="W542" i="2"/>
  <c r="A543" i="2"/>
  <c r="O543" i="2"/>
  <c r="N543" i="2"/>
  <c r="P543" i="2"/>
  <c r="Q543" i="2"/>
  <c r="R543" i="2"/>
  <c r="V543" i="2"/>
  <c r="W543" i="2"/>
  <c r="A544" i="2"/>
  <c r="O544" i="2"/>
  <c r="N544" i="2"/>
  <c r="P544" i="2"/>
  <c r="Q544" i="2"/>
  <c r="R544" i="2"/>
  <c r="V544" i="2"/>
  <c r="W544" i="2"/>
  <c r="A545" i="2"/>
  <c r="O545" i="2"/>
  <c r="N545" i="2"/>
  <c r="P545" i="2"/>
  <c r="Q545" i="2"/>
  <c r="R545" i="2"/>
  <c r="V545" i="2"/>
  <c r="W545" i="2"/>
  <c r="A546" i="2"/>
  <c r="O546" i="2"/>
  <c r="N546" i="2"/>
  <c r="P546" i="2"/>
  <c r="Q546" i="2"/>
  <c r="R546" i="2"/>
  <c r="V546" i="2"/>
  <c r="W546" i="2"/>
  <c r="A547" i="2"/>
  <c r="O547" i="2"/>
  <c r="N547" i="2"/>
  <c r="P547" i="2"/>
  <c r="Q547" i="2"/>
  <c r="R547" i="2"/>
  <c r="V547" i="2"/>
  <c r="W547" i="2"/>
  <c r="A548" i="2"/>
  <c r="O548" i="2"/>
  <c r="N548" i="2"/>
  <c r="P548" i="2"/>
  <c r="Q548" i="2"/>
  <c r="R548" i="2"/>
  <c r="V548" i="2"/>
  <c r="W548" i="2"/>
  <c r="A549" i="2"/>
  <c r="O549" i="2"/>
  <c r="N549" i="2"/>
  <c r="P549" i="2"/>
  <c r="Q549" i="2"/>
  <c r="R549" i="2"/>
  <c r="V549" i="2"/>
  <c r="W549" i="2"/>
  <c r="A550" i="2"/>
  <c r="O550" i="2"/>
  <c r="N550" i="2"/>
  <c r="P550" i="2"/>
  <c r="Q550" i="2"/>
  <c r="R550" i="2"/>
  <c r="V550" i="2"/>
  <c r="W550" i="2"/>
  <c r="A551" i="2"/>
  <c r="O551" i="2"/>
  <c r="N551" i="2"/>
  <c r="P551" i="2"/>
  <c r="Q551" i="2"/>
  <c r="R551" i="2"/>
  <c r="V551" i="2"/>
  <c r="W551" i="2"/>
  <c r="A552" i="2"/>
  <c r="O552" i="2"/>
  <c r="N552" i="2"/>
  <c r="P552" i="2"/>
  <c r="Q552" i="2"/>
  <c r="R552" i="2"/>
  <c r="V552" i="2"/>
  <c r="W552" i="2"/>
  <c r="A553" i="2"/>
  <c r="O553" i="2"/>
  <c r="N553" i="2"/>
  <c r="P553" i="2"/>
  <c r="Q553" i="2"/>
  <c r="R553" i="2"/>
  <c r="V553" i="2"/>
  <c r="W553" i="2"/>
  <c r="A554" i="2"/>
  <c r="O554" i="2"/>
  <c r="N554" i="2"/>
  <c r="P554" i="2"/>
  <c r="Q554" i="2"/>
  <c r="R554" i="2"/>
  <c r="V554" i="2"/>
  <c r="W554" i="2"/>
  <c r="A555" i="2"/>
  <c r="O555" i="2"/>
  <c r="N555" i="2"/>
  <c r="P555" i="2"/>
  <c r="Q555" i="2"/>
  <c r="R555" i="2"/>
  <c r="V555" i="2"/>
  <c r="W555" i="2"/>
  <c r="A556" i="2"/>
  <c r="O556" i="2"/>
  <c r="N556" i="2"/>
  <c r="P556" i="2"/>
  <c r="Q556" i="2"/>
  <c r="R556" i="2"/>
  <c r="V556" i="2"/>
  <c r="W556" i="2"/>
  <c r="A557" i="2"/>
  <c r="O557" i="2"/>
  <c r="N557" i="2"/>
  <c r="P557" i="2"/>
  <c r="Q557" i="2"/>
  <c r="R557" i="2"/>
  <c r="V557" i="2"/>
  <c r="W557" i="2"/>
  <c r="A558" i="2"/>
  <c r="O558" i="2"/>
  <c r="N558" i="2"/>
  <c r="P558" i="2"/>
  <c r="Q558" i="2"/>
  <c r="R558" i="2"/>
  <c r="V558" i="2"/>
  <c r="W558" i="2"/>
  <c r="A559" i="2"/>
  <c r="O559" i="2"/>
  <c r="N559" i="2"/>
  <c r="P559" i="2"/>
  <c r="Q559" i="2"/>
  <c r="R559" i="2"/>
  <c r="V559" i="2"/>
  <c r="W559" i="2"/>
  <c r="A560" i="2"/>
  <c r="O560" i="2"/>
  <c r="N560" i="2"/>
  <c r="P560" i="2"/>
  <c r="Q560" i="2"/>
  <c r="R560" i="2"/>
  <c r="V560" i="2"/>
  <c r="W560" i="2"/>
  <c r="A561" i="2"/>
  <c r="O561" i="2"/>
  <c r="N561" i="2"/>
  <c r="P561" i="2"/>
  <c r="Q561" i="2"/>
  <c r="R561" i="2"/>
  <c r="V561" i="2"/>
  <c r="W561" i="2"/>
  <c r="A562" i="2"/>
  <c r="O562" i="2"/>
  <c r="N562" i="2"/>
  <c r="P562" i="2"/>
  <c r="Q562" i="2"/>
  <c r="R562" i="2"/>
  <c r="V562" i="2"/>
  <c r="W562" i="2"/>
  <c r="A563" i="2"/>
  <c r="O563" i="2"/>
  <c r="N563" i="2"/>
  <c r="P563" i="2"/>
  <c r="Q563" i="2"/>
  <c r="R563" i="2"/>
  <c r="V563" i="2"/>
  <c r="W563" i="2"/>
  <c r="A564" i="2"/>
  <c r="O564" i="2"/>
  <c r="N564" i="2"/>
  <c r="P564" i="2"/>
  <c r="Q564" i="2"/>
  <c r="R564" i="2"/>
  <c r="V564" i="2"/>
  <c r="W564" i="2"/>
  <c r="A565" i="2"/>
  <c r="O565" i="2"/>
  <c r="N565" i="2"/>
  <c r="P565" i="2"/>
  <c r="Q565" i="2"/>
  <c r="R565" i="2"/>
  <c r="V565" i="2"/>
  <c r="W565" i="2"/>
  <c r="A566" i="2"/>
  <c r="O566" i="2"/>
  <c r="N566" i="2"/>
  <c r="P566" i="2"/>
  <c r="Q566" i="2"/>
  <c r="R566" i="2"/>
  <c r="V566" i="2"/>
  <c r="W566" i="2"/>
  <c r="A567" i="2"/>
  <c r="O567" i="2"/>
  <c r="N567" i="2"/>
  <c r="P567" i="2"/>
  <c r="Q567" i="2"/>
  <c r="R567" i="2"/>
  <c r="V567" i="2"/>
  <c r="W567" i="2"/>
  <c r="A568" i="2"/>
  <c r="O568" i="2"/>
  <c r="N568" i="2"/>
  <c r="P568" i="2"/>
  <c r="Q568" i="2"/>
  <c r="R568" i="2"/>
  <c r="V568" i="2"/>
  <c r="W568" i="2"/>
  <c r="A569" i="2"/>
  <c r="O569" i="2"/>
  <c r="N569" i="2"/>
  <c r="P569" i="2"/>
  <c r="Q569" i="2"/>
  <c r="R569" i="2"/>
  <c r="V569" i="2"/>
  <c r="W569" i="2"/>
  <c r="A570" i="2"/>
  <c r="O570" i="2"/>
  <c r="N570" i="2"/>
  <c r="P570" i="2"/>
  <c r="Q570" i="2"/>
  <c r="R570" i="2"/>
  <c r="V570" i="2"/>
  <c r="W570" i="2"/>
  <c r="A571" i="2"/>
  <c r="O571" i="2"/>
  <c r="N571" i="2"/>
  <c r="P571" i="2"/>
  <c r="Q571" i="2"/>
  <c r="R571" i="2"/>
  <c r="V571" i="2"/>
  <c r="W571" i="2"/>
  <c r="A572" i="2"/>
  <c r="O572" i="2"/>
  <c r="N572" i="2"/>
  <c r="P572" i="2"/>
  <c r="Q572" i="2"/>
  <c r="R572" i="2"/>
  <c r="V572" i="2"/>
  <c r="W572" i="2"/>
  <c r="A573" i="2"/>
  <c r="O573" i="2"/>
  <c r="N573" i="2"/>
  <c r="P573" i="2"/>
  <c r="Q573" i="2"/>
  <c r="R573" i="2"/>
  <c r="V573" i="2"/>
  <c r="W573" i="2"/>
  <c r="A574" i="2"/>
  <c r="O574" i="2"/>
  <c r="N574" i="2"/>
  <c r="P574" i="2"/>
  <c r="Q574" i="2"/>
  <c r="R574" i="2"/>
  <c r="V574" i="2"/>
  <c r="W574" i="2"/>
  <c r="A575" i="2"/>
  <c r="O575" i="2"/>
  <c r="N575" i="2"/>
  <c r="P575" i="2"/>
  <c r="Q575" i="2"/>
  <c r="R575" i="2"/>
  <c r="V575" i="2"/>
  <c r="W575" i="2"/>
  <c r="A576" i="2"/>
  <c r="O576" i="2"/>
  <c r="N576" i="2"/>
  <c r="P576" i="2"/>
  <c r="Q576" i="2"/>
  <c r="R576" i="2"/>
  <c r="V576" i="2"/>
  <c r="W576" i="2"/>
  <c r="A577" i="2"/>
  <c r="O577" i="2"/>
  <c r="N577" i="2"/>
  <c r="P577" i="2"/>
  <c r="Q577" i="2"/>
  <c r="R577" i="2"/>
  <c r="V577" i="2"/>
  <c r="W577" i="2"/>
  <c r="A578" i="2"/>
  <c r="O578" i="2"/>
  <c r="N578" i="2"/>
  <c r="P578" i="2"/>
  <c r="Q578" i="2"/>
  <c r="R578" i="2"/>
  <c r="V578" i="2"/>
  <c r="W578" i="2"/>
  <c r="A579" i="2"/>
  <c r="O579" i="2"/>
  <c r="N579" i="2"/>
  <c r="P579" i="2"/>
  <c r="Q579" i="2"/>
  <c r="R579" i="2"/>
  <c r="V579" i="2"/>
  <c r="W579" i="2"/>
  <c r="A580" i="2"/>
  <c r="O580" i="2"/>
  <c r="N580" i="2"/>
  <c r="P580" i="2"/>
  <c r="Q580" i="2"/>
  <c r="R580" i="2"/>
  <c r="V580" i="2"/>
  <c r="W580" i="2"/>
  <c r="A581" i="2"/>
  <c r="O581" i="2"/>
  <c r="N581" i="2"/>
  <c r="P581" i="2"/>
  <c r="Q581" i="2"/>
  <c r="R581" i="2"/>
  <c r="V581" i="2"/>
  <c r="W581" i="2"/>
  <c r="A582" i="2"/>
  <c r="O582" i="2"/>
  <c r="N582" i="2"/>
  <c r="P582" i="2"/>
  <c r="Q582" i="2"/>
  <c r="R582" i="2"/>
  <c r="V582" i="2"/>
  <c r="W582" i="2"/>
  <c r="A583" i="2"/>
  <c r="O583" i="2"/>
  <c r="N583" i="2"/>
  <c r="P583" i="2"/>
  <c r="Q583" i="2"/>
  <c r="R583" i="2"/>
  <c r="V583" i="2"/>
  <c r="W583" i="2"/>
  <c r="A584" i="2"/>
  <c r="O584" i="2"/>
  <c r="N584" i="2"/>
  <c r="P584" i="2"/>
  <c r="Q584" i="2"/>
  <c r="R584" i="2"/>
  <c r="V584" i="2"/>
  <c r="W584" i="2"/>
  <c r="A585" i="2"/>
  <c r="O585" i="2"/>
  <c r="N585" i="2"/>
  <c r="P585" i="2"/>
  <c r="Q585" i="2"/>
  <c r="R585" i="2"/>
  <c r="V585" i="2"/>
  <c r="W585" i="2"/>
  <c r="A586" i="2"/>
  <c r="O586" i="2"/>
  <c r="N586" i="2"/>
  <c r="P586" i="2"/>
  <c r="Q586" i="2"/>
  <c r="R586" i="2"/>
  <c r="V586" i="2"/>
  <c r="W586" i="2"/>
  <c r="A587" i="2"/>
  <c r="O587" i="2"/>
  <c r="N587" i="2"/>
  <c r="P587" i="2"/>
  <c r="Q587" i="2"/>
  <c r="R587" i="2"/>
  <c r="V587" i="2"/>
  <c r="W587" i="2"/>
  <c r="A588" i="2"/>
  <c r="O588" i="2"/>
  <c r="N588" i="2"/>
  <c r="P588" i="2"/>
  <c r="Q588" i="2"/>
  <c r="R588" i="2"/>
  <c r="V588" i="2"/>
  <c r="W588" i="2"/>
  <c r="A589" i="2"/>
  <c r="O589" i="2"/>
  <c r="N589" i="2"/>
  <c r="P589" i="2"/>
  <c r="Q589" i="2"/>
  <c r="R589" i="2"/>
  <c r="V589" i="2"/>
  <c r="W589" i="2"/>
  <c r="A590" i="2"/>
  <c r="O590" i="2"/>
  <c r="N590" i="2"/>
  <c r="P590" i="2"/>
  <c r="Q590" i="2"/>
  <c r="R590" i="2"/>
  <c r="V590" i="2"/>
  <c r="W590" i="2"/>
  <c r="A591" i="2"/>
  <c r="O591" i="2"/>
  <c r="N591" i="2"/>
  <c r="P591" i="2"/>
  <c r="Q591" i="2"/>
  <c r="R591" i="2"/>
  <c r="V591" i="2"/>
  <c r="W591" i="2"/>
  <c r="A592" i="2"/>
  <c r="O592" i="2"/>
  <c r="N592" i="2"/>
  <c r="P592" i="2"/>
  <c r="Q592" i="2"/>
  <c r="R592" i="2"/>
  <c r="V592" i="2"/>
  <c r="W592" i="2"/>
  <c r="A593" i="2"/>
  <c r="O593" i="2"/>
  <c r="N593" i="2"/>
  <c r="P593" i="2"/>
  <c r="Q593" i="2"/>
  <c r="R593" i="2"/>
  <c r="V593" i="2"/>
  <c r="W593" i="2"/>
  <c r="A594" i="2"/>
  <c r="O594" i="2"/>
  <c r="N594" i="2"/>
  <c r="P594" i="2"/>
  <c r="Q594" i="2"/>
  <c r="R594" i="2"/>
  <c r="V594" i="2"/>
  <c r="W594" i="2"/>
  <c r="A595" i="2"/>
  <c r="O595" i="2"/>
  <c r="N595" i="2"/>
  <c r="P595" i="2"/>
  <c r="Q595" i="2"/>
  <c r="R595" i="2"/>
  <c r="V595" i="2"/>
  <c r="W595" i="2"/>
  <c r="A596" i="2"/>
  <c r="O596" i="2"/>
  <c r="N596" i="2"/>
  <c r="P596" i="2"/>
  <c r="Q596" i="2"/>
  <c r="R596" i="2"/>
  <c r="V596" i="2"/>
  <c r="W596" i="2"/>
  <c r="A597" i="2"/>
  <c r="O597" i="2"/>
  <c r="N597" i="2"/>
  <c r="P597" i="2"/>
  <c r="Q597" i="2"/>
  <c r="R597" i="2"/>
  <c r="V597" i="2"/>
  <c r="W597" i="2"/>
  <c r="A598" i="2"/>
  <c r="O598" i="2"/>
  <c r="N598" i="2"/>
  <c r="P598" i="2"/>
  <c r="Q598" i="2"/>
  <c r="R598" i="2"/>
  <c r="V598" i="2"/>
  <c r="W598" i="2"/>
  <c r="A599" i="2"/>
  <c r="O599" i="2"/>
  <c r="N599" i="2"/>
  <c r="P599" i="2"/>
  <c r="Q599" i="2"/>
  <c r="R599" i="2"/>
  <c r="V599" i="2"/>
  <c r="W599" i="2"/>
  <c r="A600" i="2"/>
  <c r="O600" i="2"/>
  <c r="N600" i="2"/>
  <c r="P600" i="2"/>
  <c r="Q600" i="2"/>
  <c r="R600" i="2"/>
  <c r="V600" i="2"/>
  <c r="W600" i="2"/>
  <c r="A601" i="2"/>
  <c r="O601" i="2"/>
  <c r="N601" i="2"/>
  <c r="P601" i="2"/>
  <c r="Q601" i="2"/>
  <c r="R601" i="2"/>
  <c r="V601" i="2"/>
  <c r="W601" i="2"/>
  <c r="A602" i="2"/>
  <c r="O602" i="2"/>
  <c r="N602" i="2"/>
  <c r="P602" i="2"/>
  <c r="Q602" i="2"/>
  <c r="R602" i="2"/>
  <c r="V602" i="2"/>
  <c r="W602" i="2"/>
  <c r="A603" i="2"/>
  <c r="O603" i="2"/>
  <c r="N603" i="2"/>
  <c r="P603" i="2"/>
  <c r="Q603" i="2"/>
  <c r="R603" i="2"/>
  <c r="V603" i="2"/>
  <c r="W603" i="2"/>
  <c r="A604" i="2"/>
  <c r="O604" i="2"/>
  <c r="N604" i="2"/>
  <c r="P604" i="2"/>
  <c r="Q604" i="2"/>
  <c r="R604" i="2"/>
  <c r="V604" i="2"/>
  <c r="W604" i="2"/>
  <c r="A605" i="2"/>
  <c r="O605" i="2"/>
  <c r="N605" i="2"/>
  <c r="P605" i="2"/>
  <c r="Q605" i="2"/>
  <c r="R605" i="2"/>
  <c r="V605" i="2"/>
  <c r="W605" i="2"/>
  <c r="A606" i="2"/>
  <c r="O606" i="2"/>
  <c r="N606" i="2"/>
  <c r="P606" i="2"/>
  <c r="Q606" i="2"/>
  <c r="R606" i="2"/>
  <c r="V606" i="2"/>
  <c r="W606" i="2"/>
  <c r="A607" i="2"/>
  <c r="O607" i="2"/>
  <c r="N607" i="2"/>
  <c r="P607" i="2"/>
  <c r="Q607" i="2"/>
  <c r="R607" i="2"/>
  <c r="V607" i="2"/>
  <c r="W607" i="2"/>
  <c r="A608" i="2"/>
  <c r="O608" i="2"/>
  <c r="N608" i="2"/>
  <c r="P608" i="2"/>
  <c r="Q608" i="2"/>
  <c r="R608" i="2"/>
  <c r="V608" i="2"/>
  <c r="W608" i="2"/>
  <c r="A609" i="2"/>
  <c r="O609" i="2"/>
  <c r="N609" i="2"/>
  <c r="P609" i="2"/>
  <c r="Q609" i="2"/>
  <c r="R609" i="2"/>
  <c r="V609" i="2"/>
  <c r="W609" i="2"/>
  <c r="A610" i="2"/>
  <c r="O610" i="2"/>
  <c r="N610" i="2"/>
  <c r="P610" i="2"/>
  <c r="Q610" i="2"/>
  <c r="R610" i="2"/>
  <c r="V610" i="2"/>
  <c r="W610" i="2"/>
  <c r="A611" i="2"/>
  <c r="O611" i="2"/>
  <c r="N611" i="2"/>
  <c r="P611" i="2"/>
  <c r="Q611" i="2"/>
  <c r="R611" i="2"/>
  <c r="V611" i="2"/>
  <c r="W611" i="2"/>
  <c r="A612" i="2"/>
  <c r="O612" i="2"/>
  <c r="N612" i="2"/>
  <c r="P612" i="2"/>
  <c r="Q612" i="2"/>
  <c r="R612" i="2"/>
  <c r="V612" i="2"/>
  <c r="W612" i="2"/>
  <c r="A613" i="2"/>
  <c r="O613" i="2"/>
  <c r="N613" i="2"/>
  <c r="P613" i="2"/>
  <c r="Q613" i="2"/>
  <c r="R613" i="2"/>
  <c r="V613" i="2"/>
  <c r="W613" i="2"/>
  <c r="A614" i="2"/>
  <c r="O614" i="2"/>
  <c r="N614" i="2"/>
  <c r="P614" i="2"/>
  <c r="Q614" i="2"/>
  <c r="R614" i="2"/>
  <c r="V614" i="2"/>
  <c r="W614" i="2"/>
  <c r="A615" i="2"/>
  <c r="O615" i="2"/>
  <c r="N615" i="2"/>
  <c r="P615" i="2"/>
  <c r="Q615" i="2"/>
  <c r="R615" i="2"/>
  <c r="V615" i="2"/>
  <c r="W615" i="2"/>
  <c r="A616" i="2"/>
  <c r="O616" i="2"/>
  <c r="N616" i="2"/>
  <c r="P616" i="2"/>
  <c r="Q616" i="2"/>
  <c r="R616" i="2"/>
  <c r="V616" i="2"/>
  <c r="W616" i="2"/>
  <c r="A617" i="2"/>
  <c r="O617" i="2"/>
  <c r="N617" i="2"/>
  <c r="P617" i="2"/>
  <c r="Q617" i="2"/>
  <c r="R617" i="2"/>
  <c r="V617" i="2"/>
  <c r="W617" i="2"/>
  <c r="A618" i="2"/>
  <c r="O618" i="2"/>
  <c r="N618" i="2"/>
  <c r="P618" i="2"/>
  <c r="Q618" i="2"/>
  <c r="R618" i="2"/>
  <c r="V618" i="2"/>
  <c r="W618" i="2"/>
  <c r="A619" i="2"/>
  <c r="O619" i="2"/>
  <c r="N619" i="2"/>
  <c r="P619" i="2"/>
  <c r="Q619" i="2"/>
  <c r="R619" i="2"/>
  <c r="V619" i="2"/>
  <c r="W619" i="2"/>
  <c r="A620" i="2"/>
  <c r="O620" i="2"/>
  <c r="N620" i="2"/>
  <c r="P620" i="2"/>
  <c r="Q620" i="2"/>
  <c r="R620" i="2"/>
  <c r="V620" i="2"/>
  <c r="W620" i="2"/>
  <c r="A621" i="2"/>
  <c r="O621" i="2"/>
  <c r="N621" i="2"/>
  <c r="P621" i="2"/>
  <c r="Q621" i="2"/>
  <c r="R621" i="2"/>
  <c r="V621" i="2"/>
  <c r="W621" i="2"/>
  <c r="A622" i="2"/>
  <c r="O622" i="2"/>
  <c r="N622" i="2"/>
  <c r="P622" i="2"/>
  <c r="Q622" i="2"/>
  <c r="R622" i="2"/>
  <c r="V622" i="2"/>
  <c r="W622" i="2"/>
  <c r="A623" i="2"/>
  <c r="O623" i="2"/>
  <c r="N623" i="2"/>
  <c r="P623" i="2"/>
  <c r="Q623" i="2"/>
  <c r="R623" i="2"/>
  <c r="V623" i="2"/>
  <c r="W623" i="2"/>
  <c r="A624" i="2"/>
  <c r="O624" i="2"/>
  <c r="N624" i="2"/>
  <c r="P624" i="2"/>
  <c r="Q624" i="2"/>
  <c r="R624" i="2"/>
  <c r="V624" i="2"/>
  <c r="W624" i="2"/>
  <c r="A625" i="2"/>
  <c r="O625" i="2"/>
  <c r="N625" i="2"/>
  <c r="P625" i="2"/>
  <c r="Q625" i="2"/>
  <c r="R625" i="2"/>
  <c r="V625" i="2"/>
  <c r="W625" i="2"/>
  <c r="A626" i="2"/>
  <c r="O626" i="2"/>
  <c r="N626" i="2"/>
  <c r="P626" i="2"/>
  <c r="Q626" i="2"/>
  <c r="R626" i="2"/>
  <c r="V626" i="2"/>
  <c r="W626" i="2"/>
  <c r="A627" i="2"/>
  <c r="O627" i="2"/>
  <c r="N627" i="2"/>
  <c r="P627" i="2"/>
  <c r="Q627" i="2"/>
  <c r="R627" i="2"/>
  <c r="V627" i="2"/>
  <c r="W627" i="2"/>
  <c r="A628" i="2"/>
  <c r="O628" i="2"/>
  <c r="N628" i="2"/>
  <c r="P628" i="2"/>
  <c r="Q628" i="2"/>
  <c r="R628" i="2"/>
  <c r="V628" i="2"/>
  <c r="W628" i="2"/>
  <c r="A629" i="2"/>
  <c r="O629" i="2"/>
  <c r="N629" i="2"/>
  <c r="P629" i="2"/>
  <c r="Q629" i="2"/>
  <c r="R629" i="2"/>
  <c r="V629" i="2"/>
  <c r="W629" i="2"/>
  <c r="A630" i="2"/>
  <c r="O630" i="2"/>
  <c r="N630" i="2"/>
  <c r="P630" i="2"/>
  <c r="Q630" i="2"/>
  <c r="R630" i="2"/>
  <c r="V630" i="2"/>
  <c r="W630" i="2"/>
  <c r="A631" i="2"/>
  <c r="O631" i="2"/>
  <c r="N631" i="2"/>
  <c r="P631" i="2"/>
  <c r="Q631" i="2"/>
  <c r="R631" i="2"/>
  <c r="V631" i="2"/>
  <c r="W631" i="2"/>
  <c r="A632" i="2"/>
  <c r="O632" i="2"/>
  <c r="N632" i="2"/>
  <c r="P632" i="2"/>
  <c r="Q632" i="2"/>
  <c r="R632" i="2"/>
  <c r="V632" i="2"/>
  <c r="W632" i="2"/>
  <c r="A633" i="2"/>
  <c r="O633" i="2"/>
  <c r="N633" i="2"/>
  <c r="P633" i="2"/>
  <c r="Q633" i="2"/>
  <c r="R633" i="2"/>
  <c r="V633" i="2"/>
  <c r="W633" i="2"/>
  <c r="A634" i="2"/>
  <c r="O634" i="2"/>
  <c r="N634" i="2"/>
  <c r="P634" i="2"/>
  <c r="Q634" i="2"/>
  <c r="R634" i="2"/>
  <c r="V634" i="2"/>
  <c r="W634" i="2"/>
  <c r="A635" i="2"/>
  <c r="O635" i="2"/>
  <c r="N635" i="2"/>
  <c r="P635" i="2"/>
  <c r="Q635" i="2"/>
  <c r="R635" i="2"/>
  <c r="V635" i="2"/>
  <c r="W635" i="2"/>
  <c r="A636" i="2"/>
  <c r="O636" i="2"/>
  <c r="N636" i="2"/>
  <c r="P636" i="2"/>
  <c r="Q636" i="2"/>
  <c r="R636" i="2"/>
  <c r="V636" i="2"/>
  <c r="W636" i="2"/>
  <c r="A637" i="2"/>
  <c r="O637" i="2"/>
  <c r="N637" i="2"/>
  <c r="P637" i="2"/>
  <c r="Q637" i="2"/>
  <c r="R637" i="2"/>
  <c r="V637" i="2"/>
  <c r="W637" i="2"/>
  <c r="A638" i="2"/>
  <c r="O638" i="2"/>
  <c r="N638" i="2"/>
  <c r="P638" i="2"/>
  <c r="Q638" i="2"/>
  <c r="R638" i="2"/>
  <c r="V638" i="2"/>
  <c r="W638" i="2"/>
  <c r="A639" i="2"/>
  <c r="O639" i="2"/>
  <c r="N639" i="2"/>
  <c r="P639" i="2"/>
  <c r="Q639" i="2"/>
  <c r="R639" i="2"/>
  <c r="V639" i="2"/>
  <c r="W639" i="2"/>
  <c r="A640" i="2"/>
  <c r="O640" i="2"/>
  <c r="N640" i="2"/>
  <c r="P640" i="2"/>
  <c r="Q640" i="2"/>
  <c r="R640" i="2"/>
  <c r="V640" i="2"/>
  <c r="W640" i="2"/>
  <c r="A641" i="2"/>
  <c r="O641" i="2"/>
  <c r="N641" i="2"/>
  <c r="P641" i="2"/>
  <c r="Q641" i="2"/>
  <c r="R641" i="2"/>
  <c r="V641" i="2"/>
  <c r="W641" i="2"/>
  <c r="A642" i="2"/>
  <c r="O642" i="2"/>
  <c r="N642" i="2"/>
  <c r="P642" i="2"/>
  <c r="Q642" i="2"/>
  <c r="R642" i="2"/>
  <c r="V642" i="2"/>
  <c r="W642" i="2"/>
  <c r="A643" i="2"/>
  <c r="O643" i="2"/>
  <c r="N643" i="2"/>
  <c r="P643" i="2"/>
  <c r="Q643" i="2"/>
  <c r="R643" i="2"/>
  <c r="V643" i="2"/>
  <c r="W643" i="2"/>
  <c r="A644" i="2"/>
  <c r="O644" i="2"/>
  <c r="N644" i="2"/>
  <c r="P644" i="2"/>
  <c r="Q644" i="2"/>
  <c r="R644" i="2"/>
  <c r="V644" i="2"/>
  <c r="W644" i="2"/>
  <c r="A645" i="2"/>
  <c r="O645" i="2"/>
  <c r="N645" i="2"/>
  <c r="P645" i="2"/>
  <c r="Q645" i="2"/>
  <c r="R645" i="2"/>
  <c r="V645" i="2"/>
  <c r="W645" i="2"/>
  <c r="A646" i="2"/>
  <c r="O646" i="2"/>
  <c r="N646" i="2"/>
  <c r="P646" i="2"/>
  <c r="Q646" i="2"/>
  <c r="R646" i="2"/>
  <c r="V646" i="2"/>
  <c r="W646" i="2"/>
  <c r="A647" i="2"/>
  <c r="O647" i="2"/>
  <c r="N647" i="2"/>
  <c r="P647" i="2"/>
  <c r="Q647" i="2"/>
  <c r="R647" i="2"/>
  <c r="V647" i="2"/>
  <c r="W647" i="2"/>
  <c r="A648" i="2"/>
  <c r="O648" i="2"/>
  <c r="N648" i="2"/>
  <c r="P648" i="2"/>
  <c r="Q648" i="2"/>
  <c r="R648" i="2"/>
  <c r="V648" i="2"/>
  <c r="W648" i="2"/>
  <c r="A649" i="2"/>
  <c r="O649" i="2"/>
  <c r="N649" i="2"/>
  <c r="P649" i="2"/>
  <c r="Q649" i="2"/>
  <c r="R649" i="2"/>
  <c r="V649" i="2"/>
  <c r="W649" i="2"/>
  <c r="A650" i="2"/>
  <c r="O650" i="2"/>
  <c r="N650" i="2"/>
  <c r="P650" i="2"/>
  <c r="Q650" i="2"/>
  <c r="R650" i="2"/>
  <c r="V650" i="2"/>
  <c r="W650" i="2"/>
  <c r="A651" i="2"/>
  <c r="O651" i="2"/>
  <c r="N651" i="2"/>
  <c r="P651" i="2"/>
  <c r="Q651" i="2"/>
  <c r="R651" i="2"/>
  <c r="V651" i="2"/>
  <c r="W651" i="2"/>
  <c r="A652" i="2"/>
  <c r="O652" i="2"/>
  <c r="N652" i="2"/>
  <c r="P652" i="2"/>
  <c r="Q652" i="2"/>
  <c r="R652" i="2"/>
  <c r="V652" i="2"/>
  <c r="W652" i="2"/>
  <c r="A653" i="2"/>
  <c r="O653" i="2"/>
  <c r="N653" i="2"/>
  <c r="P653" i="2"/>
  <c r="Q653" i="2"/>
  <c r="R653" i="2"/>
  <c r="V653" i="2"/>
  <c r="W653" i="2"/>
  <c r="A654" i="2"/>
  <c r="O654" i="2"/>
  <c r="N654" i="2"/>
  <c r="P654" i="2"/>
  <c r="Q654" i="2"/>
  <c r="R654" i="2"/>
  <c r="V654" i="2"/>
  <c r="W654" i="2"/>
  <c r="A655" i="2"/>
  <c r="O655" i="2"/>
  <c r="N655" i="2"/>
  <c r="P655" i="2"/>
  <c r="Q655" i="2"/>
  <c r="R655" i="2"/>
  <c r="V655" i="2"/>
  <c r="W655" i="2"/>
  <c r="A656" i="2"/>
  <c r="O656" i="2"/>
  <c r="N656" i="2"/>
  <c r="P656" i="2"/>
  <c r="Q656" i="2"/>
  <c r="R656" i="2"/>
  <c r="V656" i="2"/>
  <c r="W656" i="2"/>
  <c r="A657" i="2"/>
  <c r="O657" i="2"/>
  <c r="N657" i="2"/>
  <c r="P657" i="2"/>
  <c r="Q657" i="2"/>
  <c r="R657" i="2"/>
  <c r="V657" i="2"/>
  <c r="W657" i="2"/>
  <c r="A658" i="2"/>
  <c r="O658" i="2"/>
  <c r="N658" i="2"/>
  <c r="P658" i="2"/>
  <c r="Q658" i="2"/>
  <c r="R658" i="2"/>
  <c r="V658" i="2"/>
  <c r="W658" i="2"/>
  <c r="A659" i="2"/>
  <c r="O659" i="2"/>
  <c r="N659" i="2"/>
  <c r="P659" i="2"/>
  <c r="Q659" i="2"/>
  <c r="R659" i="2"/>
  <c r="V659" i="2"/>
  <c r="W659" i="2"/>
  <c r="A660" i="2"/>
  <c r="O660" i="2"/>
  <c r="N660" i="2"/>
  <c r="P660" i="2"/>
  <c r="Q660" i="2"/>
  <c r="R660" i="2"/>
  <c r="V660" i="2"/>
  <c r="W660" i="2"/>
  <c r="A661" i="2"/>
  <c r="O661" i="2"/>
  <c r="N661" i="2"/>
  <c r="P661" i="2"/>
  <c r="Q661" i="2"/>
  <c r="R661" i="2"/>
  <c r="V661" i="2"/>
  <c r="W661" i="2"/>
  <c r="A662" i="2"/>
  <c r="O662" i="2"/>
  <c r="N662" i="2"/>
  <c r="P662" i="2"/>
  <c r="Q662" i="2"/>
  <c r="R662" i="2"/>
  <c r="V662" i="2"/>
  <c r="W662" i="2"/>
  <c r="A663" i="2"/>
  <c r="O663" i="2"/>
  <c r="N663" i="2"/>
  <c r="P663" i="2"/>
  <c r="Q663" i="2"/>
  <c r="R663" i="2"/>
  <c r="V663" i="2"/>
  <c r="W663" i="2"/>
  <c r="A664" i="2"/>
  <c r="O664" i="2"/>
  <c r="N664" i="2"/>
  <c r="P664" i="2"/>
  <c r="Q664" i="2"/>
  <c r="R664" i="2"/>
  <c r="V664" i="2"/>
  <c r="W664" i="2"/>
  <c r="A665" i="2"/>
  <c r="O665" i="2"/>
  <c r="N665" i="2"/>
  <c r="P665" i="2"/>
  <c r="Q665" i="2"/>
  <c r="R665" i="2"/>
  <c r="V665" i="2"/>
  <c r="W665" i="2"/>
  <c r="A666" i="2"/>
  <c r="O666" i="2"/>
  <c r="N666" i="2"/>
  <c r="P666" i="2"/>
  <c r="Q666" i="2"/>
  <c r="R666" i="2"/>
  <c r="V666" i="2"/>
  <c r="W666" i="2"/>
  <c r="A667" i="2"/>
  <c r="O667" i="2"/>
  <c r="N667" i="2"/>
  <c r="P667" i="2"/>
  <c r="Q667" i="2"/>
  <c r="R667" i="2"/>
  <c r="V667" i="2"/>
  <c r="W667" i="2"/>
  <c r="A668" i="2"/>
  <c r="O668" i="2"/>
  <c r="N668" i="2"/>
  <c r="P668" i="2"/>
  <c r="Q668" i="2"/>
  <c r="R668" i="2"/>
  <c r="V668" i="2"/>
  <c r="W668" i="2"/>
  <c r="A669" i="2"/>
  <c r="O669" i="2"/>
  <c r="N669" i="2"/>
  <c r="P669" i="2"/>
  <c r="Q669" i="2"/>
  <c r="R669" i="2"/>
  <c r="V669" i="2"/>
  <c r="W669" i="2"/>
  <c r="A670" i="2"/>
  <c r="O670" i="2"/>
  <c r="N670" i="2"/>
  <c r="P670" i="2"/>
  <c r="Q670" i="2"/>
  <c r="R670" i="2"/>
  <c r="V670" i="2"/>
  <c r="W670" i="2"/>
  <c r="A671" i="2"/>
  <c r="O671" i="2"/>
  <c r="N671" i="2"/>
  <c r="P671" i="2"/>
  <c r="Q671" i="2"/>
  <c r="R671" i="2"/>
  <c r="V671" i="2"/>
  <c r="W671" i="2"/>
  <c r="A672" i="2"/>
  <c r="O672" i="2"/>
  <c r="N672" i="2"/>
  <c r="P672" i="2"/>
  <c r="Q672" i="2"/>
  <c r="R672" i="2"/>
  <c r="V672" i="2"/>
  <c r="W672" i="2"/>
  <c r="A673" i="2"/>
  <c r="O673" i="2"/>
  <c r="N673" i="2"/>
  <c r="P673" i="2"/>
  <c r="Q673" i="2"/>
  <c r="R673" i="2"/>
  <c r="V673" i="2"/>
  <c r="W673" i="2"/>
  <c r="A674" i="2"/>
  <c r="O674" i="2"/>
  <c r="N674" i="2"/>
  <c r="P674" i="2"/>
  <c r="Q674" i="2"/>
  <c r="R674" i="2"/>
  <c r="V674" i="2"/>
  <c r="W674" i="2"/>
  <c r="A675" i="2"/>
  <c r="O675" i="2"/>
  <c r="N675" i="2"/>
  <c r="P675" i="2"/>
  <c r="Q675" i="2"/>
  <c r="R675" i="2"/>
  <c r="V675" i="2"/>
  <c r="W675" i="2"/>
  <c r="A676" i="2"/>
  <c r="O676" i="2"/>
  <c r="N676" i="2"/>
  <c r="P676" i="2"/>
  <c r="Q676" i="2"/>
  <c r="R676" i="2"/>
  <c r="V676" i="2"/>
  <c r="W676" i="2"/>
  <c r="A677" i="2"/>
  <c r="O677" i="2"/>
  <c r="N677" i="2"/>
  <c r="P677" i="2"/>
  <c r="Q677" i="2"/>
  <c r="R677" i="2"/>
  <c r="V677" i="2"/>
  <c r="W677" i="2"/>
  <c r="A678" i="2"/>
  <c r="O678" i="2"/>
  <c r="N678" i="2"/>
  <c r="P678" i="2"/>
  <c r="Q678" i="2"/>
  <c r="R678" i="2"/>
  <c r="V678" i="2"/>
  <c r="W678" i="2"/>
  <c r="A679" i="2"/>
  <c r="O679" i="2"/>
  <c r="N679" i="2"/>
  <c r="P679" i="2"/>
  <c r="Q679" i="2"/>
  <c r="R679" i="2"/>
  <c r="V679" i="2"/>
  <c r="W679" i="2"/>
  <c r="A680" i="2"/>
  <c r="O680" i="2"/>
  <c r="N680" i="2"/>
  <c r="P680" i="2"/>
  <c r="Q680" i="2"/>
  <c r="R680" i="2"/>
  <c r="V680" i="2"/>
  <c r="W680" i="2"/>
  <c r="A681" i="2"/>
  <c r="O681" i="2"/>
  <c r="N681" i="2"/>
  <c r="P681" i="2"/>
  <c r="Q681" i="2"/>
  <c r="R681" i="2"/>
  <c r="V681" i="2"/>
  <c r="W681" i="2"/>
  <c r="A682" i="2"/>
  <c r="O682" i="2"/>
  <c r="N682" i="2"/>
  <c r="P682" i="2"/>
  <c r="Q682" i="2"/>
  <c r="R682" i="2"/>
  <c r="V682" i="2"/>
  <c r="W682" i="2"/>
  <c r="A683" i="2"/>
  <c r="O683" i="2"/>
  <c r="N683" i="2"/>
  <c r="P683" i="2"/>
  <c r="Q683" i="2"/>
  <c r="R683" i="2"/>
  <c r="V683" i="2"/>
  <c r="W683" i="2"/>
  <c r="A684" i="2"/>
  <c r="O684" i="2"/>
  <c r="N684" i="2"/>
  <c r="P684" i="2"/>
  <c r="Q684" i="2"/>
  <c r="R684" i="2"/>
  <c r="V684" i="2"/>
  <c r="W684" i="2"/>
  <c r="A685" i="2"/>
  <c r="O685" i="2"/>
  <c r="N685" i="2"/>
  <c r="P685" i="2"/>
  <c r="Q685" i="2"/>
  <c r="R685" i="2"/>
  <c r="V685" i="2"/>
  <c r="W685" i="2"/>
  <c r="A686" i="2"/>
  <c r="O686" i="2"/>
  <c r="N686" i="2"/>
  <c r="P686" i="2"/>
  <c r="Q686" i="2"/>
  <c r="R686" i="2"/>
  <c r="V686" i="2"/>
  <c r="W686" i="2"/>
  <c r="A687" i="2"/>
  <c r="O687" i="2"/>
  <c r="N687" i="2"/>
  <c r="P687" i="2"/>
  <c r="Q687" i="2"/>
  <c r="R687" i="2"/>
  <c r="V687" i="2"/>
  <c r="W687" i="2"/>
  <c r="A688" i="2"/>
  <c r="O688" i="2"/>
  <c r="N688" i="2"/>
  <c r="P688" i="2"/>
  <c r="Q688" i="2"/>
  <c r="R688" i="2"/>
  <c r="V688" i="2"/>
  <c r="W688" i="2"/>
  <c r="A689" i="2"/>
  <c r="O689" i="2"/>
  <c r="N689" i="2"/>
  <c r="P689" i="2"/>
  <c r="Q689" i="2"/>
  <c r="R689" i="2"/>
  <c r="V689" i="2"/>
  <c r="W689" i="2"/>
  <c r="A690" i="2"/>
  <c r="O690" i="2"/>
  <c r="N690" i="2"/>
  <c r="P690" i="2"/>
  <c r="Q690" i="2"/>
  <c r="R690" i="2"/>
  <c r="V690" i="2"/>
  <c r="W690" i="2"/>
  <c r="A691" i="2"/>
  <c r="O691" i="2"/>
  <c r="N691" i="2"/>
  <c r="P691" i="2"/>
  <c r="Q691" i="2"/>
  <c r="R691" i="2"/>
  <c r="V691" i="2"/>
  <c r="W691" i="2"/>
  <c r="A692" i="2"/>
  <c r="O692" i="2"/>
  <c r="N692" i="2"/>
  <c r="P692" i="2"/>
  <c r="Q692" i="2"/>
  <c r="R692" i="2"/>
  <c r="V692" i="2"/>
  <c r="W692" i="2"/>
  <c r="A693" i="2"/>
  <c r="O693" i="2"/>
  <c r="N693" i="2"/>
  <c r="P693" i="2"/>
  <c r="Q693" i="2"/>
  <c r="R693" i="2"/>
  <c r="V693" i="2"/>
  <c r="W693" i="2"/>
  <c r="A694" i="2"/>
  <c r="O694" i="2"/>
  <c r="N694" i="2"/>
  <c r="P694" i="2"/>
  <c r="Q694" i="2"/>
  <c r="R694" i="2"/>
  <c r="V694" i="2"/>
  <c r="W694" i="2"/>
  <c r="A695" i="2"/>
  <c r="O695" i="2"/>
  <c r="N695" i="2"/>
  <c r="P695" i="2"/>
  <c r="Q695" i="2"/>
  <c r="R695" i="2"/>
  <c r="V695" i="2"/>
  <c r="W695" i="2"/>
  <c r="A696" i="2"/>
  <c r="O696" i="2"/>
  <c r="N696" i="2"/>
  <c r="P696" i="2"/>
  <c r="Q696" i="2"/>
  <c r="R696" i="2"/>
  <c r="V696" i="2"/>
  <c r="W696" i="2"/>
  <c r="A697" i="2"/>
  <c r="O697" i="2"/>
  <c r="N697" i="2"/>
  <c r="P697" i="2"/>
  <c r="Q697" i="2"/>
  <c r="R697" i="2"/>
  <c r="V697" i="2"/>
  <c r="W697" i="2"/>
  <c r="A698" i="2"/>
  <c r="O698" i="2"/>
  <c r="N698" i="2"/>
  <c r="P698" i="2"/>
  <c r="Q698" i="2"/>
  <c r="R698" i="2"/>
  <c r="V698" i="2"/>
  <c r="W698" i="2"/>
  <c r="A699" i="2"/>
  <c r="O699" i="2"/>
  <c r="N699" i="2"/>
  <c r="P699" i="2"/>
  <c r="Q699" i="2"/>
  <c r="R699" i="2"/>
  <c r="V699" i="2"/>
  <c r="W699" i="2"/>
  <c r="A700" i="2"/>
  <c r="O700" i="2"/>
  <c r="N700" i="2"/>
  <c r="P700" i="2"/>
  <c r="Q700" i="2"/>
  <c r="R700" i="2"/>
  <c r="V700" i="2"/>
  <c r="W700" i="2"/>
  <c r="A701" i="2"/>
  <c r="O701" i="2"/>
  <c r="N701" i="2"/>
  <c r="P701" i="2"/>
  <c r="Q701" i="2"/>
  <c r="R701" i="2"/>
  <c r="V701" i="2"/>
  <c r="W701" i="2"/>
  <c r="A702" i="2"/>
  <c r="O702" i="2"/>
  <c r="N702" i="2"/>
  <c r="P702" i="2"/>
  <c r="Q702" i="2"/>
  <c r="R702" i="2"/>
  <c r="V702" i="2"/>
  <c r="W702" i="2"/>
  <c r="A703" i="2"/>
  <c r="O703" i="2"/>
  <c r="N703" i="2"/>
  <c r="P703" i="2"/>
  <c r="Q703" i="2"/>
  <c r="R703" i="2"/>
  <c r="V703" i="2"/>
  <c r="W703" i="2"/>
  <c r="A704" i="2"/>
  <c r="O704" i="2"/>
  <c r="N704" i="2"/>
  <c r="P704" i="2"/>
  <c r="Q704" i="2"/>
  <c r="R704" i="2"/>
  <c r="V704" i="2"/>
  <c r="W704" i="2"/>
  <c r="A705" i="2"/>
  <c r="O705" i="2"/>
  <c r="N705" i="2"/>
  <c r="P705" i="2"/>
  <c r="Q705" i="2"/>
  <c r="R705" i="2"/>
  <c r="V705" i="2"/>
  <c r="W705" i="2"/>
  <c r="A706" i="2"/>
  <c r="O706" i="2"/>
  <c r="N706" i="2"/>
  <c r="P706" i="2"/>
  <c r="Q706" i="2"/>
  <c r="R706" i="2"/>
  <c r="V706" i="2"/>
  <c r="W706" i="2"/>
  <c r="A707" i="2"/>
  <c r="O707" i="2"/>
  <c r="N707" i="2"/>
  <c r="P707" i="2"/>
  <c r="Q707" i="2"/>
  <c r="R707" i="2"/>
  <c r="V707" i="2"/>
  <c r="W707" i="2"/>
  <c r="A708" i="2"/>
  <c r="O708" i="2"/>
  <c r="N708" i="2"/>
  <c r="P708" i="2"/>
  <c r="Q708" i="2"/>
  <c r="R708" i="2"/>
  <c r="V708" i="2"/>
  <c r="W708" i="2"/>
  <c r="A709" i="2"/>
  <c r="O709" i="2"/>
  <c r="N709" i="2"/>
  <c r="P709" i="2"/>
  <c r="Q709" i="2"/>
  <c r="R709" i="2"/>
  <c r="V709" i="2"/>
  <c r="W709" i="2"/>
  <c r="A710" i="2"/>
  <c r="O710" i="2"/>
  <c r="N710" i="2"/>
  <c r="P710" i="2"/>
  <c r="Q710" i="2"/>
  <c r="R710" i="2"/>
  <c r="V710" i="2"/>
  <c r="W710" i="2"/>
  <c r="A711" i="2"/>
  <c r="O711" i="2"/>
  <c r="N711" i="2"/>
  <c r="P711" i="2"/>
  <c r="Q711" i="2"/>
  <c r="R711" i="2"/>
  <c r="V711" i="2"/>
  <c r="W711" i="2"/>
  <c r="A712" i="2"/>
  <c r="O712" i="2"/>
  <c r="N712" i="2"/>
  <c r="P712" i="2"/>
  <c r="Q712" i="2"/>
  <c r="R712" i="2"/>
  <c r="V712" i="2"/>
  <c r="W712" i="2"/>
  <c r="A713" i="2"/>
  <c r="O713" i="2"/>
  <c r="N713" i="2"/>
  <c r="P713" i="2"/>
  <c r="Q713" i="2"/>
  <c r="R713" i="2"/>
  <c r="V713" i="2"/>
  <c r="W713" i="2"/>
  <c r="A714" i="2"/>
  <c r="O714" i="2"/>
  <c r="N714" i="2"/>
  <c r="P714" i="2"/>
  <c r="Q714" i="2"/>
  <c r="R714" i="2"/>
  <c r="V714" i="2"/>
  <c r="W714" i="2"/>
  <c r="A715" i="2"/>
  <c r="O715" i="2"/>
  <c r="N715" i="2"/>
  <c r="P715" i="2"/>
  <c r="Q715" i="2"/>
  <c r="R715" i="2"/>
  <c r="V715" i="2"/>
  <c r="W715" i="2"/>
  <c r="A716" i="2"/>
  <c r="O716" i="2"/>
  <c r="N716" i="2"/>
  <c r="P716" i="2"/>
  <c r="Q716" i="2"/>
  <c r="R716" i="2"/>
  <c r="V716" i="2"/>
  <c r="W716" i="2"/>
  <c r="A717" i="2"/>
  <c r="O717" i="2"/>
  <c r="N717" i="2"/>
  <c r="P717" i="2"/>
  <c r="Q717" i="2"/>
  <c r="R717" i="2"/>
  <c r="V717" i="2"/>
  <c r="W717" i="2"/>
  <c r="A718" i="2"/>
  <c r="O718" i="2"/>
  <c r="N718" i="2"/>
  <c r="P718" i="2"/>
  <c r="Q718" i="2"/>
  <c r="R718" i="2"/>
  <c r="V718" i="2"/>
  <c r="W718" i="2"/>
  <c r="A719" i="2"/>
  <c r="O719" i="2"/>
  <c r="N719" i="2"/>
  <c r="P719" i="2"/>
  <c r="Q719" i="2"/>
  <c r="R719" i="2"/>
  <c r="V719" i="2"/>
  <c r="W719" i="2"/>
  <c r="A720" i="2"/>
  <c r="O720" i="2"/>
  <c r="N720" i="2"/>
  <c r="P720" i="2"/>
  <c r="Q720" i="2"/>
  <c r="R720" i="2"/>
  <c r="V720" i="2"/>
  <c r="W720" i="2"/>
  <c r="A721" i="2"/>
  <c r="O721" i="2"/>
  <c r="N721" i="2"/>
  <c r="P721" i="2"/>
  <c r="Q721" i="2"/>
  <c r="R721" i="2"/>
  <c r="V721" i="2"/>
  <c r="W721" i="2"/>
  <c r="A722" i="2"/>
  <c r="O722" i="2"/>
  <c r="N722" i="2"/>
  <c r="P722" i="2"/>
  <c r="Q722" i="2"/>
  <c r="R722" i="2"/>
  <c r="V722" i="2"/>
  <c r="W722" i="2"/>
  <c r="A723" i="2"/>
  <c r="O723" i="2"/>
  <c r="N723" i="2"/>
  <c r="P723" i="2"/>
  <c r="Q723" i="2"/>
  <c r="R723" i="2"/>
  <c r="V723" i="2"/>
  <c r="W723" i="2"/>
  <c r="A724" i="2"/>
  <c r="O724" i="2"/>
  <c r="N724" i="2"/>
  <c r="P724" i="2"/>
  <c r="Q724" i="2"/>
  <c r="R724" i="2"/>
  <c r="V724" i="2"/>
  <c r="W724" i="2"/>
  <c r="A725" i="2"/>
  <c r="O725" i="2"/>
  <c r="N725" i="2"/>
  <c r="P725" i="2"/>
  <c r="Q725" i="2"/>
  <c r="R725" i="2"/>
  <c r="V725" i="2"/>
  <c r="W725" i="2"/>
  <c r="A726" i="2"/>
  <c r="O726" i="2"/>
  <c r="N726" i="2"/>
  <c r="P726" i="2"/>
  <c r="Q726" i="2"/>
  <c r="R726" i="2"/>
  <c r="V726" i="2"/>
  <c r="W726" i="2"/>
  <c r="A727" i="2"/>
  <c r="O727" i="2"/>
  <c r="N727" i="2"/>
  <c r="P727" i="2"/>
  <c r="Q727" i="2"/>
  <c r="R727" i="2"/>
  <c r="V727" i="2"/>
  <c r="W727" i="2"/>
  <c r="A728" i="2"/>
  <c r="O728" i="2"/>
  <c r="N728" i="2"/>
  <c r="P728" i="2"/>
  <c r="Q728" i="2"/>
  <c r="R728" i="2"/>
  <c r="V728" i="2"/>
  <c r="W728" i="2"/>
  <c r="A729" i="2"/>
  <c r="O729" i="2"/>
  <c r="N729" i="2"/>
  <c r="P729" i="2"/>
  <c r="Q729" i="2"/>
  <c r="R729" i="2"/>
  <c r="V729" i="2"/>
  <c r="W729" i="2"/>
  <c r="A730" i="2"/>
  <c r="O730" i="2"/>
  <c r="N730" i="2"/>
  <c r="P730" i="2"/>
  <c r="Q730" i="2"/>
  <c r="R730" i="2"/>
  <c r="V730" i="2"/>
  <c r="W730" i="2"/>
  <c r="A731" i="2"/>
  <c r="O731" i="2"/>
  <c r="N731" i="2"/>
  <c r="P731" i="2"/>
  <c r="Q731" i="2"/>
  <c r="R731" i="2"/>
  <c r="V731" i="2"/>
  <c r="W731" i="2"/>
  <c r="A732" i="2"/>
  <c r="O732" i="2"/>
  <c r="N732" i="2"/>
  <c r="P732" i="2"/>
  <c r="Q732" i="2"/>
  <c r="R732" i="2"/>
  <c r="V732" i="2"/>
  <c r="W732" i="2"/>
  <c r="A733" i="2"/>
  <c r="O733" i="2"/>
  <c r="N733" i="2"/>
  <c r="P733" i="2"/>
  <c r="Q733" i="2"/>
  <c r="R733" i="2"/>
  <c r="V733" i="2"/>
  <c r="W733" i="2"/>
  <c r="A734" i="2"/>
  <c r="O734" i="2"/>
  <c r="N734" i="2"/>
  <c r="P734" i="2"/>
  <c r="Q734" i="2"/>
  <c r="R734" i="2"/>
  <c r="V734" i="2"/>
  <c r="W734" i="2"/>
  <c r="A735" i="2"/>
  <c r="O735" i="2"/>
  <c r="N735" i="2"/>
  <c r="P735" i="2"/>
  <c r="Q735" i="2"/>
  <c r="R735" i="2"/>
  <c r="V735" i="2"/>
  <c r="W735" i="2"/>
  <c r="A736" i="2"/>
  <c r="O736" i="2"/>
  <c r="N736" i="2"/>
  <c r="P736" i="2"/>
  <c r="Q736" i="2"/>
  <c r="R736" i="2"/>
  <c r="V736" i="2"/>
  <c r="W736" i="2"/>
  <c r="A737" i="2"/>
  <c r="O737" i="2"/>
  <c r="N737" i="2"/>
  <c r="P737" i="2"/>
  <c r="Q737" i="2"/>
  <c r="R737" i="2"/>
  <c r="V737" i="2"/>
  <c r="W737" i="2"/>
  <c r="A738" i="2"/>
  <c r="O738" i="2"/>
  <c r="N738" i="2"/>
  <c r="P738" i="2"/>
  <c r="Q738" i="2"/>
  <c r="R738" i="2"/>
  <c r="V738" i="2"/>
  <c r="W738" i="2"/>
  <c r="A739" i="2"/>
  <c r="O739" i="2"/>
  <c r="N739" i="2"/>
  <c r="P739" i="2"/>
  <c r="Q739" i="2"/>
  <c r="R739" i="2"/>
  <c r="V739" i="2"/>
  <c r="W739" i="2"/>
  <c r="A740" i="2"/>
  <c r="O740" i="2"/>
  <c r="N740" i="2"/>
  <c r="P740" i="2"/>
  <c r="Q740" i="2"/>
  <c r="R740" i="2"/>
  <c r="V740" i="2"/>
  <c r="W740" i="2"/>
  <c r="A741" i="2"/>
  <c r="O741" i="2"/>
  <c r="N741" i="2"/>
  <c r="P741" i="2"/>
  <c r="Q741" i="2"/>
  <c r="R741" i="2"/>
  <c r="V741" i="2"/>
  <c r="W741" i="2"/>
  <c r="A742" i="2"/>
  <c r="O742" i="2"/>
  <c r="N742" i="2"/>
  <c r="P742" i="2"/>
  <c r="Q742" i="2"/>
  <c r="R742" i="2"/>
  <c r="V742" i="2"/>
  <c r="W742" i="2"/>
  <c r="A743" i="2"/>
  <c r="O743" i="2"/>
  <c r="N743" i="2"/>
  <c r="P743" i="2"/>
  <c r="Q743" i="2"/>
  <c r="R743" i="2"/>
  <c r="V743" i="2"/>
  <c r="W743" i="2"/>
  <c r="A744" i="2"/>
  <c r="O744" i="2"/>
  <c r="N744" i="2"/>
  <c r="P744" i="2"/>
  <c r="Q744" i="2"/>
  <c r="R744" i="2"/>
  <c r="V744" i="2"/>
  <c r="W744" i="2"/>
  <c r="A745" i="2"/>
  <c r="O745" i="2"/>
  <c r="N745" i="2"/>
  <c r="P745" i="2"/>
  <c r="Q745" i="2"/>
  <c r="R745" i="2"/>
  <c r="V745" i="2"/>
  <c r="W745" i="2"/>
  <c r="A746" i="2"/>
  <c r="O746" i="2"/>
  <c r="N746" i="2"/>
  <c r="P746" i="2"/>
  <c r="Q746" i="2"/>
  <c r="R746" i="2"/>
  <c r="V746" i="2"/>
  <c r="W746" i="2"/>
  <c r="A747" i="2"/>
  <c r="O747" i="2"/>
  <c r="N747" i="2"/>
  <c r="P747" i="2"/>
  <c r="Q747" i="2"/>
  <c r="R747" i="2"/>
  <c r="V747" i="2"/>
  <c r="W747" i="2"/>
  <c r="A748" i="2"/>
  <c r="O748" i="2"/>
  <c r="N748" i="2"/>
  <c r="P748" i="2"/>
  <c r="Q748" i="2"/>
  <c r="R748" i="2"/>
  <c r="V748" i="2"/>
  <c r="W748" i="2"/>
  <c r="A749" i="2"/>
  <c r="O749" i="2"/>
  <c r="N749" i="2"/>
  <c r="P749" i="2"/>
  <c r="Q749" i="2"/>
  <c r="R749" i="2"/>
  <c r="V749" i="2"/>
  <c r="W749" i="2"/>
  <c r="A750" i="2"/>
  <c r="O750" i="2"/>
  <c r="N750" i="2"/>
  <c r="P750" i="2"/>
  <c r="Q750" i="2"/>
  <c r="R750" i="2"/>
  <c r="V750" i="2"/>
  <c r="W750" i="2"/>
  <c r="A751" i="2"/>
  <c r="O751" i="2"/>
  <c r="N751" i="2"/>
  <c r="P751" i="2"/>
  <c r="Q751" i="2"/>
  <c r="R751" i="2"/>
  <c r="V751" i="2"/>
  <c r="W751" i="2"/>
  <c r="A752" i="2"/>
  <c r="O752" i="2"/>
  <c r="N752" i="2"/>
  <c r="P752" i="2"/>
  <c r="Q752" i="2"/>
  <c r="R752" i="2"/>
  <c r="V752" i="2"/>
  <c r="W752" i="2"/>
  <c r="A753" i="2"/>
  <c r="O753" i="2"/>
  <c r="N753" i="2"/>
  <c r="P753" i="2"/>
  <c r="Q753" i="2"/>
  <c r="R753" i="2"/>
  <c r="V753" i="2"/>
  <c r="W753" i="2"/>
  <c r="A754" i="2"/>
  <c r="O754" i="2"/>
  <c r="N754" i="2"/>
  <c r="P754" i="2"/>
  <c r="Q754" i="2"/>
  <c r="R754" i="2"/>
  <c r="V754" i="2"/>
  <c r="W754" i="2"/>
  <c r="A755" i="2"/>
  <c r="O755" i="2"/>
  <c r="N755" i="2"/>
  <c r="P755" i="2"/>
  <c r="Q755" i="2"/>
  <c r="R755" i="2"/>
  <c r="V755" i="2"/>
  <c r="W755" i="2"/>
  <c r="A756" i="2"/>
  <c r="O756" i="2"/>
  <c r="N756" i="2"/>
  <c r="P756" i="2"/>
  <c r="Q756" i="2"/>
  <c r="R756" i="2"/>
  <c r="V756" i="2"/>
  <c r="W756" i="2"/>
  <c r="A757" i="2"/>
  <c r="O757" i="2"/>
  <c r="N757" i="2"/>
  <c r="P757" i="2"/>
  <c r="Q757" i="2"/>
  <c r="R757" i="2"/>
  <c r="V757" i="2"/>
  <c r="W757" i="2"/>
  <c r="A758" i="2"/>
  <c r="O758" i="2"/>
  <c r="N758" i="2"/>
  <c r="P758" i="2"/>
  <c r="Q758" i="2"/>
  <c r="R758" i="2"/>
  <c r="V758" i="2"/>
  <c r="W758" i="2"/>
  <c r="A759" i="2"/>
  <c r="O759" i="2"/>
  <c r="N759" i="2"/>
  <c r="P759" i="2"/>
  <c r="Q759" i="2"/>
  <c r="R759" i="2"/>
  <c r="V759" i="2"/>
  <c r="W759" i="2"/>
  <c r="A760" i="2"/>
  <c r="O760" i="2"/>
  <c r="N760" i="2"/>
  <c r="P760" i="2"/>
  <c r="Q760" i="2"/>
  <c r="R760" i="2"/>
  <c r="V760" i="2"/>
  <c r="W760" i="2"/>
  <c r="E103" i="16"/>
  <c r="F103" i="16"/>
  <c r="H103" i="16"/>
  <c r="J103" i="16"/>
  <c r="E104" i="16"/>
  <c r="F104" i="16"/>
  <c r="H104" i="16"/>
  <c r="J104" i="16"/>
  <c r="E105" i="16"/>
  <c r="F105" i="16"/>
  <c r="H105" i="16"/>
  <c r="J105" i="16"/>
  <c r="E106" i="16"/>
  <c r="F106" i="16"/>
  <c r="H106" i="16"/>
  <c r="J106" i="16"/>
  <c r="E6" i="16"/>
  <c r="F6" i="16"/>
  <c r="H6" i="16"/>
  <c r="J6" i="16"/>
  <c r="G9" i="21" s="1"/>
  <c r="I9" i="21" s="1"/>
  <c r="E7" i="16"/>
  <c r="F7" i="16"/>
  <c r="H7" i="16"/>
  <c r="J7" i="16"/>
  <c r="E8" i="16"/>
  <c r="F8" i="16"/>
  <c r="H8" i="16"/>
  <c r="J8" i="16"/>
  <c r="E9" i="16"/>
  <c r="F9" i="16"/>
  <c r="H9" i="16"/>
  <c r="J9" i="16"/>
  <c r="E10" i="16"/>
  <c r="F10" i="16"/>
  <c r="H10" i="16"/>
  <c r="J10" i="16"/>
  <c r="E11" i="16"/>
  <c r="F11" i="16"/>
  <c r="H11" i="16"/>
  <c r="J11" i="16"/>
  <c r="E12" i="16"/>
  <c r="F12" i="16"/>
  <c r="H12" i="16"/>
  <c r="J12" i="16"/>
  <c r="E13" i="16"/>
  <c r="F13" i="16"/>
  <c r="H13" i="16"/>
  <c r="J13" i="16"/>
  <c r="E14" i="16"/>
  <c r="F14" i="16"/>
  <c r="H14" i="16"/>
  <c r="J14" i="16"/>
  <c r="E15" i="16"/>
  <c r="F15" i="16"/>
  <c r="H15" i="16"/>
  <c r="J15" i="16"/>
  <c r="G8" i="21" s="1"/>
  <c r="I8" i="21" s="1"/>
  <c r="E16" i="16"/>
  <c r="F16" i="16"/>
  <c r="H16" i="16"/>
  <c r="J16" i="16"/>
  <c r="E17" i="16"/>
  <c r="F17" i="16"/>
  <c r="H17" i="16"/>
  <c r="J17" i="16"/>
  <c r="E18" i="16"/>
  <c r="F18" i="16"/>
  <c r="H18" i="16"/>
  <c r="J18" i="16"/>
  <c r="E19" i="16"/>
  <c r="F19" i="16"/>
  <c r="H19" i="16"/>
  <c r="J19" i="16"/>
  <c r="E20" i="16"/>
  <c r="F20" i="16"/>
  <c r="H20" i="16"/>
  <c r="J20" i="16"/>
  <c r="E21" i="16"/>
  <c r="F21" i="16"/>
  <c r="H21" i="16"/>
  <c r="J21" i="16"/>
  <c r="G10" i="21" s="1"/>
  <c r="I10" i="21" s="1"/>
  <c r="E22" i="16"/>
  <c r="F22" i="16"/>
  <c r="H22" i="16"/>
  <c r="J22" i="16"/>
  <c r="E23" i="16"/>
  <c r="F23" i="16"/>
  <c r="H23" i="16"/>
  <c r="J23" i="16"/>
  <c r="E24" i="16"/>
  <c r="F24" i="16"/>
  <c r="H24" i="16"/>
  <c r="J24" i="16"/>
  <c r="E25" i="16"/>
  <c r="F25" i="16"/>
  <c r="H25" i="16"/>
  <c r="J25" i="16"/>
  <c r="E26" i="16"/>
  <c r="F26" i="16"/>
  <c r="H26" i="16"/>
  <c r="J26" i="16"/>
  <c r="E27" i="16"/>
  <c r="F27" i="16"/>
  <c r="H27" i="16"/>
  <c r="J27" i="16"/>
  <c r="E28" i="16"/>
  <c r="F28" i="16"/>
  <c r="H28" i="16"/>
  <c r="J28" i="16"/>
  <c r="E29" i="16"/>
  <c r="F29" i="16"/>
  <c r="H29" i="16"/>
  <c r="J29" i="16"/>
  <c r="E30" i="16"/>
  <c r="F30" i="16"/>
  <c r="H30" i="16"/>
  <c r="J30" i="16"/>
  <c r="G11" i="21" s="1"/>
  <c r="I11" i="21" s="1"/>
  <c r="E31" i="16"/>
  <c r="F31" i="16"/>
  <c r="H31" i="16"/>
  <c r="J31" i="16"/>
  <c r="E32" i="16"/>
  <c r="F32" i="16"/>
  <c r="H32" i="16"/>
  <c r="J32" i="16"/>
  <c r="E33" i="16"/>
  <c r="F33" i="16"/>
  <c r="H33" i="16"/>
  <c r="J33" i="16"/>
  <c r="E34" i="16"/>
  <c r="F34" i="16"/>
  <c r="H34" i="16"/>
  <c r="J34" i="16"/>
  <c r="E35" i="16"/>
  <c r="F35" i="16"/>
  <c r="H35" i="16"/>
  <c r="J35" i="16"/>
  <c r="E36" i="16"/>
  <c r="F36" i="16"/>
  <c r="H36" i="16"/>
  <c r="J36" i="16"/>
  <c r="E37" i="16"/>
  <c r="F37" i="16"/>
  <c r="H37" i="16"/>
  <c r="J37" i="16"/>
  <c r="E38" i="16"/>
  <c r="F38" i="16"/>
  <c r="H38" i="16"/>
  <c r="J38" i="16"/>
  <c r="E39" i="16"/>
  <c r="F39" i="16"/>
  <c r="H39" i="16"/>
  <c r="J39" i="16"/>
  <c r="G12" i="21" s="1"/>
  <c r="I12" i="21" s="1"/>
  <c r="E40" i="16"/>
  <c r="F40" i="16"/>
  <c r="H40" i="16"/>
  <c r="J40" i="16"/>
  <c r="E41" i="16"/>
  <c r="F41" i="16"/>
  <c r="H41" i="16"/>
  <c r="J41" i="16"/>
  <c r="E42" i="16"/>
  <c r="F42" i="16"/>
  <c r="H42" i="16"/>
  <c r="J42" i="16"/>
  <c r="E43" i="16"/>
  <c r="F43" i="16"/>
  <c r="H43" i="16"/>
  <c r="J43" i="16"/>
  <c r="E44" i="16"/>
  <c r="F44" i="16"/>
  <c r="H44" i="16"/>
  <c r="J44" i="16"/>
  <c r="E45" i="16"/>
  <c r="F45" i="16"/>
  <c r="H45" i="16"/>
  <c r="J45" i="16"/>
  <c r="E46" i="16"/>
  <c r="F46" i="16"/>
  <c r="H46" i="16"/>
  <c r="J46" i="16"/>
  <c r="E47" i="16"/>
  <c r="F47" i="16"/>
  <c r="H47" i="16"/>
  <c r="J47" i="16"/>
  <c r="E48" i="16"/>
  <c r="F48" i="16"/>
  <c r="H48" i="16"/>
  <c r="J48" i="16"/>
  <c r="E49" i="16"/>
  <c r="F49" i="16"/>
  <c r="H49" i="16"/>
  <c r="J49" i="16"/>
  <c r="E50" i="16"/>
  <c r="F50" i="16"/>
  <c r="H50" i="16"/>
  <c r="J50" i="16"/>
  <c r="E51" i="16"/>
  <c r="F51" i="16"/>
  <c r="H51" i="16"/>
  <c r="J51" i="16"/>
  <c r="E52" i="16"/>
  <c r="F52" i="16"/>
  <c r="H52" i="16"/>
  <c r="J52" i="16"/>
  <c r="G14" i="21" s="1"/>
  <c r="I14" i="21" s="1"/>
  <c r="E53" i="16"/>
  <c r="F53" i="16"/>
  <c r="H53" i="16"/>
  <c r="J53" i="16"/>
  <c r="E54" i="16"/>
  <c r="F54" i="16"/>
  <c r="H54" i="16"/>
  <c r="J54" i="16"/>
  <c r="E55" i="16"/>
  <c r="F55" i="16"/>
  <c r="H55" i="16"/>
  <c r="J55" i="16"/>
  <c r="E56" i="16"/>
  <c r="F56" i="16"/>
  <c r="H56" i="16"/>
  <c r="J56" i="16"/>
  <c r="E57" i="16"/>
  <c r="F57" i="16"/>
  <c r="H57" i="16"/>
  <c r="J57" i="16"/>
  <c r="E58" i="16"/>
  <c r="F58" i="16"/>
  <c r="H58" i="16"/>
  <c r="J58" i="16"/>
  <c r="E59" i="16"/>
  <c r="F59" i="16"/>
  <c r="H59" i="16"/>
  <c r="J59" i="16"/>
  <c r="G15" i="21" s="1"/>
  <c r="I15" i="21" s="1"/>
  <c r="E60" i="16"/>
  <c r="F60" i="16"/>
  <c r="H60" i="16"/>
  <c r="J60" i="16"/>
  <c r="E61" i="16"/>
  <c r="F61" i="16"/>
  <c r="H61" i="16"/>
  <c r="J61" i="16"/>
  <c r="E62" i="16"/>
  <c r="F62" i="16"/>
  <c r="H62" i="16"/>
  <c r="J62" i="16"/>
  <c r="E63" i="16"/>
  <c r="F63" i="16"/>
  <c r="H63" i="16"/>
  <c r="J63" i="16"/>
  <c r="E64" i="16"/>
  <c r="F64" i="16"/>
  <c r="H64" i="16"/>
  <c r="J64" i="16"/>
  <c r="E65" i="16"/>
  <c r="F65" i="16"/>
  <c r="H65" i="16"/>
  <c r="J65" i="16"/>
  <c r="G17" i="21" s="1"/>
  <c r="I17" i="21" s="1"/>
  <c r="E66" i="16"/>
  <c r="F66" i="16"/>
  <c r="H66" i="16"/>
  <c r="J66" i="16"/>
  <c r="E67" i="16"/>
  <c r="F67" i="16"/>
  <c r="H67" i="16"/>
  <c r="J67" i="16"/>
  <c r="E68" i="16"/>
  <c r="F68" i="16"/>
  <c r="H68" i="16"/>
  <c r="J68" i="16"/>
  <c r="E69" i="16"/>
  <c r="F69" i="16"/>
  <c r="H69" i="16"/>
  <c r="J69" i="16"/>
  <c r="E70" i="16"/>
  <c r="F70" i="16"/>
  <c r="H70" i="16"/>
  <c r="J70" i="16"/>
  <c r="E71" i="16"/>
  <c r="F71" i="16"/>
  <c r="H71" i="16"/>
  <c r="J71" i="16"/>
  <c r="E72" i="16"/>
  <c r="F72" i="16"/>
  <c r="H72" i="16"/>
  <c r="J72" i="16"/>
  <c r="E73" i="16"/>
  <c r="F73" i="16"/>
  <c r="H73" i="16"/>
  <c r="J73" i="16"/>
  <c r="E74" i="16"/>
  <c r="F74" i="16"/>
  <c r="H74" i="16"/>
  <c r="J74" i="16"/>
  <c r="E75" i="16"/>
  <c r="F75" i="16"/>
  <c r="H75" i="16"/>
  <c r="J75" i="16"/>
  <c r="G16" i="21" s="1"/>
  <c r="I16" i="21" s="1"/>
  <c r="E76" i="16"/>
  <c r="F76" i="16"/>
  <c r="H76" i="16"/>
  <c r="J76" i="16"/>
  <c r="E77" i="16"/>
  <c r="F77" i="16"/>
  <c r="H77" i="16"/>
  <c r="J77" i="16"/>
  <c r="E78" i="16"/>
  <c r="F78" i="16"/>
  <c r="H78" i="16"/>
  <c r="J78" i="16"/>
  <c r="E79" i="16"/>
  <c r="F79" i="16"/>
  <c r="H79" i="16"/>
  <c r="J79" i="16"/>
  <c r="E80" i="16"/>
  <c r="F80" i="16"/>
  <c r="H80" i="16"/>
  <c r="J80" i="16"/>
  <c r="E81" i="16"/>
  <c r="F81" i="16"/>
  <c r="H81" i="16"/>
  <c r="J81" i="16"/>
  <c r="E82" i="16"/>
  <c r="F82" i="16"/>
  <c r="H82" i="16"/>
  <c r="J82" i="16"/>
  <c r="E83" i="16"/>
  <c r="F83" i="16"/>
  <c r="H83" i="16"/>
  <c r="J83" i="16"/>
  <c r="E84" i="16"/>
  <c r="F84" i="16"/>
  <c r="H84" i="16"/>
  <c r="J84" i="16"/>
  <c r="E85" i="16"/>
  <c r="F85" i="16"/>
  <c r="H85" i="16"/>
  <c r="J85" i="16"/>
  <c r="E86" i="16"/>
  <c r="F86" i="16"/>
  <c r="H86" i="16"/>
  <c r="J86" i="16"/>
  <c r="E87" i="16"/>
  <c r="F87" i="16"/>
  <c r="H87" i="16"/>
  <c r="J87" i="16"/>
  <c r="E88" i="16"/>
  <c r="F88" i="16"/>
  <c r="H88" i="16"/>
  <c r="J88" i="16"/>
  <c r="E89" i="16"/>
  <c r="F89" i="16"/>
  <c r="H89" i="16"/>
  <c r="J89" i="16"/>
  <c r="E90" i="16"/>
  <c r="F90" i="16"/>
  <c r="H90" i="16"/>
  <c r="J90" i="16"/>
  <c r="G19" i="21" s="1"/>
  <c r="I19" i="21" s="1"/>
  <c r="E91" i="16"/>
  <c r="F91" i="16"/>
  <c r="H91" i="16"/>
  <c r="J91" i="16"/>
  <c r="E92" i="16"/>
  <c r="F92" i="16"/>
  <c r="H92" i="16"/>
  <c r="J92" i="16"/>
  <c r="E93" i="16"/>
  <c r="F93" i="16"/>
  <c r="H93" i="16"/>
  <c r="J93" i="16"/>
  <c r="E94" i="16"/>
  <c r="F94" i="16"/>
  <c r="H94" i="16"/>
  <c r="J94" i="16"/>
  <c r="E95" i="16"/>
  <c r="F95" i="16"/>
  <c r="H95" i="16"/>
  <c r="J95" i="16"/>
  <c r="E96" i="16"/>
  <c r="F96" i="16"/>
  <c r="H96" i="16"/>
  <c r="J96" i="16"/>
  <c r="E97" i="16"/>
  <c r="F97" i="16"/>
  <c r="H97" i="16"/>
  <c r="J97" i="16"/>
  <c r="G20" i="21" s="1"/>
  <c r="I20" i="21" s="1"/>
  <c r="E98" i="16"/>
  <c r="F98" i="16"/>
  <c r="H98" i="16"/>
  <c r="J98" i="16"/>
  <c r="E99" i="16"/>
  <c r="F99" i="16"/>
  <c r="H99" i="16"/>
  <c r="J99" i="16"/>
  <c r="E100" i="16"/>
  <c r="F100" i="16"/>
  <c r="H100" i="16"/>
  <c r="J100" i="16"/>
  <c r="E101" i="16"/>
  <c r="F101" i="16"/>
  <c r="H101" i="16"/>
  <c r="J101" i="16"/>
  <c r="E102" i="16"/>
  <c r="F102" i="16"/>
  <c r="H102" i="16"/>
  <c r="J102" i="16"/>
  <c r="E107" i="16"/>
  <c r="F107" i="16"/>
  <c r="H107" i="16"/>
  <c r="J107" i="16"/>
  <c r="E108" i="16"/>
  <c r="F108" i="16"/>
  <c r="H108" i="16"/>
  <c r="J108" i="16"/>
  <c r="E109" i="16"/>
  <c r="F109" i="16"/>
  <c r="H109" i="16"/>
  <c r="J109" i="16"/>
  <c r="E110" i="16"/>
  <c r="F110" i="16"/>
  <c r="H110" i="16"/>
  <c r="J110" i="16"/>
  <c r="E111" i="16"/>
  <c r="F111" i="16"/>
  <c r="H111" i="16"/>
  <c r="J111" i="16"/>
  <c r="E112" i="16"/>
  <c r="F112" i="16"/>
  <c r="H112" i="16"/>
  <c r="J112" i="16"/>
  <c r="G22" i="21" s="1"/>
  <c r="I22" i="21" s="1"/>
  <c r="E113" i="16"/>
  <c r="F113" i="16"/>
  <c r="H113" i="16"/>
  <c r="J113" i="16"/>
  <c r="E114" i="16"/>
  <c r="F114" i="16"/>
  <c r="H114" i="16"/>
  <c r="J114" i="16"/>
  <c r="E115" i="16"/>
  <c r="F115" i="16"/>
  <c r="H115" i="16"/>
  <c r="J115" i="16"/>
  <c r="E116" i="16"/>
  <c r="F116" i="16"/>
  <c r="H116" i="16"/>
  <c r="J116" i="16"/>
  <c r="E117" i="16"/>
  <c r="F117" i="16"/>
  <c r="H117" i="16"/>
  <c r="J117" i="16"/>
  <c r="E118" i="16"/>
  <c r="F118" i="16"/>
  <c r="H118" i="16"/>
  <c r="J118" i="16"/>
  <c r="G23" i="21" s="1"/>
  <c r="I23" i="21" s="1"/>
  <c r="E119" i="16"/>
  <c r="F119" i="16"/>
  <c r="H119" i="16"/>
  <c r="J119" i="16"/>
  <c r="E120" i="16"/>
  <c r="F120" i="16"/>
  <c r="H120" i="16"/>
  <c r="J120" i="16"/>
  <c r="E121" i="16"/>
  <c r="F121" i="16"/>
  <c r="H121" i="16"/>
  <c r="J121" i="16"/>
  <c r="E122" i="16"/>
  <c r="F122" i="16"/>
  <c r="H122" i="16"/>
  <c r="J122" i="16"/>
  <c r="E123" i="16"/>
  <c r="F123" i="16"/>
  <c r="H123" i="16"/>
  <c r="J123" i="16"/>
  <c r="E124" i="16"/>
  <c r="F124" i="16"/>
  <c r="H124" i="16"/>
  <c r="J124" i="16"/>
  <c r="G24" i="21" s="1"/>
  <c r="I24" i="21" s="1"/>
  <c r="E125" i="16"/>
  <c r="F125" i="16"/>
  <c r="H125" i="16"/>
  <c r="J125" i="16"/>
  <c r="E126" i="16"/>
  <c r="F126" i="16"/>
  <c r="H126" i="16"/>
  <c r="J126" i="16"/>
  <c r="E127" i="16"/>
  <c r="F127" i="16"/>
  <c r="H127" i="16"/>
  <c r="J127" i="16"/>
  <c r="G25" i="21" s="1"/>
  <c r="I25" i="21" s="1"/>
  <c r="E128" i="16"/>
  <c r="F128" i="16"/>
  <c r="H128" i="16"/>
  <c r="J128" i="16"/>
  <c r="E129" i="16"/>
  <c r="F129" i="16"/>
  <c r="H129" i="16"/>
  <c r="J129" i="16"/>
  <c r="E130" i="16"/>
  <c r="F130" i="16"/>
  <c r="H130" i="16"/>
  <c r="J130" i="16"/>
  <c r="E131" i="16"/>
  <c r="F131" i="16"/>
  <c r="H131" i="16"/>
  <c r="J131" i="16"/>
  <c r="E132" i="16"/>
  <c r="F132" i="16"/>
  <c r="H132" i="16"/>
  <c r="J132" i="16"/>
  <c r="E133" i="16"/>
  <c r="F133" i="16"/>
  <c r="H133" i="16"/>
  <c r="J133" i="16"/>
  <c r="E134" i="16"/>
  <c r="F134" i="16"/>
  <c r="H134" i="16"/>
  <c r="J134" i="16"/>
  <c r="E135" i="16"/>
  <c r="F135" i="16"/>
  <c r="H135" i="16"/>
  <c r="J135" i="16"/>
  <c r="E136" i="16"/>
  <c r="F136" i="16"/>
  <c r="H136" i="16"/>
  <c r="J136" i="16"/>
  <c r="E137" i="16"/>
  <c r="F137" i="16"/>
  <c r="H137" i="16"/>
  <c r="J137" i="16"/>
  <c r="E138" i="16"/>
  <c r="F138" i="16"/>
  <c r="H138" i="16"/>
  <c r="J138" i="16"/>
  <c r="E139" i="16"/>
  <c r="F139" i="16"/>
  <c r="H139" i="16"/>
  <c r="J139" i="16"/>
  <c r="E140" i="16"/>
  <c r="F140" i="16"/>
  <c r="H140" i="16"/>
  <c r="J140" i="16"/>
  <c r="E141" i="16"/>
  <c r="F141" i="16"/>
  <c r="H141" i="16"/>
  <c r="J141" i="16"/>
  <c r="E142" i="16"/>
  <c r="F142" i="16"/>
  <c r="H142" i="16"/>
  <c r="J142" i="16"/>
  <c r="E143" i="16"/>
  <c r="F143" i="16"/>
  <c r="H143" i="16"/>
  <c r="J143" i="16"/>
  <c r="E144" i="16"/>
  <c r="F144" i="16"/>
  <c r="H144" i="16"/>
  <c r="J144" i="16"/>
  <c r="E145" i="16"/>
  <c r="F145" i="16"/>
  <c r="H145" i="16"/>
  <c r="J145" i="16"/>
  <c r="E146" i="16"/>
  <c r="F146" i="16"/>
  <c r="H146" i="16"/>
  <c r="J146" i="16"/>
  <c r="E147" i="16"/>
  <c r="F147" i="16"/>
  <c r="H147" i="16"/>
  <c r="J147" i="16"/>
  <c r="E148" i="16"/>
  <c r="F148" i="16"/>
  <c r="H148" i="16"/>
  <c r="J148" i="16"/>
  <c r="E149" i="16"/>
  <c r="F149" i="16"/>
  <c r="H149" i="16"/>
  <c r="J149" i="16"/>
  <c r="E150" i="16"/>
  <c r="F150" i="16"/>
  <c r="H150" i="16"/>
  <c r="J150" i="16"/>
  <c r="E151" i="16"/>
  <c r="F151" i="16"/>
  <c r="H151" i="16"/>
  <c r="J151" i="16"/>
  <c r="E152" i="16"/>
  <c r="F152" i="16"/>
  <c r="H152" i="16"/>
  <c r="J152" i="16"/>
  <c r="E153" i="16"/>
  <c r="F153" i="16"/>
  <c r="H153" i="16"/>
  <c r="J153" i="16"/>
  <c r="E154" i="16"/>
  <c r="F154" i="16"/>
  <c r="H154" i="16"/>
  <c r="J154" i="16"/>
  <c r="G29" i="21" s="1"/>
  <c r="I29" i="21" s="1"/>
  <c r="E155" i="16"/>
  <c r="F155" i="16"/>
  <c r="H155" i="16"/>
  <c r="J155" i="16"/>
  <c r="E156" i="16"/>
  <c r="F156" i="16"/>
  <c r="H156" i="16"/>
  <c r="J156" i="16"/>
  <c r="E157" i="16"/>
  <c r="F157" i="16"/>
  <c r="H157" i="16"/>
  <c r="J157" i="16"/>
  <c r="E158" i="16"/>
  <c r="F158" i="16"/>
  <c r="H158" i="16"/>
  <c r="J158" i="16"/>
  <c r="E159" i="16"/>
  <c r="F159" i="16"/>
  <c r="H159" i="16"/>
  <c r="J159" i="16"/>
  <c r="E160" i="16"/>
  <c r="F160" i="16"/>
  <c r="H160" i="16"/>
  <c r="J160" i="16"/>
  <c r="E161" i="16"/>
  <c r="F161" i="16"/>
  <c r="H161" i="16"/>
  <c r="J161" i="16"/>
  <c r="G30" i="21" s="1"/>
  <c r="I30" i="21" s="1"/>
  <c r="E162" i="16"/>
  <c r="F162" i="16"/>
  <c r="H162" i="16"/>
  <c r="J162" i="16"/>
  <c r="E163" i="16"/>
  <c r="F163" i="16"/>
  <c r="H163" i="16"/>
  <c r="J163" i="16"/>
  <c r="E164" i="16"/>
  <c r="F164" i="16"/>
  <c r="H164" i="16"/>
  <c r="J164" i="16"/>
  <c r="E165" i="16"/>
  <c r="F165" i="16"/>
  <c r="H165" i="16"/>
  <c r="J165" i="16"/>
  <c r="E166" i="16"/>
  <c r="F166" i="16"/>
  <c r="H166" i="16"/>
  <c r="J166" i="16"/>
  <c r="E167" i="16"/>
  <c r="F167" i="16"/>
  <c r="H167" i="16"/>
  <c r="J167" i="16"/>
  <c r="E168" i="16"/>
  <c r="F168" i="16"/>
  <c r="H168" i="16"/>
  <c r="J168" i="16"/>
  <c r="G31" i="21" s="1"/>
  <c r="I31" i="21" s="1"/>
  <c r="E169" i="16"/>
  <c r="F169" i="16"/>
  <c r="H169" i="16"/>
  <c r="J169" i="16"/>
  <c r="E170" i="16"/>
  <c r="F170" i="16"/>
  <c r="H170" i="16"/>
  <c r="J170" i="16"/>
  <c r="E171" i="16"/>
  <c r="F171" i="16"/>
  <c r="H171" i="16"/>
  <c r="J171" i="16"/>
  <c r="E172" i="16"/>
  <c r="F172" i="16"/>
  <c r="H172" i="16"/>
  <c r="J172" i="16"/>
  <c r="E173" i="16"/>
  <c r="F173" i="16"/>
  <c r="H173" i="16"/>
  <c r="J173" i="16"/>
  <c r="E174" i="16"/>
  <c r="F174" i="16"/>
  <c r="H174" i="16"/>
  <c r="J174" i="16"/>
  <c r="E175" i="16"/>
  <c r="F175" i="16"/>
  <c r="H175" i="16"/>
  <c r="J175" i="16"/>
  <c r="G21" i="21"/>
  <c r="I21" i="21" s="1"/>
  <c r="F7" i="21"/>
  <c r="F8" i="21"/>
  <c r="F9" i="21"/>
  <c r="F10" i="21"/>
  <c r="F11" i="21"/>
  <c r="F12" i="21"/>
  <c r="F13" i="21"/>
  <c r="F14" i="21"/>
  <c r="F15" i="21"/>
  <c r="F17" i="21"/>
  <c r="F18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7" i="20"/>
  <c r="H7" i="20"/>
  <c r="F8" i="20"/>
  <c r="H8" i="20"/>
  <c r="F6" i="20"/>
  <c r="H6" i="20"/>
  <c r="F16" i="21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7" i="18"/>
  <c r="A14" i="2"/>
  <c r="A15" i="2"/>
  <c r="A16" i="2"/>
  <c r="A17" i="2"/>
  <c r="A18" i="2"/>
  <c r="A19" i="2"/>
  <c r="A23" i="2"/>
  <c r="A24" i="2"/>
  <c r="A25" i="2"/>
  <c r="A26" i="2"/>
  <c r="A27" i="2"/>
  <c r="A28" i="2"/>
  <c r="A29" i="2"/>
  <c r="A30" i="2"/>
  <c r="A31" i="2"/>
  <c r="A37" i="2"/>
  <c r="A38" i="2"/>
  <c r="A39" i="2"/>
  <c r="A40" i="2"/>
  <c r="A41" i="2"/>
  <c r="A42" i="2"/>
  <c r="A43" i="2"/>
  <c r="A50" i="2"/>
  <c r="A51" i="2"/>
  <c r="A52" i="2"/>
  <c r="A53" i="2"/>
  <c r="A54" i="2"/>
  <c r="A55" i="2"/>
  <c r="A59" i="2"/>
  <c r="A62" i="2"/>
  <c r="A63" i="2"/>
  <c r="A64" i="2"/>
  <c r="A65" i="2"/>
  <c r="A66" i="2"/>
  <c r="A67" i="2"/>
  <c r="A72" i="2"/>
  <c r="A73" i="2"/>
  <c r="A74" i="2"/>
  <c r="A75" i="2"/>
  <c r="A76" i="2"/>
  <c r="A77" i="2"/>
  <c r="A78" i="2"/>
  <c r="A79" i="2"/>
  <c r="A83" i="2"/>
  <c r="A84" i="2"/>
  <c r="A85" i="2"/>
  <c r="A86" i="2"/>
  <c r="A87" i="2"/>
  <c r="A88" i="2"/>
  <c r="A89" i="2"/>
  <c r="A90" i="2"/>
  <c r="A91" i="2"/>
  <c r="A98" i="2"/>
  <c r="A99" i="2"/>
  <c r="A100" i="2"/>
  <c r="A101" i="2"/>
  <c r="A102" i="2"/>
  <c r="A103" i="2"/>
  <c r="A109" i="2"/>
  <c r="A110" i="2"/>
  <c r="A111" i="2"/>
  <c r="A112" i="2"/>
  <c r="A113" i="2"/>
  <c r="A114" i="2"/>
  <c r="A115" i="2"/>
  <c r="A120" i="2"/>
  <c r="A121" i="2"/>
  <c r="A122" i="2"/>
  <c r="A123" i="2"/>
  <c r="A124" i="2"/>
  <c r="A125" i="2"/>
  <c r="A126" i="2"/>
  <c r="A127" i="2"/>
  <c r="A131" i="2"/>
  <c r="A132" i="2"/>
  <c r="A133" i="2"/>
  <c r="A134" i="2"/>
  <c r="A135" i="2"/>
  <c r="A136" i="2"/>
  <c r="A137" i="2"/>
  <c r="A138" i="2"/>
  <c r="A139" i="2"/>
  <c r="A146" i="2"/>
  <c r="A147" i="2"/>
  <c r="A148" i="2"/>
  <c r="A149" i="2"/>
  <c r="A150" i="2"/>
  <c r="A151" i="2"/>
  <c r="A157" i="2"/>
  <c r="A158" i="2"/>
  <c r="A159" i="2"/>
  <c r="A160" i="2"/>
  <c r="A161" i="2"/>
  <c r="A162" i="2"/>
  <c r="A163" i="2"/>
  <c r="A167" i="2"/>
  <c r="A168" i="2"/>
  <c r="A169" i="2"/>
  <c r="A170" i="2"/>
  <c r="A171" i="2"/>
  <c r="A172" i="2"/>
  <c r="A173" i="2"/>
  <c r="A174" i="2"/>
  <c r="A175" i="2"/>
  <c r="A179" i="2"/>
  <c r="A180" i="2"/>
  <c r="A181" i="2"/>
  <c r="A182" i="2"/>
  <c r="A183" i="2"/>
  <c r="A184" i="2"/>
  <c r="A185" i="2"/>
  <c r="A186" i="2"/>
  <c r="A764" i="2"/>
  <c r="A765" i="2"/>
  <c r="A766" i="2"/>
  <c r="A767" i="2"/>
  <c r="A768" i="2"/>
  <c r="A769" i="2"/>
  <c r="A770" i="2"/>
  <c r="A774" i="2"/>
  <c r="A775" i="2"/>
  <c r="A776" i="2"/>
  <c r="A777" i="2"/>
  <c r="A778" i="2"/>
  <c r="A779" i="2"/>
  <c r="A780" i="2"/>
  <c r="A781" i="2"/>
  <c r="A782" i="2"/>
  <c r="A788" i="2"/>
  <c r="A789" i="2"/>
  <c r="A790" i="2"/>
  <c r="A791" i="2"/>
  <c r="A792" i="2"/>
  <c r="A793" i="2"/>
  <c r="A794" i="2"/>
  <c r="A798" i="2"/>
  <c r="A800" i="2"/>
  <c r="A801" i="2"/>
  <c r="A802" i="2"/>
  <c r="A803" i="2"/>
  <c r="A804" i="2"/>
  <c r="A805" i="2"/>
  <c r="A806" i="2"/>
  <c r="A812" i="2"/>
  <c r="A813" i="2"/>
  <c r="A814" i="2"/>
  <c r="A815" i="2"/>
  <c r="A816" i="2"/>
  <c r="A817" i="2"/>
  <c r="A818" i="2"/>
  <c r="A822" i="2"/>
  <c r="A823" i="2"/>
  <c r="A824" i="2"/>
  <c r="A825" i="2"/>
  <c r="A826" i="2"/>
  <c r="A827" i="2"/>
  <c r="A828" i="2"/>
  <c r="A829" i="2"/>
  <c r="A830" i="2"/>
  <c r="A834" i="2"/>
  <c r="A836" i="2"/>
  <c r="A837" i="2"/>
  <c r="A838" i="2"/>
  <c r="A839" i="2"/>
  <c r="A840" i="2"/>
  <c r="A841" i="2"/>
  <c r="A842" i="2"/>
  <c r="A846" i="2"/>
  <c r="A852" i="2"/>
  <c r="A853" i="2"/>
  <c r="A854" i="2"/>
  <c r="A856" i="2"/>
  <c r="A860" i="2"/>
  <c r="A861" i="2"/>
  <c r="A862" i="2"/>
  <c r="A863" i="2"/>
  <c r="A864" i="2"/>
  <c r="A865" i="2"/>
  <c r="A866" i="2"/>
  <c r="A871" i="2"/>
  <c r="A872" i="2"/>
  <c r="A873" i="2"/>
  <c r="A874" i="2"/>
  <c r="A875" i="2"/>
  <c r="A876" i="2"/>
  <c r="A877" i="2"/>
  <c r="A878" i="2"/>
  <c r="A882" i="2"/>
  <c r="A883" i="2"/>
  <c r="A884" i="2"/>
  <c r="A885" i="2"/>
  <c r="A886" i="2"/>
  <c r="A887" i="2"/>
  <c r="A888" i="2"/>
  <c r="A889" i="2"/>
  <c r="A890" i="2"/>
  <c r="A892" i="2"/>
  <c r="A895" i="2"/>
  <c r="A896" i="2"/>
  <c r="A897" i="2"/>
  <c r="A898" i="2"/>
  <c r="A899" i="2"/>
  <c r="A900" i="2"/>
  <c r="A901" i="2"/>
  <c r="A902" i="2"/>
  <c r="A908" i="2"/>
  <c r="A909" i="2"/>
  <c r="A910" i="2"/>
  <c r="A911" i="2"/>
  <c r="A912" i="2"/>
  <c r="A913" i="2"/>
  <c r="A914" i="2"/>
  <c r="A919" i="2"/>
  <c r="A920" i="2"/>
  <c r="A921" i="2"/>
  <c r="A922" i="2"/>
  <c r="A923" i="2"/>
  <c r="A924" i="2"/>
  <c r="A925" i="2"/>
  <c r="A926" i="2"/>
  <c r="A929" i="2"/>
  <c r="A930" i="2"/>
  <c r="A931" i="2"/>
  <c r="A932" i="2"/>
  <c r="A933" i="2"/>
  <c r="A934" i="2"/>
  <c r="A935" i="2"/>
  <c r="A936" i="2"/>
  <c r="A937" i="2"/>
  <c r="A938" i="2"/>
  <c r="A942" i="2"/>
  <c r="A943" i="2"/>
  <c r="A944" i="2"/>
  <c r="A945" i="2"/>
  <c r="A946" i="2"/>
  <c r="A947" i="2"/>
  <c r="A948" i="2"/>
  <c r="A949" i="2"/>
  <c r="A950" i="2"/>
  <c r="A954" i="2"/>
  <c r="A956" i="2"/>
  <c r="A959" i="2"/>
  <c r="A960" i="2"/>
  <c r="A961" i="2"/>
  <c r="A962" i="2"/>
  <c r="A966" i="2"/>
  <c r="A968" i="2"/>
  <c r="A969" i="2"/>
  <c r="A970" i="2"/>
  <c r="A971" i="2"/>
  <c r="A972" i="2"/>
  <c r="A973" i="2"/>
  <c r="A974" i="2"/>
  <c r="A976" i="2"/>
  <c r="A979" i="2"/>
  <c r="A980" i="2"/>
  <c r="A981" i="2"/>
  <c r="A982" i="2"/>
  <c r="A983" i="2"/>
  <c r="A984" i="2"/>
  <c r="A985" i="2"/>
  <c r="A986" i="2"/>
  <c r="A991" i="2"/>
  <c r="A992" i="2"/>
  <c r="A993" i="2"/>
  <c r="A994" i="2"/>
  <c r="A995" i="2"/>
  <c r="A996" i="2"/>
  <c r="A997" i="2"/>
  <c r="A998" i="2"/>
  <c r="A1000" i="2"/>
  <c r="A1002" i="2"/>
  <c r="A1004" i="2"/>
  <c r="A1005" i="2"/>
  <c r="A1006" i="2"/>
  <c r="A1007" i="2"/>
  <c r="A1008" i="2"/>
  <c r="A1009" i="2"/>
  <c r="A1010" i="2"/>
  <c r="A1011" i="2"/>
  <c r="A1018" i="2"/>
  <c r="A1019" i="2"/>
  <c r="A1020" i="2"/>
  <c r="A1021" i="2"/>
  <c r="A1022" i="2"/>
  <c r="A1026" i="2"/>
  <c r="A1027" i="2"/>
  <c r="A1028" i="2"/>
  <c r="A1029" i="2"/>
  <c r="A1030" i="2"/>
  <c r="A1031" i="2"/>
  <c r="A1032" i="2"/>
  <c r="A1033" i="2"/>
  <c r="A1034" i="2"/>
  <c r="A1035" i="2"/>
  <c r="A1042" i="2"/>
  <c r="A1043" i="2"/>
  <c r="A1044" i="2"/>
  <c r="A1045" i="2"/>
  <c r="A1046" i="2"/>
  <c r="A1050" i="2"/>
  <c r="A1052" i="2"/>
  <c r="A1053" i="2"/>
  <c r="A1054" i="2"/>
  <c r="A1055" i="2"/>
  <c r="A1056" i="2"/>
  <c r="A1057" i="2"/>
  <c r="A1058" i="2"/>
  <c r="A1062" i="2"/>
  <c r="A1063" i="2"/>
  <c r="A1064" i="2"/>
  <c r="A1065" i="2"/>
  <c r="A1066" i="2"/>
  <c r="A1067" i="2"/>
  <c r="A1068" i="2"/>
  <c r="A1069" i="2"/>
  <c r="A1070" i="2"/>
  <c r="A1074" i="2"/>
  <c r="A1077" i="2"/>
  <c r="A1078" i="2"/>
  <c r="A1079" i="2"/>
  <c r="A1080" i="2"/>
  <c r="A1081" i="2"/>
  <c r="A1082" i="2"/>
  <c r="A1086" i="2"/>
  <c r="A1088" i="2"/>
  <c r="A1089" i="2"/>
  <c r="A1090" i="2"/>
  <c r="A1091" i="2"/>
  <c r="A1092" i="2"/>
  <c r="A1093" i="2"/>
  <c r="A1094" i="2"/>
  <c r="A1098" i="2"/>
  <c r="A1099" i="2"/>
  <c r="A1100" i="2"/>
  <c r="A1101" i="2"/>
  <c r="A1102" i="2"/>
  <c r="A1103" i="2"/>
  <c r="A1104" i="2"/>
  <c r="A1105" i="2"/>
  <c r="A1106" i="2"/>
  <c r="A1110" i="2"/>
  <c r="A1113" i="2"/>
  <c r="A1114" i="2"/>
  <c r="A1115" i="2"/>
  <c r="A1116" i="2"/>
  <c r="A1117" i="2"/>
  <c r="A1118" i="2"/>
  <c r="A1122" i="2"/>
  <c r="A1123" i="2"/>
  <c r="A1124" i="2"/>
  <c r="A1125" i="2"/>
  <c r="A1126" i="2"/>
  <c r="A1127" i="2"/>
  <c r="A1128" i="2"/>
  <c r="A1129" i="2"/>
  <c r="A1130" i="2"/>
  <c r="A1132" i="2"/>
  <c r="A1134" i="2"/>
  <c r="A1137" i="2"/>
  <c r="A1138" i="2"/>
  <c r="A1139" i="2"/>
  <c r="A1140" i="2"/>
  <c r="A1141" i="2"/>
  <c r="A1142" i="2"/>
  <c r="A1146" i="2"/>
  <c r="A1150" i="2"/>
  <c r="A1151" i="2"/>
  <c r="A1152" i="2"/>
  <c r="A1153" i="2"/>
  <c r="A1154" i="2"/>
  <c r="A1156" i="2"/>
  <c r="A1158" i="2"/>
  <c r="A1159" i="2"/>
  <c r="A1160" i="2"/>
  <c r="A1161" i="2"/>
  <c r="A1162" i="2"/>
  <c r="A1163" i="2"/>
  <c r="A1164" i="2"/>
  <c r="A1165" i="2"/>
  <c r="A1166" i="2"/>
  <c r="A1168" i="2"/>
  <c r="A1170" i="2"/>
  <c r="A1171" i="2"/>
  <c r="A1172" i="2"/>
  <c r="A1173" i="2"/>
  <c r="A1174" i="2"/>
  <c r="A1175" i="2"/>
  <c r="A1176" i="2"/>
  <c r="A1177" i="2"/>
  <c r="A1178" i="2"/>
  <c r="A1182" i="2"/>
  <c r="A1183" i="2"/>
  <c r="A1184" i="2"/>
  <c r="A1185" i="2"/>
  <c r="A1186" i="2"/>
  <c r="A1187" i="2"/>
  <c r="A1188" i="2"/>
  <c r="A1189" i="2"/>
  <c r="A1190" i="2"/>
  <c r="A1192" i="2"/>
  <c r="A1196" i="2"/>
  <c r="A1197" i="2"/>
  <c r="A1198" i="2"/>
  <c r="A1199" i="2"/>
  <c r="A1200" i="2"/>
  <c r="A1201" i="2"/>
  <c r="A1202" i="2"/>
  <c r="A1206" i="2"/>
  <c r="A1207" i="2"/>
  <c r="A1208" i="2"/>
  <c r="A1209" i="2"/>
  <c r="A1210" i="2"/>
  <c r="A1211" i="2"/>
  <c r="A1212" i="2"/>
  <c r="A1213" i="2"/>
  <c r="A1214" i="2"/>
  <c r="A1215" i="2"/>
  <c r="A1218" i="2"/>
  <c r="A1220" i="2"/>
  <c r="A1221" i="2"/>
  <c r="A1222" i="2"/>
  <c r="A1223" i="2"/>
  <c r="A1224" i="2"/>
  <c r="A1225" i="2"/>
  <c r="A1226" i="2"/>
  <c r="A1230" i="2"/>
  <c r="A1231" i="2"/>
  <c r="A1232" i="2"/>
  <c r="A1233" i="2"/>
  <c r="A7" i="2"/>
  <c r="A10" i="2"/>
  <c r="A11" i="2"/>
  <c r="A12" i="2"/>
  <c r="A13" i="2"/>
  <c r="A22" i="2"/>
  <c r="A34" i="2"/>
  <c r="A46" i="2"/>
  <c r="A47" i="2"/>
  <c r="A48" i="2"/>
  <c r="A49" i="2"/>
  <c r="A58" i="2"/>
  <c r="A60" i="2"/>
  <c r="A61" i="2"/>
  <c r="A70" i="2"/>
  <c r="A82" i="2"/>
  <c r="A94" i="2"/>
  <c r="A95" i="2"/>
  <c r="A96" i="2"/>
  <c r="A97" i="2"/>
  <c r="A106" i="2"/>
  <c r="A107" i="2"/>
  <c r="A118" i="2"/>
  <c r="A119" i="2"/>
  <c r="A130" i="2"/>
  <c r="A141" i="2"/>
  <c r="A142" i="2"/>
  <c r="A143" i="2"/>
  <c r="A144" i="2"/>
  <c r="A145" i="2"/>
  <c r="A154" i="2"/>
  <c r="A155" i="2"/>
  <c r="A156" i="2"/>
  <c r="A166" i="2"/>
  <c r="A178" i="2"/>
  <c r="A761" i="2"/>
  <c r="A762" i="2"/>
  <c r="A763" i="2"/>
  <c r="A773" i="2"/>
  <c r="A785" i="2"/>
  <c r="A786" i="2"/>
  <c r="A787" i="2"/>
  <c r="A797" i="2"/>
  <c r="A799" i="2"/>
  <c r="A808" i="2"/>
  <c r="A809" i="2"/>
  <c r="A810" i="2"/>
  <c r="A811" i="2"/>
  <c r="A820" i="2"/>
  <c r="A821" i="2"/>
  <c r="A833" i="2"/>
  <c r="A835" i="2"/>
  <c r="A845" i="2"/>
  <c r="A847" i="2"/>
  <c r="A848" i="2"/>
  <c r="A849" i="2"/>
  <c r="A850" i="2"/>
  <c r="A851" i="2"/>
  <c r="A855" i="2"/>
  <c r="A857" i="2"/>
  <c r="A858" i="2"/>
  <c r="A859" i="2"/>
  <c r="A867" i="2"/>
  <c r="A869" i="2"/>
  <c r="A870" i="2"/>
  <c r="A879" i="2"/>
  <c r="A880" i="2"/>
  <c r="A881" i="2"/>
  <c r="A891" i="2"/>
  <c r="A893" i="2"/>
  <c r="A894" i="2"/>
  <c r="A903" i="2"/>
  <c r="A905" i="2"/>
  <c r="A906" i="2"/>
  <c r="A907" i="2"/>
  <c r="A918" i="2"/>
  <c r="A927" i="2"/>
  <c r="A928" i="2"/>
  <c r="A939" i="2"/>
  <c r="A941" i="2"/>
  <c r="A951" i="2"/>
  <c r="A952" i="2"/>
  <c r="A953" i="2"/>
  <c r="A955" i="2"/>
  <c r="A957" i="2"/>
  <c r="A958" i="2"/>
  <c r="A963" i="2"/>
  <c r="A965" i="2"/>
  <c r="A967" i="2"/>
  <c r="A975" i="2"/>
  <c r="A977" i="2"/>
  <c r="A978" i="2"/>
  <c r="A987" i="2"/>
  <c r="A989" i="2"/>
  <c r="A990" i="2"/>
  <c r="A999" i="2"/>
  <c r="A1001" i="2"/>
  <c r="A1003" i="2"/>
  <c r="A1012" i="2"/>
  <c r="A1013" i="2"/>
  <c r="A1014" i="2"/>
  <c r="A1015" i="2"/>
  <c r="A1016" i="2"/>
  <c r="A1017" i="2"/>
  <c r="A1023" i="2"/>
  <c r="A1024" i="2"/>
  <c r="A1025" i="2"/>
  <c r="A1037" i="2"/>
  <c r="A1038" i="2"/>
  <c r="A1039" i="2"/>
  <c r="A1040" i="2"/>
  <c r="A1041" i="2"/>
  <c r="A1047" i="2"/>
  <c r="A1048" i="2"/>
  <c r="A1049" i="2"/>
  <c r="A1051" i="2"/>
  <c r="A1059" i="2"/>
  <c r="A1061" i="2"/>
  <c r="A1071" i="2"/>
  <c r="A1075" i="2"/>
  <c r="A1076" i="2"/>
  <c r="A1083" i="2"/>
  <c r="A1084" i="2"/>
  <c r="A1085" i="2"/>
  <c r="A1087" i="2"/>
  <c r="A1095" i="2"/>
  <c r="A1096" i="2"/>
  <c r="A1097" i="2"/>
  <c r="A1107" i="2"/>
  <c r="A1108" i="2"/>
  <c r="A1109" i="2"/>
  <c r="A1111" i="2"/>
  <c r="A1112" i="2"/>
  <c r="A1119" i="2"/>
  <c r="A1120" i="2"/>
  <c r="A1121" i="2"/>
  <c r="A1131" i="2"/>
  <c r="A1133" i="2"/>
  <c r="A1135" i="2"/>
  <c r="A1136" i="2"/>
  <c r="A1143" i="2"/>
  <c r="A1144" i="2"/>
  <c r="A1145" i="2"/>
  <c r="A1147" i="2"/>
  <c r="A1148" i="2"/>
  <c r="A1149" i="2"/>
  <c r="A1155" i="2"/>
  <c r="A1157" i="2"/>
  <c r="A1167" i="2"/>
  <c r="A1169" i="2"/>
  <c r="A1179" i="2"/>
  <c r="A1180" i="2"/>
  <c r="A1181" i="2"/>
  <c r="A1191" i="2"/>
  <c r="A1193" i="2"/>
  <c r="A1194" i="2"/>
  <c r="A1195" i="2"/>
  <c r="A1203" i="2"/>
  <c r="A1216" i="2"/>
  <c r="A1217" i="2"/>
  <c r="A1219" i="2"/>
  <c r="A1228" i="2"/>
  <c r="A1229" i="2"/>
  <c r="A1227" i="2"/>
  <c r="A8" i="2"/>
  <c r="A9" i="2"/>
  <c r="A20" i="2"/>
  <c r="A21" i="2"/>
  <c r="A32" i="2"/>
  <c r="A33" i="2"/>
  <c r="A35" i="2"/>
  <c r="A36" i="2"/>
  <c r="A44" i="2"/>
  <c r="A45" i="2"/>
  <c r="A56" i="2"/>
  <c r="A57" i="2"/>
  <c r="A68" i="2"/>
  <c r="A69" i="2"/>
  <c r="A71" i="2"/>
  <c r="A80" i="2"/>
  <c r="A81" i="2"/>
  <c r="A92" i="2"/>
  <c r="A93" i="2"/>
  <c r="A104" i="2"/>
  <c r="A105" i="2"/>
  <c r="A108" i="2"/>
  <c r="A116" i="2"/>
  <c r="A117" i="2"/>
  <c r="A128" i="2"/>
  <c r="A129" i="2"/>
  <c r="A140" i="2"/>
  <c r="A152" i="2"/>
  <c r="A153" i="2"/>
  <c r="A164" i="2"/>
  <c r="A165" i="2"/>
  <c r="A176" i="2"/>
  <c r="A177" i="2"/>
  <c r="A771" i="2"/>
  <c r="A772" i="2"/>
  <c r="A783" i="2"/>
  <c r="A784" i="2"/>
  <c r="A795" i="2"/>
  <c r="A796" i="2"/>
  <c r="A807" i="2"/>
  <c r="A819" i="2"/>
  <c r="A831" i="2"/>
  <c r="A832" i="2"/>
  <c r="A843" i="2"/>
  <c r="A844" i="2"/>
  <c r="A868" i="2"/>
  <c r="A904" i="2"/>
  <c r="A915" i="2"/>
  <c r="A916" i="2"/>
  <c r="A917" i="2"/>
  <c r="A940" i="2"/>
  <c r="A964" i="2"/>
  <c r="A988" i="2"/>
  <c r="A1036" i="2"/>
  <c r="A1060" i="2"/>
  <c r="A1072" i="2"/>
  <c r="A1073" i="2"/>
  <c r="A1204" i="2"/>
  <c r="A1205" i="2"/>
  <c r="G13" i="21"/>
  <c r="I13" i="21" s="1"/>
  <c r="G7" i="21"/>
  <c r="I7" i="21" s="1"/>
  <c r="G27" i="21"/>
  <c r="I27" i="21" s="1"/>
  <c r="G28" i="21"/>
  <c r="I28" i="21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O7" i="2"/>
  <c r="P7" i="2"/>
  <c r="O8" i="2"/>
  <c r="P8" i="2"/>
  <c r="O9" i="2"/>
  <c r="P9" i="2"/>
  <c r="O10" i="2"/>
  <c r="P10" i="2"/>
  <c r="O11" i="2"/>
  <c r="O12" i="2"/>
  <c r="O13" i="2"/>
  <c r="O14" i="2"/>
  <c r="O15" i="2"/>
  <c r="O16" i="2"/>
  <c r="O17" i="2"/>
  <c r="O18" i="2"/>
  <c r="O19" i="2"/>
  <c r="O20" i="2"/>
  <c r="O21" i="2"/>
  <c r="P21" i="2"/>
  <c r="O22" i="2"/>
  <c r="P22" i="2"/>
  <c r="O23" i="2"/>
  <c r="P23" i="2"/>
  <c r="O24" i="2"/>
  <c r="O25" i="2"/>
  <c r="O26" i="2"/>
  <c r="O27" i="2"/>
  <c r="O28" i="2"/>
  <c r="O29" i="2"/>
  <c r="O30" i="2"/>
  <c r="O31" i="2"/>
  <c r="P31" i="2"/>
  <c r="O32" i="2"/>
  <c r="O33" i="2"/>
  <c r="P33" i="2"/>
  <c r="R33" i="2"/>
  <c r="V33" i="2"/>
  <c r="O34" i="2"/>
  <c r="P34" i="2"/>
  <c r="O35" i="2"/>
  <c r="P35" i="2"/>
  <c r="O36" i="2"/>
  <c r="O37" i="2"/>
  <c r="P37" i="2"/>
  <c r="O38" i="2"/>
  <c r="O39" i="2"/>
  <c r="O40" i="2"/>
  <c r="O41" i="2"/>
  <c r="O42" i="2"/>
  <c r="P42" i="2"/>
  <c r="O43" i="2"/>
  <c r="P43" i="2"/>
  <c r="R43" i="2"/>
  <c r="V43" i="2"/>
  <c r="O44" i="2"/>
  <c r="O45" i="2"/>
  <c r="O46" i="2"/>
  <c r="P46" i="2"/>
  <c r="R46" i="2"/>
  <c r="V46" i="2"/>
  <c r="O47" i="2"/>
  <c r="O48" i="2"/>
  <c r="O49" i="2"/>
  <c r="O50" i="2"/>
  <c r="O51" i="2"/>
  <c r="O52" i="2"/>
  <c r="O53" i="2"/>
  <c r="P53" i="2"/>
  <c r="R53" i="2"/>
  <c r="V53" i="2"/>
  <c r="O54" i="2"/>
  <c r="P54" i="2"/>
  <c r="R54" i="2"/>
  <c r="V54" i="2"/>
  <c r="O55" i="2"/>
  <c r="P55" i="2"/>
  <c r="R55" i="2"/>
  <c r="V55" i="2"/>
  <c r="O56" i="2"/>
  <c r="O57" i="2"/>
  <c r="O58" i="2"/>
  <c r="P58" i="2"/>
  <c r="O59" i="2"/>
  <c r="O60" i="2"/>
  <c r="O61" i="2"/>
  <c r="O62" i="2"/>
  <c r="P62" i="2"/>
  <c r="O63" i="2"/>
  <c r="O64" i="2"/>
  <c r="O65" i="2"/>
  <c r="O66" i="2"/>
  <c r="P66" i="2"/>
  <c r="R66" i="2"/>
  <c r="V66" i="2"/>
  <c r="O67" i="2"/>
  <c r="P67" i="2"/>
  <c r="O68" i="2"/>
  <c r="P68" i="2"/>
  <c r="O69" i="2"/>
  <c r="P69" i="2"/>
  <c r="O70" i="2"/>
  <c r="P70" i="2"/>
  <c r="O71" i="2"/>
  <c r="P71" i="2"/>
  <c r="R71" i="2"/>
  <c r="V71" i="2"/>
  <c r="O72" i="2"/>
  <c r="O73" i="2"/>
  <c r="P73" i="2"/>
  <c r="O74" i="2"/>
  <c r="O75" i="2"/>
  <c r="O76" i="2"/>
  <c r="O77" i="2"/>
  <c r="O78" i="2"/>
  <c r="O79" i="2"/>
  <c r="O80" i="2"/>
  <c r="O81" i="2"/>
  <c r="O82" i="2"/>
  <c r="P82" i="2"/>
  <c r="O83" i="2"/>
  <c r="P83" i="2"/>
  <c r="O84" i="2"/>
  <c r="O85" i="2"/>
  <c r="O86" i="2"/>
  <c r="O87" i="2"/>
  <c r="O88" i="2"/>
  <c r="O89" i="2"/>
  <c r="P89" i="2"/>
  <c r="O90" i="2"/>
  <c r="O91" i="2"/>
  <c r="O92" i="2"/>
  <c r="O93" i="2"/>
  <c r="O94" i="2"/>
  <c r="P94" i="2"/>
  <c r="O95" i="2"/>
  <c r="O96" i="2"/>
  <c r="O97" i="2"/>
  <c r="O98" i="2"/>
  <c r="P98" i="2"/>
  <c r="R98" i="2"/>
  <c r="V98" i="2"/>
  <c r="O99" i="2"/>
  <c r="O100" i="2"/>
  <c r="O101" i="2"/>
  <c r="O102" i="2"/>
  <c r="O103" i="2"/>
  <c r="O104" i="2"/>
  <c r="O105" i="2"/>
  <c r="P105" i="2"/>
  <c r="O106" i="2"/>
  <c r="P106" i="2"/>
  <c r="O107" i="2"/>
  <c r="O108" i="2"/>
  <c r="O109" i="2"/>
  <c r="O110" i="2"/>
  <c r="P110" i="2"/>
  <c r="O111" i="2"/>
  <c r="O112" i="2"/>
  <c r="P112" i="2"/>
  <c r="O113" i="2"/>
  <c r="P113" i="2"/>
  <c r="O114" i="2"/>
  <c r="P114" i="2"/>
  <c r="O115" i="2"/>
  <c r="P115" i="2"/>
  <c r="O116" i="2"/>
  <c r="O117" i="2"/>
  <c r="O118" i="2"/>
  <c r="P118" i="2"/>
  <c r="O119" i="2"/>
  <c r="P119" i="2"/>
  <c r="O120" i="2"/>
  <c r="O121" i="2"/>
  <c r="P121" i="2"/>
  <c r="O122" i="2"/>
  <c r="O123" i="2"/>
  <c r="O124" i="2"/>
  <c r="O125" i="2"/>
  <c r="O126" i="2"/>
  <c r="O127" i="2"/>
  <c r="P127" i="2"/>
  <c r="O128" i="2"/>
  <c r="P128" i="2"/>
  <c r="O129" i="2"/>
  <c r="O130" i="2"/>
  <c r="O131" i="2"/>
  <c r="P131" i="2"/>
  <c r="R131" i="2"/>
  <c r="V131" i="2"/>
  <c r="O132" i="2"/>
  <c r="O133" i="2"/>
  <c r="O134" i="2"/>
  <c r="O135" i="2"/>
  <c r="P135" i="2"/>
  <c r="O136" i="2"/>
  <c r="P136" i="2"/>
  <c r="O137" i="2"/>
  <c r="P137" i="2"/>
  <c r="O138" i="2"/>
  <c r="O139" i="2"/>
  <c r="O140" i="2"/>
  <c r="O141" i="2"/>
  <c r="O142" i="2"/>
  <c r="O143" i="2"/>
  <c r="O144" i="2"/>
  <c r="O145" i="2"/>
  <c r="P145" i="2"/>
  <c r="O146" i="2"/>
  <c r="P146" i="2"/>
  <c r="O147" i="2"/>
  <c r="O148" i="2"/>
  <c r="P148" i="2"/>
  <c r="R148" i="2"/>
  <c r="V148" i="2"/>
  <c r="O149" i="2"/>
  <c r="P149" i="2"/>
  <c r="O150" i="2"/>
  <c r="P150" i="2"/>
  <c r="O151" i="2"/>
  <c r="P151" i="2"/>
  <c r="O152" i="2"/>
  <c r="P152" i="2"/>
  <c r="O153" i="2"/>
  <c r="O154" i="2"/>
  <c r="O155" i="2"/>
  <c r="O156" i="2"/>
  <c r="O157" i="2"/>
  <c r="O158" i="2"/>
  <c r="O159" i="2"/>
  <c r="O160" i="2"/>
  <c r="O161" i="2"/>
  <c r="P161" i="2"/>
  <c r="R161" i="2"/>
  <c r="V161" i="2"/>
  <c r="O162" i="2"/>
  <c r="O163" i="2"/>
  <c r="O164" i="2"/>
  <c r="O165" i="2"/>
  <c r="O166" i="2"/>
  <c r="P166" i="2"/>
  <c r="O167" i="2"/>
  <c r="P167" i="2"/>
  <c r="O168" i="2"/>
  <c r="O169" i="2"/>
  <c r="O170" i="2"/>
  <c r="O171" i="2"/>
  <c r="O172" i="2"/>
  <c r="O173" i="2"/>
  <c r="P173" i="2"/>
  <c r="O174" i="2"/>
  <c r="O175" i="2"/>
  <c r="P175" i="2"/>
  <c r="O176" i="2"/>
  <c r="P176" i="2"/>
  <c r="O177" i="2"/>
  <c r="P177" i="2"/>
  <c r="O178" i="2"/>
  <c r="P178" i="2"/>
  <c r="O179" i="2"/>
  <c r="P179" i="2"/>
  <c r="O180" i="2"/>
  <c r="O181" i="2"/>
  <c r="P181" i="2"/>
  <c r="O182" i="2"/>
  <c r="O183" i="2"/>
  <c r="O184" i="2"/>
  <c r="O185" i="2"/>
  <c r="O186" i="2"/>
  <c r="O761" i="2"/>
  <c r="P761" i="2"/>
  <c r="O762" i="2"/>
  <c r="P762" i="2"/>
  <c r="O763" i="2"/>
  <c r="O764" i="2"/>
  <c r="O765" i="2"/>
  <c r="O766" i="2"/>
  <c r="P766" i="2"/>
  <c r="O767" i="2"/>
  <c r="P767" i="2"/>
  <c r="O768" i="2"/>
  <c r="O769" i="2"/>
  <c r="O770" i="2"/>
  <c r="O771" i="2"/>
  <c r="O772" i="2"/>
  <c r="O773" i="2"/>
  <c r="O774" i="2"/>
  <c r="O775" i="2"/>
  <c r="O776" i="2"/>
  <c r="P776" i="2"/>
  <c r="O777" i="2"/>
  <c r="O778" i="2"/>
  <c r="O779" i="2"/>
  <c r="P779" i="2"/>
  <c r="O780" i="2"/>
  <c r="P780" i="2"/>
  <c r="O781" i="2"/>
  <c r="P781" i="2"/>
  <c r="O782" i="2"/>
  <c r="P782" i="2"/>
  <c r="O783" i="2"/>
  <c r="O784" i="2"/>
  <c r="O785" i="2"/>
  <c r="P785" i="2"/>
  <c r="R785" i="2"/>
  <c r="V785" i="2"/>
  <c r="O786" i="2"/>
  <c r="O787" i="2"/>
  <c r="O788" i="2"/>
  <c r="O789" i="2"/>
  <c r="O790" i="2"/>
  <c r="O791" i="2"/>
  <c r="O792" i="2"/>
  <c r="O793" i="2"/>
  <c r="O794" i="2"/>
  <c r="O795" i="2"/>
  <c r="O796" i="2"/>
  <c r="P796" i="2"/>
  <c r="O797" i="2"/>
  <c r="P797" i="2"/>
  <c r="O798" i="2"/>
  <c r="O799" i="2"/>
  <c r="O800" i="2"/>
  <c r="O801" i="2"/>
  <c r="O802" i="2"/>
  <c r="O803" i="2"/>
  <c r="O804" i="2"/>
  <c r="O805" i="2"/>
  <c r="P805" i="2"/>
  <c r="O806" i="2"/>
  <c r="P806" i="2"/>
  <c r="O807" i="2"/>
  <c r="P807" i="2"/>
  <c r="O808" i="2"/>
  <c r="P808" i="2"/>
  <c r="O809" i="2"/>
  <c r="P809" i="2"/>
  <c r="O810" i="2"/>
  <c r="O811" i="2"/>
  <c r="O812" i="2"/>
  <c r="O813" i="2"/>
  <c r="O814" i="2"/>
  <c r="O815" i="2"/>
  <c r="O816" i="2"/>
  <c r="O817" i="2"/>
  <c r="O818" i="2"/>
  <c r="O819" i="2"/>
  <c r="O820" i="2"/>
  <c r="P820" i="2"/>
  <c r="O821" i="2"/>
  <c r="P821" i="2"/>
  <c r="O822" i="2"/>
  <c r="P822" i="2"/>
  <c r="O823" i="2"/>
  <c r="O824" i="2"/>
  <c r="P824" i="2"/>
  <c r="O825" i="2"/>
  <c r="P825" i="2"/>
  <c r="O826" i="2"/>
  <c r="P826" i="2"/>
  <c r="O827" i="2"/>
  <c r="P827" i="2"/>
  <c r="O828" i="2"/>
  <c r="P828" i="2"/>
  <c r="O829" i="2"/>
  <c r="O830" i="2"/>
  <c r="O831" i="2"/>
  <c r="O832" i="2"/>
  <c r="O833" i="2"/>
  <c r="O834" i="2"/>
  <c r="O835" i="2"/>
  <c r="O836" i="2"/>
  <c r="O837" i="2"/>
  <c r="O838" i="2"/>
  <c r="O839" i="2"/>
  <c r="P839" i="2"/>
  <c r="R839" i="2"/>
  <c r="V839" i="2"/>
  <c r="O840" i="2"/>
  <c r="P840" i="2"/>
  <c r="R840" i="2"/>
  <c r="V840" i="2"/>
  <c r="O841" i="2"/>
  <c r="P841" i="2"/>
  <c r="O842" i="2"/>
  <c r="O843" i="2"/>
  <c r="O844" i="2"/>
  <c r="P844" i="2"/>
  <c r="O845" i="2"/>
  <c r="P845" i="2"/>
  <c r="O846" i="2"/>
  <c r="O847" i="2"/>
  <c r="O848" i="2"/>
  <c r="O849" i="2"/>
  <c r="O850" i="2"/>
  <c r="O851" i="2"/>
  <c r="O852" i="2"/>
  <c r="P852" i="2"/>
  <c r="O853" i="2"/>
  <c r="O854" i="2"/>
  <c r="O855" i="2"/>
  <c r="O856" i="2"/>
  <c r="O857" i="2"/>
  <c r="O858" i="2"/>
  <c r="O859" i="2"/>
  <c r="O860" i="2"/>
  <c r="P860" i="2"/>
  <c r="R860" i="2"/>
  <c r="V860" i="2"/>
  <c r="O861" i="2"/>
  <c r="O862" i="2"/>
  <c r="O863" i="2"/>
  <c r="O864" i="2"/>
  <c r="P864" i="2"/>
  <c r="O865" i="2"/>
  <c r="O866" i="2"/>
  <c r="P866" i="2"/>
  <c r="O867" i="2"/>
  <c r="P867" i="2"/>
  <c r="O868" i="2"/>
  <c r="O869" i="2"/>
  <c r="O870" i="2"/>
  <c r="P870" i="2"/>
  <c r="R870" i="2"/>
  <c r="V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P886" i="2"/>
  <c r="O887" i="2"/>
  <c r="P887" i="2"/>
  <c r="O888" i="2"/>
  <c r="P888" i="2"/>
  <c r="O889" i="2"/>
  <c r="P889" i="2"/>
  <c r="R889" i="2"/>
  <c r="V889" i="2"/>
  <c r="O890" i="2"/>
  <c r="P890" i="2"/>
  <c r="R890" i="2"/>
  <c r="V890" i="2"/>
  <c r="O891" i="2"/>
  <c r="P891" i="2"/>
  <c r="O892" i="2"/>
  <c r="O893" i="2"/>
  <c r="O894" i="2"/>
  <c r="O895" i="2"/>
  <c r="O896" i="2"/>
  <c r="O897" i="2"/>
  <c r="O898" i="2"/>
  <c r="O899" i="2"/>
  <c r="O900" i="2"/>
  <c r="O901" i="2"/>
  <c r="O902" i="2"/>
  <c r="P902" i="2"/>
  <c r="O903" i="2"/>
  <c r="P903" i="2"/>
  <c r="O904" i="2"/>
  <c r="P904" i="2"/>
  <c r="O905" i="2"/>
  <c r="P905" i="2"/>
  <c r="O906" i="2"/>
  <c r="P906" i="2"/>
  <c r="O907" i="2"/>
  <c r="O908" i="2"/>
  <c r="O909" i="2"/>
  <c r="O910" i="2"/>
  <c r="O911" i="2"/>
  <c r="P911" i="2"/>
  <c r="R911" i="2"/>
  <c r="V911" i="2"/>
  <c r="O912" i="2"/>
  <c r="O913" i="2"/>
  <c r="P913" i="2"/>
  <c r="R913" i="2"/>
  <c r="V913" i="2"/>
  <c r="O914" i="2"/>
  <c r="P914" i="2"/>
  <c r="R914" i="2"/>
  <c r="V914" i="2"/>
  <c r="O915" i="2"/>
  <c r="O916" i="2"/>
  <c r="O917" i="2"/>
  <c r="O918" i="2"/>
  <c r="O919" i="2"/>
  <c r="O920" i="2"/>
  <c r="O921" i="2"/>
  <c r="P921" i="2"/>
  <c r="O922" i="2"/>
  <c r="P922" i="2"/>
  <c r="O923" i="2"/>
  <c r="O924" i="2"/>
  <c r="O925" i="2"/>
  <c r="P925" i="2"/>
  <c r="O926" i="2"/>
  <c r="O927" i="2"/>
  <c r="P927" i="2"/>
  <c r="O928" i="2"/>
  <c r="P928" i="2"/>
  <c r="O929" i="2"/>
  <c r="P929" i="2"/>
  <c r="O930" i="2"/>
  <c r="P930" i="2"/>
  <c r="O931" i="2"/>
  <c r="O932" i="2"/>
  <c r="O933" i="2"/>
  <c r="P933" i="2"/>
  <c r="O934" i="2"/>
  <c r="O935" i="2"/>
  <c r="O936" i="2"/>
  <c r="O937" i="2"/>
  <c r="O938" i="2"/>
  <c r="O939" i="2"/>
  <c r="O940" i="2"/>
  <c r="O941" i="2"/>
  <c r="P941" i="2"/>
  <c r="R941" i="2"/>
  <c r="V941" i="2"/>
  <c r="O942" i="2"/>
  <c r="P942" i="2"/>
  <c r="R942" i="2"/>
  <c r="V942" i="2"/>
  <c r="O943" i="2"/>
  <c r="O944" i="2"/>
  <c r="O945" i="2"/>
  <c r="P945" i="2"/>
  <c r="R945" i="2"/>
  <c r="V945" i="2"/>
  <c r="O946" i="2"/>
  <c r="O947" i="2"/>
  <c r="P947" i="2"/>
  <c r="O948" i="2"/>
  <c r="P948" i="2"/>
  <c r="O949" i="2"/>
  <c r="P949" i="2"/>
  <c r="O950" i="2"/>
  <c r="P950" i="2"/>
  <c r="O951" i="2"/>
  <c r="O952" i="2"/>
  <c r="O953" i="2"/>
  <c r="O954" i="2"/>
  <c r="O955" i="2"/>
  <c r="O956" i="2"/>
  <c r="O957" i="2"/>
  <c r="O958" i="2"/>
  <c r="O959" i="2"/>
  <c r="O960" i="2"/>
  <c r="P960" i="2"/>
  <c r="R960" i="2"/>
  <c r="V960" i="2"/>
  <c r="O961" i="2"/>
  <c r="P961" i="2"/>
  <c r="O962" i="2"/>
  <c r="P962" i="2"/>
  <c r="O963" i="2"/>
  <c r="P963" i="2"/>
  <c r="O964" i="2"/>
  <c r="P964" i="2"/>
  <c r="O965" i="2"/>
  <c r="O966" i="2"/>
  <c r="O967" i="2"/>
  <c r="O968" i="2"/>
  <c r="O969" i="2"/>
  <c r="O970" i="2"/>
  <c r="O971" i="2"/>
  <c r="O972" i="2"/>
  <c r="P972" i="2"/>
  <c r="R972" i="2"/>
  <c r="V972" i="2"/>
  <c r="O973" i="2"/>
  <c r="O974" i="2"/>
  <c r="O975" i="2"/>
  <c r="O976" i="2"/>
  <c r="O977" i="2"/>
  <c r="P977" i="2"/>
  <c r="O978" i="2"/>
  <c r="P978" i="2"/>
  <c r="O979" i="2"/>
  <c r="O980" i="2"/>
  <c r="O981" i="2"/>
  <c r="O982" i="2"/>
  <c r="O983" i="2"/>
  <c r="P983" i="2"/>
  <c r="O984" i="2"/>
  <c r="O985" i="2"/>
  <c r="P985" i="2"/>
  <c r="R985" i="2"/>
  <c r="V985" i="2"/>
  <c r="O986" i="2"/>
  <c r="P986" i="2"/>
  <c r="O987" i="2"/>
  <c r="P987" i="2"/>
  <c r="O988" i="2"/>
  <c r="P988" i="2"/>
  <c r="R988" i="2"/>
  <c r="V988" i="2"/>
  <c r="O989" i="2"/>
  <c r="P989" i="2"/>
  <c r="O990" i="2"/>
  <c r="O991" i="2"/>
  <c r="P991" i="2"/>
  <c r="O992" i="2"/>
  <c r="O993" i="2"/>
  <c r="O994" i="2"/>
  <c r="O995" i="2"/>
  <c r="O996" i="2"/>
  <c r="O997" i="2"/>
  <c r="O998" i="2"/>
  <c r="P998" i="2"/>
  <c r="O999" i="2"/>
  <c r="P999" i="2"/>
  <c r="O1000" i="2"/>
  <c r="P1000" i="2"/>
  <c r="O1001" i="2"/>
  <c r="P1001" i="2"/>
  <c r="O1002" i="2"/>
  <c r="P1002" i="2"/>
  <c r="O1003" i="2"/>
  <c r="P1003" i="2"/>
  <c r="R1003" i="2"/>
  <c r="V1003" i="2"/>
  <c r="O1004" i="2"/>
  <c r="O1005" i="2"/>
  <c r="P1005" i="2"/>
  <c r="O1006" i="2"/>
  <c r="O1007" i="2"/>
  <c r="O1008" i="2"/>
  <c r="O1009" i="2"/>
  <c r="O1010" i="2"/>
  <c r="O1011" i="2"/>
  <c r="O1012" i="2"/>
  <c r="O1013" i="2"/>
  <c r="O1014" i="2"/>
  <c r="P1014" i="2"/>
  <c r="O1015" i="2"/>
  <c r="O1016" i="2"/>
  <c r="O1017" i="2"/>
  <c r="O1018" i="2"/>
  <c r="O1019" i="2"/>
  <c r="O1020" i="2"/>
  <c r="O1021" i="2"/>
  <c r="O1022" i="2"/>
  <c r="P1022" i="2"/>
  <c r="R1022" i="2"/>
  <c r="V1022" i="2"/>
  <c r="O1023" i="2"/>
  <c r="O1024" i="2"/>
  <c r="P1024" i="2"/>
  <c r="O1025" i="2"/>
  <c r="P1025" i="2"/>
  <c r="O1026" i="2"/>
  <c r="O1027" i="2"/>
  <c r="P1027" i="2"/>
  <c r="O1028" i="2"/>
  <c r="O1029" i="2"/>
  <c r="O1030" i="2"/>
  <c r="O1031" i="2"/>
  <c r="P1031" i="2"/>
  <c r="O1032" i="2"/>
  <c r="P1032" i="2"/>
  <c r="O1033" i="2"/>
  <c r="O1034" i="2"/>
  <c r="O1035" i="2"/>
  <c r="P1035" i="2"/>
  <c r="O1036" i="2"/>
  <c r="O1037" i="2"/>
  <c r="P1037" i="2"/>
  <c r="O1038" i="2"/>
  <c r="P1038" i="2"/>
  <c r="O1039" i="2"/>
  <c r="P1039" i="2"/>
  <c r="O1040" i="2"/>
  <c r="O1041" i="2"/>
  <c r="P1041" i="2"/>
  <c r="O1042" i="2"/>
  <c r="P1042" i="2"/>
  <c r="O1043" i="2"/>
  <c r="O1044" i="2"/>
  <c r="O1045" i="2"/>
  <c r="O1046" i="2"/>
  <c r="O1047" i="2"/>
  <c r="O1048" i="2"/>
  <c r="O1049" i="2"/>
  <c r="O1050" i="2"/>
  <c r="P1050" i="2"/>
  <c r="O1051" i="2"/>
  <c r="P1051" i="2"/>
  <c r="R1051" i="2"/>
  <c r="V1051" i="2"/>
  <c r="O1052" i="2"/>
  <c r="O1053" i="2"/>
  <c r="P1053" i="2"/>
  <c r="O1054" i="2"/>
  <c r="O1055" i="2"/>
  <c r="P1055" i="2"/>
  <c r="O1056" i="2"/>
  <c r="P1056" i="2"/>
  <c r="O1057" i="2"/>
  <c r="P1057" i="2"/>
  <c r="O1058" i="2"/>
  <c r="P1058" i="2"/>
  <c r="O1059" i="2"/>
  <c r="O1060" i="2"/>
  <c r="O1061" i="2"/>
  <c r="O1062" i="2"/>
  <c r="O1063" i="2"/>
  <c r="P1063" i="2"/>
  <c r="O1064" i="2"/>
  <c r="O1065" i="2"/>
  <c r="O1066" i="2"/>
  <c r="O1067" i="2"/>
  <c r="O1068" i="2"/>
  <c r="P1068" i="2"/>
  <c r="R1068" i="2"/>
  <c r="V1068" i="2"/>
  <c r="O1069" i="2"/>
  <c r="P1069" i="2"/>
  <c r="O1070" i="2"/>
  <c r="P1070" i="2"/>
  <c r="O1071" i="2"/>
  <c r="P1071" i="2"/>
  <c r="O1072" i="2"/>
  <c r="O1073" i="2"/>
  <c r="O1074" i="2"/>
  <c r="P1074" i="2"/>
  <c r="O1075" i="2"/>
  <c r="O1076" i="2"/>
  <c r="O1077" i="2"/>
  <c r="O1078" i="2"/>
  <c r="O1079" i="2"/>
  <c r="O1080" i="2"/>
  <c r="O1081" i="2"/>
  <c r="O1082" i="2"/>
  <c r="O1083" i="2"/>
  <c r="P1083" i="2"/>
  <c r="O1084" i="2"/>
  <c r="P1084" i="2"/>
  <c r="O1085" i="2"/>
  <c r="O1086" i="2"/>
  <c r="O1087" i="2"/>
  <c r="P1087" i="2"/>
  <c r="O1088" i="2"/>
  <c r="O1089" i="2"/>
  <c r="O1090" i="2"/>
  <c r="P1090" i="2"/>
  <c r="O1091" i="2"/>
  <c r="P1091" i="2"/>
  <c r="O1092" i="2"/>
  <c r="P1092" i="2"/>
  <c r="O1093" i="2"/>
  <c r="P1093" i="2"/>
  <c r="O1094" i="2"/>
  <c r="P1094" i="2"/>
  <c r="R1094" i="2"/>
  <c r="V1094" i="2"/>
  <c r="O1095" i="2"/>
  <c r="O1096" i="2"/>
  <c r="O1097" i="2"/>
  <c r="O1098" i="2"/>
  <c r="O1099" i="2"/>
  <c r="O1100" i="2"/>
  <c r="O1101" i="2"/>
  <c r="O1102" i="2"/>
  <c r="O1103" i="2"/>
  <c r="O1104" i="2"/>
  <c r="P1104" i="2"/>
  <c r="O1105" i="2"/>
  <c r="P1105" i="2"/>
  <c r="O1106" i="2"/>
  <c r="P1106" i="2"/>
  <c r="O1107" i="2"/>
  <c r="P1107" i="2"/>
  <c r="O1108" i="2"/>
  <c r="P1108" i="2"/>
  <c r="O1109" i="2"/>
  <c r="P1109" i="2"/>
  <c r="O1110" i="2"/>
  <c r="P1110" i="2"/>
  <c r="O1111" i="2"/>
  <c r="O1112" i="2"/>
  <c r="O1113" i="2"/>
  <c r="O1114" i="2"/>
  <c r="O1115" i="2"/>
  <c r="O1116" i="2"/>
  <c r="O1117" i="2"/>
  <c r="O1118" i="2"/>
  <c r="O1119" i="2"/>
  <c r="P1119" i="2"/>
  <c r="O1120" i="2"/>
  <c r="P1120" i="2"/>
  <c r="O1121" i="2"/>
  <c r="P1121" i="2"/>
  <c r="O1122" i="2"/>
  <c r="P1122" i="2"/>
  <c r="R1122" i="2"/>
  <c r="V1122" i="2"/>
  <c r="O1123" i="2"/>
  <c r="O1124" i="2"/>
  <c r="O1125" i="2"/>
  <c r="O1126" i="2"/>
  <c r="O1127" i="2"/>
  <c r="O1128" i="2"/>
  <c r="O1129" i="2"/>
  <c r="P1129" i="2"/>
  <c r="O1130" i="2"/>
  <c r="P1130" i="2"/>
  <c r="O1131" i="2"/>
  <c r="O1132" i="2"/>
  <c r="O1133" i="2"/>
  <c r="O1134" i="2"/>
  <c r="O1135" i="2"/>
  <c r="O1136" i="2"/>
  <c r="O1137" i="2"/>
  <c r="P1137" i="2"/>
  <c r="O1138" i="2"/>
  <c r="O1139" i="2"/>
  <c r="O1140" i="2"/>
  <c r="P1140" i="2"/>
  <c r="O1141" i="2"/>
  <c r="O1142" i="2"/>
  <c r="P1142" i="2"/>
  <c r="O1143" i="2"/>
  <c r="P1143" i="2"/>
  <c r="R1143" i="2"/>
  <c r="V1143" i="2"/>
  <c r="O1144" i="2"/>
  <c r="P1144" i="2"/>
  <c r="R1144" i="2"/>
  <c r="V1144" i="2"/>
  <c r="O1145" i="2"/>
  <c r="P1145" i="2"/>
  <c r="O1146" i="2"/>
  <c r="P1146" i="2"/>
  <c r="O1147" i="2"/>
  <c r="P1147" i="2"/>
  <c r="O1148" i="2"/>
  <c r="O1149" i="2"/>
  <c r="O1150" i="2"/>
  <c r="O1151" i="2"/>
  <c r="O1152" i="2"/>
  <c r="O1153" i="2"/>
  <c r="O1154" i="2"/>
  <c r="O1155" i="2"/>
  <c r="P1155" i="2"/>
  <c r="O1156" i="2"/>
  <c r="P1156" i="2"/>
  <c r="O1157" i="2"/>
  <c r="P1157" i="2"/>
  <c r="O1158" i="2"/>
  <c r="P1158" i="2"/>
  <c r="R1158" i="2"/>
  <c r="V1158" i="2"/>
  <c r="O1159" i="2"/>
  <c r="P1159" i="2"/>
  <c r="R1159" i="2"/>
  <c r="V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P1176" i="2"/>
  <c r="R1176" i="2"/>
  <c r="V1176" i="2"/>
  <c r="O1177" i="2"/>
  <c r="O1178" i="2"/>
  <c r="O1179" i="2"/>
  <c r="P1179" i="2"/>
  <c r="R1179" i="2"/>
  <c r="V1179" i="2"/>
  <c r="O1180" i="2"/>
  <c r="P1180" i="2"/>
  <c r="R1180" i="2"/>
  <c r="V1180" i="2"/>
  <c r="O1181" i="2"/>
  <c r="P1181" i="2"/>
  <c r="R1181" i="2"/>
  <c r="V1181" i="2"/>
  <c r="O1182" i="2"/>
  <c r="O1183" i="2"/>
  <c r="P1183" i="2"/>
  <c r="O1184" i="2"/>
  <c r="O1185" i="2"/>
  <c r="O1186" i="2"/>
  <c r="O1187" i="2"/>
  <c r="P1187" i="2"/>
  <c r="O1188" i="2"/>
  <c r="P1188" i="2"/>
  <c r="O1189" i="2"/>
  <c r="P1189" i="2"/>
  <c r="O1190" i="2"/>
  <c r="O1191" i="2"/>
  <c r="O1192" i="2"/>
  <c r="P1192" i="2"/>
  <c r="O1193" i="2"/>
  <c r="P1193" i="2"/>
  <c r="O1194" i="2"/>
  <c r="P1194" i="2"/>
  <c r="O1195" i="2"/>
  <c r="P1195" i="2"/>
  <c r="O1196" i="2"/>
  <c r="O1197" i="2"/>
  <c r="P1197" i="2"/>
  <c r="O1198" i="2"/>
  <c r="O1199" i="2"/>
  <c r="O1200" i="2"/>
  <c r="O1201" i="2"/>
  <c r="O1202" i="2"/>
  <c r="P1202" i="2"/>
  <c r="O1203" i="2"/>
  <c r="O1204" i="2"/>
  <c r="O1205" i="2"/>
  <c r="P1205" i="2"/>
  <c r="O1206" i="2"/>
  <c r="P1206" i="2"/>
  <c r="O1207" i="2"/>
  <c r="O1208" i="2"/>
  <c r="O1209" i="2"/>
  <c r="P1209" i="2"/>
  <c r="O1210" i="2"/>
  <c r="P1210" i="2"/>
  <c r="O1211" i="2"/>
  <c r="P1211" i="2"/>
  <c r="O1212" i="2"/>
  <c r="P1212" i="2"/>
  <c r="O1213" i="2"/>
  <c r="O1214" i="2"/>
  <c r="O1215" i="2"/>
  <c r="O1216" i="2"/>
  <c r="O1217" i="2"/>
  <c r="O1218" i="2"/>
  <c r="O1219" i="2"/>
  <c r="O1220" i="2"/>
  <c r="O1221" i="2"/>
  <c r="O1222" i="2"/>
  <c r="O1223" i="2"/>
  <c r="P1223" i="2"/>
  <c r="O1224" i="2"/>
  <c r="P1224" i="2"/>
  <c r="O1225" i="2"/>
  <c r="P1225" i="2"/>
  <c r="O1226" i="2"/>
  <c r="P1226" i="2"/>
  <c r="O1227" i="2"/>
  <c r="P1227" i="2"/>
  <c r="O1228" i="2"/>
  <c r="O1229" i="2"/>
  <c r="O1230" i="2"/>
  <c r="O1231" i="2"/>
  <c r="P1231" i="2"/>
  <c r="O1232" i="2"/>
  <c r="O1233" i="2"/>
  <c r="L27" i="1"/>
  <c r="K27" i="1"/>
  <c r="J27" i="1"/>
  <c r="I27" i="1"/>
  <c r="H27" i="1"/>
  <c r="G27" i="1"/>
  <c r="F27" i="1"/>
  <c r="K26" i="1"/>
  <c r="J26" i="1"/>
  <c r="I26" i="1"/>
  <c r="H26" i="1"/>
  <c r="G26" i="1"/>
  <c r="L25" i="1"/>
  <c r="K25" i="1"/>
  <c r="J25" i="1"/>
  <c r="I25" i="1"/>
  <c r="H25" i="1"/>
  <c r="G25" i="1"/>
  <c r="F25" i="1"/>
  <c r="K24" i="1"/>
  <c r="J24" i="1"/>
  <c r="I24" i="1"/>
  <c r="H24" i="1"/>
  <c r="G24" i="1"/>
  <c r="F24" i="1"/>
  <c r="K23" i="1"/>
  <c r="J23" i="1"/>
  <c r="I23" i="1"/>
  <c r="H23" i="1"/>
  <c r="G23" i="1"/>
  <c r="F23" i="1"/>
  <c r="K22" i="1"/>
  <c r="J22" i="1"/>
  <c r="I22" i="1"/>
  <c r="H22" i="1"/>
  <c r="G22" i="1"/>
  <c r="F22" i="1"/>
  <c r="L21" i="1"/>
  <c r="K21" i="1"/>
  <c r="J21" i="1"/>
  <c r="I21" i="1"/>
  <c r="H21" i="1"/>
  <c r="G21" i="1"/>
  <c r="F21" i="1"/>
  <c r="K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G17" i="1"/>
  <c r="F17" i="1"/>
  <c r="K16" i="1"/>
  <c r="J16" i="1"/>
  <c r="I16" i="1"/>
  <c r="H16" i="1"/>
  <c r="G16" i="1"/>
  <c r="F16" i="1"/>
  <c r="K15" i="1"/>
  <c r="J15" i="1"/>
  <c r="I15" i="1"/>
  <c r="H15" i="1"/>
  <c r="G15" i="1"/>
  <c r="F15" i="1"/>
  <c r="K14" i="1"/>
  <c r="J14" i="1"/>
  <c r="I14" i="1"/>
  <c r="H14" i="1"/>
  <c r="G14" i="1"/>
  <c r="F14" i="1"/>
  <c r="K13" i="1"/>
  <c r="J13" i="1"/>
  <c r="I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I10" i="1"/>
  <c r="H10" i="1"/>
  <c r="G10" i="1"/>
  <c r="F10" i="1"/>
  <c r="L9" i="1"/>
  <c r="K9" i="1"/>
  <c r="J9" i="1"/>
  <c r="I9" i="1"/>
  <c r="G9" i="1"/>
  <c r="F9" i="1"/>
  <c r="L8" i="1"/>
  <c r="K8" i="1"/>
  <c r="I8" i="1"/>
  <c r="H8" i="1"/>
  <c r="G8" i="1"/>
  <c r="F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G18" i="21"/>
  <c r="I18" i="21" s="1"/>
  <c r="G26" i="21"/>
  <c r="I26" i="21" s="1"/>
  <c r="C43" i="18"/>
  <c r="J43" i="18"/>
  <c r="C39" i="18"/>
  <c r="J39" i="18"/>
  <c r="F19" i="21"/>
  <c r="N839" i="2"/>
  <c r="N913" i="2"/>
  <c r="N998" i="2"/>
  <c r="N1022" i="2"/>
  <c r="N43" i="2"/>
  <c r="N1000" i="2"/>
  <c r="N999" i="2"/>
  <c r="N1179" i="2"/>
  <c r="N1176" i="2"/>
  <c r="N148" i="2"/>
  <c r="N1129" i="2"/>
  <c r="N58" i="2"/>
  <c r="N1155" i="2"/>
  <c r="N151" i="2"/>
  <c r="N10" i="2"/>
  <c r="N1137" i="2"/>
  <c r="N841" i="2"/>
  <c r="N149" i="2"/>
  <c r="N9" i="2"/>
  <c r="N1156" i="2"/>
  <c r="N22" i="2"/>
  <c r="N1226" i="2"/>
  <c r="N822" i="2"/>
  <c r="N106" i="2"/>
  <c r="N7" i="2"/>
  <c r="N1225" i="2"/>
  <c r="N1093" i="2"/>
  <c r="N821" i="2"/>
  <c r="N105" i="2"/>
  <c r="N1224" i="2"/>
  <c r="N1071" i="2"/>
  <c r="N820" i="2"/>
  <c r="N94" i="2"/>
  <c r="N1157" i="2"/>
  <c r="N23" i="2"/>
  <c r="N8" i="2"/>
  <c r="N1094" i="2"/>
  <c r="N1223" i="2"/>
  <c r="N1039" i="2"/>
  <c r="N71" i="2"/>
  <c r="N1180" i="2"/>
  <c r="N1024" i="2"/>
  <c r="N70" i="2"/>
  <c r="P27" i="2"/>
  <c r="R27" i="2"/>
  <c r="V27" i="2"/>
  <c r="N27" i="2"/>
  <c r="P1173" i="2"/>
  <c r="R1173" i="2"/>
  <c r="V1173" i="2"/>
  <c r="N1173" i="2"/>
  <c r="P873" i="2"/>
  <c r="R873" i="2"/>
  <c r="V873" i="2"/>
  <c r="N873" i="2"/>
  <c r="P122" i="2"/>
  <c r="R122" i="2"/>
  <c r="V122" i="2"/>
  <c r="N122" i="2"/>
  <c r="P788" i="2"/>
  <c r="R788" i="2"/>
  <c r="V788" i="2"/>
  <c r="N788" i="2"/>
  <c r="N1005" i="2"/>
  <c r="P1222" i="2"/>
  <c r="R1222" i="2"/>
  <c r="V1222" i="2"/>
  <c r="N1222" i="2"/>
  <c r="P1174" i="2"/>
  <c r="R1174" i="2"/>
  <c r="V1174" i="2"/>
  <c r="N1174" i="2"/>
  <c r="P1162" i="2"/>
  <c r="R1162" i="2"/>
  <c r="V1162" i="2"/>
  <c r="N1162" i="2"/>
  <c r="P1078" i="2"/>
  <c r="R1078" i="2"/>
  <c r="V1078" i="2"/>
  <c r="N1078" i="2"/>
  <c r="P1054" i="2"/>
  <c r="R1054" i="2"/>
  <c r="V1054" i="2"/>
  <c r="N1054" i="2"/>
  <c r="P1018" i="2"/>
  <c r="R1018" i="2"/>
  <c r="V1018" i="2"/>
  <c r="N1018" i="2"/>
  <c r="P1006" i="2"/>
  <c r="R1006" i="2"/>
  <c r="V1006" i="2"/>
  <c r="N1006" i="2"/>
  <c r="P946" i="2"/>
  <c r="R946" i="2"/>
  <c r="V946" i="2"/>
  <c r="N946" i="2"/>
  <c r="P87" i="2"/>
  <c r="R87" i="2"/>
  <c r="V87" i="2"/>
  <c r="N87" i="2"/>
  <c r="N886" i="2"/>
  <c r="P1221" i="2"/>
  <c r="R1221" i="2"/>
  <c r="V1221" i="2"/>
  <c r="N1221" i="2"/>
  <c r="P1161" i="2"/>
  <c r="R1161" i="2"/>
  <c r="V1161" i="2"/>
  <c r="N1161" i="2"/>
  <c r="P969" i="2"/>
  <c r="R969" i="2"/>
  <c r="V969" i="2"/>
  <c r="N969" i="2"/>
  <c r="P885" i="2"/>
  <c r="R885" i="2"/>
  <c r="V885" i="2"/>
  <c r="N885" i="2"/>
  <c r="P861" i="2"/>
  <c r="R861" i="2"/>
  <c r="V861" i="2"/>
  <c r="N861" i="2"/>
  <c r="P801" i="2"/>
  <c r="R801" i="2"/>
  <c r="V801" i="2"/>
  <c r="N801" i="2"/>
  <c r="P158" i="2"/>
  <c r="R158" i="2"/>
  <c r="V158" i="2"/>
  <c r="N158" i="2"/>
  <c r="P134" i="2"/>
  <c r="R134" i="2"/>
  <c r="V134" i="2"/>
  <c r="N134" i="2"/>
  <c r="P74" i="2"/>
  <c r="R74" i="2"/>
  <c r="V74" i="2"/>
  <c r="N74" i="2"/>
  <c r="P50" i="2"/>
  <c r="R50" i="2"/>
  <c r="V50" i="2"/>
  <c r="N50" i="2"/>
  <c r="P884" i="2"/>
  <c r="R884" i="2"/>
  <c r="V884" i="2"/>
  <c r="N884" i="2"/>
  <c r="N888" i="2"/>
  <c r="C64" i="18"/>
  <c r="J64" i="18"/>
  <c r="P85" i="2"/>
  <c r="R85" i="2"/>
  <c r="V85" i="2"/>
  <c r="N85" i="2"/>
  <c r="P1219" i="2"/>
  <c r="R1219" i="2"/>
  <c r="V1219" i="2"/>
  <c r="N1219" i="2"/>
  <c r="P1171" i="2"/>
  <c r="R1171" i="2"/>
  <c r="V1171" i="2"/>
  <c r="N1171" i="2"/>
  <c r="P1135" i="2"/>
  <c r="R1135" i="2"/>
  <c r="V1135" i="2"/>
  <c r="N1135" i="2"/>
  <c r="N135" i="2"/>
  <c r="N1195" i="2"/>
  <c r="N1091" i="2"/>
  <c r="N1003" i="2"/>
  <c r="N110" i="2"/>
  <c r="N1090" i="2"/>
  <c r="N1087" i="2"/>
  <c r="N776" i="2"/>
  <c r="N767" i="2"/>
  <c r="N98" i="2"/>
  <c r="N1159" i="2"/>
  <c r="N1053" i="2"/>
  <c r="N945" i="2"/>
  <c r="N766" i="2"/>
  <c r="N1051" i="2"/>
  <c r="N933" i="2"/>
  <c r="N73" i="2"/>
  <c r="P849" i="2"/>
  <c r="R849" i="2"/>
  <c r="V849" i="2"/>
  <c r="N849" i="2"/>
  <c r="P789" i="2"/>
  <c r="R789" i="2"/>
  <c r="V789" i="2"/>
  <c r="N789" i="2"/>
  <c r="P133" i="2"/>
  <c r="R133" i="2"/>
  <c r="V133" i="2"/>
  <c r="N133" i="2"/>
  <c r="N146" i="2"/>
  <c r="N1197" i="2"/>
  <c r="N1042" i="2"/>
  <c r="P1077" i="2"/>
  <c r="R1077" i="2"/>
  <c r="V1077" i="2"/>
  <c r="N1077" i="2"/>
  <c r="P1017" i="2"/>
  <c r="R1017" i="2"/>
  <c r="V1017" i="2"/>
  <c r="N1017" i="2"/>
  <c r="P86" i="2"/>
  <c r="R86" i="2"/>
  <c r="V86" i="2"/>
  <c r="N86" i="2"/>
  <c r="P872" i="2"/>
  <c r="R872" i="2"/>
  <c r="V872" i="2"/>
  <c r="N872" i="2"/>
  <c r="P97" i="2"/>
  <c r="R97" i="2"/>
  <c r="V97" i="2"/>
  <c r="N97" i="2"/>
  <c r="P49" i="2"/>
  <c r="R49" i="2"/>
  <c r="V49" i="2"/>
  <c r="N49" i="2"/>
  <c r="P1207" i="2"/>
  <c r="R1207" i="2"/>
  <c r="V1207" i="2"/>
  <c r="N1207" i="2"/>
  <c r="N1212" i="2"/>
  <c r="N1214" i="2"/>
  <c r="N1215" i="2"/>
  <c r="N1218" i="2"/>
  <c r="N11" i="2"/>
  <c r="N12" i="2"/>
  <c r="N13" i="2"/>
  <c r="N14" i="2"/>
  <c r="N15" i="2"/>
  <c r="N16" i="2"/>
  <c r="N17" i="2"/>
  <c r="N18" i="2"/>
  <c r="N19" i="2"/>
  <c r="N20" i="2"/>
  <c r="N21" i="2"/>
  <c r="N24" i="2"/>
  <c r="N25" i="2"/>
  <c r="N26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4" i="2"/>
  <c r="N45" i="2"/>
  <c r="N46" i="2"/>
  <c r="N47" i="2"/>
  <c r="N48" i="2"/>
  <c r="N51" i="2"/>
  <c r="N52" i="2"/>
  <c r="N53" i="2"/>
  <c r="N54" i="2"/>
  <c r="N55" i="2"/>
  <c r="N56" i="2"/>
  <c r="N57" i="2"/>
  <c r="N59" i="2"/>
  <c r="N60" i="2"/>
  <c r="N61" i="2"/>
  <c r="N62" i="2"/>
  <c r="N63" i="2"/>
  <c r="N64" i="2"/>
  <c r="N65" i="2"/>
  <c r="N66" i="2"/>
  <c r="N67" i="2"/>
  <c r="N68" i="2"/>
  <c r="N69" i="2"/>
  <c r="N72" i="2"/>
  <c r="N75" i="2"/>
  <c r="N76" i="2"/>
  <c r="N77" i="2"/>
  <c r="N78" i="2"/>
  <c r="N79" i="2"/>
  <c r="N80" i="2"/>
  <c r="N81" i="2"/>
  <c r="N82" i="2"/>
  <c r="N83" i="2"/>
  <c r="N84" i="2"/>
  <c r="N88" i="2"/>
  <c r="N89" i="2"/>
  <c r="N90" i="2"/>
  <c r="N91" i="2"/>
  <c r="N92" i="2"/>
  <c r="N93" i="2"/>
  <c r="N95" i="2"/>
  <c r="N96" i="2"/>
  <c r="N99" i="2"/>
  <c r="N100" i="2"/>
  <c r="N101" i="2"/>
  <c r="N102" i="2"/>
  <c r="N103" i="2"/>
  <c r="N104" i="2"/>
  <c r="N107" i="2"/>
  <c r="N108" i="2"/>
  <c r="N109" i="2"/>
  <c r="N111" i="2"/>
  <c r="N112" i="2"/>
  <c r="N113" i="2"/>
  <c r="N114" i="2"/>
  <c r="N115" i="2"/>
  <c r="N116" i="2"/>
  <c r="N117" i="2"/>
  <c r="N118" i="2"/>
  <c r="N119" i="2"/>
  <c r="N120" i="2"/>
  <c r="N121" i="2"/>
  <c r="N123" i="2"/>
  <c r="N124" i="2"/>
  <c r="N125" i="2"/>
  <c r="N126" i="2"/>
  <c r="N127" i="2"/>
  <c r="N128" i="2"/>
  <c r="N129" i="2"/>
  <c r="N130" i="2"/>
  <c r="N131" i="2"/>
  <c r="N132" i="2"/>
  <c r="N136" i="2"/>
  <c r="N137" i="2"/>
  <c r="N138" i="2"/>
  <c r="N139" i="2"/>
  <c r="N140" i="2"/>
  <c r="N141" i="2"/>
  <c r="N142" i="2"/>
  <c r="N143" i="2"/>
  <c r="N144" i="2"/>
  <c r="N145" i="2"/>
  <c r="N147" i="2"/>
  <c r="N150" i="2"/>
  <c r="N152" i="2"/>
  <c r="N153" i="2"/>
  <c r="N154" i="2"/>
  <c r="N155" i="2"/>
  <c r="N156" i="2"/>
  <c r="N157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761" i="2"/>
  <c r="N762" i="2"/>
  <c r="N763" i="2"/>
  <c r="N764" i="2"/>
  <c r="N765" i="2"/>
  <c r="N768" i="2"/>
  <c r="N769" i="2"/>
  <c r="N770" i="2"/>
  <c r="N771" i="2"/>
  <c r="N772" i="2"/>
  <c r="N773" i="2"/>
  <c r="N774" i="2"/>
  <c r="N775" i="2"/>
  <c r="N777" i="2"/>
  <c r="N778" i="2"/>
  <c r="N779" i="2"/>
  <c r="N780" i="2"/>
  <c r="N781" i="2"/>
  <c r="N782" i="2"/>
  <c r="N783" i="2"/>
  <c r="N784" i="2"/>
  <c r="N785" i="2"/>
  <c r="N786" i="2"/>
  <c r="N787" i="2"/>
  <c r="N790" i="2"/>
  <c r="N791" i="2"/>
  <c r="N792" i="2"/>
  <c r="N793" i="2"/>
  <c r="N794" i="2"/>
  <c r="N795" i="2"/>
  <c r="N796" i="2"/>
  <c r="N797" i="2"/>
  <c r="N798" i="2"/>
  <c r="N799" i="2"/>
  <c r="N800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40" i="2"/>
  <c r="N842" i="2"/>
  <c r="N843" i="2"/>
  <c r="N844" i="2"/>
  <c r="N845" i="2"/>
  <c r="N846" i="2"/>
  <c r="N847" i="2"/>
  <c r="N848" i="2"/>
  <c r="N850" i="2"/>
  <c r="N851" i="2"/>
  <c r="N852" i="2"/>
  <c r="N853" i="2"/>
  <c r="N854" i="2"/>
  <c r="N855" i="2"/>
  <c r="N856" i="2"/>
  <c r="N857" i="2"/>
  <c r="N858" i="2"/>
  <c r="N859" i="2"/>
  <c r="N860" i="2"/>
  <c r="N862" i="2"/>
  <c r="N863" i="2"/>
  <c r="N864" i="2"/>
  <c r="N865" i="2"/>
  <c r="N866" i="2"/>
  <c r="N867" i="2"/>
  <c r="N868" i="2"/>
  <c r="N869" i="2"/>
  <c r="N870" i="2"/>
  <c r="N871" i="2"/>
  <c r="N874" i="2"/>
  <c r="N875" i="2"/>
  <c r="N876" i="2"/>
  <c r="N877" i="2"/>
  <c r="N878" i="2"/>
  <c r="N879" i="2"/>
  <c r="N880" i="2"/>
  <c r="N881" i="2"/>
  <c r="N882" i="2"/>
  <c r="N883" i="2"/>
  <c r="N887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4" i="2"/>
  <c r="N935" i="2"/>
  <c r="N936" i="2"/>
  <c r="N937" i="2"/>
  <c r="N938" i="2"/>
  <c r="N939" i="2"/>
  <c r="N940" i="2"/>
  <c r="N941" i="2"/>
  <c r="N942" i="2"/>
  <c r="N943" i="2"/>
  <c r="N944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1001" i="2"/>
  <c r="N1002" i="2"/>
  <c r="N1004" i="2"/>
  <c r="N1007" i="2"/>
  <c r="N1008" i="2"/>
  <c r="N1009" i="2"/>
  <c r="N1010" i="2"/>
  <c r="N1011" i="2"/>
  <c r="N1012" i="2"/>
  <c r="N1013" i="2"/>
  <c r="N1014" i="2"/>
  <c r="N1015" i="2"/>
  <c r="N1016" i="2"/>
  <c r="N1019" i="2"/>
  <c r="N1020" i="2"/>
  <c r="N1021" i="2"/>
  <c r="N1023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40" i="2"/>
  <c r="N1041" i="2"/>
  <c r="N1043" i="2"/>
  <c r="N1044" i="2"/>
  <c r="N1045" i="2"/>
  <c r="N1046" i="2"/>
  <c r="N1047" i="2"/>
  <c r="N1048" i="2"/>
  <c r="N1049" i="2"/>
  <c r="N1050" i="2"/>
  <c r="N1052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2" i="2"/>
  <c r="N1073" i="2"/>
  <c r="N1074" i="2"/>
  <c r="N1075" i="2"/>
  <c r="N1076" i="2"/>
  <c r="N1079" i="2"/>
  <c r="N1080" i="2"/>
  <c r="N1081" i="2"/>
  <c r="N1082" i="2"/>
  <c r="N1083" i="2"/>
  <c r="N1084" i="2"/>
  <c r="N1085" i="2"/>
  <c r="N1086" i="2"/>
  <c r="N1088" i="2"/>
  <c r="N1089" i="2"/>
  <c r="N1092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30" i="2"/>
  <c r="N1131" i="2"/>
  <c r="N1132" i="2"/>
  <c r="N1133" i="2"/>
  <c r="N1134" i="2"/>
  <c r="N1136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8" i="2"/>
  <c r="N1160" i="2"/>
  <c r="N1163" i="2"/>
  <c r="N1164" i="2"/>
  <c r="N1165" i="2"/>
  <c r="N1166" i="2"/>
  <c r="N1167" i="2"/>
  <c r="N1168" i="2"/>
  <c r="N1169" i="2"/>
  <c r="N1170" i="2"/>
  <c r="N1172" i="2"/>
  <c r="N1175" i="2"/>
  <c r="N1177" i="2"/>
  <c r="N1178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6" i="2"/>
  <c r="N1198" i="2"/>
  <c r="N1199" i="2"/>
  <c r="N1200" i="2"/>
  <c r="N1201" i="2"/>
  <c r="N1202" i="2"/>
  <c r="N1203" i="2"/>
  <c r="N1204" i="2"/>
  <c r="N1205" i="2"/>
  <c r="N1206" i="2"/>
  <c r="N1208" i="2"/>
  <c r="N1209" i="2"/>
  <c r="N1210" i="2"/>
  <c r="N1211" i="2"/>
  <c r="N1213" i="2"/>
  <c r="N1216" i="2"/>
  <c r="N1217" i="2"/>
  <c r="N1220" i="2"/>
  <c r="N1227" i="2"/>
  <c r="N1228" i="2"/>
  <c r="N1229" i="2"/>
  <c r="N1230" i="2"/>
  <c r="N1231" i="2"/>
  <c r="N1232" i="2"/>
  <c r="N1233" i="2"/>
  <c r="C87" i="18"/>
  <c r="P1123" i="2"/>
  <c r="R1123" i="2"/>
  <c r="V1123" i="2"/>
  <c r="P1015" i="2"/>
  <c r="R1015" i="2"/>
  <c r="V1015" i="2"/>
  <c r="P1175" i="2"/>
  <c r="R1175" i="2"/>
  <c r="V1175" i="2"/>
  <c r="P1163" i="2"/>
  <c r="R1163" i="2"/>
  <c r="V1163" i="2"/>
  <c r="P1127" i="2"/>
  <c r="R1127" i="2"/>
  <c r="V1127" i="2"/>
  <c r="P1103" i="2"/>
  <c r="R1103" i="2"/>
  <c r="V1103" i="2"/>
  <c r="P1067" i="2"/>
  <c r="R1067" i="2"/>
  <c r="V1067" i="2"/>
  <c r="P1019" i="2"/>
  <c r="R1019" i="2"/>
  <c r="V1019" i="2"/>
  <c r="P971" i="2"/>
  <c r="R971" i="2"/>
  <c r="V971" i="2"/>
  <c r="P851" i="2"/>
  <c r="R851" i="2"/>
  <c r="V851" i="2"/>
  <c r="P160" i="2"/>
  <c r="R160" i="2"/>
  <c r="V160" i="2"/>
  <c r="P88" i="2"/>
  <c r="R88" i="2"/>
  <c r="V88" i="2"/>
  <c r="P28" i="2"/>
  <c r="R28" i="2"/>
  <c r="V28" i="2"/>
  <c r="R1146" i="2"/>
  <c r="V1146" i="2"/>
  <c r="R906" i="2"/>
  <c r="V906" i="2"/>
  <c r="C24" i="18"/>
  <c r="J24" i="18"/>
  <c r="R1050" i="2"/>
  <c r="V1050" i="2"/>
  <c r="P990" i="2"/>
  <c r="P954" i="2"/>
  <c r="R954" i="2"/>
  <c r="V954" i="2"/>
  <c r="P918" i="2"/>
  <c r="R918" i="2"/>
  <c r="V918" i="2"/>
  <c r="P858" i="2"/>
  <c r="R858" i="2"/>
  <c r="V858" i="2"/>
  <c r="P798" i="2"/>
  <c r="R798" i="2"/>
  <c r="V798" i="2"/>
  <c r="C50" i="18"/>
  <c r="P1097" i="2"/>
  <c r="R1097" i="2"/>
  <c r="V1097" i="2"/>
  <c r="P953" i="2"/>
  <c r="R953" i="2"/>
  <c r="V953" i="2"/>
  <c r="P893" i="2"/>
  <c r="R893" i="2"/>
  <c r="V893" i="2"/>
  <c r="P773" i="2"/>
  <c r="R773" i="2"/>
  <c r="V773" i="2"/>
  <c r="P856" i="2"/>
  <c r="R856" i="2"/>
  <c r="V856" i="2"/>
  <c r="P772" i="2"/>
  <c r="R772" i="2"/>
  <c r="V772" i="2"/>
  <c r="P1215" i="2"/>
  <c r="R1215" i="2"/>
  <c r="V1215" i="2"/>
  <c r="P1191" i="2"/>
  <c r="R1191" i="2"/>
  <c r="V1191" i="2"/>
  <c r="P1131" i="2"/>
  <c r="R1131" i="2"/>
  <c r="V1131" i="2"/>
  <c r="P1047" i="2"/>
  <c r="R1047" i="2"/>
  <c r="V1047" i="2"/>
  <c r="P1011" i="2"/>
  <c r="R1011" i="2"/>
  <c r="V1011" i="2"/>
  <c r="P975" i="2"/>
  <c r="R975" i="2"/>
  <c r="V975" i="2"/>
  <c r="P855" i="2"/>
  <c r="R855" i="2"/>
  <c r="V855" i="2"/>
  <c r="P819" i="2"/>
  <c r="R819" i="2"/>
  <c r="V819" i="2"/>
  <c r="P783" i="2"/>
  <c r="R783" i="2"/>
  <c r="V783" i="2"/>
  <c r="P116" i="2"/>
  <c r="R116" i="2"/>
  <c r="V116" i="2"/>
  <c r="P92" i="2"/>
  <c r="R92" i="2"/>
  <c r="V92" i="2"/>
  <c r="P56" i="2"/>
  <c r="R56" i="2"/>
  <c r="V56" i="2"/>
  <c r="P20" i="2"/>
  <c r="R20" i="2"/>
  <c r="V20" i="2"/>
  <c r="P1178" i="2"/>
  <c r="R1178" i="2"/>
  <c r="V1178" i="2"/>
  <c r="C86" i="18"/>
  <c r="P1034" i="2"/>
  <c r="R1034" i="2"/>
  <c r="V1034" i="2"/>
  <c r="P926" i="2"/>
  <c r="R926" i="2"/>
  <c r="V926" i="2"/>
  <c r="P1182" i="2"/>
  <c r="R1182" i="2"/>
  <c r="V1182" i="2"/>
  <c r="P786" i="2"/>
  <c r="R786" i="2"/>
  <c r="V786" i="2"/>
  <c r="P857" i="2"/>
  <c r="R857" i="2"/>
  <c r="V857" i="2"/>
  <c r="P1168" i="2"/>
  <c r="R1168" i="2"/>
  <c r="V1168" i="2"/>
  <c r="P1132" i="2"/>
  <c r="R1132" i="2"/>
  <c r="V1132" i="2"/>
  <c r="P1048" i="2"/>
  <c r="R1048" i="2"/>
  <c r="V1048" i="2"/>
  <c r="P163" i="2"/>
  <c r="R163" i="2"/>
  <c r="V163" i="2"/>
  <c r="P79" i="2"/>
  <c r="R79" i="2"/>
  <c r="V79" i="2"/>
  <c r="P19" i="2"/>
  <c r="R19" i="2"/>
  <c r="V19" i="2"/>
  <c r="P1153" i="2"/>
  <c r="R1153" i="2"/>
  <c r="V1153" i="2"/>
  <c r="P1117" i="2"/>
  <c r="R1117" i="2"/>
  <c r="V1117" i="2"/>
  <c r="P1033" i="2"/>
  <c r="R1033" i="2"/>
  <c r="V1033" i="2"/>
  <c r="P997" i="2"/>
  <c r="R997" i="2"/>
  <c r="V997" i="2"/>
  <c r="P901" i="2"/>
  <c r="R901" i="2"/>
  <c r="V901" i="2"/>
  <c r="P853" i="2"/>
  <c r="R853" i="2"/>
  <c r="V853" i="2"/>
  <c r="P817" i="2"/>
  <c r="R817" i="2"/>
  <c r="V817" i="2"/>
  <c r="P186" i="2"/>
  <c r="R186" i="2"/>
  <c r="V186" i="2"/>
  <c r="P102" i="2"/>
  <c r="R102" i="2"/>
  <c r="V102" i="2"/>
  <c r="P30" i="2"/>
  <c r="R30" i="2"/>
  <c r="V30" i="2"/>
  <c r="P1152" i="2"/>
  <c r="R1152" i="2"/>
  <c r="V1152" i="2"/>
  <c r="P1080" i="2"/>
  <c r="R1080" i="2"/>
  <c r="V1080" i="2"/>
  <c r="P1044" i="2"/>
  <c r="R1044" i="2"/>
  <c r="V1044" i="2"/>
  <c r="P1008" i="2"/>
  <c r="R1008" i="2"/>
  <c r="V1008" i="2"/>
  <c r="P912" i="2"/>
  <c r="R912" i="2"/>
  <c r="V912" i="2"/>
  <c r="P792" i="2"/>
  <c r="R792" i="2"/>
  <c r="V792" i="2"/>
  <c r="P125" i="2"/>
  <c r="R125" i="2"/>
  <c r="V125" i="2"/>
  <c r="P65" i="2"/>
  <c r="R65" i="2"/>
  <c r="V65" i="2"/>
  <c r="P29" i="2"/>
  <c r="R29" i="2"/>
  <c r="V29" i="2"/>
  <c r="P1199" i="2"/>
  <c r="R1199" i="2"/>
  <c r="V1199" i="2"/>
  <c r="P1151" i="2"/>
  <c r="R1151" i="2"/>
  <c r="V1151" i="2"/>
  <c r="P1079" i="2"/>
  <c r="R1079" i="2"/>
  <c r="V1079" i="2"/>
  <c r="P995" i="2"/>
  <c r="R995" i="2"/>
  <c r="V995" i="2"/>
  <c r="P959" i="2"/>
  <c r="R959" i="2"/>
  <c r="V959" i="2"/>
  <c r="P935" i="2"/>
  <c r="R935" i="2"/>
  <c r="V935" i="2"/>
  <c r="P923" i="2"/>
  <c r="R923" i="2"/>
  <c r="V923" i="2"/>
  <c r="P899" i="2"/>
  <c r="R899" i="2"/>
  <c r="V899" i="2"/>
  <c r="P875" i="2"/>
  <c r="R875" i="2"/>
  <c r="V875" i="2"/>
  <c r="P803" i="2"/>
  <c r="R803" i="2"/>
  <c r="V803" i="2"/>
  <c r="P172" i="2"/>
  <c r="R172" i="2"/>
  <c r="V172" i="2"/>
  <c r="P124" i="2"/>
  <c r="R124" i="2"/>
  <c r="V124" i="2"/>
  <c r="P100" i="2"/>
  <c r="R100" i="2"/>
  <c r="V100" i="2"/>
  <c r="P76" i="2"/>
  <c r="R76" i="2"/>
  <c r="V76" i="2"/>
  <c r="P64" i="2"/>
  <c r="R64" i="2"/>
  <c r="V64" i="2"/>
  <c r="P52" i="2"/>
  <c r="R52" i="2"/>
  <c r="V52" i="2"/>
  <c r="P40" i="2"/>
  <c r="R40" i="2"/>
  <c r="V40" i="2"/>
  <c r="C89" i="18"/>
  <c r="J89" i="18"/>
  <c r="C45" i="18"/>
  <c r="P1230" i="2"/>
  <c r="R1230" i="2"/>
  <c r="V1230" i="2"/>
  <c r="P1218" i="2"/>
  <c r="R1218" i="2"/>
  <c r="V1218" i="2"/>
  <c r="P1098" i="2"/>
  <c r="R1098" i="2"/>
  <c r="V1098" i="2"/>
  <c r="P1086" i="2"/>
  <c r="R1086" i="2"/>
  <c r="V1086" i="2"/>
  <c r="P1062" i="2"/>
  <c r="R1062" i="2"/>
  <c r="V1062" i="2"/>
  <c r="P1026" i="2"/>
  <c r="R1026" i="2"/>
  <c r="V1026" i="2"/>
  <c r="P966" i="2"/>
  <c r="R966" i="2"/>
  <c r="V966" i="2"/>
  <c r="P882" i="2"/>
  <c r="R882" i="2"/>
  <c r="V882" i="2"/>
  <c r="P846" i="2"/>
  <c r="R846" i="2"/>
  <c r="V846" i="2"/>
  <c r="P810" i="2"/>
  <c r="R810" i="2"/>
  <c r="V810" i="2"/>
  <c r="P774" i="2"/>
  <c r="R774" i="2"/>
  <c r="V774" i="2"/>
  <c r="P1229" i="2"/>
  <c r="R1229" i="2"/>
  <c r="V1229" i="2"/>
  <c r="P1133" i="2"/>
  <c r="R1133" i="2"/>
  <c r="V1133" i="2"/>
  <c r="P1085" i="2"/>
  <c r="R1085" i="2"/>
  <c r="V1085" i="2"/>
  <c r="P1073" i="2"/>
  <c r="R1073" i="2"/>
  <c r="V1073" i="2"/>
  <c r="P1049" i="2"/>
  <c r="R1049" i="2"/>
  <c r="V1049" i="2"/>
  <c r="P881" i="2"/>
  <c r="R881" i="2"/>
  <c r="V881" i="2"/>
  <c r="P869" i="2"/>
  <c r="R869" i="2"/>
  <c r="V869" i="2"/>
  <c r="P833" i="2"/>
  <c r="R833" i="2"/>
  <c r="V833" i="2"/>
  <c r="P154" i="2"/>
  <c r="R154" i="2"/>
  <c r="V154" i="2"/>
  <c r="P1228" i="2"/>
  <c r="R1228" i="2"/>
  <c r="V1228" i="2"/>
  <c r="P1216" i="2"/>
  <c r="R1216" i="2"/>
  <c r="V1216" i="2"/>
  <c r="P1204" i="2"/>
  <c r="R1204" i="2"/>
  <c r="V1204" i="2"/>
  <c r="P1096" i="2"/>
  <c r="R1096" i="2"/>
  <c r="V1096" i="2"/>
  <c r="P1072" i="2"/>
  <c r="R1072" i="2"/>
  <c r="V1072" i="2"/>
  <c r="P1060" i="2"/>
  <c r="R1060" i="2"/>
  <c r="V1060" i="2"/>
  <c r="P1036" i="2"/>
  <c r="R1036" i="2"/>
  <c r="V1036" i="2"/>
  <c r="P1012" i="2"/>
  <c r="R1012" i="2"/>
  <c r="V1012" i="2"/>
  <c r="P976" i="2"/>
  <c r="R976" i="2"/>
  <c r="V976" i="2"/>
  <c r="P952" i="2"/>
  <c r="R952" i="2"/>
  <c r="V952" i="2"/>
  <c r="P940" i="2"/>
  <c r="R940" i="2"/>
  <c r="V940" i="2"/>
  <c r="C67" i="18"/>
  <c r="P916" i="2"/>
  <c r="R916" i="2"/>
  <c r="V916" i="2"/>
  <c r="P892" i="2"/>
  <c r="R892" i="2"/>
  <c r="V892" i="2"/>
  <c r="P880" i="2"/>
  <c r="R880" i="2"/>
  <c r="V880" i="2"/>
  <c r="P868" i="2"/>
  <c r="R868" i="2"/>
  <c r="V868" i="2"/>
  <c r="P832" i="2"/>
  <c r="R832" i="2"/>
  <c r="V832" i="2"/>
  <c r="P784" i="2"/>
  <c r="R784" i="2"/>
  <c r="V784" i="2"/>
  <c r="P165" i="2"/>
  <c r="R165" i="2"/>
  <c r="V165" i="2"/>
  <c r="P153" i="2"/>
  <c r="R153" i="2"/>
  <c r="V153" i="2"/>
  <c r="P141" i="2"/>
  <c r="R141" i="2"/>
  <c r="V141" i="2"/>
  <c r="P129" i="2"/>
  <c r="R129" i="2"/>
  <c r="V129" i="2"/>
  <c r="P117" i="2"/>
  <c r="R117" i="2"/>
  <c r="V117" i="2"/>
  <c r="P93" i="2"/>
  <c r="R93" i="2"/>
  <c r="V93" i="2"/>
  <c r="P81" i="2"/>
  <c r="R81" i="2"/>
  <c r="V81" i="2"/>
  <c r="P57" i="2"/>
  <c r="R57" i="2"/>
  <c r="V57" i="2"/>
  <c r="P45" i="2"/>
  <c r="R45" i="2"/>
  <c r="V45" i="2"/>
  <c r="P1203" i="2"/>
  <c r="R1203" i="2"/>
  <c r="V1203" i="2"/>
  <c r="P1167" i="2"/>
  <c r="R1167" i="2"/>
  <c r="V1167" i="2"/>
  <c r="P1095" i="2"/>
  <c r="R1095" i="2"/>
  <c r="V1095" i="2"/>
  <c r="P1059" i="2"/>
  <c r="R1059" i="2"/>
  <c r="V1059" i="2"/>
  <c r="P1023" i="2"/>
  <c r="R1023" i="2"/>
  <c r="V1023" i="2"/>
  <c r="P951" i="2"/>
  <c r="R951" i="2"/>
  <c r="V951" i="2"/>
  <c r="P939" i="2"/>
  <c r="R939" i="2"/>
  <c r="V939" i="2"/>
  <c r="P915" i="2"/>
  <c r="R915" i="2"/>
  <c r="V915" i="2"/>
  <c r="P879" i="2"/>
  <c r="R879" i="2"/>
  <c r="V879" i="2"/>
  <c r="P843" i="2"/>
  <c r="R843" i="2"/>
  <c r="V843" i="2"/>
  <c r="P831" i="2"/>
  <c r="R831" i="2"/>
  <c r="V831" i="2"/>
  <c r="P795" i="2"/>
  <c r="R795" i="2"/>
  <c r="V795" i="2"/>
  <c r="P771" i="2"/>
  <c r="R771" i="2"/>
  <c r="V771" i="2"/>
  <c r="C41" i="18"/>
  <c r="P164" i="2"/>
  <c r="R164" i="2"/>
  <c r="V164" i="2"/>
  <c r="P140" i="2"/>
  <c r="R140" i="2"/>
  <c r="V140" i="2"/>
  <c r="P104" i="2"/>
  <c r="R104" i="2"/>
  <c r="V104" i="2"/>
  <c r="P80" i="2"/>
  <c r="R80" i="2"/>
  <c r="V80" i="2"/>
  <c r="P44" i="2"/>
  <c r="R44" i="2"/>
  <c r="V44" i="2"/>
  <c r="P32" i="2"/>
  <c r="R32" i="2"/>
  <c r="V32" i="2"/>
  <c r="P1214" i="2"/>
  <c r="R1214" i="2"/>
  <c r="V1214" i="2"/>
  <c r="P1190" i="2"/>
  <c r="R1190" i="2"/>
  <c r="V1190" i="2"/>
  <c r="P1166" i="2"/>
  <c r="R1166" i="2"/>
  <c r="V1166" i="2"/>
  <c r="P1154" i="2"/>
  <c r="R1154" i="2"/>
  <c r="V1154" i="2"/>
  <c r="P1118" i="2"/>
  <c r="R1118" i="2"/>
  <c r="V1118" i="2"/>
  <c r="P1082" i="2"/>
  <c r="R1082" i="2"/>
  <c r="V1082" i="2"/>
  <c r="P1046" i="2"/>
  <c r="R1046" i="2"/>
  <c r="V1046" i="2"/>
  <c r="P1010" i="2"/>
  <c r="R1010" i="2"/>
  <c r="V1010" i="2"/>
  <c r="P974" i="2"/>
  <c r="R974" i="2"/>
  <c r="V974" i="2"/>
  <c r="P938" i="2"/>
  <c r="R938" i="2"/>
  <c r="V938" i="2"/>
  <c r="P878" i="2"/>
  <c r="R878" i="2"/>
  <c r="V878" i="2"/>
  <c r="P854" i="2"/>
  <c r="R854" i="2"/>
  <c r="V854" i="2"/>
  <c r="P842" i="2"/>
  <c r="R842" i="2"/>
  <c r="V842" i="2"/>
  <c r="P830" i="2"/>
  <c r="R830" i="2"/>
  <c r="V830" i="2"/>
  <c r="P818" i="2"/>
  <c r="R818" i="2"/>
  <c r="V818" i="2"/>
  <c r="P794" i="2"/>
  <c r="R794" i="2"/>
  <c r="V794" i="2"/>
  <c r="P770" i="2"/>
  <c r="R770" i="2"/>
  <c r="V770" i="2"/>
  <c r="C54" i="18"/>
  <c r="P139" i="2"/>
  <c r="R139" i="2"/>
  <c r="V139" i="2"/>
  <c r="P103" i="2"/>
  <c r="R103" i="2"/>
  <c r="V103" i="2"/>
  <c r="P91" i="2"/>
  <c r="R91" i="2"/>
  <c r="V91" i="2"/>
  <c r="P1213" i="2"/>
  <c r="R1213" i="2"/>
  <c r="V1213" i="2"/>
  <c r="P1201" i="2"/>
  <c r="R1201" i="2"/>
  <c r="V1201" i="2"/>
  <c r="P1177" i="2"/>
  <c r="R1177" i="2"/>
  <c r="V1177" i="2"/>
  <c r="P1165" i="2"/>
  <c r="R1165" i="2"/>
  <c r="V1165" i="2"/>
  <c r="P1141" i="2"/>
  <c r="R1141" i="2"/>
  <c r="V1141" i="2"/>
  <c r="P1081" i="2"/>
  <c r="R1081" i="2"/>
  <c r="V1081" i="2"/>
  <c r="P1045" i="2"/>
  <c r="R1045" i="2"/>
  <c r="V1045" i="2"/>
  <c r="P1021" i="2"/>
  <c r="R1021" i="2"/>
  <c r="V1021" i="2"/>
  <c r="P1009" i="2"/>
  <c r="R1009" i="2"/>
  <c r="V1009" i="2"/>
  <c r="P973" i="2"/>
  <c r="R973" i="2"/>
  <c r="V973" i="2"/>
  <c r="P937" i="2"/>
  <c r="R937" i="2"/>
  <c r="V937" i="2"/>
  <c r="P877" i="2"/>
  <c r="R877" i="2"/>
  <c r="V877" i="2"/>
  <c r="P865" i="2"/>
  <c r="R865" i="2"/>
  <c r="V865" i="2"/>
  <c r="P829" i="2"/>
  <c r="R829" i="2"/>
  <c r="V829" i="2"/>
  <c r="P793" i="2"/>
  <c r="R793" i="2"/>
  <c r="V793" i="2"/>
  <c r="P769" i="2"/>
  <c r="R769" i="2"/>
  <c r="V769" i="2"/>
  <c r="P174" i="2"/>
  <c r="R174" i="2"/>
  <c r="V174" i="2"/>
  <c r="P162" i="2"/>
  <c r="R162" i="2"/>
  <c r="V162" i="2"/>
  <c r="P138" i="2"/>
  <c r="R138" i="2"/>
  <c r="V138" i="2"/>
  <c r="P126" i="2"/>
  <c r="R126" i="2"/>
  <c r="V126" i="2"/>
  <c r="P90" i="2"/>
  <c r="R90" i="2"/>
  <c r="V90" i="2"/>
  <c r="P78" i="2"/>
  <c r="R78" i="2"/>
  <c r="V78" i="2"/>
  <c r="P18" i="2"/>
  <c r="R18" i="2"/>
  <c r="V18" i="2"/>
  <c r="P1200" i="2"/>
  <c r="R1200" i="2"/>
  <c r="V1200" i="2"/>
  <c r="P1164" i="2"/>
  <c r="R1164" i="2"/>
  <c r="V1164" i="2"/>
  <c r="P1128" i="2"/>
  <c r="R1128" i="2"/>
  <c r="V1128" i="2"/>
  <c r="P1116" i="2"/>
  <c r="R1116" i="2"/>
  <c r="V1116" i="2"/>
  <c r="P1020" i="2"/>
  <c r="R1020" i="2"/>
  <c r="V1020" i="2"/>
  <c r="P996" i="2"/>
  <c r="R996" i="2"/>
  <c r="V996" i="2"/>
  <c r="P984" i="2"/>
  <c r="R984" i="2"/>
  <c r="V984" i="2"/>
  <c r="P936" i="2"/>
  <c r="R936" i="2"/>
  <c r="V936" i="2"/>
  <c r="P924" i="2"/>
  <c r="R924" i="2"/>
  <c r="V924" i="2"/>
  <c r="P900" i="2"/>
  <c r="R900" i="2"/>
  <c r="V900" i="2"/>
  <c r="P876" i="2"/>
  <c r="R876" i="2"/>
  <c r="V876" i="2"/>
  <c r="P816" i="2"/>
  <c r="R816" i="2"/>
  <c r="V816" i="2"/>
  <c r="P804" i="2"/>
  <c r="R804" i="2"/>
  <c r="V804" i="2"/>
  <c r="P768" i="2"/>
  <c r="R768" i="2"/>
  <c r="V768" i="2"/>
  <c r="P185" i="2"/>
  <c r="R185" i="2"/>
  <c r="V185" i="2"/>
  <c r="P101" i="2"/>
  <c r="R101" i="2"/>
  <c r="V101" i="2"/>
  <c r="P77" i="2"/>
  <c r="R77" i="2"/>
  <c r="V77" i="2"/>
  <c r="P41" i="2"/>
  <c r="R41" i="2"/>
  <c r="V41" i="2"/>
  <c r="P17" i="2"/>
  <c r="R17" i="2"/>
  <c r="V17" i="2"/>
  <c r="C53" i="18"/>
  <c r="P1198" i="2"/>
  <c r="R1198" i="2"/>
  <c r="V1198" i="2"/>
  <c r="P1186" i="2"/>
  <c r="R1186" i="2"/>
  <c r="V1186" i="2"/>
  <c r="P1150" i="2"/>
  <c r="R1150" i="2"/>
  <c r="V1150" i="2"/>
  <c r="P1138" i="2"/>
  <c r="R1138" i="2"/>
  <c r="V1138" i="2"/>
  <c r="P1126" i="2"/>
  <c r="R1126" i="2"/>
  <c r="V1126" i="2"/>
  <c r="P1114" i="2"/>
  <c r="R1114" i="2"/>
  <c r="V1114" i="2"/>
  <c r="P1102" i="2"/>
  <c r="R1102" i="2"/>
  <c r="V1102" i="2"/>
  <c r="P1066" i="2"/>
  <c r="R1066" i="2"/>
  <c r="V1066" i="2"/>
  <c r="P1030" i="2"/>
  <c r="R1030" i="2"/>
  <c r="V1030" i="2"/>
  <c r="P994" i="2"/>
  <c r="R994" i="2"/>
  <c r="V994" i="2"/>
  <c r="P982" i="2"/>
  <c r="R982" i="2"/>
  <c r="V982" i="2"/>
  <c r="P970" i="2"/>
  <c r="R970" i="2"/>
  <c r="V970" i="2"/>
  <c r="P958" i="2"/>
  <c r="R958" i="2"/>
  <c r="V958" i="2"/>
  <c r="P934" i="2"/>
  <c r="R934" i="2"/>
  <c r="V934" i="2"/>
  <c r="P910" i="2"/>
  <c r="R910" i="2"/>
  <c r="V910" i="2"/>
  <c r="P898" i="2"/>
  <c r="R898" i="2"/>
  <c r="V898" i="2"/>
  <c r="P874" i="2"/>
  <c r="R874" i="2"/>
  <c r="V874" i="2"/>
  <c r="P862" i="2"/>
  <c r="R862" i="2"/>
  <c r="V862" i="2"/>
  <c r="P850" i="2"/>
  <c r="R850" i="2"/>
  <c r="V850" i="2"/>
  <c r="P838" i="2"/>
  <c r="R838" i="2"/>
  <c r="V838" i="2"/>
  <c r="P814" i="2"/>
  <c r="R814" i="2"/>
  <c r="V814" i="2"/>
  <c r="P802" i="2"/>
  <c r="R802" i="2"/>
  <c r="V802" i="2"/>
  <c r="P790" i="2"/>
  <c r="R790" i="2"/>
  <c r="V790" i="2"/>
  <c r="P778" i="2"/>
  <c r="R778" i="2"/>
  <c r="V778" i="2"/>
  <c r="P183" i="2"/>
  <c r="R183" i="2"/>
  <c r="V183" i="2"/>
  <c r="P171" i="2"/>
  <c r="R171" i="2"/>
  <c r="V171" i="2"/>
  <c r="P159" i="2"/>
  <c r="R159" i="2"/>
  <c r="V159" i="2"/>
  <c r="P147" i="2"/>
  <c r="R147" i="2"/>
  <c r="V147" i="2"/>
  <c r="P123" i="2"/>
  <c r="R123" i="2"/>
  <c r="V123" i="2"/>
  <c r="P111" i="2"/>
  <c r="R111" i="2"/>
  <c r="V111" i="2"/>
  <c r="P99" i="2"/>
  <c r="R99" i="2"/>
  <c r="V99" i="2"/>
  <c r="P75" i="2"/>
  <c r="R75" i="2"/>
  <c r="V75" i="2"/>
  <c r="P63" i="2"/>
  <c r="R63" i="2"/>
  <c r="V63" i="2"/>
  <c r="P51" i="2"/>
  <c r="R51" i="2"/>
  <c r="V51" i="2"/>
  <c r="P39" i="2"/>
  <c r="R39" i="2"/>
  <c r="V39" i="2"/>
  <c r="P15" i="2"/>
  <c r="R15" i="2"/>
  <c r="V15" i="2"/>
  <c r="P1233" i="2"/>
  <c r="R1233" i="2"/>
  <c r="V1233" i="2"/>
  <c r="P1185" i="2"/>
  <c r="R1185" i="2"/>
  <c r="V1185" i="2"/>
  <c r="P1149" i="2"/>
  <c r="R1149" i="2"/>
  <c r="V1149" i="2"/>
  <c r="P1125" i="2"/>
  <c r="R1125" i="2"/>
  <c r="V1125" i="2"/>
  <c r="P1113" i="2"/>
  <c r="R1113" i="2"/>
  <c r="V1113" i="2"/>
  <c r="P1101" i="2"/>
  <c r="R1101" i="2"/>
  <c r="V1101" i="2"/>
  <c r="P1089" i="2"/>
  <c r="R1089" i="2"/>
  <c r="V1089" i="2"/>
  <c r="P1065" i="2"/>
  <c r="R1065" i="2"/>
  <c r="V1065" i="2"/>
  <c r="P1029" i="2"/>
  <c r="R1029" i="2"/>
  <c r="V1029" i="2"/>
  <c r="P993" i="2"/>
  <c r="R993" i="2"/>
  <c r="V993" i="2"/>
  <c r="P981" i="2"/>
  <c r="R981" i="2"/>
  <c r="V981" i="2"/>
  <c r="P957" i="2"/>
  <c r="R957" i="2"/>
  <c r="V957" i="2"/>
  <c r="C70" i="18"/>
  <c r="P909" i="2"/>
  <c r="R909" i="2"/>
  <c r="V909" i="2"/>
  <c r="P897" i="2"/>
  <c r="R897" i="2"/>
  <c r="V897" i="2"/>
  <c r="P837" i="2"/>
  <c r="R837" i="2"/>
  <c r="V837" i="2"/>
  <c r="P813" i="2"/>
  <c r="R813" i="2"/>
  <c r="V813" i="2"/>
  <c r="P777" i="2"/>
  <c r="R777" i="2"/>
  <c r="V777" i="2"/>
  <c r="P765" i="2"/>
  <c r="R765" i="2"/>
  <c r="V765" i="2"/>
  <c r="C37" i="18"/>
  <c r="J37" i="18"/>
  <c r="P1170" i="2"/>
  <c r="R1170" i="2"/>
  <c r="V1170" i="2"/>
  <c r="P1134" i="2"/>
  <c r="R1134" i="2"/>
  <c r="V1134" i="2"/>
  <c r="P894" i="2"/>
  <c r="R894" i="2"/>
  <c r="V894" i="2"/>
  <c r="P834" i="2"/>
  <c r="R834" i="2"/>
  <c r="V834" i="2"/>
  <c r="P1217" i="2"/>
  <c r="R1217" i="2"/>
  <c r="V1217" i="2"/>
  <c r="P1169" i="2"/>
  <c r="R1169" i="2"/>
  <c r="V1169" i="2"/>
  <c r="P1061" i="2"/>
  <c r="R1061" i="2"/>
  <c r="V1061" i="2"/>
  <c r="P1013" i="2"/>
  <c r="R1013" i="2"/>
  <c r="V1013" i="2"/>
  <c r="P965" i="2"/>
  <c r="R965" i="2"/>
  <c r="V965" i="2"/>
  <c r="P917" i="2"/>
  <c r="R917" i="2"/>
  <c r="V917" i="2"/>
  <c r="P1139" i="2"/>
  <c r="R1139" i="2"/>
  <c r="V1139" i="2"/>
  <c r="P1115" i="2"/>
  <c r="R1115" i="2"/>
  <c r="V1115" i="2"/>
  <c r="P1043" i="2"/>
  <c r="R1043" i="2"/>
  <c r="V1043" i="2"/>
  <c r="P1007" i="2"/>
  <c r="R1007" i="2"/>
  <c r="V1007" i="2"/>
  <c r="P863" i="2"/>
  <c r="R863" i="2"/>
  <c r="V863" i="2"/>
  <c r="P815" i="2"/>
  <c r="R815" i="2"/>
  <c r="V815" i="2"/>
  <c r="P791" i="2"/>
  <c r="R791" i="2"/>
  <c r="V791" i="2"/>
  <c r="P184" i="2"/>
  <c r="R184" i="2"/>
  <c r="V184" i="2"/>
  <c r="P16" i="2"/>
  <c r="R16" i="2"/>
  <c r="V16" i="2"/>
  <c r="P1232" i="2"/>
  <c r="R1232" i="2"/>
  <c r="V1232" i="2"/>
  <c r="P1220" i="2"/>
  <c r="R1220" i="2"/>
  <c r="V1220" i="2"/>
  <c r="P1208" i="2"/>
  <c r="R1208" i="2"/>
  <c r="V1208" i="2"/>
  <c r="P1196" i="2"/>
  <c r="P1184" i="2"/>
  <c r="R1184" i="2"/>
  <c r="V1184" i="2"/>
  <c r="P1172" i="2"/>
  <c r="R1172" i="2"/>
  <c r="V1172" i="2"/>
  <c r="P1160" i="2"/>
  <c r="R1160" i="2"/>
  <c r="V1160" i="2"/>
  <c r="P1148" i="2"/>
  <c r="R1148" i="2"/>
  <c r="V1148" i="2"/>
  <c r="P1136" i="2"/>
  <c r="R1136" i="2"/>
  <c r="V1136" i="2"/>
  <c r="P1124" i="2"/>
  <c r="R1124" i="2"/>
  <c r="V1124" i="2"/>
  <c r="P1112" i="2"/>
  <c r="R1112" i="2"/>
  <c r="V1112" i="2"/>
  <c r="P1100" i="2"/>
  <c r="R1100" i="2"/>
  <c r="V1100" i="2"/>
  <c r="P1088" i="2"/>
  <c r="R1088" i="2"/>
  <c r="V1088" i="2"/>
  <c r="P1076" i="2"/>
  <c r="R1076" i="2"/>
  <c r="V1076" i="2"/>
  <c r="P1064" i="2"/>
  <c r="R1064" i="2"/>
  <c r="V1064" i="2"/>
  <c r="P1052" i="2"/>
  <c r="R1052" i="2"/>
  <c r="V1052" i="2"/>
  <c r="P1040" i="2"/>
  <c r="R1040" i="2"/>
  <c r="V1040" i="2"/>
  <c r="P1028" i="2"/>
  <c r="R1028" i="2"/>
  <c r="V1028" i="2"/>
  <c r="P1016" i="2"/>
  <c r="R1016" i="2"/>
  <c r="V1016" i="2"/>
  <c r="P1004" i="2"/>
  <c r="R1004" i="2"/>
  <c r="V1004" i="2"/>
  <c r="P992" i="2"/>
  <c r="R992" i="2"/>
  <c r="V992" i="2"/>
  <c r="P980" i="2"/>
  <c r="R980" i="2"/>
  <c r="V980" i="2"/>
  <c r="P968" i="2"/>
  <c r="R968" i="2"/>
  <c r="V968" i="2"/>
  <c r="P956" i="2"/>
  <c r="R956" i="2"/>
  <c r="V956" i="2"/>
  <c r="P944" i="2"/>
  <c r="R944" i="2"/>
  <c r="V944" i="2"/>
  <c r="P932" i="2"/>
  <c r="R932" i="2"/>
  <c r="V932" i="2"/>
  <c r="P920" i="2"/>
  <c r="R920" i="2"/>
  <c r="V920" i="2"/>
  <c r="P908" i="2"/>
  <c r="R908" i="2"/>
  <c r="V908" i="2"/>
  <c r="P896" i="2"/>
  <c r="R896" i="2"/>
  <c r="V896" i="2"/>
  <c r="P848" i="2"/>
  <c r="R848" i="2"/>
  <c r="V848" i="2"/>
  <c r="P836" i="2"/>
  <c r="R836" i="2"/>
  <c r="V836" i="2"/>
  <c r="P812" i="2"/>
  <c r="R812" i="2"/>
  <c r="V812" i="2"/>
  <c r="P800" i="2"/>
  <c r="R800" i="2"/>
  <c r="V800" i="2"/>
  <c r="P764" i="2"/>
  <c r="R764" i="2"/>
  <c r="V764" i="2"/>
  <c r="C79" i="18"/>
  <c r="P182" i="2"/>
  <c r="R182" i="2"/>
  <c r="V182" i="2"/>
  <c r="P170" i="2"/>
  <c r="R170" i="2"/>
  <c r="V170" i="2"/>
  <c r="P38" i="2"/>
  <c r="R38" i="2"/>
  <c r="V38" i="2"/>
  <c r="P26" i="2"/>
  <c r="R26" i="2"/>
  <c r="V26" i="2"/>
  <c r="P14" i="2"/>
  <c r="R14" i="2"/>
  <c r="V14" i="2"/>
  <c r="C30" i="18"/>
  <c r="J30" i="18"/>
  <c r="P169" i="2"/>
  <c r="R169" i="2"/>
  <c r="V169" i="2"/>
  <c r="P157" i="2"/>
  <c r="R157" i="2"/>
  <c r="V157" i="2"/>
  <c r="P109" i="2"/>
  <c r="R109" i="2"/>
  <c r="V109" i="2"/>
  <c r="P61" i="2"/>
  <c r="R61" i="2"/>
  <c r="V61" i="2"/>
  <c r="P25" i="2"/>
  <c r="R25" i="2"/>
  <c r="V25" i="2"/>
  <c r="P13" i="2"/>
  <c r="R13" i="2"/>
  <c r="V13" i="2"/>
  <c r="P1111" i="2"/>
  <c r="R1111" i="2"/>
  <c r="V1111" i="2"/>
  <c r="P1099" i="2"/>
  <c r="R1099" i="2"/>
  <c r="V1099" i="2"/>
  <c r="P1075" i="2"/>
  <c r="R1075" i="2"/>
  <c r="V1075" i="2"/>
  <c r="P979" i="2"/>
  <c r="R979" i="2"/>
  <c r="V979" i="2"/>
  <c r="P967" i="2"/>
  <c r="R967" i="2"/>
  <c r="V967" i="2"/>
  <c r="P955" i="2"/>
  <c r="R955" i="2"/>
  <c r="V955" i="2"/>
  <c r="P943" i="2"/>
  <c r="R943" i="2"/>
  <c r="V943" i="2"/>
  <c r="P931" i="2"/>
  <c r="R931" i="2"/>
  <c r="V931" i="2"/>
  <c r="P919" i="2"/>
  <c r="R919" i="2"/>
  <c r="V919" i="2"/>
  <c r="P907" i="2"/>
  <c r="R907" i="2"/>
  <c r="V907" i="2"/>
  <c r="P895" i="2"/>
  <c r="R895" i="2"/>
  <c r="V895" i="2"/>
  <c r="P883" i="2"/>
  <c r="R883" i="2"/>
  <c r="V883" i="2"/>
  <c r="P871" i="2"/>
  <c r="R871" i="2"/>
  <c r="V871" i="2"/>
  <c r="P859" i="2"/>
  <c r="R859" i="2"/>
  <c r="V859" i="2"/>
  <c r="P847" i="2"/>
  <c r="R847" i="2"/>
  <c r="V847" i="2"/>
  <c r="P835" i="2"/>
  <c r="R835" i="2"/>
  <c r="V835" i="2"/>
  <c r="P823" i="2"/>
  <c r="R823" i="2"/>
  <c r="V823" i="2"/>
  <c r="P811" i="2"/>
  <c r="R811" i="2"/>
  <c r="V811" i="2"/>
  <c r="P799" i="2"/>
  <c r="R799" i="2"/>
  <c r="V799" i="2"/>
  <c r="P787" i="2"/>
  <c r="R787" i="2"/>
  <c r="V787" i="2"/>
  <c r="P775" i="2"/>
  <c r="R775" i="2"/>
  <c r="V775" i="2"/>
  <c r="P763" i="2"/>
  <c r="R763" i="2"/>
  <c r="V763" i="2"/>
  <c r="C31" i="18"/>
  <c r="P180" i="2"/>
  <c r="R180" i="2"/>
  <c r="V180" i="2"/>
  <c r="P168" i="2"/>
  <c r="R168" i="2"/>
  <c r="V168" i="2"/>
  <c r="P156" i="2"/>
  <c r="R156" i="2"/>
  <c r="V156" i="2"/>
  <c r="P144" i="2"/>
  <c r="R144" i="2"/>
  <c r="V144" i="2"/>
  <c r="P132" i="2"/>
  <c r="R132" i="2"/>
  <c r="V132" i="2"/>
  <c r="P120" i="2"/>
  <c r="R120" i="2"/>
  <c r="V120" i="2"/>
  <c r="P108" i="2"/>
  <c r="R108" i="2"/>
  <c r="V108" i="2"/>
  <c r="P96" i="2"/>
  <c r="R96" i="2"/>
  <c r="V96" i="2"/>
  <c r="P84" i="2"/>
  <c r="R84" i="2"/>
  <c r="V84" i="2"/>
  <c r="P72" i="2"/>
  <c r="R72" i="2"/>
  <c r="V72" i="2"/>
  <c r="P60" i="2"/>
  <c r="R60" i="2"/>
  <c r="V60" i="2"/>
  <c r="P48" i="2"/>
  <c r="R48" i="2"/>
  <c r="V48" i="2"/>
  <c r="P36" i="2"/>
  <c r="R36" i="2"/>
  <c r="V36" i="2"/>
  <c r="P24" i="2"/>
  <c r="R24" i="2"/>
  <c r="V24" i="2"/>
  <c r="P12" i="2"/>
  <c r="R12" i="2"/>
  <c r="V12" i="2"/>
  <c r="C73" i="18"/>
  <c r="C20" i="18"/>
  <c r="J20" i="18"/>
  <c r="P155" i="2"/>
  <c r="R155" i="2"/>
  <c r="V155" i="2"/>
  <c r="P143" i="2"/>
  <c r="R143" i="2"/>
  <c r="V143" i="2"/>
  <c r="P107" i="2"/>
  <c r="R107" i="2"/>
  <c r="V107" i="2"/>
  <c r="P95" i="2"/>
  <c r="R95" i="2"/>
  <c r="V95" i="2"/>
  <c r="P59" i="2"/>
  <c r="R59" i="2"/>
  <c r="V59" i="2"/>
  <c r="P47" i="2"/>
  <c r="R47" i="2"/>
  <c r="V47" i="2"/>
  <c r="P11" i="2"/>
  <c r="R11" i="2"/>
  <c r="V11" i="2"/>
  <c r="P142" i="2"/>
  <c r="R142" i="2"/>
  <c r="V142" i="2"/>
  <c r="P130" i="2"/>
  <c r="R130" i="2"/>
  <c r="V130" i="2"/>
  <c r="R1194" i="2"/>
  <c r="V1194" i="2"/>
  <c r="R904" i="2"/>
  <c r="V904" i="2"/>
  <c r="R1014" i="2"/>
  <c r="V1014" i="2"/>
  <c r="R978" i="2"/>
  <c r="V978" i="2"/>
  <c r="R822" i="2"/>
  <c r="V822" i="2"/>
  <c r="R1192" i="2"/>
  <c r="V1192" i="2"/>
  <c r="R1156" i="2"/>
  <c r="V1156" i="2"/>
  <c r="R1108" i="2"/>
  <c r="V1108" i="2"/>
  <c r="R1000" i="2"/>
  <c r="V1000" i="2"/>
  <c r="R1002" i="2"/>
  <c r="V1002" i="2"/>
  <c r="R928" i="2"/>
  <c r="V928" i="2"/>
  <c r="R1120" i="2"/>
  <c r="V1120" i="2"/>
  <c r="R1074" i="2"/>
  <c r="V1074" i="2"/>
  <c r="R990" i="2"/>
  <c r="V990" i="2"/>
  <c r="R930" i="2"/>
  <c r="V930" i="2"/>
  <c r="R1206" i="2"/>
  <c r="V1206" i="2"/>
  <c r="R1110" i="2"/>
  <c r="V1110" i="2"/>
  <c r="R1038" i="2"/>
  <c r="V1038" i="2"/>
  <c r="R762" i="2"/>
  <c r="V762" i="2"/>
  <c r="R964" i="2"/>
  <c r="V964" i="2"/>
  <c r="R1084" i="2"/>
  <c r="V1084" i="2"/>
  <c r="R1024" i="2"/>
  <c r="V1024" i="2"/>
  <c r="R179" i="2"/>
  <c r="V179" i="2"/>
  <c r="R167" i="2"/>
  <c r="V167" i="2"/>
  <c r="R119" i="2"/>
  <c r="V119" i="2"/>
  <c r="R83" i="2"/>
  <c r="V83" i="2"/>
  <c r="R35" i="2"/>
  <c r="V35" i="2"/>
  <c r="R23" i="2"/>
  <c r="V23" i="2"/>
  <c r="R1205" i="2"/>
  <c r="V1205" i="2"/>
  <c r="R844" i="2"/>
  <c r="V844" i="2"/>
  <c r="R177" i="2"/>
  <c r="V177" i="2"/>
  <c r="R105" i="2"/>
  <c r="V105" i="2"/>
  <c r="R69" i="2"/>
  <c r="V69" i="2"/>
  <c r="R21" i="2"/>
  <c r="V21" i="2"/>
  <c r="R9" i="2"/>
  <c r="V9" i="2"/>
  <c r="R820" i="2"/>
  <c r="V820" i="2"/>
  <c r="R808" i="2"/>
  <c r="V808" i="2"/>
  <c r="R796" i="2"/>
  <c r="V796" i="2"/>
  <c r="R1231" i="2"/>
  <c r="V1231" i="2"/>
  <c r="R1195" i="2"/>
  <c r="V1195" i="2"/>
  <c r="R1147" i="2"/>
  <c r="V1147" i="2"/>
  <c r="R1087" i="2"/>
  <c r="V1087" i="2"/>
  <c r="R1063" i="2"/>
  <c r="V1063" i="2"/>
  <c r="R1039" i="2"/>
  <c r="V1039" i="2"/>
  <c r="R991" i="2"/>
  <c r="V991" i="2"/>
  <c r="R1183" i="2"/>
  <c r="V1183" i="2"/>
  <c r="R1027" i="2"/>
  <c r="V1027" i="2"/>
  <c r="R1193" i="2"/>
  <c r="V1193" i="2"/>
  <c r="R1157" i="2"/>
  <c r="V1157" i="2"/>
  <c r="R1145" i="2"/>
  <c r="V1145" i="2"/>
  <c r="R1121" i="2"/>
  <c r="V1121" i="2"/>
  <c r="R1109" i="2"/>
  <c r="V1109" i="2"/>
  <c r="R1037" i="2"/>
  <c r="V1037" i="2"/>
  <c r="R1025" i="2"/>
  <c r="V1025" i="2"/>
  <c r="R1001" i="2"/>
  <c r="V1001" i="2"/>
  <c r="R989" i="2"/>
  <c r="V989" i="2"/>
  <c r="R977" i="2"/>
  <c r="V977" i="2"/>
  <c r="R929" i="2"/>
  <c r="V929" i="2"/>
  <c r="R905" i="2"/>
  <c r="V905" i="2"/>
  <c r="R845" i="2"/>
  <c r="V845" i="2"/>
  <c r="R821" i="2"/>
  <c r="V821" i="2"/>
  <c r="R809" i="2"/>
  <c r="V809" i="2"/>
  <c r="R797" i="2"/>
  <c r="V797" i="2"/>
  <c r="R761" i="2"/>
  <c r="V761" i="2"/>
  <c r="R178" i="2"/>
  <c r="V178" i="2"/>
  <c r="R166" i="2"/>
  <c r="V166" i="2"/>
  <c r="R118" i="2"/>
  <c r="V118" i="2"/>
  <c r="R106" i="2"/>
  <c r="V106" i="2"/>
  <c r="R94" i="2"/>
  <c r="V94" i="2"/>
  <c r="R82" i="2"/>
  <c r="V82" i="2"/>
  <c r="R70" i="2"/>
  <c r="V70" i="2"/>
  <c r="R58" i="2"/>
  <c r="V58" i="2"/>
  <c r="R34" i="2"/>
  <c r="V34" i="2"/>
  <c r="R22" i="2"/>
  <c r="V22" i="2"/>
  <c r="R10" i="2"/>
  <c r="V10" i="2"/>
  <c r="R89" i="2"/>
  <c r="V89" i="2"/>
  <c r="R1226" i="2"/>
  <c r="V1226" i="2"/>
  <c r="R1202" i="2"/>
  <c r="V1202" i="2"/>
  <c r="R1130" i="2"/>
  <c r="V1130" i="2"/>
  <c r="R62" i="2"/>
  <c r="V62" i="2"/>
  <c r="R824" i="2"/>
  <c r="V824" i="2"/>
  <c r="R145" i="2"/>
  <c r="V145" i="2"/>
  <c r="R73" i="2"/>
  <c r="V73" i="2"/>
  <c r="R1188" i="2"/>
  <c r="V1188" i="2"/>
  <c r="R173" i="2"/>
  <c r="V173" i="2"/>
  <c r="R1035" i="2"/>
  <c r="V1035" i="2"/>
  <c r="R1227" i="2"/>
  <c r="V1227" i="2"/>
  <c r="R1155" i="2"/>
  <c r="V1155" i="2"/>
  <c r="R1119" i="2"/>
  <c r="V1119" i="2"/>
  <c r="R1107" i="2"/>
  <c r="V1107" i="2"/>
  <c r="R1083" i="2"/>
  <c r="V1083" i="2"/>
  <c r="R1071" i="2"/>
  <c r="V1071" i="2"/>
  <c r="R999" i="2"/>
  <c r="V999" i="2"/>
  <c r="R987" i="2"/>
  <c r="V987" i="2"/>
  <c r="R963" i="2"/>
  <c r="V963" i="2"/>
  <c r="R927" i="2"/>
  <c r="V927" i="2"/>
  <c r="R903" i="2"/>
  <c r="V903" i="2"/>
  <c r="R891" i="2"/>
  <c r="V891" i="2"/>
  <c r="R867" i="2"/>
  <c r="V867" i="2"/>
  <c r="R807" i="2"/>
  <c r="V807" i="2"/>
  <c r="R1069" i="2"/>
  <c r="V1069" i="2"/>
  <c r="R949" i="2"/>
  <c r="V949" i="2"/>
  <c r="R150" i="2"/>
  <c r="V150" i="2"/>
  <c r="R42" i="2"/>
  <c r="V42" i="2"/>
  <c r="R1223" i="2"/>
  <c r="V1223" i="2"/>
  <c r="R983" i="2"/>
  <c r="V983" i="2"/>
  <c r="R827" i="2"/>
  <c r="V827" i="2"/>
  <c r="R1224" i="2"/>
  <c r="V1224" i="2"/>
  <c r="R1104" i="2"/>
  <c r="V1104" i="2"/>
  <c r="R828" i="2"/>
  <c r="V828" i="2"/>
  <c r="R149" i="2"/>
  <c r="V149" i="2"/>
  <c r="R121" i="2"/>
  <c r="V121" i="2"/>
  <c r="R1210" i="2"/>
  <c r="V1210" i="2"/>
  <c r="R1042" i="2"/>
  <c r="V1042" i="2"/>
  <c r="R826" i="2"/>
  <c r="V826" i="2"/>
  <c r="R176" i="2"/>
  <c r="V176" i="2"/>
  <c r="R152" i="2"/>
  <c r="V152" i="2"/>
  <c r="R128" i="2"/>
  <c r="V128" i="2"/>
  <c r="R68" i="2"/>
  <c r="V68" i="2"/>
  <c r="R8" i="2"/>
  <c r="V8" i="2"/>
  <c r="R1142" i="2"/>
  <c r="V1142" i="2"/>
  <c r="R1106" i="2"/>
  <c r="V1106" i="2"/>
  <c r="R1070" i="2"/>
  <c r="V1070" i="2"/>
  <c r="R1058" i="2"/>
  <c r="V1058" i="2"/>
  <c r="R998" i="2"/>
  <c r="V998" i="2"/>
  <c r="R986" i="2"/>
  <c r="V986" i="2"/>
  <c r="R962" i="2"/>
  <c r="V962" i="2"/>
  <c r="R950" i="2"/>
  <c r="V950" i="2"/>
  <c r="R902" i="2"/>
  <c r="V902" i="2"/>
  <c r="R866" i="2"/>
  <c r="V866" i="2"/>
  <c r="R806" i="2"/>
  <c r="V806" i="2"/>
  <c r="R782" i="2"/>
  <c r="V782" i="2"/>
  <c r="R175" i="2"/>
  <c r="V175" i="2"/>
  <c r="R151" i="2"/>
  <c r="V151" i="2"/>
  <c r="R127" i="2"/>
  <c r="V127" i="2"/>
  <c r="R115" i="2"/>
  <c r="V115" i="2"/>
  <c r="R1055" i="2"/>
  <c r="V1055" i="2"/>
  <c r="R887" i="2"/>
  <c r="V887" i="2"/>
  <c r="R112" i="2"/>
  <c r="V112" i="2"/>
  <c r="R766" i="2"/>
  <c r="V766" i="2"/>
  <c r="R1211" i="2"/>
  <c r="V1211" i="2"/>
  <c r="R1031" i="2"/>
  <c r="V1031" i="2"/>
  <c r="R767" i="2"/>
  <c r="V767" i="2"/>
  <c r="R1209" i="2"/>
  <c r="V1209" i="2"/>
  <c r="R1197" i="2"/>
  <c r="V1197" i="2"/>
  <c r="R1137" i="2"/>
  <c r="V1137" i="2"/>
  <c r="R1053" i="2"/>
  <c r="V1053" i="2"/>
  <c r="R1005" i="2"/>
  <c r="V1005" i="2"/>
  <c r="R1187" i="2"/>
  <c r="V1187" i="2"/>
  <c r="R1091" i="2"/>
  <c r="V1091" i="2"/>
  <c r="R947" i="2"/>
  <c r="V947" i="2"/>
  <c r="R136" i="2"/>
  <c r="V136" i="2"/>
  <c r="R779" i="2"/>
  <c r="V779" i="2"/>
  <c r="R1041" i="2"/>
  <c r="V1041" i="2"/>
  <c r="R1189" i="2"/>
  <c r="V1189" i="2"/>
  <c r="R1196" i="2"/>
  <c r="V1196" i="2"/>
  <c r="R922" i="2"/>
  <c r="V922" i="2"/>
  <c r="R67" i="2"/>
  <c r="V67" i="2"/>
  <c r="R31" i="2"/>
  <c r="V31" i="2"/>
  <c r="R7" i="2"/>
  <c r="V7" i="2"/>
  <c r="R1225" i="2"/>
  <c r="V1225" i="2"/>
  <c r="R1129" i="2"/>
  <c r="V1129" i="2"/>
  <c r="R1105" i="2"/>
  <c r="V1105" i="2"/>
  <c r="R1093" i="2"/>
  <c r="V1093" i="2"/>
  <c r="R1057" i="2"/>
  <c r="V1057" i="2"/>
  <c r="R961" i="2"/>
  <c r="V961" i="2"/>
  <c r="R925" i="2"/>
  <c r="V925" i="2"/>
  <c r="R841" i="2"/>
  <c r="V841" i="2"/>
  <c r="R805" i="2"/>
  <c r="V805" i="2"/>
  <c r="R781" i="2"/>
  <c r="V781" i="2"/>
  <c r="R114" i="2"/>
  <c r="V114" i="2"/>
  <c r="R135" i="2"/>
  <c r="V135" i="2"/>
  <c r="R1212" i="2"/>
  <c r="V1212" i="2"/>
  <c r="R1140" i="2"/>
  <c r="V1140" i="2"/>
  <c r="R1092" i="2"/>
  <c r="V1092" i="2"/>
  <c r="R1056" i="2"/>
  <c r="V1056" i="2"/>
  <c r="R1032" i="2"/>
  <c r="V1032" i="2"/>
  <c r="R948" i="2"/>
  <c r="V948" i="2"/>
  <c r="R888" i="2"/>
  <c r="V888" i="2"/>
  <c r="R864" i="2"/>
  <c r="V864" i="2"/>
  <c r="R852" i="2"/>
  <c r="V852" i="2"/>
  <c r="R780" i="2"/>
  <c r="V780" i="2"/>
  <c r="R137" i="2"/>
  <c r="V137" i="2"/>
  <c r="R113" i="2"/>
  <c r="V113" i="2"/>
  <c r="R1090" i="2"/>
  <c r="V1090" i="2"/>
  <c r="R886" i="2"/>
  <c r="V886" i="2"/>
  <c r="R933" i="2"/>
  <c r="V933" i="2"/>
  <c r="R921" i="2"/>
  <c r="V921" i="2"/>
  <c r="R825" i="2"/>
  <c r="V825" i="2"/>
  <c r="R146" i="2"/>
  <c r="V146" i="2"/>
  <c r="R110" i="2"/>
  <c r="V110" i="2"/>
  <c r="R776" i="2"/>
  <c r="V776" i="2"/>
  <c r="R181" i="2"/>
  <c r="V181" i="2"/>
  <c r="R37" i="2"/>
  <c r="V37" i="2"/>
  <c r="C27" i="18"/>
  <c r="C85" i="18"/>
  <c r="C66" i="18"/>
  <c r="J66" i="18"/>
  <c r="C13" i="18"/>
  <c r="F13" i="18"/>
  <c r="C57" i="18"/>
  <c r="J57" i="18"/>
  <c r="C14" i="18"/>
  <c r="F14" i="18"/>
  <c r="C74" i="18"/>
  <c r="F74" i="18"/>
  <c r="C35" i="18"/>
  <c r="J35" i="18"/>
  <c r="C59" i="18"/>
  <c r="J59" i="18"/>
  <c r="C46" i="18"/>
  <c r="J46" i="18"/>
  <c r="C40" i="18"/>
  <c r="J40" i="18"/>
  <c r="C9" i="18"/>
  <c r="J9" i="18"/>
  <c r="C58" i="18"/>
  <c r="C10" i="18"/>
  <c r="C11" i="18"/>
  <c r="J11" i="18"/>
  <c r="C80" i="18"/>
  <c r="J80" i="18"/>
  <c r="C71" i="18"/>
  <c r="F71" i="18"/>
  <c r="C88" i="18"/>
  <c r="J88" i="18"/>
  <c r="C49" i="18"/>
  <c r="J49" i="18"/>
  <c r="C62" i="18"/>
  <c r="J62" i="18"/>
  <c r="C48" i="18"/>
  <c r="J48" i="18"/>
  <c r="C60" i="18"/>
  <c r="J60" i="18"/>
  <c r="C76" i="18"/>
  <c r="J76" i="18"/>
  <c r="C8" i="18"/>
  <c r="J8" i="18"/>
  <c r="C16" i="18"/>
  <c r="J16" i="18"/>
  <c r="C56" i="18"/>
  <c r="C28" i="18"/>
  <c r="J28" i="18"/>
  <c r="C33" i="18"/>
  <c r="J33" i="18"/>
  <c r="C18" i="18"/>
  <c r="F18" i="18"/>
  <c r="C34" i="18"/>
  <c r="J34" i="18"/>
  <c r="C23" i="18"/>
  <c r="F23" i="18"/>
  <c r="C78" i="18"/>
  <c r="J78" i="18"/>
  <c r="C47" i="18"/>
  <c r="J47" i="18"/>
  <c r="C21" i="18"/>
  <c r="J21" i="18"/>
  <c r="C52" i="18"/>
  <c r="J52" i="18"/>
  <c r="C38" i="18"/>
  <c r="J38" i="18"/>
  <c r="C12" i="18"/>
  <c r="C77" i="18"/>
  <c r="F77" i="18"/>
  <c r="C69" i="18"/>
  <c r="F69" i="18"/>
  <c r="C75" i="18"/>
  <c r="F75" i="18"/>
  <c r="C61" i="18"/>
  <c r="J61" i="18"/>
  <c r="C84" i="18"/>
  <c r="J84" i="18"/>
  <c r="C29" i="18"/>
  <c r="J29" i="18"/>
  <c r="C83" i="18"/>
  <c r="F83" i="18"/>
  <c r="C42" i="18"/>
  <c r="F42" i="18"/>
  <c r="C15" i="18"/>
  <c r="J15" i="18"/>
  <c r="C81" i="18"/>
  <c r="J81" i="18"/>
  <c r="C82" i="18"/>
  <c r="J82" i="18"/>
  <c r="C25" i="18"/>
  <c r="J25" i="18"/>
  <c r="C63" i="18"/>
  <c r="F63" i="18"/>
  <c r="C72" i="18"/>
  <c r="J72" i="18"/>
  <c r="C19" i="18"/>
  <c r="J19" i="18"/>
  <c r="C22" i="18"/>
  <c r="J22" i="18"/>
  <c r="C26" i="18"/>
  <c r="J26" i="18"/>
  <c r="C51" i="18"/>
  <c r="J51" i="18"/>
  <c r="C32" i="18"/>
  <c r="J32" i="18"/>
  <c r="F37" i="18"/>
  <c r="L37" i="18"/>
  <c r="F39" i="18"/>
  <c r="L39" i="18"/>
  <c r="F20" i="18"/>
  <c r="L20" i="18"/>
  <c r="J67" i="18"/>
  <c r="F67" i="18"/>
  <c r="J73" i="18"/>
  <c r="F73" i="18"/>
  <c r="F33" i="18"/>
  <c r="J85" i="18"/>
  <c r="F85" i="18"/>
  <c r="J12" i="18"/>
  <c r="F12" i="18"/>
  <c r="J58" i="18"/>
  <c r="F58" i="18"/>
  <c r="J10" i="18"/>
  <c r="F10" i="18"/>
  <c r="J31" i="18"/>
  <c r="F31" i="18"/>
  <c r="J79" i="18"/>
  <c r="F79" i="18"/>
  <c r="F66" i="18"/>
  <c r="J74" i="18"/>
  <c r="J70" i="18"/>
  <c r="F70" i="18"/>
  <c r="J50" i="18"/>
  <c r="F50" i="18"/>
  <c r="J45" i="18"/>
  <c r="F45" i="18"/>
  <c r="J54" i="18"/>
  <c r="F54" i="18"/>
  <c r="F35" i="18"/>
  <c r="J53" i="18"/>
  <c r="F53" i="18"/>
  <c r="J56" i="18"/>
  <c r="F56" i="18"/>
  <c r="J87" i="18"/>
  <c r="F87" i="18"/>
  <c r="J27" i="18"/>
  <c r="F27" i="18"/>
  <c r="J41" i="18"/>
  <c r="F41" i="18"/>
  <c r="J86" i="18"/>
  <c r="F86" i="18"/>
  <c r="F43" i="18"/>
  <c r="L43" i="18"/>
  <c r="F64" i="18"/>
  <c r="L64" i="18"/>
  <c r="F30" i="18"/>
  <c r="L30" i="18"/>
  <c r="C20" i="21"/>
  <c r="C23" i="21"/>
  <c r="D8" i="21"/>
  <c r="D14" i="21"/>
  <c r="C7" i="21"/>
  <c r="C7" i="18"/>
  <c r="C55" i="18"/>
  <c r="C18" i="21"/>
  <c r="C10" i="21"/>
  <c r="D25" i="21"/>
  <c r="C27" i="21"/>
  <c r="C25" i="21"/>
  <c r="D18" i="21"/>
  <c r="C11" i="21"/>
  <c r="F89" i="18"/>
  <c r="L89" i="18"/>
  <c r="C19" i="21"/>
  <c r="C12" i="21"/>
  <c r="D22" i="21"/>
  <c r="D19" i="21"/>
  <c r="C29" i="21"/>
  <c r="D27" i="21"/>
  <c r="C16" i="21"/>
  <c r="D29" i="21"/>
  <c r="D16" i="21"/>
  <c r="C17" i="21"/>
  <c r="C44" i="18"/>
  <c r="C15" i="21"/>
  <c r="D15" i="21"/>
  <c r="C21" i="21"/>
  <c r="C9" i="21"/>
  <c r="F24" i="18"/>
  <c r="L24" i="18"/>
  <c r="C17" i="18"/>
  <c r="D24" i="21"/>
  <c r="C26" i="21"/>
  <c r="D21" i="21"/>
  <c r="D12" i="21"/>
  <c r="C13" i="21"/>
  <c r="D7" i="21"/>
  <c r="C14" i="21"/>
  <c r="C30" i="21"/>
  <c r="D23" i="21"/>
  <c r="D30" i="21"/>
  <c r="D9" i="21"/>
  <c r="C65" i="18"/>
  <c r="D10" i="21"/>
  <c r="C22" i="21"/>
  <c r="D11" i="21"/>
  <c r="D26" i="21"/>
  <c r="D13" i="21"/>
  <c r="C31" i="21"/>
  <c r="D28" i="21"/>
  <c r="D20" i="21"/>
  <c r="C8" i="21"/>
  <c r="C28" i="21"/>
  <c r="D31" i="21"/>
  <c r="D17" i="21"/>
  <c r="C24" i="21"/>
  <c r="C36" i="18"/>
  <c r="C68" i="18"/>
  <c r="J83" i="18"/>
  <c r="F49" i="18"/>
  <c r="J23" i="18"/>
  <c r="F11" i="18"/>
  <c r="J69" i="18"/>
  <c r="F62" i="18"/>
  <c r="J13" i="18"/>
  <c r="L13" i="18"/>
  <c r="L50" i="18"/>
  <c r="L79" i="18"/>
  <c r="F80" i="18"/>
  <c r="L80" i="18"/>
  <c r="F29" i="18"/>
  <c r="J63" i="18"/>
  <c r="L63" i="18"/>
  <c r="J14" i="18"/>
  <c r="J77" i="18"/>
  <c r="L77" i="18"/>
  <c r="F28" i="18"/>
  <c r="L28" i="18"/>
  <c r="J71" i="18"/>
  <c r="L71" i="18"/>
  <c r="L45" i="18"/>
  <c r="L41" i="18"/>
  <c r="L69" i="18"/>
  <c r="F72" i="18"/>
  <c r="L72" i="18"/>
  <c r="J42" i="18"/>
  <c r="L42" i="18"/>
  <c r="F40" i="18"/>
  <c r="L40" i="18"/>
  <c r="H19" i="21"/>
  <c r="F25" i="18"/>
  <c r="L25" i="18"/>
  <c r="F76" i="18"/>
  <c r="L76" i="18"/>
  <c r="J75" i="18"/>
  <c r="L75" i="18"/>
  <c r="L56" i="18"/>
  <c r="L35" i="18"/>
  <c r="L49" i="18"/>
  <c r="L62" i="18"/>
  <c r="L58" i="18"/>
  <c r="F78" i="18"/>
  <c r="L78" i="18"/>
  <c r="J18" i="18"/>
  <c r="L18" i="18"/>
  <c r="F59" i="18"/>
  <c r="L59" i="18"/>
  <c r="F32" i="18"/>
  <c r="L32" i="18"/>
  <c r="H16" i="21"/>
  <c r="L66" i="18"/>
  <c r="F19" i="18"/>
  <c r="L19" i="18"/>
  <c r="F60" i="18"/>
  <c r="L60" i="18"/>
  <c r="F47" i="18"/>
  <c r="L47" i="18"/>
  <c r="F48" i="18"/>
  <c r="L48" i="18"/>
  <c r="H21" i="21"/>
  <c r="F26" i="18"/>
  <c r="L26" i="18"/>
  <c r="L67" i="18"/>
  <c r="F88" i="18"/>
  <c r="L88" i="18"/>
  <c r="F61" i="18"/>
  <c r="L61" i="18"/>
  <c r="F52" i="18"/>
  <c r="L52" i="18"/>
  <c r="L33" i="18"/>
  <c r="F9" i="18"/>
  <c r="L9" i="18"/>
  <c r="F21" i="18"/>
  <c r="L21" i="18"/>
  <c r="F46" i="18"/>
  <c r="L46" i="18"/>
  <c r="F22" i="18"/>
  <c r="L22" i="18"/>
  <c r="F15" i="18"/>
  <c r="L15" i="18"/>
  <c r="F57" i="18"/>
  <c r="L57" i="18"/>
  <c r="F84" i="18"/>
  <c r="L84" i="18"/>
  <c r="F82" i="18"/>
  <c r="L82" i="18"/>
  <c r="F16" i="18"/>
  <c r="L16" i="18"/>
  <c r="H11" i="21"/>
  <c r="F51" i="18"/>
  <c r="L51" i="18"/>
  <c r="F34" i="18"/>
  <c r="L34" i="18"/>
  <c r="F38" i="18"/>
  <c r="L38" i="18"/>
  <c r="F81" i="18"/>
  <c r="L81" i="18"/>
  <c r="F8" i="18"/>
  <c r="L8" i="18"/>
  <c r="L27" i="18"/>
  <c r="L54" i="18"/>
  <c r="L70" i="18"/>
  <c r="L31" i="18"/>
  <c r="L85" i="18"/>
  <c r="L73" i="18"/>
  <c r="L11" i="18"/>
  <c r="L53" i="18"/>
  <c r="L83" i="18"/>
  <c r="L74" i="18"/>
  <c r="L86" i="18"/>
  <c r="L23" i="18"/>
  <c r="L87" i="18"/>
  <c r="H9" i="21"/>
  <c r="L29" i="18"/>
  <c r="L14" i="18"/>
  <c r="L10" i="18"/>
  <c r="L12" i="18"/>
  <c r="H8" i="21"/>
  <c r="J17" i="18"/>
  <c r="F17" i="18"/>
  <c r="J68" i="18"/>
  <c r="F68" i="18"/>
  <c r="J36" i="18"/>
  <c r="F36" i="18"/>
  <c r="J44" i="18"/>
  <c r="F44" i="18"/>
  <c r="J55" i="18"/>
  <c r="F55" i="18"/>
  <c r="J65" i="18"/>
  <c r="F65" i="18"/>
  <c r="J7" i="18"/>
  <c r="F7" i="18"/>
  <c r="H10" i="21"/>
  <c r="H31" i="21"/>
  <c r="L36" i="18"/>
  <c r="H18" i="21"/>
  <c r="L7" i="18"/>
  <c r="H7" i="21"/>
  <c r="L65" i="18"/>
  <c r="H26" i="21"/>
  <c r="H25" i="21"/>
  <c r="H30" i="21"/>
  <c r="H29" i="21"/>
  <c r="L44" i="18"/>
  <c r="H20" i="21"/>
  <c r="H17" i="21"/>
  <c r="H13" i="21"/>
  <c r="H24" i="21"/>
  <c r="H14" i="21"/>
  <c r="H28" i="21"/>
  <c r="L68" i="18"/>
  <c r="H27" i="21"/>
  <c r="H15" i="21"/>
  <c r="H22" i="21"/>
  <c r="L55" i="18"/>
  <c r="H23" i="21"/>
  <c r="L17" i="18"/>
  <c r="H12" i="21"/>
  <c r="E9" i="6"/>
  <c r="W148" i="2"/>
  <c r="W1158" i="2"/>
  <c r="W55" i="2"/>
  <c r="W1122" i="2"/>
  <c r="W945" i="2"/>
  <c r="W1179" i="2"/>
  <c r="W1094" i="2"/>
  <c r="W43" i="2"/>
  <c r="W942" i="2"/>
  <c r="W1159" i="2"/>
  <c r="W890" i="2"/>
  <c r="W870" i="2"/>
  <c r="W131" i="2"/>
  <c r="W33" i="2"/>
  <c r="W1051" i="2"/>
  <c r="W71" i="2"/>
  <c r="W46" i="2"/>
  <c r="W1143" i="2"/>
  <c r="W161" i="2"/>
  <c r="W1003" i="2"/>
  <c r="W66" i="2"/>
  <c r="W911" i="2"/>
  <c r="W54" i="2"/>
  <c r="W1180" i="2"/>
  <c r="W839" i="2"/>
  <c r="W785" i="2"/>
  <c r="W1144" i="2"/>
  <c r="W988" i="2"/>
  <c r="W1022" i="2"/>
  <c r="W98" i="2"/>
  <c r="W914" i="2"/>
  <c r="W1176" i="2"/>
  <c r="W860" i="2"/>
  <c r="W985" i="2"/>
  <c r="W960" i="2"/>
  <c r="W913" i="2"/>
  <c r="W840" i="2"/>
  <c r="W889" i="2"/>
  <c r="W53" i="2"/>
  <c r="W1181" i="2"/>
  <c r="W972" i="2"/>
  <c r="W941" i="2"/>
  <c r="W1068" i="2"/>
  <c r="W181" i="2"/>
  <c r="W37" i="2"/>
  <c r="W950" i="2"/>
  <c r="W168" i="2"/>
  <c r="W907" i="2"/>
  <c r="W1185" i="2"/>
  <c r="W78" i="2"/>
  <c r="W818" i="2"/>
  <c r="W124" i="2"/>
  <c r="W1178" i="2"/>
  <c r="W1037" i="2"/>
  <c r="W920" i="2"/>
  <c r="W107" i="2"/>
  <c r="W1141" i="2"/>
  <c r="W1060" i="2"/>
  <c r="W817" i="2"/>
  <c r="W858" i="2"/>
  <c r="W845" i="2"/>
  <c r="W852" i="2"/>
  <c r="W927" i="2"/>
  <c r="W127" i="2"/>
  <c r="W921" i="2"/>
  <c r="W1210" i="2"/>
  <c r="W119" i="2"/>
  <c r="W25" i="2"/>
  <c r="W171" i="2"/>
  <c r="W1166" i="2"/>
  <c r="W819" i="2"/>
  <c r="W1064" i="2"/>
  <c r="W766" i="2"/>
  <c r="W132" i="2"/>
  <c r="W999" i="2"/>
  <c r="W915" i="2"/>
  <c r="W882" i="2"/>
  <c r="W149" i="2"/>
  <c r="W1056" i="2"/>
  <c r="W1111" i="2"/>
  <c r="W31" i="2"/>
  <c r="W118" i="2"/>
  <c r="W155" i="2"/>
  <c r="W1213" i="2"/>
  <c r="W809" i="2"/>
  <c r="W48" i="2"/>
  <c r="W787" i="2"/>
  <c r="W111" i="2"/>
  <c r="W1214" i="2"/>
  <c r="W162" i="2"/>
  <c r="W878" i="2"/>
  <c r="W114" i="2"/>
  <c r="W62" i="2"/>
  <c r="W1115" i="2"/>
  <c r="W1216" i="2"/>
  <c r="W1033" i="2"/>
  <c r="W884" i="2"/>
  <c r="W1200" i="2"/>
  <c r="W966" i="2"/>
  <c r="W828" i="2"/>
  <c r="W1232" i="2"/>
  <c r="W900" i="2"/>
  <c r="W88" i="2"/>
  <c r="W1009" i="2"/>
  <c r="W795" i="2"/>
  <c r="W79" i="2"/>
  <c r="W122" i="2"/>
  <c r="W87" i="2"/>
  <c r="W1199" i="2"/>
  <c r="W1049" i="2"/>
  <c r="W57" i="2"/>
  <c r="W1124" i="2"/>
  <c r="W964" i="2"/>
  <c r="W1145" i="2"/>
  <c r="W859" i="2"/>
  <c r="W140" i="2"/>
  <c r="W1212" i="2"/>
  <c r="W904" i="2"/>
  <c r="W1118" i="2"/>
  <c r="W106" i="2"/>
  <c r="W1169" i="2"/>
  <c r="W843" i="2"/>
  <c r="W1103" i="2"/>
  <c r="W851" i="2"/>
  <c r="W1230" i="2"/>
  <c r="W949" i="2"/>
  <c r="W1084" i="2"/>
  <c r="W1116" i="2"/>
  <c r="W1006" i="2"/>
  <c r="W1177" i="2"/>
  <c r="W951" i="2"/>
  <c r="W1026" i="2"/>
  <c r="W27" i="2"/>
  <c r="W1008" i="2"/>
  <c r="W102" i="2"/>
  <c r="W1219" i="2"/>
  <c r="W933" i="2"/>
  <c r="W841" i="2"/>
  <c r="W1202" i="2"/>
  <c r="W150" i="2"/>
  <c r="W80" i="2"/>
  <c r="W1191" i="2"/>
  <c r="W1136" i="2"/>
  <c r="W816" i="2"/>
  <c r="W10" i="2"/>
  <c r="W838" i="2"/>
  <c r="W1167" i="2"/>
  <c r="W1218" i="2"/>
  <c r="W1192" i="2"/>
  <c r="W863" i="2"/>
  <c r="W1140" i="2"/>
  <c r="W157" i="2"/>
  <c r="W929" i="2"/>
  <c r="W136" i="2"/>
  <c r="W802" i="2"/>
  <c r="W50" i="2"/>
  <c r="W120" i="2"/>
  <c r="W807" i="2"/>
  <c r="W781" i="2"/>
  <c r="W56" i="2"/>
  <c r="W961" i="2"/>
  <c r="W1055" i="2"/>
  <c r="W1001" i="2"/>
  <c r="W925" i="2"/>
  <c r="W173" i="2"/>
  <c r="W142" i="2"/>
  <c r="W1081" i="2"/>
  <c r="W892" i="2"/>
  <c r="W1206" i="2"/>
  <c r="W1057" i="2"/>
  <c r="W767" i="2"/>
  <c r="W847" i="2"/>
  <c r="W1089" i="2"/>
  <c r="W1186" i="2"/>
  <c r="W1010" i="2"/>
  <c r="W22" i="2"/>
  <c r="W812" i="2"/>
  <c r="W65" i="2"/>
  <c r="W1053" i="2"/>
  <c r="W1197" i="2"/>
  <c r="W60" i="2"/>
  <c r="W782" i="2"/>
  <c r="W866" i="2"/>
  <c r="W105" i="2"/>
  <c r="W156" i="2"/>
  <c r="W895" i="2"/>
  <c r="W1029" i="2"/>
  <c r="W1138" i="2"/>
  <c r="W1182" i="2"/>
  <c r="W973" i="2"/>
  <c r="W1072" i="2"/>
  <c r="W82" i="2"/>
  <c r="W829" i="2"/>
  <c r="W1125" i="2"/>
  <c r="W991" i="2"/>
  <c r="W968" i="2"/>
  <c r="W794" i="2"/>
  <c r="W165" i="2"/>
  <c r="W100" i="2"/>
  <c r="W1034" i="2"/>
  <c r="W1217" i="2"/>
  <c r="W1077" i="2"/>
  <c r="W772" i="2"/>
  <c r="W1129" i="2"/>
  <c r="W145" i="2"/>
  <c r="W1013" i="2"/>
  <c r="W888" i="2"/>
  <c r="W1042" i="2"/>
  <c r="W1091" i="2"/>
  <c r="W75" i="2"/>
  <c r="W1117" i="2"/>
  <c r="W922" i="2"/>
  <c r="W1193" i="2"/>
  <c r="W1075" i="2"/>
  <c r="W104" i="2"/>
  <c r="W1215" i="2"/>
  <c r="W998" i="2"/>
  <c r="W1004" i="2"/>
  <c r="W1058" i="2"/>
  <c r="W820" i="2"/>
  <c r="W1227" i="2"/>
  <c r="W35" i="2"/>
  <c r="W174" i="2"/>
  <c r="W49" i="2"/>
  <c r="W796" i="2"/>
  <c r="W957" i="2"/>
  <c r="W939" i="2"/>
  <c r="W1155" i="2"/>
  <c r="W848" i="2"/>
  <c r="W790" i="2"/>
  <c r="W32" i="2"/>
  <c r="W811" i="2"/>
  <c r="W1112" i="2"/>
  <c r="W936" i="2"/>
  <c r="W1059" i="2"/>
  <c r="W791" i="2"/>
  <c r="W1073" i="2"/>
  <c r="W52" i="2"/>
  <c r="W773" i="2"/>
  <c r="W17" i="2"/>
  <c r="W801" i="2"/>
  <c r="W778" i="2"/>
  <c r="W854" i="2"/>
  <c r="W1050" i="2"/>
  <c r="W1019" i="2"/>
  <c r="W1047" i="2"/>
  <c r="W1044" i="2"/>
  <c r="W178" i="2"/>
  <c r="W42" i="2"/>
  <c r="W1110" i="2"/>
  <c r="W121" i="2"/>
  <c r="W996" i="2"/>
  <c r="W1109" i="2"/>
  <c r="W61" i="2"/>
  <c r="W934" i="2"/>
  <c r="W40" i="2"/>
  <c r="W1076" i="2"/>
  <c r="W833" i="2"/>
  <c r="W1014" i="2"/>
  <c r="W113" i="2"/>
  <c r="W824" i="2"/>
  <c r="W887" i="2"/>
  <c r="W837" i="2"/>
  <c r="W1017" i="2"/>
  <c r="W1101" i="2"/>
  <c r="W769" i="2"/>
  <c r="W1203" i="2"/>
  <c r="W956" i="2"/>
  <c r="W874" i="2"/>
  <c r="W883" i="2"/>
  <c r="W137" i="2"/>
  <c r="W977" i="2"/>
  <c r="W1184" i="2"/>
  <c r="W1164" i="2"/>
  <c r="W81" i="2"/>
  <c r="W1097" i="2"/>
  <c r="W1139" i="2"/>
  <c r="W1078" i="2"/>
  <c r="W1070" i="2"/>
  <c r="W978" i="2"/>
  <c r="W912" i="2"/>
  <c r="W1222" i="2"/>
  <c r="W862" i="2"/>
  <c r="W1082" i="2"/>
  <c r="W1100" i="2"/>
  <c r="W924" i="2"/>
  <c r="W1015" i="2"/>
  <c r="W831" i="2"/>
  <c r="W953" i="2"/>
  <c r="W1054" i="2"/>
  <c r="W931" i="2"/>
  <c r="W761" i="2"/>
  <c r="W1207" i="2"/>
  <c r="W990" i="2"/>
  <c r="W1187" i="2"/>
  <c r="W166" i="2"/>
  <c r="W115" i="2"/>
  <c r="W1000" i="2"/>
  <c r="W763" i="2"/>
  <c r="W151" i="2"/>
  <c r="W1196" i="2"/>
  <c r="W1066" i="2"/>
  <c r="W172" i="2"/>
  <c r="W1188" i="2"/>
  <c r="W1148" i="2"/>
  <c r="W1133" i="2"/>
  <c r="W94" i="2"/>
  <c r="W128" i="2"/>
  <c r="W762" i="2"/>
  <c r="W1149" i="2"/>
  <c r="W15" i="2"/>
  <c r="W1165" i="2"/>
  <c r="W129" i="2"/>
  <c r="W1090" i="2"/>
  <c r="W1028" i="2"/>
  <c r="W1126" i="2"/>
  <c r="W1194" i="2"/>
  <c r="W955" i="2"/>
  <c r="W69" i="2"/>
  <c r="W184" i="2"/>
  <c r="W154" i="2"/>
  <c r="W935" i="2"/>
  <c r="W101" i="2"/>
  <c r="W28" i="2"/>
  <c r="W918" i="2"/>
  <c r="W970" i="2"/>
  <c r="W164" i="2"/>
  <c r="W832" i="2"/>
  <c r="W901" i="2"/>
  <c r="W1172" i="2"/>
  <c r="W1128" i="2"/>
  <c r="W872" i="2"/>
  <c r="W153" i="2"/>
  <c r="W923" i="2"/>
  <c r="W815" i="2"/>
  <c r="W962" i="2"/>
  <c r="W1063" i="2"/>
  <c r="W176" i="2"/>
  <c r="W979" i="2"/>
  <c r="W814" i="2"/>
  <c r="W974" i="2"/>
  <c r="W1228" i="2"/>
  <c r="W992" i="2"/>
  <c r="W1071" i="2"/>
  <c r="W1156" i="2"/>
  <c r="W803" i="2"/>
  <c r="W906" i="2"/>
  <c r="W797" i="2"/>
  <c r="W792" i="2"/>
  <c r="W886" i="2"/>
  <c r="W21" i="2"/>
  <c r="W1223" i="2"/>
  <c r="W130" i="2"/>
  <c r="W823" i="2"/>
  <c r="W159" i="2"/>
  <c r="W865" i="2"/>
  <c r="W1161" i="2"/>
  <c r="W1027" i="2"/>
  <c r="W26" i="2"/>
  <c r="W23" i="2"/>
  <c r="W1002" i="2"/>
  <c r="W786" i="2"/>
  <c r="W97" i="2"/>
  <c r="W1079" i="2"/>
  <c r="W788" i="2"/>
  <c r="W1107" i="2"/>
  <c r="W836" i="2"/>
  <c r="W1175" i="2"/>
  <c r="W777" i="2"/>
  <c r="W138" i="2"/>
  <c r="W1096" i="2"/>
  <c r="W92" i="2"/>
  <c r="W1067" i="2"/>
  <c r="W867" i="2"/>
  <c r="W146" i="2"/>
  <c r="W177" i="2"/>
  <c r="W170" i="2"/>
  <c r="W910" i="2"/>
  <c r="W89" i="2"/>
  <c r="W1208" i="2"/>
  <c r="W1195" i="2"/>
  <c r="W117" i="2"/>
  <c r="W995" i="2"/>
  <c r="W873" i="2"/>
  <c r="W1121" i="2"/>
  <c r="W965" i="2"/>
  <c r="W1146" i="2"/>
  <c r="W1205" i="2"/>
  <c r="W11" i="2"/>
  <c r="W967" i="2"/>
  <c r="W1045" i="2"/>
  <c r="W822" i="2"/>
  <c r="W1209" i="2"/>
  <c r="W9" i="2"/>
  <c r="W1021" i="2"/>
  <c r="W72" i="2"/>
  <c r="W806" i="2"/>
  <c r="W938" i="2"/>
  <c r="W1173" i="2"/>
  <c r="W58" i="2"/>
  <c r="W944" i="2"/>
  <c r="W981" i="2"/>
  <c r="W64" i="2"/>
  <c r="W158" i="2"/>
  <c r="W868" i="2"/>
  <c r="W997" i="2"/>
  <c r="W1123" i="2"/>
  <c r="W47" i="2"/>
  <c r="W835" i="2"/>
  <c r="W1036" i="2"/>
  <c r="W1168" i="2"/>
  <c r="W987" i="2"/>
  <c r="W800" i="2"/>
  <c r="W930" i="2"/>
  <c r="W182" i="2"/>
  <c r="W90" i="2"/>
  <c r="W1220" i="2"/>
  <c r="W135" i="2"/>
  <c r="W1183" i="2"/>
  <c r="W826" i="2"/>
  <c r="W928" i="2"/>
  <c r="W63" i="2"/>
  <c r="W1024" i="2"/>
  <c r="W139" i="2"/>
  <c r="W905" i="2"/>
  <c r="W1074" i="2"/>
  <c r="W143" i="2"/>
  <c r="W169" i="2"/>
  <c r="W779" i="2"/>
  <c r="W186" i="2"/>
  <c r="W1038" i="2"/>
  <c r="W1080" i="2"/>
  <c r="W1163" i="2"/>
  <c r="W875" i="2"/>
  <c r="W971" i="2"/>
  <c r="W1114" i="2"/>
  <c r="W952" i="2"/>
  <c r="W16" i="2"/>
  <c r="W825" i="2"/>
  <c r="W963" i="2"/>
  <c r="W24" i="2"/>
  <c r="W1030" i="2"/>
  <c r="W846" i="2"/>
  <c r="W1085" i="2"/>
  <c r="W179" i="2"/>
  <c r="W36" i="2"/>
  <c r="W909" i="2"/>
  <c r="W1231" i="2"/>
  <c r="W834" i="2"/>
  <c r="W1225" i="2"/>
  <c r="W110" i="2"/>
  <c r="W903" i="2"/>
  <c r="W12" i="2"/>
  <c r="W13" i="2"/>
  <c r="W1162" i="2"/>
  <c r="W95" i="2"/>
  <c r="W1099" i="2"/>
  <c r="W784" i="2"/>
  <c r="W112" i="2"/>
  <c r="W1201" i="2"/>
  <c r="W144" i="2"/>
  <c r="W68" i="2"/>
  <c r="W1170" i="2"/>
  <c r="W1154" i="2"/>
  <c r="W789" i="2"/>
  <c r="W853" i="2"/>
  <c r="W1092" i="2"/>
  <c r="W1016" i="2"/>
  <c r="W1113" i="2"/>
  <c r="W1011" i="2"/>
  <c r="W861" i="2"/>
  <c r="W976" i="2"/>
  <c r="W163" i="2"/>
  <c r="W86" i="2"/>
  <c r="W67" i="2"/>
  <c r="W83" i="2"/>
  <c r="W1226" i="2"/>
  <c r="W96" i="2"/>
  <c r="W1150" i="2"/>
  <c r="W1098" i="2"/>
  <c r="W798" i="2"/>
  <c r="W29" i="2"/>
  <c r="W59" i="2"/>
  <c r="W799" i="2"/>
  <c r="W180" i="2"/>
  <c r="W1233" i="2"/>
  <c r="W937" i="2"/>
  <c r="W1035" i="2"/>
  <c r="W84" i="2"/>
  <c r="W1152" i="2"/>
  <c r="W109" i="2"/>
  <c r="W850" i="2"/>
  <c r="W842" i="2"/>
  <c r="W940" i="2"/>
  <c r="W844" i="2"/>
  <c r="W993" i="2"/>
  <c r="W813" i="2"/>
  <c r="W1120" i="2"/>
  <c r="W77" i="2"/>
  <c r="W44" i="2"/>
  <c r="W880" i="2"/>
  <c r="W1132" i="2"/>
  <c r="W764" i="2"/>
  <c r="W804" i="2"/>
  <c r="W74" i="2"/>
  <c r="W19" i="2"/>
  <c r="W821" i="2"/>
  <c r="W1088" i="2"/>
  <c r="W39" i="2"/>
  <c r="W45" i="2"/>
  <c r="W856" i="2"/>
  <c r="W1043" i="2"/>
  <c r="W881" i="2"/>
  <c r="W1018" i="2"/>
  <c r="W1204" i="2"/>
  <c r="W85" i="2"/>
  <c r="W943" i="2"/>
  <c r="W1032" i="2"/>
  <c r="W8" i="2"/>
  <c r="W51" i="2"/>
  <c r="W1189" i="2"/>
  <c r="W793" i="2"/>
  <c r="W1065" i="2"/>
  <c r="W1005" i="2"/>
  <c r="W776" i="2"/>
  <c r="W969" i="2"/>
  <c r="W1229" i="2"/>
  <c r="W91" i="2"/>
  <c r="W1069" i="2"/>
  <c r="W73" i="2"/>
  <c r="W980" i="2"/>
  <c r="W1135" i="2"/>
  <c r="W1062" i="2"/>
  <c r="W1023" i="2"/>
  <c r="W902" i="2"/>
  <c r="W897" i="2"/>
  <c r="W948" i="2"/>
  <c r="W1093" i="2"/>
  <c r="W1105" i="2"/>
  <c r="W147" i="2"/>
  <c r="W783" i="2"/>
  <c r="W1137" i="2"/>
  <c r="W869" i="2"/>
  <c r="W893" i="2"/>
  <c r="W152" i="2"/>
  <c r="W830" i="2"/>
  <c r="W827" i="2"/>
  <c r="W982" i="2"/>
  <c r="W1131" i="2"/>
  <c r="W1211" i="2"/>
  <c r="W167" i="2"/>
  <c r="W38" i="2"/>
  <c r="W1142" i="2"/>
  <c r="W808" i="2"/>
  <c r="W1134" i="2"/>
  <c r="W857" i="2"/>
  <c r="W14" i="2"/>
  <c r="W898" i="2"/>
  <c r="W810" i="2"/>
  <c r="W899" i="2"/>
  <c r="W926" i="2"/>
  <c r="W20" i="2"/>
  <c r="W994" i="2"/>
  <c r="W1086" i="2"/>
  <c r="W1007" i="2"/>
  <c r="W160" i="2"/>
  <c r="W1040" i="2"/>
  <c r="W30" i="2"/>
  <c r="W864" i="2"/>
  <c r="W986" i="2"/>
  <c r="W1190" i="2"/>
  <c r="W175" i="2"/>
  <c r="W1031" i="2"/>
  <c r="W1127" i="2"/>
  <c r="W765" i="2"/>
  <c r="W768" i="2"/>
  <c r="W125" i="2"/>
  <c r="W954" i="2"/>
  <c r="W103" i="2"/>
  <c r="W1171" i="2"/>
  <c r="W1157" i="2"/>
  <c r="W849" i="2"/>
  <c r="W141" i="2"/>
  <c r="W1061" i="2"/>
  <c r="W774" i="2"/>
  <c r="W133" i="2"/>
  <c r="W185" i="2"/>
  <c r="W896" i="2"/>
  <c r="W975" i="2"/>
  <c r="W1151" i="2"/>
  <c r="W1020" i="2"/>
  <c r="W18" i="2"/>
  <c r="W894" i="2"/>
  <c r="W877" i="2"/>
  <c r="W1147" i="2"/>
  <c r="W1106" i="2"/>
  <c r="W1083" i="2"/>
  <c r="W958" i="2"/>
  <c r="W983" i="2"/>
  <c r="W908" i="2"/>
  <c r="W108" i="2"/>
  <c r="W780" i="2"/>
  <c r="W1102" i="2"/>
  <c r="W1221" i="2"/>
  <c r="W959" i="2"/>
  <c r="W1104" i="2"/>
  <c r="W183" i="2"/>
  <c r="W989" i="2"/>
  <c r="W947" i="2"/>
  <c r="W876" i="2"/>
  <c r="W1039" i="2"/>
  <c r="W116" i="2"/>
  <c r="W855" i="2"/>
  <c r="W879" i="2"/>
  <c r="W775" i="2"/>
  <c r="W1119" i="2"/>
  <c r="W34" i="2"/>
  <c r="W1198" i="2"/>
  <c r="W891" i="2"/>
  <c r="W1052" i="2"/>
  <c r="W946" i="2"/>
  <c r="W41" i="2"/>
  <c r="W76" i="2"/>
  <c r="W885" i="2"/>
  <c r="W1025" i="2"/>
  <c r="W1095" i="2"/>
  <c r="W1108" i="2"/>
  <c r="W919" i="2"/>
  <c r="W916" i="2"/>
  <c r="W932" i="2"/>
  <c r="W70" i="2"/>
  <c r="W805" i="2"/>
  <c r="W126" i="2"/>
  <c r="W1224" i="2"/>
  <c r="W770" i="2"/>
  <c r="W1174" i="2"/>
  <c r="W134" i="2"/>
  <c r="W7" i="2"/>
  <c r="W771" i="2"/>
  <c r="W1087" i="2"/>
  <c r="W93" i="2"/>
  <c r="W917" i="2"/>
  <c r="W1041" i="2"/>
  <c r="W99" i="2"/>
  <c r="W1153" i="2"/>
  <c r="W871" i="2"/>
  <c r="W1130" i="2"/>
  <c r="W1046" i="2"/>
  <c r="W1012" i="2"/>
  <c r="W984" i="2"/>
  <c r="W1160" i="2"/>
  <c r="W123" i="2"/>
  <c r="W1048" i="2"/>
  <c r="E51" i="6"/>
  <c r="F51" i="6"/>
  <c r="E52" i="6"/>
  <c r="E53" i="6"/>
  <c r="E54" i="6"/>
  <c r="E30" i="21"/>
  <c r="E17" i="21"/>
  <c r="E19" i="21"/>
  <c r="E16" i="21"/>
  <c r="E25" i="21"/>
  <c r="E21" i="21"/>
  <c r="E11" i="21"/>
  <c r="E7" i="21"/>
  <c r="E26" i="21"/>
  <c r="E8" i="21"/>
  <c r="E15" i="21"/>
  <c r="E24" i="21"/>
  <c r="E20" i="21"/>
  <c r="E29" i="21"/>
  <c r="E18" i="21"/>
  <c r="E28" i="21"/>
  <c r="E22" i="21"/>
  <c r="E31" i="21"/>
  <c r="E14" i="21"/>
  <c r="E9" i="21"/>
  <c r="E27" i="21"/>
  <c r="E10" i="21"/>
  <c r="E12" i="21"/>
  <c r="E23" i="21"/>
  <c r="E13" i="21"/>
  <c r="E44" i="6"/>
  <c r="E43" i="6"/>
  <c r="E42" i="6"/>
  <c r="E40" i="6"/>
  <c r="E33" i="6"/>
  <c r="E32" i="6"/>
  <c r="E31" i="6"/>
  <c r="F54" i="6"/>
  <c r="F52" i="6"/>
  <c r="F53" i="6"/>
  <c r="E27" i="6"/>
  <c r="E45" i="6"/>
  <c r="E26" i="6"/>
  <c r="E34" i="6"/>
  <c r="E39" i="6"/>
  <c r="E28" i="6"/>
  <c r="I32" i="21" l="1"/>
</calcChain>
</file>

<file path=xl/sharedStrings.xml><?xml version="1.0" encoding="utf-8"?>
<sst xmlns="http://schemas.openxmlformats.org/spreadsheetml/2006/main" count="12847" uniqueCount="934">
  <si>
    <t>Locatie</t>
  </si>
  <si>
    <t>Verdieping</t>
  </si>
  <si>
    <t>Ruimte nummer</t>
  </si>
  <si>
    <t>Ruimte categorie</t>
  </si>
  <si>
    <t>Vloer soort</t>
  </si>
  <si>
    <t xml:space="preserve">M2 vloer </t>
  </si>
  <si>
    <t>Bijzonderheden / opmerkingen</t>
  </si>
  <si>
    <t>Beekbergen</t>
  </si>
  <si>
    <t>Begane grond</t>
  </si>
  <si>
    <t>0.0</t>
  </si>
  <si>
    <t>Buitenentree</t>
  </si>
  <si>
    <t>Beton/stoeptegel</t>
  </si>
  <si>
    <t>0.1</t>
  </si>
  <si>
    <t>Entree + drooglopmat</t>
  </si>
  <si>
    <t>Tapijt</t>
  </si>
  <si>
    <t>0.2</t>
  </si>
  <si>
    <t>Hal</t>
  </si>
  <si>
    <t>Linoleum</t>
  </si>
  <si>
    <t>0.3</t>
  </si>
  <si>
    <t>Gang</t>
  </si>
  <si>
    <t>0.4</t>
  </si>
  <si>
    <t>Toilet</t>
  </si>
  <si>
    <t>Gietvloer</t>
  </si>
  <si>
    <t>0.5</t>
  </si>
  <si>
    <t>Repro/Postkamer</t>
  </si>
  <si>
    <t>Administratieve ruimten</t>
  </si>
  <si>
    <t>0.6</t>
  </si>
  <si>
    <t>Garderobe</t>
  </si>
  <si>
    <t>0.7</t>
  </si>
  <si>
    <t>Personeelstoilet</t>
  </si>
  <si>
    <t>0.8</t>
  </si>
  <si>
    <t>personeelsruimte</t>
  </si>
  <si>
    <t>Personeelsruimte</t>
  </si>
  <si>
    <t>PVC</t>
  </si>
  <si>
    <t>0.9</t>
  </si>
  <si>
    <t>Kantoor</t>
  </si>
  <si>
    <t>0.10</t>
  </si>
  <si>
    <t>Kantoor directie</t>
  </si>
  <si>
    <t>0.11</t>
  </si>
  <si>
    <t>Kantoor IB ruimte</t>
  </si>
  <si>
    <t>0.12</t>
  </si>
  <si>
    <t>Leslokaal theorie</t>
  </si>
  <si>
    <t>0.13</t>
  </si>
  <si>
    <t>0.14</t>
  </si>
  <si>
    <t>0.15</t>
  </si>
  <si>
    <t>0.16</t>
  </si>
  <si>
    <t>0.17</t>
  </si>
  <si>
    <t>Kleuterlokaal</t>
  </si>
  <si>
    <t>0.18</t>
  </si>
  <si>
    <t>0.19</t>
  </si>
  <si>
    <t>0.20</t>
  </si>
  <si>
    <t>Berging</t>
  </si>
  <si>
    <t>0.21</t>
  </si>
  <si>
    <t>Vergaderruimte</t>
  </si>
  <si>
    <t>0.22</t>
  </si>
  <si>
    <t>0.23</t>
  </si>
  <si>
    <t>0.24</t>
  </si>
  <si>
    <t>0.25</t>
  </si>
  <si>
    <t>Toilet mindervaliden</t>
  </si>
  <si>
    <t>0.26</t>
  </si>
  <si>
    <t>Berging stoelen</t>
  </si>
  <si>
    <t>0.27</t>
  </si>
  <si>
    <t>Multifunctionele ruimte</t>
  </si>
  <si>
    <t>0.27a</t>
  </si>
  <si>
    <t>Berging gymtoestellen</t>
  </si>
  <si>
    <t>0.28a</t>
  </si>
  <si>
    <t>0.28b</t>
  </si>
  <si>
    <t>0.45</t>
  </si>
  <si>
    <t>Trap</t>
  </si>
  <si>
    <t>1e etage</t>
  </si>
  <si>
    <t>1.01</t>
  </si>
  <si>
    <t>1.02</t>
  </si>
  <si>
    <t>1.03</t>
  </si>
  <si>
    <t>1.04</t>
  </si>
  <si>
    <t>1.05</t>
  </si>
  <si>
    <t>Technische ruimte</t>
  </si>
  <si>
    <t>1.06</t>
  </si>
  <si>
    <t>1.07</t>
  </si>
  <si>
    <t>1.08</t>
  </si>
  <si>
    <t>Serverruimte</t>
  </si>
  <si>
    <t>1.09</t>
  </si>
  <si>
    <t>1.10</t>
  </si>
  <si>
    <t>1.11</t>
  </si>
  <si>
    <t>niet in onderhoud</t>
  </si>
  <si>
    <t>1.12</t>
  </si>
  <si>
    <t>Computerruimte</t>
  </si>
  <si>
    <t>1.13</t>
  </si>
  <si>
    <t>1.14</t>
  </si>
  <si>
    <t>1.15</t>
  </si>
  <si>
    <t>1.16</t>
  </si>
  <si>
    <t>1.17</t>
  </si>
  <si>
    <t>1.18</t>
  </si>
  <si>
    <t>Berg en Bos</t>
  </si>
  <si>
    <t>Steen/DHGT</t>
  </si>
  <si>
    <t>Algemene ruimte</t>
  </si>
  <si>
    <t>pantry</t>
  </si>
  <si>
    <t>0.28</t>
  </si>
  <si>
    <t>0.29</t>
  </si>
  <si>
    <t>0.30</t>
  </si>
  <si>
    <t>0.31</t>
  </si>
  <si>
    <t>0.32</t>
  </si>
  <si>
    <t>Verwerkingsruimte</t>
  </si>
  <si>
    <t>0.33</t>
  </si>
  <si>
    <t>0.34</t>
  </si>
  <si>
    <t>0.35</t>
  </si>
  <si>
    <t>0.36</t>
  </si>
  <si>
    <t>0.37</t>
  </si>
  <si>
    <t>Kleedruimte</t>
  </si>
  <si>
    <t>0.38</t>
  </si>
  <si>
    <t>0.39</t>
  </si>
  <si>
    <t>0.40</t>
  </si>
  <si>
    <t>0.41</t>
  </si>
  <si>
    <t>Sportzaal</t>
  </si>
  <si>
    <t>0.42</t>
  </si>
  <si>
    <t>De Boemerang</t>
  </si>
  <si>
    <t>Werkkast</t>
  </si>
  <si>
    <t>Douche</t>
  </si>
  <si>
    <t>Kleedruimten</t>
  </si>
  <si>
    <t>Motoriek/bijschakelruimte</t>
  </si>
  <si>
    <t>Kantoor congiërge</t>
  </si>
  <si>
    <t>0.43</t>
  </si>
  <si>
    <t>0.44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</si>
  <si>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</si>
  <si>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</si>
  <si>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</si>
  <si>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</si>
  <si>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</si>
  <si>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</si>
  <si>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</si>
  <si>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</si>
  <si>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</si>
  <si>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</si>
  <si>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N 0.1</t>
  </si>
  <si>
    <t>Hal Noodlokaal</t>
  </si>
  <si>
    <t>N 0.2</t>
  </si>
  <si>
    <t>N 0.3</t>
  </si>
  <si>
    <t>N 0.4</t>
  </si>
  <si>
    <t>Lesruimte theorie Noodlokaal</t>
  </si>
  <si>
    <t>Mediatheek</t>
  </si>
  <si>
    <t>Leslokaal praktijk</t>
  </si>
  <si>
    <t>Gang, Loopbrug</t>
  </si>
  <si>
    <t>Kantoor ortopedagogie</t>
  </si>
  <si>
    <t>1.19</t>
  </si>
  <si>
    <t>1.20</t>
  </si>
  <si>
    <t>Kantoor logopodie</t>
  </si>
  <si>
    <t>1.21</t>
  </si>
  <si>
    <t>1.22</t>
  </si>
  <si>
    <t>1.23</t>
  </si>
  <si>
    <t>1.24</t>
  </si>
  <si>
    <t>De Bongerd tijdelijke huisvesting</t>
  </si>
  <si>
    <t>Entree</t>
  </si>
  <si>
    <t>0.2a</t>
  </si>
  <si>
    <t>Steen</t>
  </si>
  <si>
    <t>Speellokaal</t>
  </si>
  <si>
    <t>Pulastic</t>
  </si>
  <si>
    <t>Aula</t>
  </si>
  <si>
    <t>Keuken</t>
  </si>
  <si>
    <t>De Bongerd</t>
  </si>
  <si>
    <t>0.02</t>
  </si>
  <si>
    <t>Meterkast</t>
  </si>
  <si>
    <t>0.03</t>
  </si>
  <si>
    <t>0.04</t>
  </si>
  <si>
    <t>Kantoor IB</t>
  </si>
  <si>
    <t>0.05</t>
  </si>
  <si>
    <t>Magazijn 1</t>
  </si>
  <si>
    <t>0.06</t>
  </si>
  <si>
    <t>0.07</t>
  </si>
  <si>
    <t>Miva</t>
  </si>
  <si>
    <t>0.08</t>
  </si>
  <si>
    <t>0.09</t>
  </si>
  <si>
    <t>Patch kast</t>
  </si>
  <si>
    <t>Teamkamer</t>
  </si>
  <si>
    <t>0.12a</t>
  </si>
  <si>
    <t>Repro</t>
  </si>
  <si>
    <t>0.12b</t>
  </si>
  <si>
    <t>Conciërge</t>
  </si>
  <si>
    <t>0.13a</t>
  </si>
  <si>
    <t>0.13b</t>
  </si>
  <si>
    <t>Ontmoetingsruimte</t>
  </si>
  <si>
    <t>0.13c</t>
  </si>
  <si>
    <t>Onderbouwplein</t>
  </si>
  <si>
    <t>0.13d</t>
  </si>
  <si>
    <t>0.13e</t>
  </si>
  <si>
    <t>Leerplein 1</t>
  </si>
  <si>
    <t>0.13f</t>
  </si>
  <si>
    <t>Leerplein 2</t>
  </si>
  <si>
    <t>0.13g</t>
  </si>
  <si>
    <t>Garderobe 2</t>
  </si>
  <si>
    <t>0.13h</t>
  </si>
  <si>
    <t>Garderobe 3</t>
  </si>
  <si>
    <t>Groepslokaal 1</t>
  </si>
  <si>
    <t>Conc. Ruimte</t>
  </si>
  <si>
    <t>Magazijn</t>
  </si>
  <si>
    <t>Toiletruimte 1</t>
  </si>
  <si>
    <t>Groepslokaal 2</t>
  </si>
  <si>
    <t>Buitenberging</t>
  </si>
  <si>
    <t>Verschoningsruimte KDV</t>
  </si>
  <si>
    <t>Slaapruimte KDV</t>
  </si>
  <si>
    <t>Magazijn KDV</t>
  </si>
  <si>
    <t>Slaapruimte 1 KDV</t>
  </si>
  <si>
    <t>0.24a</t>
  </si>
  <si>
    <t>KDV</t>
  </si>
  <si>
    <t>0.24b</t>
  </si>
  <si>
    <t>KDV pantry</t>
  </si>
  <si>
    <t>Buitenberging 2</t>
  </si>
  <si>
    <t>Speellokaal berging</t>
  </si>
  <si>
    <t>Groepslokaal 3</t>
  </si>
  <si>
    <t>Toiletruimte 2</t>
  </si>
  <si>
    <t>Magazijn 4</t>
  </si>
  <si>
    <t>Conc. Ruimte 2</t>
  </si>
  <si>
    <t>Groepslokaal 4</t>
  </si>
  <si>
    <t>Groepslokaal 5</t>
  </si>
  <si>
    <t>Conc. Ruimte 3</t>
  </si>
  <si>
    <t>Magazijn 5</t>
  </si>
  <si>
    <t>Toiletruimte 3</t>
  </si>
  <si>
    <t>Groepslokaal 6</t>
  </si>
  <si>
    <t>De Bundel</t>
  </si>
  <si>
    <t>BSO ruimte</t>
  </si>
  <si>
    <t>Door KDV eigen beheer</t>
  </si>
  <si>
    <t>Sportvloer</t>
  </si>
  <si>
    <t>IB ruimte</t>
  </si>
  <si>
    <t>Computerlokaal</t>
  </si>
  <si>
    <t>Nootrap buitenzijde</t>
  </si>
  <si>
    <t>Staal/rooster</t>
  </si>
  <si>
    <t>Vide</t>
  </si>
  <si>
    <t>Marmoleum</t>
  </si>
  <si>
    <t>c.v.-ruimte</t>
  </si>
  <si>
    <t xml:space="preserve"> </t>
  </si>
  <si>
    <t>BSO-lokaal</t>
  </si>
  <si>
    <t>De Eendracht</t>
  </si>
  <si>
    <t>Noodtrap</t>
  </si>
  <si>
    <t>De Horst</t>
  </si>
  <si>
    <t>Peutergroep</t>
  </si>
  <si>
    <t>De Kosmos</t>
  </si>
  <si>
    <t>Toilet buiten toilet</t>
  </si>
  <si>
    <t>Lokaal KDV</t>
  </si>
  <si>
    <t>Speellokaal snoezelruimte</t>
  </si>
  <si>
    <t>Lokaal BSO</t>
  </si>
  <si>
    <t>Lokaal PSZ</t>
  </si>
  <si>
    <t>Berging muziek</t>
  </si>
  <si>
    <t>Hal, Leer en ontdekplein</t>
  </si>
  <si>
    <t>planetarium</t>
  </si>
  <si>
    <t>De Marke</t>
  </si>
  <si>
    <t>Trap/ tribune</t>
  </si>
  <si>
    <t xml:space="preserve"> 0.00 </t>
  </si>
  <si>
    <t>Buitenentree hoofdentree 1</t>
  </si>
  <si>
    <t>Buitenentree nevenentree 2a</t>
  </si>
  <si>
    <t>Buitenentree nevenentree 2b</t>
  </si>
  <si>
    <t xml:space="preserve"> 0.01 </t>
  </si>
  <si>
    <t>Hoofdentree</t>
  </si>
  <si>
    <t xml:space="preserve"> 0.02a </t>
  </si>
  <si>
    <t>Nevenentree</t>
  </si>
  <si>
    <t xml:space="preserve"> 0.02b </t>
  </si>
  <si>
    <t xml:space="preserve"> 0.03 </t>
  </si>
  <si>
    <t xml:space="preserve"> 0.05 </t>
  </si>
  <si>
    <t xml:space="preserve"> 0.06 </t>
  </si>
  <si>
    <t xml:space="preserve"> 0.07 </t>
  </si>
  <si>
    <t>Directie</t>
  </si>
  <si>
    <t xml:space="preserve"> 0.08 </t>
  </si>
  <si>
    <t>IB/RT Ruimte</t>
  </si>
  <si>
    <t xml:space="preserve"> 0.09a </t>
  </si>
  <si>
    <t>Toiletten</t>
  </si>
  <si>
    <t xml:space="preserve"> 0.09b </t>
  </si>
  <si>
    <t xml:space="preserve"> 0.10a </t>
  </si>
  <si>
    <t xml:space="preserve"> 0.11 </t>
  </si>
  <si>
    <t xml:space="preserve"> 0.12 </t>
  </si>
  <si>
    <t>Centraal magazijn</t>
  </si>
  <si>
    <t xml:space="preserve"> 0.13 </t>
  </si>
  <si>
    <t xml:space="preserve"> 0.16a </t>
  </si>
  <si>
    <t>gang</t>
  </si>
  <si>
    <t xml:space="preserve"> 0.18c </t>
  </si>
  <si>
    <t>Groepsruimte LT1</t>
  </si>
  <si>
    <t xml:space="preserve"> 0.18d </t>
  </si>
  <si>
    <t xml:space="preserve"> 0.18e </t>
  </si>
  <si>
    <t xml:space="preserve"> 0.19a </t>
  </si>
  <si>
    <t>Onderwijsplein</t>
  </si>
  <si>
    <t xml:space="preserve"> 0.20a </t>
  </si>
  <si>
    <t>Spreek/ werkruimte LT1</t>
  </si>
  <si>
    <t xml:space="preserve"> 0.21a </t>
  </si>
  <si>
    <t>Bergr. Magazijn LT1</t>
  </si>
  <si>
    <t xml:space="preserve"> 0.22 </t>
  </si>
  <si>
    <t xml:space="preserve"> 0.23 </t>
  </si>
  <si>
    <t>Berging speellok. LT1</t>
  </si>
  <si>
    <t xml:space="preserve"> 0.24 </t>
  </si>
  <si>
    <t>Groepsruimte KDV</t>
  </si>
  <si>
    <t xml:space="preserve"> 0.25 </t>
  </si>
  <si>
    <t xml:space="preserve"> 0.26 </t>
  </si>
  <si>
    <t>Verschoonruimte KDV</t>
  </si>
  <si>
    <t xml:space="preserve"> 0.27a </t>
  </si>
  <si>
    <t>Peuterspeelzaal</t>
  </si>
  <si>
    <t xml:space="preserve"> 0.27b </t>
  </si>
  <si>
    <t>Peuterspeelzaal KO</t>
  </si>
  <si>
    <t xml:space="preserve"> 0.29 </t>
  </si>
  <si>
    <t>Pantry KDV</t>
  </si>
  <si>
    <t xml:space="preserve"> 0.30 </t>
  </si>
  <si>
    <t>Wasruimte KO</t>
  </si>
  <si>
    <t xml:space="preserve"> 0.31 </t>
  </si>
  <si>
    <t xml:space="preserve"> 0.32 </t>
  </si>
  <si>
    <t xml:space="preserve"> 0.33 </t>
  </si>
  <si>
    <t>Platformlift</t>
  </si>
  <si>
    <t xml:space="preserve"> 0.35 </t>
  </si>
  <si>
    <t xml:space="preserve"> 0.36 </t>
  </si>
  <si>
    <t>1e verdieping</t>
  </si>
  <si>
    <t xml:space="preserve"> 0.04 </t>
  </si>
  <si>
    <t xml:space="preserve"> 0.09c </t>
  </si>
  <si>
    <t xml:space="preserve"> 0.09d </t>
  </si>
  <si>
    <t xml:space="preserve"> 0.10b </t>
  </si>
  <si>
    <t xml:space="preserve"> 0.14 </t>
  </si>
  <si>
    <t>Serverkast</t>
  </si>
  <si>
    <t xml:space="preserve"> 0.15 </t>
  </si>
  <si>
    <t>Techniekruimte</t>
  </si>
  <si>
    <t xml:space="preserve"> 0.16b </t>
  </si>
  <si>
    <t xml:space="preserve"> 0.16c </t>
  </si>
  <si>
    <t xml:space="preserve"> 0.16d </t>
  </si>
  <si>
    <t xml:space="preserve"> 0.18a </t>
  </si>
  <si>
    <t>Groepsruimte LT3</t>
  </si>
  <si>
    <t xml:space="preserve"> 0.18b </t>
  </si>
  <si>
    <t xml:space="preserve"> 0.18f </t>
  </si>
  <si>
    <t>Groepsruimte LT2</t>
  </si>
  <si>
    <t xml:space="preserve"> 0.18g </t>
  </si>
  <si>
    <t xml:space="preserve"> 0.18h </t>
  </si>
  <si>
    <t xml:space="preserve"> 0.19b </t>
  </si>
  <si>
    <t>Onderwijsplein LT3</t>
  </si>
  <si>
    <t xml:space="preserve"> 0.19c </t>
  </si>
  <si>
    <t>Onderwijsplein LT2</t>
  </si>
  <si>
    <t xml:space="preserve"> 0.20b </t>
  </si>
  <si>
    <t>Spreek/werkruimte LT3</t>
  </si>
  <si>
    <t xml:space="preserve"> 0.20c </t>
  </si>
  <si>
    <t>Spreekkamer/ werkruimte LT2</t>
  </si>
  <si>
    <t xml:space="preserve"> 0.21b </t>
  </si>
  <si>
    <t>Bergr magazijn LT3</t>
  </si>
  <si>
    <t xml:space="preserve"> 0.21c </t>
  </si>
  <si>
    <t>Bergr magazijn LT2</t>
  </si>
  <si>
    <t>De Vlinder</t>
  </si>
  <si>
    <t>Lokaal 4</t>
  </si>
  <si>
    <t>Werkruimte</t>
  </si>
  <si>
    <t>Slaapkamer KDV</t>
  </si>
  <si>
    <t>022a</t>
  </si>
  <si>
    <t>Omkleedruimte opvang</t>
  </si>
  <si>
    <t>Lokaal 6</t>
  </si>
  <si>
    <t>Lokaal 8</t>
  </si>
  <si>
    <t>Lokaal 1/2</t>
  </si>
  <si>
    <t>Time-out</t>
  </si>
  <si>
    <t>PSZ</t>
  </si>
  <si>
    <t>Toiletruimte</t>
  </si>
  <si>
    <t>CV-ruimte</t>
  </si>
  <si>
    <t>Lokaal 7</t>
  </si>
  <si>
    <t>Lokaal 3</t>
  </si>
  <si>
    <t>Lokaal 5</t>
  </si>
  <si>
    <t>Pantry</t>
  </si>
  <si>
    <t>Kast</t>
  </si>
  <si>
    <t>MV-027</t>
  </si>
  <si>
    <t>De Mheen</t>
  </si>
  <si>
    <t>Kantoor spreekkamer RT</t>
  </si>
  <si>
    <t>Algemene ruimte in gebruik door BSO</t>
  </si>
  <si>
    <t>Berging buiten</t>
  </si>
  <si>
    <t>pantry in leslokaal</t>
  </si>
  <si>
    <t>Berging/kast</t>
  </si>
  <si>
    <t>Bibliotheek</t>
  </si>
  <si>
    <t>1.25</t>
  </si>
  <si>
    <t>1.26</t>
  </si>
  <si>
    <t>1.27</t>
  </si>
  <si>
    <t>1.28</t>
  </si>
  <si>
    <t>1.29</t>
  </si>
  <si>
    <t>1.30</t>
  </si>
  <si>
    <t>1.31</t>
  </si>
  <si>
    <t>1.32</t>
  </si>
  <si>
    <t>De Parkenschool</t>
  </si>
  <si>
    <t>Toilet, minderaliden</t>
  </si>
  <si>
    <t>Berging toneel</t>
  </si>
  <si>
    <t>Kantoor orthotheek</t>
  </si>
  <si>
    <t>Berging congiërge</t>
  </si>
  <si>
    <t>Speellokaal/ Groepsruimte PSZ</t>
  </si>
  <si>
    <t>Kantoor leidster</t>
  </si>
  <si>
    <t>De Rietendakschool (Chroomweg)</t>
  </si>
  <si>
    <t>0.1n</t>
  </si>
  <si>
    <t>0.2n</t>
  </si>
  <si>
    <t>0.3n</t>
  </si>
  <si>
    <t>0.4n</t>
  </si>
  <si>
    <t>0.5n</t>
  </si>
  <si>
    <t>0.6n</t>
  </si>
  <si>
    <t>De Rietendakschool (Zilverweg)</t>
  </si>
  <si>
    <t>Fietsenstaling</t>
  </si>
  <si>
    <t>De Sterrenschool</t>
  </si>
  <si>
    <t>Toilet/ douche mindervaliden</t>
  </si>
  <si>
    <t>Hal, inclusief trap</t>
  </si>
  <si>
    <t>1.1</t>
  </si>
  <si>
    <t>1.2</t>
  </si>
  <si>
    <t>1.3</t>
  </si>
  <si>
    <t>1.4</t>
  </si>
  <si>
    <t>1.5</t>
  </si>
  <si>
    <t>1.6</t>
  </si>
  <si>
    <t>1.7</t>
  </si>
  <si>
    <t>Gang, inclusief garderobe</t>
  </si>
  <si>
    <t>1.8</t>
  </si>
  <si>
    <t>1.9</t>
  </si>
  <si>
    <t>De Vliegenier</t>
  </si>
  <si>
    <t>Descol</t>
  </si>
  <si>
    <t>BSO</t>
  </si>
  <si>
    <t>Overdag kleuters middag BSO</t>
  </si>
  <si>
    <t>Gang voor BSO</t>
  </si>
  <si>
    <t>Toilet BSO</t>
  </si>
  <si>
    <t>Leslokaal praktijk / BSO</t>
  </si>
  <si>
    <t>Gedeelde ruimte school / BSO</t>
  </si>
  <si>
    <t>Het Web</t>
  </si>
  <si>
    <t>entree</t>
  </si>
  <si>
    <t>Beton geverfd/gelakt</t>
  </si>
  <si>
    <t>Surestep</t>
  </si>
  <si>
    <t>Verschoonruimte baby's</t>
  </si>
  <si>
    <t>Buiten berging</t>
  </si>
  <si>
    <t>Gecoat beton</t>
  </si>
  <si>
    <t>magazijn</t>
  </si>
  <si>
    <t>lift</t>
  </si>
  <si>
    <t>Heuvellaan</t>
  </si>
  <si>
    <t>0.73</t>
  </si>
  <si>
    <t>0.72</t>
  </si>
  <si>
    <t>0.71</t>
  </si>
  <si>
    <t>0.70</t>
  </si>
  <si>
    <t>Verkeersruimte</t>
  </si>
  <si>
    <t>Podium</t>
  </si>
  <si>
    <t>Douche/toilet</t>
  </si>
  <si>
    <t>Heuvellaan dep.</t>
  </si>
  <si>
    <t>Gang, inclusief trap</t>
  </si>
  <si>
    <t>Hal, speelhoek</t>
  </si>
  <si>
    <t>Oosterhuizen</t>
  </si>
  <si>
    <t>Berging speeltoestellen</t>
  </si>
  <si>
    <t>Speellokaal Podium</t>
  </si>
  <si>
    <t>Praktijkschool</t>
  </si>
  <si>
    <t>Kelder</t>
  </si>
  <si>
    <t>A. -1.01</t>
  </si>
  <si>
    <t>A. -1.02</t>
  </si>
  <si>
    <t>Fietsen ruimte</t>
  </si>
  <si>
    <t>A. -1.03</t>
  </si>
  <si>
    <t>A. 0.00a</t>
  </si>
  <si>
    <t>A. 0.00</t>
  </si>
  <si>
    <t>A. 0.01</t>
  </si>
  <si>
    <t>A. 0.02</t>
  </si>
  <si>
    <t>A. 0.03</t>
  </si>
  <si>
    <t>A. 0.04</t>
  </si>
  <si>
    <t>A. 0.05</t>
  </si>
  <si>
    <t>A. 0.06</t>
  </si>
  <si>
    <t>A. 0.07</t>
  </si>
  <si>
    <t>A. 0.08</t>
  </si>
  <si>
    <t>A. 0.09</t>
  </si>
  <si>
    <t>A. 0.10</t>
  </si>
  <si>
    <t>A. 0.11</t>
  </si>
  <si>
    <t>A. 0.12</t>
  </si>
  <si>
    <t>A. 0.13</t>
  </si>
  <si>
    <t>A. 0.14</t>
  </si>
  <si>
    <t>A. 0.15</t>
  </si>
  <si>
    <t>A. 0.16</t>
  </si>
  <si>
    <t>Leslokaal praktijk, verzorging</t>
  </si>
  <si>
    <t>A. 0.17</t>
  </si>
  <si>
    <t>A. 0.18</t>
  </si>
  <si>
    <t>A. 0.19</t>
  </si>
  <si>
    <t>A. 0.20</t>
  </si>
  <si>
    <t>Leslokaal praktijk waslokaal</t>
  </si>
  <si>
    <t>A. 0.21</t>
  </si>
  <si>
    <t>Leslokaal praktijk leskeuken</t>
  </si>
  <si>
    <t>A. 0.22</t>
  </si>
  <si>
    <t>Wekelijks schrobben</t>
  </si>
  <si>
    <t>A. 0.23</t>
  </si>
  <si>
    <t>A. 0.24</t>
  </si>
  <si>
    <t>A. 0.25</t>
  </si>
  <si>
    <t>A. 0.26</t>
  </si>
  <si>
    <t>Leslokaal praktijk restaurant</t>
  </si>
  <si>
    <t>A. 0.27</t>
  </si>
  <si>
    <t>A. 0.28</t>
  </si>
  <si>
    <t>A. 0.29</t>
  </si>
  <si>
    <t>A. 0.30</t>
  </si>
  <si>
    <t>A. 1.00a</t>
  </si>
  <si>
    <t>A. 1.00b</t>
  </si>
  <si>
    <t>A. 1.01</t>
  </si>
  <si>
    <t>A. 1.02</t>
  </si>
  <si>
    <t>A. 1.03</t>
  </si>
  <si>
    <t>A. 1.04</t>
  </si>
  <si>
    <t>A. 1.05</t>
  </si>
  <si>
    <t>A. 1.06</t>
  </si>
  <si>
    <t>A. 1.07</t>
  </si>
  <si>
    <t>A. 1.08</t>
  </si>
  <si>
    <t>A. 1.09</t>
  </si>
  <si>
    <t>A. 1.10</t>
  </si>
  <si>
    <t>A. 1.11</t>
  </si>
  <si>
    <t>A. 1.12</t>
  </si>
  <si>
    <t>A. 1.13</t>
  </si>
  <si>
    <t>A. 1.14</t>
  </si>
  <si>
    <t>A. 1.15</t>
  </si>
  <si>
    <t>A. 1.16</t>
  </si>
  <si>
    <t>A. 1.17</t>
  </si>
  <si>
    <t>Leslokaal theorie, studiehuis</t>
  </si>
  <si>
    <t>A. 1.18</t>
  </si>
  <si>
    <t>A. 1.19</t>
  </si>
  <si>
    <t>A. 1.20</t>
  </si>
  <si>
    <t>A. 1.21</t>
  </si>
  <si>
    <t>A. 1.22</t>
  </si>
  <si>
    <t>2e etage</t>
  </si>
  <si>
    <t>A. 2.00</t>
  </si>
  <si>
    <t>Bibliotheek/Mediatheek</t>
  </si>
  <si>
    <t>A. 2.01</t>
  </si>
  <si>
    <t>Orthotheek</t>
  </si>
  <si>
    <t>A. 2.02</t>
  </si>
  <si>
    <t>Berging techniek</t>
  </si>
  <si>
    <t>A. 2.03</t>
  </si>
  <si>
    <t>A. 2.04</t>
  </si>
  <si>
    <t>A. 2.05</t>
  </si>
  <si>
    <t>A. 2.06</t>
  </si>
  <si>
    <t>A. 2.07</t>
  </si>
  <si>
    <t>A. 2.08</t>
  </si>
  <si>
    <t>B. 0. 01</t>
  </si>
  <si>
    <t>Rubber</t>
  </si>
  <si>
    <t>B. 0. 02</t>
  </si>
  <si>
    <t>B. 0. 03</t>
  </si>
  <si>
    <t>B. 0. 04</t>
  </si>
  <si>
    <t>Entree + drooglopmat en trap</t>
  </si>
  <si>
    <t>B. 0. 05</t>
  </si>
  <si>
    <t>B. 0. 06</t>
  </si>
  <si>
    <t>B. 0. 07</t>
  </si>
  <si>
    <t>B. 0. 08</t>
  </si>
  <si>
    <t>B. 0. 09</t>
  </si>
  <si>
    <t>B. 0. 10</t>
  </si>
  <si>
    <t>B. 0. 11</t>
  </si>
  <si>
    <t>B. 0. 12</t>
  </si>
  <si>
    <t>B. 0. 13</t>
  </si>
  <si>
    <t>B. 0. 14</t>
  </si>
  <si>
    <t>B. 1. 01</t>
  </si>
  <si>
    <t>B. 1. 02</t>
  </si>
  <si>
    <t>B. 1. 03</t>
  </si>
  <si>
    <t>B. 1. 04</t>
  </si>
  <si>
    <t>B. 1. 05</t>
  </si>
  <si>
    <t>B. 1. 06</t>
  </si>
  <si>
    <t>B. 1. 07</t>
  </si>
  <si>
    <t>B. 1. 08</t>
  </si>
  <si>
    <t>B. 1. 09</t>
  </si>
  <si>
    <t>B. 1. 10</t>
  </si>
  <si>
    <t>B. 1. 11</t>
  </si>
  <si>
    <t>B. 1. 12</t>
  </si>
  <si>
    <t>B. 1. 13</t>
  </si>
  <si>
    <t>B. 1. 14</t>
  </si>
  <si>
    <t>B. 1. 15</t>
  </si>
  <si>
    <t>B. 1. 16</t>
  </si>
  <si>
    <t>B. 1. 17</t>
  </si>
  <si>
    <t>Spitsbergen</t>
  </si>
  <si>
    <t>Gang van jeugdhonk</t>
  </si>
  <si>
    <t>Toilet jeugdhonk</t>
  </si>
  <si>
    <t>Leslokaal theorie, jeugdhonk</t>
  </si>
  <si>
    <t>Sprengenpark</t>
  </si>
  <si>
    <t>c.v.-ruimte, inclusief berging</t>
  </si>
  <si>
    <t>0.16a</t>
  </si>
  <si>
    <t>Bestuursbureau</t>
  </si>
  <si>
    <t>Trap incl bordes</t>
  </si>
  <si>
    <t>Noppen</t>
  </si>
  <si>
    <t>Centrale hal</t>
  </si>
  <si>
    <t>Kantine/koffiehoek</t>
  </si>
  <si>
    <t>Tegels</t>
  </si>
  <si>
    <t>Sanitair dames</t>
  </si>
  <si>
    <t>Sanitair heren</t>
  </si>
  <si>
    <t>Vergaderzaal 2</t>
  </si>
  <si>
    <t>Vergaderzaal 3</t>
  </si>
  <si>
    <t>Noodtrappenhuis</t>
  </si>
  <si>
    <t>Beton</t>
  </si>
  <si>
    <t>Vergaderzaal 1</t>
  </si>
  <si>
    <t>Postcode</t>
  </si>
  <si>
    <t>7361AV</t>
  </si>
  <si>
    <t>7313EJ</t>
  </si>
  <si>
    <t>Adres</t>
  </si>
  <si>
    <t>Plaats</t>
  </si>
  <si>
    <t>m2</t>
  </si>
  <si>
    <t>Dorpstraat 28</t>
  </si>
  <si>
    <t xml:space="preserve"> Beekbergen</t>
  </si>
  <si>
    <t>Soerenseweg 105</t>
  </si>
  <si>
    <t xml:space="preserve"> Apeldoorn</t>
  </si>
  <si>
    <t>2e Wormenseweg 80</t>
  </si>
  <si>
    <t>Apeldoorn</t>
  </si>
  <si>
    <t>Zilverschoon 104</t>
  </si>
  <si>
    <t>Muntersdonk 13</t>
  </si>
  <si>
    <t>Anna Bijnsring 201</t>
  </si>
  <si>
    <t>Beeklustweg 41</t>
  </si>
  <si>
    <t>Glazenierhorst 402</t>
  </si>
  <si>
    <t>Voldersdreef 301</t>
  </si>
  <si>
    <t>Holtrichtersveld 1</t>
  </si>
  <si>
    <t xml:space="preserve">Markerichtersveld 1 </t>
  </si>
  <si>
    <t>Tormentilstraat 71</t>
  </si>
  <si>
    <t>Kastanjelaan 9</t>
  </si>
  <si>
    <t>Chroomweg 4</t>
  </si>
  <si>
    <t>Zilverweg 29</t>
  </si>
  <si>
    <t>Buys Ballotstraat 64</t>
  </si>
  <si>
    <t>Laan van de Charleston 75</t>
  </si>
  <si>
    <t>Descartesstraat 10</t>
  </si>
  <si>
    <t>Burglaan 44</t>
  </si>
  <si>
    <t>Bosweg 5</t>
  </si>
  <si>
    <t>1e Wormenseweg 158</t>
  </si>
  <si>
    <t>Het Oude Veen 17</t>
  </si>
  <si>
    <t xml:space="preserve"> Lieren</t>
  </si>
  <si>
    <t>Fabianusstraat 2</t>
  </si>
  <si>
    <t>Morinistraat 6</t>
  </si>
  <si>
    <t>Schotweg 95</t>
  </si>
  <si>
    <t>Totaal</t>
  </si>
  <si>
    <t>Dagelijks schrobben van de PCV vloeren</t>
  </si>
  <si>
    <t>Glassoort</t>
  </si>
  <si>
    <t>Buitenzijde</t>
  </si>
  <si>
    <t>Binnenzijde</t>
  </si>
  <si>
    <t>Separatieglas enkelzijdig</t>
  </si>
  <si>
    <t>Gevelbeplating</t>
  </si>
  <si>
    <t>Glazenbouwstenen</t>
  </si>
  <si>
    <t>Oversteek</t>
  </si>
  <si>
    <t xml:space="preserve">Boeidelen </t>
  </si>
  <si>
    <t xml:space="preserve">Basket en staanders </t>
  </si>
  <si>
    <t>Borden</t>
  </si>
  <si>
    <t>Buiten zonwering lamellen</t>
  </si>
  <si>
    <t>zonwerings- bakken</t>
  </si>
  <si>
    <t>Aantal m2 / stuks</t>
  </si>
  <si>
    <t>Kosten per beurt</t>
  </si>
  <si>
    <t>Frequentie</t>
  </si>
  <si>
    <t>Kosten bewassing per jaar</t>
  </si>
  <si>
    <t>Kosten klimmateriaal per jaar</t>
  </si>
  <si>
    <t>Totaalkosten per jaar</t>
  </si>
  <si>
    <t>2</t>
  </si>
  <si>
    <t>1</t>
  </si>
  <si>
    <t>Loon:</t>
  </si>
  <si>
    <t>Gemiddeld brutoloon</t>
  </si>
  <si>
    <t>% van de prod. uren</t>
  </si>
  <si>
    <t>€</t>
  </si>
  <si>
    <t>Schoonmaakmedewerker</t>
  </si>
  <si>
    <t>Meewerkend leidinggevende</t>
  </si>
  <si>
    <t>Totale berekende productieve ureninzet (contractjaar 1)</t>
  </si>
  <si>
    <t>Loonkosten:</t>
  </si>
  <si>
    <t>% v.h. loon</t>
  </si>
  <si>
    <t>Vakantiedagen, -toeslag, feestdagen</t>
  </si>
  <si>
    <t>Eindejaarsuitkering</t>
  </si>
  <si>
    <t>Suppletie ziekengeld</t>
  </si>
  <si>
    <t>Sociale lasten</t>
  </si>
  <si>
    <t>Subtotaal Loonkosten</t>
  </si>
  <si>
    <t>Directe kosten:</t>
  </si>
  <si>
    <t>% v.h. loon incl. loonkosten</t>
  </si>
  <si>
    <t>Materialen</t>
  </si>
  <si>
    <t>Middelen</t>
  </si>
  <si>
    <t>Afschrijving machines</t>
  </si>
  <si>
    <t>Directe leiding</t>
  </si>
  <si>
    <t>Subtotaal Directe kosten</t>
  </si>
  <si>
    <t>Indirecte kosten:</t>
  </si>
  <si>
    <t>Indirecte leiding</t>
  </si>
  <si>
    <t>Overheadkosten</t>
  </si>
  <si>
    <t>Winst en risico</t>
  </si>
  <si>
    <t>Subtotaal Indirecte kosten</t>
  </si>
  <si>
    <t>Tarief</t>
  </si>
  <si>
    <t>% opslag op loonkosten</t>
  </si>
  <si>
    <t>Tarief 
excl. 21% BTW</t>
  </si>
  <si>
    <t>Tarief 
incl. 21% BTW</t>
  </si>
  <si>
    <t>Standaard</t>
  </si>
  <si>
    <t>ma. t/m vr. 6:00 - 21:30 uur</t>
  </si>
  <si>
    <t>Ochtend/avond</t>
  </si>
  <si>
    <t>ma. t/m vr. 21:30 - 6:00 uur</t>
  </si>
  <si>
    <t>Weekend</t>
  </si>
  <si>
    <t>vr. 21:30 t/m ma. 6:00 uur</t>
  </si>
  <si>
    <t>Feestdag</t>
  </si>
  <si>
    <t>Erkende feestdagen</t>
  </si>
  <si>
    <t>Eenheid</t>
  </si>
  <si>
    <t>Vloeronderhoud</t>
  </si>
  <si>
    <t xml:space="preserve">Leslokaal </t>
  </si>
  <si>
    <t>Buiten beschouwing</t>
  </si>
  <si>
    <t>sanitair</t>
  </si>
  <si>
    <t>Element</t>
  </si>
  <si>
    <r>
      <rPr>
        <sz val="10"/>
        <color rgb="FF231F20"/>
        <rFont val="Aptos"/>
        <family val="2"/>
      </rPr>
      <t>Afvalbakken</t>
    </r>
  </si>
  <si>
    <r>
      <rPr>
        <sz val="10"/>
        <color rgb="FF231F20"/>
        <rFont val="Aptos"/>
        <family val="2"/>
      </rPr>
      <t>Legen</t>
    </r>
  </si>
  <si>
    <r>
      <rPr>
        <sz val="10"/>
        <color rgb="FF231F20"/>
        <rFont val="Aptos"/>
        <family val="2"/>
      </rPr>
      <t>D</t>
    </r>
  </si>
  <si>
    <r>
      <rPr>
        <sz val="10"/>
        <color rgb="FF231F20"/>
        <rFont val="Aptos"/>
        <family val="2"/>
      </rPr>
      <t>Geheel</t>
    </r>
  </si>
  <si>
    <r>
      <rPr>
        <sz val="10"/>
        <color rgb="FF231F20"/>
        <rFont val="Aptos"/>
        <family val="2"/>
      </rPr>
      <t>Klamvochtig reinigen</t>
    </r>
  </si>
  <si>
    <r>
      <rPr>
        <sz val="10"/>
        <color rgb="FF231F20"/>
        <rFont val="Aptos"/>
        <family val="2"/>
      </rPr>
      <t>W</t>
    </r>
  </si>
  <si>
    <r>
      <rPr>
        <sz val="10"/>
        <color rgb="FF231F20"/>
        <rFont val="Aptos"/>
        <family val="2"/>
      </rPr>
      <t>P</t>
    </r>
  </si>
  <si>
    <r>
      <rPr>
        <sz val="10"/>
        <color rgb="FF231F20"/>
        <rFont val="Aptos"/>
        <family val="2"/>
      </rPr>
      <t>Afzuigkap</t>
    </r>
  </si>
  <si>
    <r>
      <rPr>
        <sz val="10"/>
        <color rgb="FF231F20"/>
        <rFont val="Aptos"/>
        <family val="2"/>
      </rPr>
      <t>Reinigen</t>
    </r>
  </si>
  <si>
    <r>
      <rPr>
        <sz val="10"/>
        <color rgb="FF231F20"/>
        <rFont val="Aptos"/>
        <family val="2"/>
      </rPr>
      <t>Brandblusapparatuur</t>
    </r>
  </si>
  <si>
    <r>
      <rPr>
        <sz val="10"/>
        <color rgb="FF231F20"/>
        <rFont val="Aptos"/>
        <family val="2"/>
      </rPr>
      <t>Stof-, vlek- en vingertasten verwijderen</t>
    </r>
  </si>
  <si>
    <r>
      <rPr>
        <sz val="10"/>
        <color rgb="FF231F20"/>
        <rFont val="Aptos"/>
        <family val="2"/>
      </rPr>
      <t>Reinigen en drogen</t>
    </r>
  </si>
  <si>
    <r>
      <rPr>
        <sz val="10"/>
        <color rgb="FF231F20"/>
        <rFont val="Aptos"/>
        <family val="2"/>
      </rPr>
      <t>Buitenentree</t>
    </r>
  </si>
  <si>
    <r>
      <rPr>
        <sz val="10"/>
        <color rgb="FF231F20"/>
        <rFont val="Aptos"/>
        <family val="2"/>
      </rPr>
      <t>Direct voor entreedeuren</t>
    </r>
  </si>
  <si>
    <r>
      <rPr>
        <sz val="10"/>
        <color rgb="FF231F20"/>
        <rFont val="Aptos"/>
        <family val="2"/>
      </rPr>
      <t>Aanvegen</t>
    </r>
  </si>
  <si>
    <r>
      <rPr>
        <sz val="10"/>
        <color rgb="FF231F20"/>
        <rFont val="Aptos"/>
        <family val="2"/>
      </rPr>
      <t>Buitenspeelgoed</t>
    </r>
  </si>
  <si>
    <r>
      <rPr>
        <sz val="10"/>
        <color rgb="FF231F20"/>
        <rFont val="Aptos"/>
        <family val="2"/>
      </rPr>
      <t>Bureau/tafel/speel- en werkvlakken/ stoelen/banken/krukken</t>
    </r>
  </si>
  <si>
    <r>
      <rPr>
        <sz val="10"/>
        <color rgb="FF231F20"/>
        <rFont val="Aptos"/>
        <family val="2"/>
      </rPr>
      <t>Bovenzijde</t>
    </r>
  </si>
  <si>
    <r>
      <rPr>
        <sz val="10"/>
        <color rgb="FF231F20"/>
        <rFont val="Aptos"/>
        <family val="2"/>
      </rPr>
      <t>Computers- en beeldschermen</t>
    </r>
  </si>
  <si>
    <r>
      <rPr>
        <sz val="10"/>
        <color rgb="FF231F20"/>
        <rFont val="Aptos"/>
        <family val="2"/>
      </rPr>
      <t>Bovenzijde omkasting, voet</t>
    </r>
  </si>
  <si>
    <r>
      <rPr>
        <sz val="10"/>
        <color rgb="FF231F20"/>
        <rFont val="Aptos"/>
        <family val="2"/>
      </rPr>
      <t>Stof verwijderen</t>
    </r>
  </si>
  <si>
    <r>
      <rPr>
        <sz val="10"/>
        <color rgb="FF231F20"/>
        <rFont val="Aptos"/>
        <family val="2"/>
      </rPr>
      <t>Deuren</t>
    </r>
  </si>
  <si>
    <r>
      <rPr>
        <sz val="10"/>
        <color rgb="FF231F20"/>
        <rFont val="Aptos"/>
        <family val="2"/>
      </rPr>
      <t>Incl. omlijsting</t>
    </r>
  </si>
  <si>
    <r>
      <rPr>
        <sz val="10"/>
        <color rgb="FF231F20"/>
        <rFont val="Aptos"/>
        <family val="2"/>
      </rPr>
      <t>Vlek- en vingertasten verwijderen</t>
    </r>
  </si>
  <si>
    <r>
      <rPr>
        <sz val="10"/>
        <color rgb="FF231F20"/>
        <rFont val="Aptos"/>
        <family val="2"/>
      </rPr>
      <t>Deuren incl. deurknoppen</t>
    </r>
  </si>
  <si>
    <r>
      <rPr>
        <sz val="10"/>
        <color rgb="FF231F20"/>
        <rFont val="Aptos"/>
        <family val="2"/>
      </rPr>
      <t>Doorspoelinstallatie</t>
    </r>
  </si>
  <si>
    <r>
      <rPr>
        <sz val="10"/>
        <color rgb="FF231F20"/>
        <rFont val="Aptos"/>
        <family val="2"/>
      </rPr>
      <t>Douche-installatie/baden</t>
    </r>
  </si>
  <si>
    <r>
      <rPr>
        <sz val="10"/>
        <color rgb="FF231F20"/>
        <rFont val="Aptos"/>
        <family val="2"/>
      </rPr>
      <t>(Entree)Matten</t>
    </r>
  </si>
  <si>
    <r>
      <rPr>
        <sz val="10"/>
        <color rgb="FF231F20"/>
        <rFont val="Aptos"/>
        <family val="2"/>
      </rPr>
      <t>(Tippend) stofzuigen</t>
    </r>
  </si>
  <si>
    <r>
      <rPr>
        <sz val="10"/>
        <color rgb="FF231F20"/>
        <rFont val="Aptos"/>
        <family val="2"/>
      </rPr>
      <t>Filter vaatwasser</t>
    </r>
  </si>
  <si>
    <r>
      <rPr>
        <sz val="10"/>
        <color rgb="FF231F20"/>
        <rFont val="Aptos"/>
        <family val="2"/>
      </rPr>
      <t>Filter vervangen</t>
    </r>
  </si>
  <si>
    <r>
      <rPr>
        <sz val="10"/>
        <color rgb="FF231F20"/>
        <rFont val="Aptos"/>
        <family val="2"/>
      </rPr>
      <t>Na gebruik</t>
    </r>
  </si>
  <si>
    <r>
      <rPr>
        <sz val="10"/>
        <color rgb="FF231F20"/>
        <rFont val="Aptos"/>
        <family val="2"/>
      </rPr>
      <t>Gevel- en separatieglas</t>
    </r>
  </si>
  <si>
    <r>
      <rPr>
        <sz val="10"/>
        <color rgb="FF231F20"/>
        <rFont val="Aptos"/>
        <family val="2"/>
      </rPr>
      <t>Ramen</t>
    </r>
  </si>
  <si>
    <r>
      <rPr>
        <sz val="10"/>
        <color rgb="FF231F20"/>
        <rFont val="Aptos"/>
        <family val="2"/>
      </rPr>
      <t>Tweezijdig wassen</t>
    </r>
  </si>
  <si>
    <r>
      <rPr>
        <sz val="10"/>
        <color rgb="FF231F20"/>
        <rFont val="Aptos"/>
        <family val="2"/>
      </rPr>
      <t>Glas</t>
    </r>
  </si>
  <si>
    <r>
      <rPr>
        <sz val="10"/>
        <color rgb="FF231F20"/>
        <rFont val="Aptos"/>
        <family val="2"/>
      </rPr>
      <t>Machinaal wassen</t>
    </r>
  </si>
  <si>
    <r>
      <rPr>
        <sz val="10"/>
        <color rgb="FF231F20"/>
        <rFont val="Aptos"/>
        <family val="2"/>
      </rPr>
      <t>Gym-/speelinstrumenten en dergelijke</t>
    </r>
  </si>
  <si>
    <r>
      <rPr>
        <sz val="10"/>
        <color rgb="FF231F20"/>
        <rFont val="Aptos"/>
        <family val="2"/>
      </rPr>
      <t>Maandelijks machinaal op 60 graden wassen</t>
    </r>
  </si>
  <si>
    <r>
      <rPr>
        <sz val="10"/>
        <color rgb="FF231F20"/>
        <rFont val="Aptos"/>
        <family val="2"/>
      </rPr>
      <t>Horizontale vlakken</t>
    </r>
  </si>
  <si>
    <r>
      <rPr>
        <sz val="10"/>
        <color rgb="FF231F20"/>
        <rFont val="Aptos"/>
        <family val="2"/>
      </rPr>
      <t>Tot reikhoogte (tot 2.10 meter)</t>
    </r>
  </si>
  <si>
    <r>
      <rPr>
        <sz val="10"/>
        <color rgb="FF231F20"/>
        <rFont val="Aptos"/>
        <family val="2"/>
      </rPr>
      <t>Kapstokken</t>
    </r>
  </si>
  <si>
    <r>
      <rPr>
        <sz val="10"/>
        <color rgb="FF231F20"/>
        <rFont val="Aptos"/>
        <family val="2"/>
      </rPr>
      <t>Stofvrij maken</t>
    </r>
  </si>
  <si>
    <r>
      <rPr>
        <sz val="10"/>
        <color rgb="FF231F20"/>
        <rFont val="Aptos"/>
        <family val="2"/>
      </rPr>
      <t>Kasten laag</t>
    </r>
  </si>
  <si>
    <r>
      <rPr>
        <sz val="10"/>
        <color rgb="FF231F20"/>
        <rFont val="Aptos"/>
        <family val="2"/>
      </rPr>
      <t>Boven- en voorzijde</t>
    </r>
  </si>
  <si>
    <r>
      <rPr>
        <sz val="10"/>
        <color rgb="FF231F20"/>
        <rFont val="Aptos"/>
        <family val="2"/>
      </rPr>
      <t>Kasten vitrine</t>
    </r>
  </si>
  <si>
    <r>
      <rPr>
        <sz val="10"/>
        <color rgb="FF231F20"/>
        <rFont val="Aptos"/>
        <family val="2"/>
      </rPr>
      <t>Kasten hoog en laag (incl vitrinekasten)</t>
    </r>
  </si>
  <si>
    <r>
      <rPr>
        <sz val="10"/>
        <color rgb="FF231F20"/>
        <rFont val="Aptos"/>
        <family val="2"/>
      </rPr>
      <t>Buitenzijde geheel</t>
    </r>
  </si>
  <si>
    <r>
      <rPr>
        <sz val="10"/>
        <color rgb="FF231F20"/>
        <rFont val="Aptos"/>
        <family val="2"/>
      </rPr>
      <t>Binnenkant dichte kasten</t>
    </r>
  </si>
  <si>
    <r>
      <rPr>
        <sz val="10"/>
        <color rgb="FF231F20"/>
        <rFont val="Aptos"/>
        <family val="2"/>
      </rPr>
      <t>Binnenkant open kasten</t>
    </r>
  </si>
  <si>
    <r>
      <rPr>
        <sz val="10"/>
        <color rgb="FF231F20"/>
        <rFont val="Aptos"/>
        <family val="2"/>
      </rPr>
      <t>Reinigen na gebruik</t>
    </r>
  </si>
  <si>
    <r>
      <rPr>
        <sz val="10"/>
        <color rgb="FF231F20"/>
        <rFont val="Aptos"/>
        <family val="2"/>
      </rPr>
      <t>Knuffelbeesten</t>
    </r>
  </si>
  <si>
    <r>
      <rPr>
        <sz val="10"/>
        <color rgb="FF231F20"/>
        <rFont val="Aptos"/>
        <family val="2"/>
      </rPr>
      <t>Koelkast</t>
    </r>
  </si>
  <si>
    <r>
      <rPr>
        <sz val="10"/>
        <color rgb="FF231F20"/>
        <rFont val="Aptos"/>
        <family val="2"/>
      </rPr>
      <t>Lichtschakelaars cq. Contacten</t>
    </r>
  </si>
  <si>
    <r>
      <rPr>
        <sz val="10"/>
        <color rgb="FF231F20"/>
        <rFont val="Aptos"/>
        <family val="2"/>
      </rPr>
      <t>Plafonds</t>
    </r>
  </si>
  <si>
    <r>
      <rPr>
        <sz val="10"/>
        <color rgb="FF231F20"/>
        <rFont val="Aptos"/>
        <family val="2"/>
      </rPr>
      <t>Spin- en stofrag verwijderen</t>
    </r>
  </si>
  <si>
    <r>
      <rPr>
        <sz val="10"/>
        <color rgb="FF231F20"/>
        <rFont val="Aptos"/>
        <family val="2"/>
      </rPr>
      <t>Radiatoren</t>
    </r>
  </si>
  <si>
    <r>
      <rPr>
        <sz val="10"/>
        <color rgb="FF231F20"/>
        <rFont val="Aptos"/>
        <family val="2"/>
      </rPr>
      <t>Randen en richels</t>
    </r>
  </si>
  <si>
    <r>
      <rPr>
        <sz val="10"/>
        <color rgb="FF231F20"/>
        <rFont val="Aptos"/>
        <family val="2"/>
      </rPr>
      <t>Boven reikhoogte</t>
    </r>
  </si>
  <si>
    <r>
      <rPr>
        <sz val="10"/>
        <color rgb="FF231F20"/>
        <rFont val="Aptos"/>
        <family val="2"/>
      </rPr>
      <t>Tweezijdig</t>
    </r>
  </si>
  <si>
    <r>
      <rPr>
        <sz val="10"/>
        <color rgb="FF231F20"/>
        <rFont val="Aptos"/>
        <family val="2"/>
      </rPr>
      <t>Snijplank</t>
    </r>
  </si>
  <si>
    <r>
      <rPr>
        <sz val="10"/>
        <color rgb="FF231F20"/>
        <rFont val="Aptos"/>
        <family val="2"/>
      </rPr>
      <t>Afwasmachine of handmatig 60 graden</t>
    </r>
  </si>
  <si>
    <r>
      <rPr>
        <sz val="10"/>
        <color rgb="FF231F20"/>
        <rFont val="Aptos"/>
        <family val="2"/>
      </rPr>
      <t>Speelplein</t>
    </r>
  </si>
  <si>
    <r>
      <rPr>
        <sz val="10"/>
        <color rgb="FF231F20"/>
        <rFont val="Aptos"/>
        <family val="2"/>
      </rPr>
      <t>Spiegels</t>
    </r>
  </si>
  <si>
    <r>
      <rPr>
        <sz val="10"/>
        <color rgb="FF231F20"/>
        <rFont val="Aptos"/>
        <family val="2"/>
      </rPr>
      <t>Spinraggen</t>
    </r>
  </si>
  <si>
    <r>
      <rPr>
        <sz val="10"/>
        <color rgb="FF231F20"/>
        <rFont val="Aptos"/>
        <family val="2"/>
      </rPr>
      <t>Verwijderen</t>
    </r>
  </si>
  <si>
    <r>
      <rPr>
        <sz val="10"/>
        <color rgb="FF231F20"/>
        <rFont val="Aptos"/>
        <family val="2"/>
      </rPr>
      <t>Telefoon/intercom</t>
    </r>
  </si>
  <si>
    <r>
      <rPr>
        <sz val="10"/>
        <color rgb="FF231F20"/>
        <rFont val="Aptos"/>
        <family val="2"/>
      </rPr>
      <t>Thee-, hand- en vaatdoeken</t>
    </r>
  </si>
  <si>
    <r>
      <rPr>
        <sz val="10"/>
        <color rgb="FF231F20"/>
        <rFont val="Aptos"/>
        <family val="2"/>
      </rPr>
      <t>Ieder dagdeel vervangen</t>
    </r>
  </si>
  <si>
    <r>
      <rPr>
        <sz val="10"/>
        <color rgb="FF231F20"/>
        <rFont val="Aptos"/>
        <family val="2"/>
      </rPr>
      <t>Toiletartikelenhouders</t>
    </r>
  </si>
  <si>
    <r>
      <rPr>
        <sz val="10"/>
        <color rgb="FF231F20"/>
        <rFont val="Aptos"/>
        <family val="2"/>
      </rPr>
      <t>Klamvochtig reinigen en aanvullen</t>
    </r>
  </si>
  <si>
    <r>
      <rPr>
        <sz val="10"/>
        <color rgb="FF231F20"/>
        <rFont val="Aptos"/>
        <family val="2"/>
      </rPr>
      <t>Toiletpotten en urinoirs</t>
    </r>
  </si>
  <si>
    <r>
      <rPr>
        <sz val="10"/>
        <color rgb="FF231F20"/>
        <rFont val="Aptos"/>
        <family val="2"/>
      </rPr>
      <t>Vensterbanken</t>
    </r>
  </si>
  <si>
    <r>
      <rPr>
        <sz val="10"/>
        <color rgb="FF231F20"/>
        <rFont val="Aptos"/>
        <family val="2"/>
      </rPr>
      <t>Mits ontruimd</t>
    </r>
  </si>
  <si>
    <r>
      <rPr>
        <sz val="10"/>
        <color rgb="FF231F20"/>
        <rFont val="Aptos"/>
        <family val="2"/>
      </rPr>
      <t>Ventilatiekanalen</t>
    </r>
  </si>
  <si>
    <r>
      <rPr>
        <sz val="10"/>
        <color rgb="FF231F20"/>
        <rFont val="Aptos"/>
        <family val="2"/>
      </rPr>
      <t>Ventilatieroosters</t>
    </r>
  </si>
  <si>
    <r>
      <rPr>
        <sz val="10"/>
        <color rgb="FF231F20"/>
        <rFont val="Aptos"/>
        <family val="2"/>
      </rPr>
      <t>Verkleedkleren</t>
    </r>
  </si>
  <si>
    <r>
      <rPr>
        <sz val="10"/>
        <color rgb="FF231F20"/>
        <rFont val="Aptos"/>
        <family val="2"/>
      </rPr>
      <t>Verlichtingsarmaturen en lampen</t>
    </r>
  </si>
  <si>
    <r>
      <rPr>
        <sz val="10"/>
        <color rgb="FF231F20"/>
        <rFont val="Aptos"/>
        <family val="2"/>
      </rPr>
      <t>Stofvrij maken tot reikhoogte</t>
    </r>
  </si>
  <si>
    <r>
      <rPr>
        <sz val="10"/>
        <color rgb="FF231F20"/>
        <rFont val="Aptos"/>
        <family val="2"/>
      </rPr>
      <t>Stofwissen en vlekverwijderen</t>
    </r>
  </si>
  <si>
    <r>
      <rPr>
        <sz val="10"/>
        <color rgb="FF231F20"/>
        <rFont val="Aptos"/>
        <family val="2"/>
      </rPr>
      <t>Stofwissen en moppen</t>
    </r>
  </si>
  <si>
    <r>
      <rPr>
        <sz val="10"/>
        <color rgb="FF231F20"/>
        <rFont val="Aptos"/>
        <family val="2"/>
      </rPr>
      <t>Vloer hard/vlak</t>
    </r>
  </si>
  <si>
    <r>
      <rPr>
        <sz val="10"/>
        <color rgb="FF231F20"/>
        <rFont val="Aptos"/>
        <family val="2"/>
      </rPr>
      <t>Lino/PVC</t>
    </r>
  </si>
  <si>
    <r>
      <rPr>
        <sz val="10"/>
        <color rgb="FF231F20"/>
        <rFont val="Aptos"/>
        <family val="2"/>
      </rPr>
      <t>Vloer tapijt</t>
    </r>
  </si>
  <si>
    <r>
      <rPr>
        <sz val="10"/>
        <color rgb="FF231F20"/>
        <rFont val="Aptos"/>
        <family val="2"/>
      </rPr>
      <t>Plaatselijk</t>
    </r>
  </si>
  <si>
    <r>
      <rPr>
        <sz val="10"/>
        <color rgb="FF231F20"/>
        <rFont val="Aptos"/>
        <family val="2"/>
      </rPr>
      <t>Bijtippend stofzuigen</t>
    </r>
  </si>
  <si>
    <r>
      <rPr>
        <sz val="10"/>
        <color rgb="FF231F20"/>
        <rFont val="Aptos"/>
        <family val="2"/>
      </rPr>
      <t>Stofzuigen</t>
    </r>
  </si>
  <si>
    <r>
      <rPr>
        <sz val="10"/>
        <color rgb="FF231F20"/>
        <rFont val="Aptos"/>
        <family val="2"/>
      </rPr>
      <t>Vloerrooster</t>
    </r>
  </si>
  <si>
    <r>
      <rPr>
        <sz val="10"/>
        <color rgb="FF231F20"/>
        <rFont val="Aptos"/>
        <family val="2"/>
      </rPr>
      <t>Vuilverzamelplaats</t>
    </r>
  </si>
  <si>
    <r>
      <rPr>
        <sz val="10"/>
        <color rgb="FF231F20"/>
        <rFont val="Aptos"/>
        <family val="2"/>
      </rPr>
      <t>Legen/uitvegen</t>
    </r>
  </si>
  <si>
    <r>
      <rPr>
        <sz val="10"/>
        <color rgb="FF231F20"/>
        <rFont val="Aptos"/>
        <family val="2"/>
      </rPr>
      <t>Vaste wanden (afwasbaar)</t>
    </r>
  </si>
  <si>
    <r>
      <rPr>
        <sz val="10"/>
        <color rgb="FF231F20"/>
        <rFont val="Aptos"/>
        <family val="2"/>
      </rPr>
      <t>Nat reinigen</t>
    </r>
  </si>
  <si>
    <r>
      <rPr>
        <sz val="10"/>
        <color rgb="FF231F20"/>
        <rFont val="Aptos"/>
        <family val="2"/>
      </rPr>
      <t>Zand-/watertafel</t>
    </r>
  </si>
  <si>
    <r>
      <rPr>
        <sz val="10"/>
        <color rgb="FF231F20"/>
        <rFont val="Aptos"/>
        <family val="2"/>
      </rPr>
      <t>Zand in de buitenzandbak</t>
    </r>
  </si>
  <si>
    <t>Bergingen/opslag</t>
  </si>
  <si>
    <t>Buitenruimte/ buitenentree</t>
  </si>
  <si>
    <t>Leslokaal onderbouw</t>
  </si>
  <si>
    <t>Sanitair bovenbouw</t>
  </si>
  <si>
    <t>Sanitair onderbouw</t>
  </si>
  <si>
    <t>Gangen/hallen</t>
  </si>
  <si>
    <t>Trappenhuizen</t>
  </si>
  <si>
    <t>D</t>
  </si>
  <si>
    <t>W</t>
  </si>
  <si>
    <t>P</t>
  </si>
  <si>
    <t>Handelingen</t>
  </si>
  <si>
    <t>School</t>
  </si>
  <si>
    <t>lokalen spelen</t>
  </si>
  <si>
    <t>Lesruimten in open gebied bv gang</t>
  </si>
  <si>
    <t xml:space="preserve">Leslokaal handenarbeid </t>
  </si>
  <si>
    <t>Toevoeging</t>
  </si>
  <si>
    <r>
      <rPr>
        <sz val="10"/>
        <color rgb="FF231F20"/>
        <rFont val="Aptos"/>
        <family val="2"/>
      </rPr>
      <t>Vloer hard</t>
    </r>
    <r>
      <rPr>
        <sz val="10"/>
        <rFont val="Aptos"/>
        <family val="2"/>
      </rPr>
      <t xml:space="preserve"> steen/tegels</t>
    </r>
  </si>
  <si>
    <t>Overige loonkosten door inschrijver aan te vullen</t>
  </si>
  <si>
    <t>Overige directe kosten door inschrijver aan te vullen</t>
  </si>
  <si>
    <t>Personeelsovername kosten</t>
  </si>
  <si>
    <t>Overige indirecte kosten door inschrijver aan te vullen</t>
  </si>
  <si>
    <t>x</t>
  </si>
  <si>
    <t>Totaal basisuurloon</t>
  </si>
  <si>
    <t>Keukenapparatuur los magnetrons ed</t>
  </si>
  <si>
    <t>Keukenmaterialen</t>
  </si>
  <si>
    <t>Sanitair algemeen</t>
  </si>
  <si>
    <t>Stoomreinigen sanitair</t>
  </si>
  <si>
    <r>
      <rPr>
        <sz val="10"/>
        <color rgb="FF231F20"/>
        <rFont val="Aptos"/>
        <family val="2"/>
      </rPr>
      <t>Airco</t>
    </r>
    <r>
      <rPr>
        <sz val="10"/>
        <rFont val="Aptos"/>
        <family val="2"/>
      </rPr>
      <t xml:space="preserve"> plafond in en uitlaat luchtbegandeling</t>
    </r>
  </si>
  <si>
    <t>Computer: muizen en toetsenborden</t>
  </si>
  <si>
    <t>Overige horizontale delen</t>
  </si>
  <si>
    <t xml:space="preserve">Glasdeuren </t>
  </si>
  <si>
    <t>Glasdeuren</t>
  </si>
  <si>
    <t>Ramen</t>
  </si>
  <si>
    <r>
      <rPr>
        <sz val="10"/>
        <color rgb="FF231F20"/>
        <rFont val="Aptos"/>
        <family val="2"/>
      </rPr>
      <t>Gordijnen</t>
    </r>
    <r>
      <rPr>
        <sz val="10"/>
        <rFont val="Aptos"/>
        <family val="2"/>
      </rPr>
      <t>/vitrage/lamellen</t>
    </r>
  </si>
  <si>
    <t>Buitenzijde geheel</t>
  </si>
  <si>
    <r>
      <rPr>
        <sz val="10"/>
        <color rgb="FF231F20"/>
        <rFont val="Aptos"/>
        <family val="2"/>
      </rPr>
      <t>Separatieschotten</t>
    </r>
    <r>
      <rPr>
        <sz val="10"/>
        <rFont val="Aptos"/>
        <family val="2"/>
      </rPr>
      <t xml:space="preserve"> sanitair</t>
    </r>
  </si>
  <si>
    <t>7322GK</t>
  </si>
  <si>
    <t>7326BD</t>
  </si>
  <si>
    <t>Kinderdagverblijf</t>
  </si>
  <si>
    <t>7321HG</t>
  </si>
  <si>
    <t>7335JC</t>
  </si>
  <si>
    <t>7328TK</t>
  </si>
  <si>
    <t>7328CA</t>
  </si>
  <si>
    <t>7327DJ</t>
  </si>
  <si>
    <t>7322KH</t>
  </si>
  <si>
    <t>7316BM</t>
  </si>
  <si>
    <t>7335DD</t>
  </si>
  <si>
    <t>7335DC</t>
  </si>
  <si>
    <t>7316LB</t>
  </si>
  <si>
    <t>7323RV</t>
  </si>
  <si>
    <t>7323HX</t>
  </si>
  <si>
    <t>7314BM</t>
  </si>
  <si>
    <t>7314AL</t>
  </si>
  <si>
    <t>7331DL</t>
  </si>
  <si>
    <t>7364BZ</t>
  </si>
  <si>
    <t>7333BB</t>
  </si>
  <si>
    <t>7312KC</t>
  </si>
  <si>
    <t>7312AD</t>
  </si>
  <si>
    <t>7331VG</t>
  </si>
  <si>
    <t>Keukenruimten/personeelsruimte</t>
  </si>
  <si>
    <t>Keukenruimten/ personeelsruimte</t>
  </si>
  <si>
    <t>leslokaal spelen/multifunctionele ruimten</t>
  </si>
  <si>
    <t>Sportzalen</t>
  </si>
  <si>
    <t>Legenda</t>
  </si>
  <si>
    <t>Douches</t>
  </si>
  <si>
    <t>Buitenruimte/buitenentree</t>
  </si>
  <si>
    <t>Ruimteomschrijving</t>
  </si>
  <si>
    <t>7327JH</t>
  </si>
  <si>
    <t>Bijlage 5 Prijzenblad</t>
  </si>
  <si>
    <t>Europese openbare aanbesteding Schoonmaakdienstverlening LeerPlein055</t>
  </si>
  <si>
    <t>Naam locatie</t>
  </si>
  <si>
    <t>M2</t>
  </si>
  <si>
    <t>Bijzonderheden</t>
  </si>
  <si>
    <t>Opdrachtnemer</t>
  </si>
  <si>
    <t>Alle geel gearceerde velden dienen ingevuld te worden, overige cellen mogen niet gewijzigd worden</t>
  </si>
  <si>
    <t>Opslagen</t>
  </si>
  <si>
    <t>Omschrijving</t>
  </si>
  <si>
    <t>Code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</si>
  <si>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</si>
  <si>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</si>
  <si>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</si>
  <si>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</si>
  <si>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</si>
  <si>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</si>
  <si>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</si>
  <si>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</si>
  <si>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</si>
  <si>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</si>
  <si>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</si>
  <si>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</si>
  <si>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</si>
  <si>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</si>
  <si>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</si>
  <si>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</si>
  <si>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</si>
  <si>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</si>
  <si>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</si>
  <si>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</si>
  <si>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Uitleg</t>
  </si>
  <si>
    <t>Aantal</t>
  </si>
  <si>
    <t>Kolom3</t>
  </si>
  <si>
    <t>Kolom4</t>
  </si>
  <si>
    <t>Kolom5</t>
  </si>
  <si>
    <r>
      <rPr>
        <b/>
        <sz val="10"/>
        <color rgb="FF231F20"/>
        <rFont val="Aptos"/>
        <family val="2"/>
      </rPr>
      <t>x</t>
    </r>
  </si>
  <si>
    <t>Dagelijks</t>
  </si>
  <si>
    <t>Wekelijks</t>
  </si>
  <si>
    <t>Periodiek</t>
  </si>
  <si>
    <t>Aanvullende werkzaamheden</t>
  </si>
  <si>
    <t xml:space="preserve">Administratieve ruimten </t>
  </si>
  <si>
    <t>ü</t>
  </si>
  <si>
    <t>X</t>
  </si>
  <si>
    <t>Hoezen om matrassen en banken</t>
  </si>
  <si>
    <t>Gym-/speelinstrumenten en dergelijke</t>
  </si>
  <si>
    <t>Wastafels aanrechten (inclusief afwasbare wand)</t>
  </si>
  <si>
    <t>Sprayen</t>
  </si>
  <si>
    <t>Freq.</t>
  </si>
  <si>
    <t>2x per jaar</t>
  </si>
  <si>
    <t>1x per jaar</t>
  </si>
  <si>
    <t>4x per jaar</t>
  </si>
  <si>
    <t>1x per week</t>
  </si>
  <si>
    <t>2x per week</t>
  </si>
  <si>
    <t>3x per week</t>
  </si>
  <si>
    <t>4x per week</t>
  </si>
  <si>
    <t>5x per week</t>
  </si>
  <si>
    <t>Normmutaties op basis van frequentie</t>
  </si>
  <si>
    <t>Norm op basis van 5x per week</t>
  </si>
  <si>
    <t>Onderdeel 1 - Prestatienormen Schoonmaakonderhoud</t>
  </si>
  <si>
    <t>Aantal weken</t>
  </si>
  <si>
    <t>Uitvoerings-
momenten</t>
  </si>
  <si>
    <t>Onderdeel 2 - Tarieven glasreiniging</t>
  </si>
  <si>
    <t>Geen schoonmaak</t>
  </si>
  <si>
    <t>M2 op basis van uitvoeringsmomenten</t>
  </si>
  <si>
    <t>Prestatienorm inschrijver</t>
  </si>
  <si>
    <t>Transformatie</t>
  </si>
  <si>
    <t>Vert zoeken</t>
  </si>
  <si>
    <t>Aantal uur per jaar</t>
  </si>
  <si>
    <t>Uurtarief Inschrijver</t>
  </si>
  <si>
    <t>Kosten per jaar</t>
  </si>
  <si>
    <t>Onderdeel</t>
  </si>
  <si>
    <t>Per stuk</t>
  </si>
  <si>
    <t>Tarief exclusief btw</t>
  </si>
  <si>
    <t>De kosten voor eventuele inzet van klimmateriaal kunt u in tabblad 'Glasreiniging' opgeven</t>
  </si>
  <si>
    <t>Onderdeel 3 - Tarieven vloeronderhoud</t>
  </si>
  <si>
    <r>
      <t>Kosten per m</t>
    </r>
    <r>
      <rPr>
        <b/>
        <vertAlign val="superscript"/>
        <sz val="10"/>
        <color theme="0"/>
        <rFont val="Century Gothic"/>
        <family val="2"/>
      </rPr>
      <t>2</t>
    </r>
  </si>
  <si>
    <t>Vloergroep</t>
  </si>
  <si>
    <t>M2 vloer in onderhoud</t>
  </si>
  <si>
    <t>Harde vloer</t>
  </si>
  <si>
    <t>Lino</t>
  </si>
  <si>
    <t>Schrobzuigen</t>
  </si>
  <si>
    <t>Topstrip + Tweelaags Polymeren</t>
  </si>
  <si>
    <t>Schrobzuigen Sportvloeren</t>
  </si>
  <si>
    <t>Kosten per m2</t>
  </si>
  <si>
    <t>HANDELING 1</t>
  </si>
  <si>
    <t>HANDELING 2</t>
  </si>
  <si>
    <t>Totale kosten</t>
  </si>
  <si>
    <t>M2 in onderhoud</t>
  </si>
  <si>
    <t>Tapijtreinigen, sproei-extratie</t>
  </si>
  <si>
    <t>Geen</t>
  </si>
  <si>
    <t>Uren per keer</t>
  </si>
  <si>
    <t>Uurtarief</t>
  </si>
  <si>
    <t>Uren totaal</t>
  </si>
  <si>
    <t>Ruimtenrs 0.24, 0.26, 0.27 -&gt; 120x extra vegen en schrobben</t>
  </si>
  <si>
    <t>0.40, 0.41en 0.42 -&gt;  40x  extra vegen en schrobben</t>
  </si>
  <si>
    <t>Uren per jaar</t>
  </si>
  <si>
    <t>Schoonmaakonderhoud</t>
  </si>
  <si>
    <t>Extra werkzaamheden</t>
  </si>
  <si>
    <t>Glasreiniging</t>
  </si>
  <si>
    <t xml:space="preserve">Inschrijfsom: </t>
  </si>
  <si>
    <t>Lino/</t>
  </si>
  <si>
    <t>Basis Werkprogramma</t>
  </si>
  <si>
    <t>IKC Octowijs</t>
  </si>
  <si>
    <t>Specialistische reiniging conform tabbladen 'Glasreiniging' en 'Vloeronderhoud', frequenties in overleg met LeerPlein055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</si>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</sst>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* #,##0.0_-;_-* #,##0.0\-;_-* &quot;-&quot;??_-;_-@_-"/>
    <numFmt numFmtId="166" formatCode="000"/>
    <numFmt numFmtId="167" formatCode="_-* #,##0_-;_-* #,##0\-;_-* &quot;-&quot;??_-;_-@_-"/>
    <numFmt numFmtId="168" formatCode="_-&quot;€&quot;\ * #,##0.00_-;_-&quot;€&quot;\ * #,##0.00\-;_-&quot;€&quot;\ * &quot;-&quot;??_-;_-@_-"/>
    <numFmt numFmtId="169" formatCode="_ [$€-413]\ * #,##0.00_ ;_ [$€-413]\ * \-#,##0.00_ ;_ [$€-413]\ * &quot;-&quot;??_ ;_ @_ "/>
    <numFmt numFmtId="170" formatCode="_-* #,##0.00_-;\-* #,##0.00_-;_-* &quot;-&quot;??_-;_-@_-"/>
    <numFmt numFmtId="171" formatCode="0.000%"/>
    <numFmt numFmtId="172" formatCode="_-[$€-2]\ * #,##0.00_-;_-[$€-2]\ * #,##0.00\-;_-[$€-2]\ * &quot;-&quot;??_-;_-@_-"/>
    <numFmt numFmtId="173" formatCode="_([$€]* #,##0.00_);_([$€]* \(#,##0.00\);_([$€]* &quot;-&quot;??_);_(@_)"/>
    <numFmt numFmtId="174" formatCode="_-&quot;fl&quot;\ * #,##0.00_-;_-&quot;fl&quot;\ * #,##0.00\-;_-&quot;fl&quot;\ * &quot;-&quot;??_-;_-@_-"/>
    <numFmt numFmtId="175" formatCode="0.00000"/>
    <numFmt numFmtId="176" formatCode="#,##0.00_ ;\-#,##0.00\ "/>
    <numFmt numFmtId="179" formatCode="&quot;€&quot;\ #,##0.00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Helv"/>
    </font>
    <font>
      <sz val="10"/>
      <name val="MS Sans Serif"/>
      <family val="2"/>
    </font>
    <font>
      <sz val="10"/>
      <name val="Arial"/>
      <family val="2"/>
    </font>
    <font>
      <sz val="9"/>
      <name val="Verdana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0"/>
      <color rgb="FF231F20"/>
      <name val="Aptos"/>
      <family val="2"/>
    </font>
    <font>
      <b/>
      <sz val="10"/>
      <color theme="1"/>
      <name val="Aptos"/>
      <family val="2"/>
    </font>
    <font>
      <b/>
      <u/>
      <sz val="10"/>
      <color theme="1"/>
      <name val="Aptos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1"/>
      <name val="Aptos Display"/>
      <family val="2"/>
    </font>
    <font>
      <b/>
      <sz val="28"/>
      <color theme="1"/>
      <name val="Aptos Display"/>
      <family val="2"/>
    </font>
    <font>
      <sz val="20"/>
      <color theme="1"/>
      <name val="Aptos Display"/>
      <family val="2"/>
    </font>
    <font>
      <b/>
      <sz val="14"/>
      <color theme="0"/>
      <name val="Aptos Display"/>
      <family val="2"/>
    </font>
    <font>
      <b/>
      <sz val="11"/>
      <color theme="0"/>
      <name val="Aptos Display"/>
      <family val="2"/>
    </font>
    <font>
      <b/>
      <sz val="18"/>
      <color theme="1"/>
      <name val="Aptos"/>
      <family val="2"/>
    </font>
    <font>
      <sz val="11"/>
      <color theme="1"/>
      <name val="Aptos Display"/>
      <family val="2"/>
      <scheme val="major"/>
    </font>
    <font>
      <b/>
      <sz val="28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20"/>
      <color theme="1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b/>
      <sz val="10"/>
      <color rgb="FF231F20"/>
      <name val="Aptos"/>
      <family val="2"/>
    </font>
    <font>
      <b/>
      <u/>
      <sz val="14"/>
      <color theme="1"/>
      <name val="Aptos"/>
      <family val="2"/>
    </font>
    <font>
      <sz val="14"/>
      <color rgb="FF231F20"/>
      <name val="Wingdings"/>
      <charset val="2"/>
    </font>
    <font>
      <b/>
      <sz val="14"/>
      <color theme="0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u/>
      <sz val="11"/>
      <name val="Aptos Display"/>
      <family val="2"/>
      <scheme val="major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rgb="FFFF0000"/>
      <name val="Aptos Display"/>
      <family val="2"/>
      <scheme val="major"/>
    </font>
    <font>
      <b/>
      <vertAlign val="superscript"/>
      <sz val="10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D453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9876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 style="thin">
        <color rgb="FF1D4539"/>
      </right>
      <top/>
      <bottom style="thin">
        <color rgb="FF1D453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rgb="FF1D4539"/>
      </right>
      <top/>
      <bottom style="thin">
        <color rgb="FF1D4539"/>
      </bottom>
      <diagonal/>
    </border>
    <border>
      <left style="thin">
        <color rgb="FF1D4539"/>
      </left>
      <right/>
      <top/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/>
      <top style="thin">
        <color rgb="FF1D4539"/>
      </top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/>
      <top style="thin">
        <color rgb="FF1D4539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170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276">
    <xf numFmtId="0" fontId="0" fillId="0" borderId="0" xfId="0"/>
    <xf numFmtId="0" fontId="5" fillId="0" borderId="0" xfId="9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71" fontId="5" fillId="0" borderId="0" xfId="0" applyNumberFormat="1" applyFont="1" applyAlignment="1">
      <alignment vertical="center"/>
    </xf>
    <xf numFmtId="175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left"/>
    </xf>
    <xf numFmtId="2" fontId="13" fillId="0" borderId="0" xfId="0" applyNumberFormat="1" applyFont="1"/>
    <xf numFmtId="0" fontId="13" fillId="0" borderId="0" xfId="0" applyFont="1"/>
    <xf numFmtId="1" fontId="1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6" fillId="0" borderId="0" xfId="0" applyFont="1"/>
    <xf numFmtId="2" fontId="16" fillId="0" borderId="0" xfId="1" applyNumberFormat="1" applyFont="1" applyFill="1" applyBorder="1" applyAlignment="1">
      <alignment horizontal="center"/>
    </xf>
    <xf numFmtId="2" fontId="12" fillId="0" borderId="0" xfId="0" applyNumberFormat="1" applyFont="1"/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left"/>
    </xf>
    <xf numFmtId="0" fontId="12" fillId="0" borderId="0" xfId="1" applyNumberFormat="1" applyFont="1" applyFill="1" applyBorder="1" applyAlignment="1"/>
    <xf numFmtId="2" fontId="12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76" fontId="15" fillId="0" borderId="0" xfId="0" applyNumberFormat="1" applyFont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1" xfId="0" applyFont="1" applyFill="1" applyBorder="1"/>
    <xf numFmtId="0" fontId="23" fillId="5" borderId="11" xfId="0" applyFont="1" applyFill="1" applyBorder="1"/>
    <xf numFmtId="0" fontId="24" fillId="0" borderId="0" xfId="0" applyFont="1" applyAlignment="1">
      <alignment horizontal="left" vertical="top"/>
    </xf>
    <xf numFmtId="0" fontId="23" fillId="5" borderId="14" xfId="0" applyFont="1" applyFill="1" applyBorder="1"/>
    <xf numFmtId="0" fontId="8" fillId="0" borderId="1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1" fontId="9" fillId="0" borderId="10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/>
    </xf>
    <xf numFmtId="0" fontId="9" fillId="0" borderId="16" xfId="0" applyFont="1" applyBorder="1" applyAlignment="1">
      <alignment vertical="top"/>
    </xf>
    <xf numFmtId="0" fontId="11" fillId="0" borderId="10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23" fillId="5" borderId="11" xfId="0" applyFont="1" applyFill="1" applyBorder="1" applyAlignment="1">
      <alignment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9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12" fillId="0" borderId="5" xfId="0" applyNumberFormat="1" applyFont="1" applyBorder="1"/>
    <xf numFmtId="2" fontId="12" fillId="0" borderId="1" xfId="0" applyNumberFormat="1" applyFont="1" applyBorder="1"/>
    <xf numFmtId="1" fontId="12" fillId="0" borderId="1" xfId="0" applyNumberFormat="1" applyFont="1" applyBorder="1" applyAlignment="1">
      <alignment horizontal="center"/>
    </xf>
    <xf numFmtId="166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43" fontId="12" fillId="0" borderId="1" xfId="1" applyFont="1" applyFill="1" applyBorder="1" applyAlignment="1">
      <alignment horizontal="right"/>
    </xf>
    <xf numFmtId="10" fontId="12" fillId="0" borderId="1" xfId="1" applyNumberFormat="1" applyFont="1" applyFill="1" applyBorder="1" applyAlignment="1">
      <alignment horizontal="right"/>
    </xf>
    <xf numFmtId="0" fontId="12" fillId="0" borderId="7" xfId="0" applyFont="1" applyBorder="1"/>
    <xf numFmtId="0" fontId="15" fillId="0" borderId="1" xfId="0" applyFont="1" applyBorder="1" applyAlignment="1">
      <alignment horizontal="left" vertical="top"/>
    </xf>
    <xf numFmtId="2" fontId="12" fillId="0" borderId="7" xfId="0" applyNumberFormat="1" applyFont="1" applyBorder="1"/>
    <xf numFmtId="0" fontId="12" fillId="0" borderId="1" xfId="0" applyFont="1" applyBorder="1" applyAlignment="1">
      <alignment wrapText="1"/>
    </xf>
    <xf numFmtId="0" fontId="15" fillId="0" borderId="1" xfId="5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1" applyNumberFormat="1" applyFont="1" applyFill="1" applyBorder="1" applyAlignment="1"/>
    <xf numFmtId="2" fontId="12" fillId="0" borderId="1" xfId="0" applyNumberFormat="1" applyFont="1" applyBorder="1" applyAlignment="1">
      <alignment horizontal="right"/>
    </xf>
    <xf numFmtId="0" fontId="12" fillId="0" borderId="1" xfId="1" applyNumberFormat="1" applyFont="1" applyFill="1" applyBorder="1" applyAlignment="1"/>
    <xf numFmtId="2" fontId="12" fillId="0" borderId="9" xfId="0" applyNumberFormat="1" applyFont="1" applyBorder="1"/>
    <xf numFmtId="2" fontId="12" fillId="0" borderId="4" xfId="0" applyNumberFormat="1" applyFont="1" applyBorder="1"/>
    <xf numFmtId="1" fontId="12" fillId="0" borderId="4" xfId="0" applyNumberFormat="1" applyFont="1" applyBorder="1" applyAlignment="1">
      <alignment horizontal="center"/>
    </xf>
    <xf numFmtId="166" fontId="12" fillId="0" borderId="4" xfId="0" applyNumberFormat="1" applyFont="1" applyBorder="1" applyAlignment="1">
      <alignment horizontal="left"/>
    </xf>
    <xf numFmtId="0" fontId="12" fillId="0" borderId="4" xfId="1" applyNumberFormat="1" applyFont="1" applyFill="1" applyBorder="1" applyAlignment="1"/>
    <xf numFmtId="0" fontId="12" fillId="0" borderId="4" xfId="0" applyFont="1" applyBorder="1"/>
    <xf numFmtId="2" fontId="12" fillId="0" borderId="4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Fill="1" applyBorder="1" applyAlignment="1"/>
    <xf numFmtId="0" fontId="11" fillId="8" borderId="10" xfId="0" applyFont="1" applyFill="1" applyBorder="1" applyAlignment="1">
      <alignment horizontal="center" vertical="top"/>
    </xf>
    <xf numFmtId="0" fontId="11" fillId="8" borderId="17" xfId="0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top"/>
    </xf>
    <xf numFmtId="1" fontId="34" fillId="0" borderId="10" xfId="0" applyNumberFormat="1" applyFont="1" applyBorder="1" applyAlignment="1">
      <alignment horizontal="center" vertical="center" shrinkToFi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36" fillId="0" borderId="0" xfId="0" applyFont="1"/>
    <xf numFmtId="0" fontId="37" fillId="10" borderId="4" xfId="0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/>
    <xf numFmtId="0" fontId="25" fillId="9" borderId="0" xfId="0" applyFont="1" applyFill="1" applyAlignment="1">
      <alignment horizontal="center" vertical="center"/>
    </xf>
    <xf numFmtId="0" fontId="25" fillId="9" borderId="0" xfId="0" applyFont="1" applyFill="1"/>
    <xf numFmtId="0" fontId="25" fillId="9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 vertical="center" wrapText="1"/>
    </xf>
    <xf numFmtId="169" fontId="39" fillId="0" borderId="1" xfId="0" applyNumberFormat="1" applyFont="1" applyBorder="1" applyAlignment="1">
      <alignment vertical="center"/>
    </xf>
    <xf numFmtId="10" fontId="39" fillId="0" borderId="1" xfId="0" applyNumberFormat="1" applyFont="1" applyBorder="1" applyAlignment="1">
      <alignment horizontal="center" vertical="center"/>
    </xf>
    <xf numFmtId="171" fontId="25" fillId="2" borderId="1" xfId="0" applyNumberFormat="1" applyFont="1" applyFill="1" applyBorder="1" applyAlignment="1">
      <alignment horizontal="center" vertical="center"/>
    </xf>
    <xf numFmtId="172" fontId="25" fillId="2" borderId="1" xfId="7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71" fontId="39" fillId="0" borderId="0" xfId="0" applyNumberFormat="1" applyFont="1" applyAlignment="1">
      <alignment vertic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172" fontId="39" fillId="0" borderId="1" xfId="7" applyNumberFormat="1" applyFont="1" applyBorder="1" applyAlignment="1" applyProtection="1">
      <alignment horizontal="left" vertical="center"/>
      <protection hidden="1"/>
    </xf>
    <xf numFmtId="0" fontId="38" fillId="6" borderId="7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171" fontId="38" fillId="6" borderId="1" xfId="0" applyNumberFormat="1" applyFont="1" applyFill="1" applyBorder="1" applyAlignment="1">
      <alignment horizontal="center" vertical="center"/>
    </xf>
    <xf numFmtId="172" fontId="38" fillId="6" borderId="1" xfId="7" applyNumberFormat="1" applyFont="1" applyFill="1" applyBorder="1" applyAlignment="1" applyProtection="1">
      <alignment horizontal="left" vertical="center"/>
      <protection hidden="1"/>
    </xf>
    <xf numFmtId="171" fontId="25" fillId="2" borderId="1" xfId="0" applyNumberFormat="1" applyFont="1" applyFill="1" applyBorder="1" applyAlignment="1" applyProtection="1">
      <alignment horizontal="center" vertical="center"/>
      <protection locked="0"/>
    </xf>
    <xf numFmtId="172" fontId="25" fillId="2" borderId="1" xfId="13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171" fontId="39" fillId="0" borderId="0" xfId="0" applyNumberFormat="1" applyFont="1" applyAlignment="1" applyProtection="1">
      <alignment horizontal="center" vertical="center"/>
      <protection locked="0"/>
    </xf>
    <xf numFmtId="174" fontId="39" fillId="0" borderId="0" xfId="0" applyNumberFormat="1" applyFont="1" applyAlignment="1" applyProtection="1">
      <alignment horizontal="left" vertical="center"/>
      <protection hidden="1"/>
    </xf>
    <xf numFmtId="171" fontId="39" fillId="0" borderId="1" xfId="0" applyNumberFormat="1" applyFont="1" applyBorder="1" applyAlignment="1">
      <alignment horizontal="center" vertical="center"/>
    </xf>
    <xf numFmtId="173" fontId="39" fillId="0" borderId="1" xfId="13" applyFont="1" applyBorder="1" applyAlignment="1" applyProtection="1">
      <alignment horizontal="left" vertical="center"/>
      <protection locked="0"/>
    </xf>
    <xf numFmtId="44" fontId="38" fillId="6" borderId="1" xfId="2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171" fontId="39" fillId="0" borderId="0" xfId="0" applyNumberFormat="1" applyFont="1" applyAlignment="1">
      <alignment horizontal="center" vertical="center"/>
    </xf>
    <xf numFmtId="172" fontId="39" fillId="0" borderId="0" xfId="7" applyNumberFormat="1" applyFont="1" applyAlignment="1" applyProtection="1">
      <alignment horizontal="left" vertical="center"/>
      <protection hidden="1"/>
    </xf>
    <xf numFmtId="171" fontId="39" fillId="0" borderId="1" xfId="3" applyNumberFormat="1" applyFont="1" applyFill="1" applyBorder="1" applyAlignment="1">
      <alignment horizontal="center" vertical="center"/>
    </xf>
    <xf numFmtId="173" fontId="25" fillId="2" borderId="1" xfId="13" applyFont="1" applyFill="1" applyBorder="1" applyAlignment="1" applyProtection="1">
      <alignment horizontal="left" vertical="center"/>
      <protection locked="0"/>
    </xf>
    <xf numFmtId="173" fontId="39" fillId="0" borderId="0" xfId="13" applyFont="1" applyAlignment="1" applyProtection="1">
      <alignment horizontal="left" vertical="center"/>
      <protection locked="0"/>
    </xf>
    <xf numFmtId="169" fontId="40" fillId="2" borderId="1" xfId="0" applyNumberFormat="1" applyFont="1" applyFill="1" applyBorder="1" applyAlignment="1">
      <alignment vertical="center"/>
    </xf>
    <xf numFmtId="9" fontId="39" fillId="0" borderId="1" xfId="0" applyNumberFormat="1" applyFont="1" applyBorder="1" applyAlignment="1">
      <alignment horizontal="center" vertical="center"/>
    </xf>
    <xf numFmtId="169" fontId="39" fillId="0" borderId="1" xfId="0" applyNumberFormat="1" applyFont="1" applyBorder="1" applyAlignment="1" applyProtection="1">
      <alignment vertical="center"/>
      <protection locked="0"/>
    </xf>
    <xf numFmtId="169" fontId="39" fillId="0" borderId="1" xfId="13" applyNumberFormat="1" applyFont="1" applyBorder="1" applyAlignment="1" applyProtection="1">
      <alignment horizontal="left" vertical="center"/>
      <protection hidden="1"/>
    </xf>
    <xf numFmtId="1" fontId="13" fillId="0" borderId="0" xfId="0" applyNumberFormat="1" applyFont="1"/>
    <xf numFmtId="1" fontId="12" fillId="0" borderId="1" xfId="1" applyNumberFormat="1" applyFont="1" applyFill="1" applyBorder="1" applyAlignment="1"/>
    <xf numFmtId="1" fontId="12" fillId="0" borderId="1" xfId="0" applyNumberFormat="1" applyFont="1" applyBorder="1"/>
    <xf numFmtId="1" fontId="12" fillId="0" borderId="4" xfId="0" applyNumberFormat="1" applyFont="1" applyBorder="1"/>
    <xf numFmtId="1" fontId="12" fillId="0" borderId="0" xfId="0" applyNumberFormat="1" applyFont="1"/>
    <xf numFmtId="1" fontId="15" fillId="0" borderId="0" xfId="0" applyNumberFormat="1" applyFont="1"/>
    <xf numFmtId="1" fontId="12" fillId="0" borderId="1" xfId="1" applyNumberFormat="1" applyFont="1" applyFill="1" applyBorder="1" applyAlignment="1">
      <alignment horizontal="center"/>
    </xf>
    <xf numFmtId="0" fontId="12" fillId="0" borderId="1" xfId="1" applyNumberFormat="1" applyFont="1" applyFill="1" applyBorder="1" applyAlignment="1">
      <alignment horizontal="center"/>
    </xf>
    <xf numFmtId="43" fontId="12" fillId="0" borderId="1" xfId="1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76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13" fillId="11" borderId="0" xfId="0" applyNumberFormat="1" applyFont="1" applyFill="1"/>
    <xf numFmtId="1" fontId="12" fillId="11" borderId="1" xfId="1" applyNumberFormat="1" applyFont="1" applyFill="1" applyBorder="1" applyAlignment="1"/>
    <xf numFmtId="1" fontId="12" fillId="11" borderId="1" xfId="0" applyNumberFormat="1" applyFont="1" applyFill="1" applyBorder="1"/>
    <xf numFmtId="1" fontId="12" fillId="11" borderId="4" xfId="0" applyNumberFormat="1" applyFont="1" applyFill="1" applyBorder="1"/>
    <xf numFmtId="1" fontId="12" fillId="11" borderId="0" xfId="0" applyNumberFormat="1" applyFont="1" applyFill="1"/>
    <xf numFmtId="1" fontId="15" fillId="11" borderId="0" xfId="0" applyNumberFormat="1" applyFont="1" applyFill="1"/>
    <xf numFmtId="0" fontId="37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2" fillId="0" borderId="7" xfId="1" applyNumberFormat="1" applyFont="1" applyFill="1" applyBorder="1" applyAlignment="1">
      <alignment horizontal="right"/>
    </xf>
    <xf numFmtId="0" fontId="42" fillId="6" borderId="0" xfId="0" applyFont="1" applyFill="1" applyAlignment="1">
      <alignment horizontal="center" vertical="center"/>
    </xf>
    <xf numFmtId="44" fontId="12" fillId="0" borderId="7" xfId="2" applyFont="1" applyFill="1" applyBorder="1" applyAlignment="1">
      <alignment horizontal="right"/>
    </xf>
    <xf numFmtId="2" fontId="18" fillId="5" borderId="6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left" vertical="top" wrapText="1"/>
    </xf>
    <xf numFmtId="165" fontId="18" fillId="5" borderId="24" xfId="1" applyNumberFormat="1" applyFont="1" applyFill="1" applyBorder="1" applyAlignment="1">
      <alignment horizontal="left" vertical="top" wrapText="1"/>
    </xf>
    <xf numFmtId="0" fontId="18" fillId="5" borderId="24" xfId="1" applyNumberFormat="1" applyFont="1" applyFill="1" applyBorder="1" applyAlignment="1">
      <alignment horizontal="center" vertical="top" wrapText="1"/>
    </xf>
    <xf numFmtId="165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vertical="top" wrapText="1"/>
    </xf>
    <xf numFmtId="1" fontId="18" fillId="11" borderId="24" xfId="1" applyNumberFormat="1" applyFont="1" applyFill="1" applyBorder="1" applyAlignment="1">
      <alignment vertical="top" wrapText="1"/>
    </xf>
    <xf numFmtId="43" fontId="18" fillId="5" borderId="24" xfId="1" applyFont="1" applyFill="1" applyBorder="1" applyAlignment="1">
      <alignment horizontal="center" vertical="top" wrapText="1"/>
    </xf>
    <xf numFmtId="43" fontId="18" fillId="5" borderId="3" xfId="1" applyFont="1" applyFill="1" applyBorder="1" applyAlignment="1">
      <alignment horizontal="center" vertical="top" wrapText="1"/>
    </xf>
    <xf numFmtId="2" fontId="18" fillId="5" borderId="3" xfId="0" applyNumberFormat="1" applyFont="1" applyFill="1" applyBorder="1" applyAlignment="1">
      <alignment horizontal="center" vertical="top" wrapText="1"/>
    </xf>
    <xf numFmtId="0" fontId="25" fillId="9" borderId="12" xfId="0" applyFont="1" applyFill="1" applyBorder="1"/>
    <xf numFmtId="0" fontId="37" fillId="5" borderId="13" xfId="0" applyFont="1" applyFill="1" applyBorder="1" applyAlignment="1">
      <alignment horizontal="center"/>
    </xf>
    <xf numFmtId="0" fontId="37" fillId="5" borderId="26" xfId="0" applyFont="1" applyFill="1" applyBorder="1" applyAlignment="1">
      <alignment horizontal="center"/>
    </xf>
    <xf numFmtId="0" fontId="37" fillId="5" borderId="27" xfId="0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0" fillId="0" borderId="1" xfId="0" applyNumberFormat="1" applyBorder="1"/>
    <xf numFmtId="44" fontId="0" fillId="0" borderId="4" xfId="0" applyNumberFormat="1" applyBorder="1"/>
    <xf numFmtId="43" fontId="12" fillId="0" borderId="4" xfId="1" applyFont="1" applyFill="1" applyBorder="1" applyAlignment="1">
      <alignment horizontal="center"/>
    </xf>
    <xf numFmtId="0" fontId="18" fillId="10" borderId="24" xfId="0" applyFont="1" applyFill="1" applyBorder="1" applyAlignment="1">
      <alignment horizontal="left" vertical="top" wrapText="1"/>
    </xf>
    <xf numFmtId="0" fontId="18" fillId="10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18" fillId="3" borderId="24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center" vertical="top" wrapText="1"/>
    </xf>
    <xf numFmtId="2" fontId="12" fillId="9" borderId="5" xfId="0" applyNumberFormat="1" applyFont="1" applyFill="1" applyBorder="1"/>
    <xf numFmtId="0" fontId="12" fillId="9" borderId="1" xfId="0" applyFont="1" applyFill="1" applyBorder="1"/>
    <xf numFmtId="0" fontId="0" fillId="9" borderId="1" xfId="0" applyFill="1" applyBorder="1" applyAlignment="1">
      <alignment horizontal="left"/>
    </xf>
    <xf numFmtId="167" fontId="12" fillId="9" borderId="5" xfId="1" applyNumberFormat="1" applyFont="1" applyFill="1" applyBorder="1" applyAlignment="1">
      <alignment horizontal="left"/>
    </xf>
    <xf numFmtId="44" fontId="0" fillId="9" borderId="1" xfId="2" applyFont="1" applyFill="1" applyBorder="1" applyAlignment="1">
      <alignment horizontal="center"/>
    </xf>
    <xf numFmtId="44" fontId="0" fillId="9" borderId="1" xfId="0" applyNumberFormat="1" applyFill="1" applyBorder="1"/>
    <xf numFmtId="0" fontId="12" fillId="12" borderId="0" xfId="0" applyFont="1" applyFill="1"/>
    <xf numFmtId="0" fontId="16" fillId="12" borderId="0" xfId="0" applyFont="1" applyFill="1"/>
    <xf numFmtId="0" fontId="37" fillId="5" borderId="27" xfId="0" applyFont="1" applyFill="1" applyBorder="1" applyAlignment="1">
      <alignment horizontal="left"/>
    </xf>
    <xf numFmtId="0" fontId="37" fillId="10" borderId="26" xfId="0" applyFon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44" fontId="0" fillId="9" borderId="1" xfId="2" applyFont="1" applyFill="1" applyBorder="1"/>
    <xf numFmtId="44" fontId="0" fillId="13" borderId="1" xfId="2" applyFont="1" applyFill="1" applyBorder="1"/>
    <xf numFmtId="0" fontId="37" fillId="6" borderId="13" xfId="0" applyFont="1" applyFill="1" applyBorder="1" applyAlignment="1">
      <alignment horizontal="center"/>
    </xf>
    <xf numFmtId="44" fontId="43" fillId="7" borderId="0" xfId="0" applyNumberFormat="1" applyFont="1" applyFill="1"/>
    <xf numFmtId="0" fontId="44" fillId="6" borderId="0" xfId="0" applyFont="1" applyFill="1" applyAlignment="1">
      <alignment horizontal="right"/>
    </xf>
    <xf numFmtId="0" fontId="37" fillId="5" borderId="28" xfId="0" applyFont="1" applyFill="1" applyBorder="1" applyAlignment="1">
      <alignment horizontal="center"/>
    </xf>
    <xf numFmtId="0" fontId="37" fillId="10" borderId="27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0" fillId="9" borderId="1" xfId="0" applyFill="1" applyBorder="1" applyAlignment="1">
      <alignment vertical="top"/>
    </xf>
    <xf numFmtId="44" fontId="25" fillId="4" borderId="12" xfId="2" applyFont="1" applyFill="1" applyBorder="1" applyAlignment="1" applyProtection="1">
      <alignment horizontal="center" vertical="center"/>
      <protection locked="0"/>
    </xf>
    <xf numFmtId="10" fontId="39" fillId="4" borderId="1" xfId="0" applyNumberFormat="1" applyFont="1" applyFill="1" applyBorder="1" applyAlignment="1" applyProtection="1">
      <alignment horizontal="center" vertical="center"/>
      <protection locked="0"/>
    </xf>
    <xf numFmtId="168" fontId="39" fillId="4" borderId="1" xfId="0" applyNumberFormat="1" applyFont="1" applyFill="1" applyBorder="1" applyAlignment="1" applyProtection="1">
      <alignment horizontal="left" vertical="center"/>
      <protection locked="0"/>
    </xf>
    <xf numFmtId="171" fontId="39" fillId="4" borderId="1" xfId="0" applyNumberFormat="1" applyFont="1" applyFill="1" applyBorder="1" applyAlignment="1" applyProtection="1">
      <alignment horizontal="center" vertical="center"/>
      <protection locked="0"/>
    </xf>
    <xf numFmtId="44" fontId="39" fillId="4" borderId="1" xfId="2" applyFont="1" applyFill="1" applyBorder="1" applyAlignment="1" applyProtection="1">
      <alignment horizontal="center" vertical="center"/>
      <protection locked="0"/>
    </xf>
    <xf numFmtId="9" fontId="25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/>
      <protection locked="0"/>
    </xf>
    <xf numFmtId="0" fontId="1" fillId="4" borderId="1" xfId="2" applyNumberFormat="1" applyFont="1" applyFill="1" applyBorder="1" applyAlignment="1" applyProtection="1">
      <alignment horizontal="center"/>
      <protection locked="0"/>
    </xf>
    <xf numFmtId="44" fontId="0" fillId="4" borderId="1" xfId="2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top" wrapText="1"/>
    </xf>
    <xf numFmtId="0" fontId="39" fillId="0" borderId="1" xfId="0" applyFont="1" applyBorder="1" applyAlignment="1">
      <alignment vertical="center"/>
    </xf>
    <xf numFmtId="0" fontId="37" fillId="5" borderId="7" xfId="0" applyFont="1" applyFill="1" applyBorder="1" applyAlignment="1">
      <alignment horizontal="left" vertical="center" wrapText="1"/>
    </xf>
    <xf numFmtId="0" fontId="37" fillId="5" borderId="5" xfId="0" applyFont="1" applyFill="1" applyBorder="1" applyAlignment="1">
      <alignment horizontal="left" vertical="center" wrapText="1"/>
    </xf>
    <xf numFmtId="10" fontId="39" fillId="4" borderId="7" xfId="0" applyNumberFormat="1" applyFont="1" applyFill="1" applyBorder="1" applyAlignment="1" applyProtection="1">
      <alignment horizontal="left" vertical="center"/>
      <protection locked="0"/>
    </xf>
    <xf numFmtId="10" fontId="39" fillId="4" borderId="8" xfId="0" applyNumberFormat="1" applyFont="1" applyFill="1" applyBorder="1" applyAlignment="1" applyProtection="1">
      <alignment horizontal="left" vertical="center"/>
      <protection locked="0"/>
    </xf>
    <xf numFmtId="10" fontId="39" fillId="4" borderId="5" xfId="0" applyNumberFormat="1" applyFont="1" applyFill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left" vertical="center"/>
    </xf>
    <xf numFmtId="0" fontId="40" fillId="2" borderId="8" xfId="0" applyFont="1" applyFill="1" applyBorder="1" applyAlignment="1">
      <alignment horizontal="left" vertical="center"/>
    </xf>
    <xf numFmtId="0" fontId="40" fillId="2" borderId="5" xfId="0" applyFont="1" applyFill="1" applyBorder="1" applyAlignment="1">
      <alignment horizontal="left" vertical="center"/>
    </xf>
    <xf numFmtId="10" fontId="38" fillId="6" borderId="7" xfId="0" applyNumberFormat="1" applyFont="1" applyFill="1" applyBorder="1" applyAlignment="1">
      <alignment horizontal="left" vertical="center"/>
    </xf>
    <xf numFmtId="10" fontId="38" fillId="6" borderId="8" xfId="0" applyNumberFormat="1" applyFont="1" applyFill="1" applyBorder="1" applyAlignment="1">
      <alignment horizontal="left" vertical="center"/>
    </xf>
    <xf numFmtId="10" fontId="38" fillId="6" borderId="5" xfId="0" applyNumberFormat="1" applyFont="1" applyFill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5" borderId="8" xfId="0" applyFont="1" applyFill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71" fontId="31" fillId="4" borderId="21" xfId="0" applyNumberFormat="1" applyFont="1" applyFill="1" applyBorder="1" applyAlignment="1">
      <alignment horizontal="center" vertical="center"/>
    </xf>
    <xf numFmtId="171" fontId="31" fillId="4" borderId="22" xfId="0" applyNumberFormat="1" applyFont="1" applyFill="1" applyBorder="1" applyAlignment="1">
      <alignment horizontal="center" vertical="center"/>
    </xf>
    <xf numFmtId="171" fontId="31" fillId="4" borderId="23" xfId="0" applyNumberFormat="1" applyFont="1" applyFill="1" applyBorder="1" applyAlignment="1">
      <alignment horizontal="center" vertical="center"/>
    </xf>
    <xf numFmtId="9" fontId="39" fillId="0" borderId="7" xfId="0" applyNumberFormat="1" applyFont="1" applyBorder="1" applyAlignment="1">
      <alignment horizontal="left" vertical="center" wrapText="1"/>
    </xf>
    <xf numFmtId="9" fontId="39" fillId="0" borderId="5" xfId="0" applyNumberFormat="1" applyFont="1" applyBorder="1" applyAlignment="1">
      <alignment horizontal="left" vertical="center" wrapText="1"/>
    </xf>
    <xf numFmtId="9" fontId="39" fillId="0" borderId="7" xfId="0" applyNumberFormat="1" applyFont="1" applyBorder="1" applyAlignment="1">
      <alignment horizontal="left" vertical="center"/>
    </xf>
    <xf numFmtId="9" fontId="39" fillId="0" borderId="8" xfId="0" applyNumberFormat="1" applyFont="1" applyBorder="1" applyAlignment="1">
      <alignment horizontal="left" vertical="center"/>
    </xf>
    <xf numFmtId="9" fontId="39" fillId="0" borderId="5" xfId="0" applyNumberFormat="1" applyFont="1" applyBorder="1" applyAlignment="1">
      <alignment horizontal="left" vertical="center"/>
    </xf>
    <xf numFmtId="0" fontId="37" fillId="5" borderId="7" xfId="0" applyFont="1" applyFill="1" applyBorder="1" applyAlignment="1">
      <alignment horizontal="left" vertical="top" wrapText="1"/>
    </xf>
    <xf numFmtId="0" fontId="37" fillId="5" borderId="8" xfId="0" applyFont="1" applyFill="1" applyBorder="1" applyAlignment="1">
      <alignment horizontal="left" vertical="top" wrapText="1"/>
    </xf>
    <xf numFmtId="0" fontId="37" fillId="5" borderId="5" xfId="0" applyFont="1" applyFill="1" applyBorder="1" applyAlignment="1">
      <alignment horizontal="left" vertical="top" wrapText="1"/>
    </xf>
    <xf numFmtId="0" fontId="35" fillId="5" borderId="0" xfId="0" applyFont="1" applyFill="1" applyAlignment="1">
      <alignment horizontal="center"/>
    </xf>
    <xf numFmtId="0" fontId="45" fillId="0" borderId="25" xfId="0" applyFont="1" applyBorder="1" applyAlignment="1">
      <alignment horizontal="left"/>
    </xf>
    <xf numFmtId="44" fontId="44" fillId="10" borderId="0" xfId="2" applyFont="1" applyFill="1" applyAlignment="1">
      <alignment horizontal="center"/>
    </xf>
    <xf numFmtId="171" fontId="31" fillId="4" borderId="29" xfId="0" applyNumberFormat="1" applyFont="1" applyFill="1" applyBorder="1" applyAlignment="1">
      <alignment horizontal="center" vertical="center"/>
    </xf>
    <xf numFmtId="171" fontId="31" fillId="4" borderId="30" xfId="0" applyNumberFormat="1" applyFont="1" applyFill="1" applyBorder="1" applyAlignment="1">
      <alignment horizontal="center" vertical="center"/>
    </xf>
    <xf numFmtId="171" fontId="31" fillId="4" borderId="31" xfId="0" applyNumberFormat="1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42" fillId="5" borderId="1" xfId="0" applyFont="1" applyFill="1" applyBorder="1" applyAlignment="1">
      <alignment horizontal="left"/>
    </xf>
    <xf numFmtId="0" fontId="37" fillId="5" borderId="1" xfId="0" applyFont="1" applyFill="1" applyBorder="1" applyAlignment="1">
      <alignment horizontal="center"/>
    </xf>
    <xf numFmtId="179" fontId="0" fillId="4" borderId="1" xfId="0" applyNumberFormat="1" applyFill="1" applyBorder="1" applyProtection="1">
      <protection locked="0"/>
    </xf>
  </cellXfs>
  <cellStyles count="15">
    <cellStyle name="Comma_Uurtarieven 2000 LEVERANCIER" xfId="10" xr:uid="{8FF533E9-B1B9-4CD0-B543-9B85E12984E0}"/>
    <cellStyle name="Euro" xfId="13" xr:uid="{3489C4BB-2B51-468D-BF1F-FE3D399315EF}"/>
    <cellStyle name="Euro 15" xfId="14" xr:uid="{A652CB77-9554-4DE3-8916-D390E659B304}"/>
    <cellStyle name="Komma" xfId="1" builtinId="3"/>
    <cellStyle name="Komma 3 3" xfId="12" xr:uid="{3A7C35AC-5288-48E2-A263-5ADC75731A35}"/>
    <cellStyle name="Normal_ KLM-CTR(STA)-Recap.xls" xfId="4" xr:uid="{BD796E59-2400-433E-82EE-23666C5ED6A3}"/>
    <cellStyle name="Procent" xfId="3" builtinId="5"/>
    <cellStyle name="Standaard" xfId="0" builtinId="0"/>
    <cellStyle name="Standaard 10" xfId="8" xr:uid="{901C8C8D-9E1E-4477-8FE5-3C8315BAFBCA}"/>
    <cellStyle name="Standaard 2" xfId="5" xr:uid="{A0419DBF-A93D-4A4A-A112-8AB9B2A4EEBB}"/>
    <cellStyle name="Standaard 2 2" xfId="6" xr:uid="{935933BF-FCC9-4AE2-8F18-319C922F3D2F}"/>
    <cellStyle name="Standaard 4 2" xfId="9" xr:uid="{FAECF62F-0093-4072-BF01-8567D080C91E}"/>
    <cellStyle name="Valuta" xfId="2" builtinId="4"/>
    <cellStyle name="Valuta 2" xfId="7" xr:uid="{88644128-7548-4760-B07B-860BFEE4930B}"/>
    <cellStyle name="Valuta 3 2" xfId="11" xr:uid="{D55F8827-AE31-42D4-A708-A17DB0AE8D6F}"/>
  </cellStyles>
  <dxfs count="94">
    <dxf>
      <numFmt numFmtId="179" formatCode="&quot;€&quot;\ #,##0.00"/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medium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numFmt numFmtId="34" formatCode="_ &quot;€&quot;\ * #,##0.00_ ;_ &quot;€&quot;\ * \-#,##0.00_ ;_ &quot;€&quot;\ * &quot;-&quot;??_ ;_ 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medium">
          <color rgb="FF000000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fill>
        <patternFill>
          <fgColor indexed="64"/>
          <bgColor theme="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6" formatCode="0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numFmt numFmtId="177" formatCode="_ &quot;€&quot;\ * #,##0.0000_ ;_ &quot;€&quot;\ * \-#,##0.0000_ ;_ &quot;€&quot;\ * &quot;-&quot;????_ ;_ @_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rgb="FF1D4539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/>
        <top style="thin">
          <color rgb="FF1D4539"/>
        </top>
        <bottom style="thin">
          <color rgb="FF1D4539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</font>
      <fill>
        <patternFill patternType="solid">
          <fgColor indexed="64"/>
          <bgColor theme="5" tint="0.79998168889431442"/>
        </patternFill>
      </fill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1D4539"/>
        </top>
        <bottom style="thin">
          <color rgb="FF1D4539"/>
        </bottom>
      </border>
    </dxf>
    <dxf>
      <border>
        <top style="thin">
          <color rgb="FF1D4539"/>
        </top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border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>
        <left style="thin">
          <color rgb="FF1D4539"/>
        </left>
        <right style="thin">
          <color rgb="FF1D4539"/>
        </right>
        <top/>
        <bottom/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top style="thin">
          <color rgb="FF1D4539"/>
        </top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</dxfs>
  <tableStyles count="0" defaultTableStyle="TableStyleMedium2" defaultPivotStyle="PivotStyleLight16"/>
  <colors>
    <mruColors>
      <color rgb="FF1D4539"/>
      <color rgb="FF398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2361029</xdr:colOff>
      <xdr:row>0</xdr:row>
      <xdr:rowOff>436054</xdr:rowOff>
    </xdr:from>
    <xdr:ext cx="1775890" cy="917638"/>
    <xdr:pic>
      <xdr:nvPicPr>
        <xdr:cNvPr id="6" name="Afbeelding 5">
          <a:extLst>
            <a:ext uri="{FF2B5EF4-FFF2-40B4-BE49-F238E27FC236}">
              <a16:creationId xmlns:a16="http://schemas.microsoft.com/office/drawing/2014/main" id="{C0B7142E-7EBE-4B3B-A93D-97FF5404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147" y="436054"/>
          <a:ext cx="1775890" cy="917638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2386853</xdr:colOff>
      <xdr:row>0</xdr:row>
      <xdr:rowOff>446772</xdr:rowOff>
    </xdr:from>
    <xdr:to>
      <xdr:col>4</xdr:col>
      <xdr:colOff>2231886</xdr:colOff>
      <xdr:row>1</xdr:row>
      <xdr:rowOff>145579</xdr:rowOff>
    </xdr:to>
    <xdr:pic>
      <xdr:nvPicPr>
        <xdr:cNvPr id="8" name="Afbeelding 7" descr="Leerplein055">
          <a:extLst>
            <a:ext uri="{FF2B5EF4-FFF2-40B4-BE49-F238E27FC236}">
              <a16:creationId xmlns:a16="http://schemas.microsoft.com/office/drawing/2014/main" id="{B05F402F-E5D7-4ED2-AB5E-9E02CD08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46772"/>
          <a:ext cx="2265504" cy="5392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754083</xdr:colOff>
      <xdr:row>0</xdr:row>
      <xdr:rowOff>726681</xdr:rowOff>
    </xdr:from>
    <xdr:to>
      <xdr:col>25</xdr:col>
      <xdr:colOff>19050</xdr:colOff>
      <xdr:row>5</xdr:row>
      <xdr:rowOff>96271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D4D816-79F8-4354-A3DE-63562F24F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1683" y="726681"/>
          <a:ext cx="2332017" cy="1179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544605</xdr:colOff>
      <xdr:row>0</xdr:row>
      <xdr:rowOff>742950</xdr:rowOff>
    </xdr:from>
    <xdr:to>
      <xdr:col>22</xdr:col>
      <xdr:colOff>416086</xdr:colOff>
      <xdr:row>4</xdr:row>
      <xdr:rowOff>51355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952B5EE1-9E21-435B-8307-FD10C94A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1755" y="742950"/>
          <a:ext cx="3471931" cy="841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578808</xdr:colOff>
      <xdr:row>0</xdr:row>
      <xdr:rowOff>82826</xdr:rowOff>
    </xdr:from>
    <xdr:to>
      <xdr:col>6</xdr:col>
      <xdr:colOff>160800</xdr:colOff>
      <xdr:row>1</xdr:row>
      <xdr:rowOff>153096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C574600-5F13-4216-B086-FCC6D709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6221" y="82826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1341783</xdr:colOff>
      <xdr:row>0</xdr:row>
      <xdr:rowOff>115956</xdr:rowOff>
    </xdr:from>
    <xdr:to>
      <xdr:col>4</xdr:col>
      <xdr:colOff>537396</xdr:colOff>
      <xdr:row>0</xdr:row>
      <xdr:rowOff>677789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A021FD7D-E438-4B0B-86CF-B699B03E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115956"/>
          <a:ext cx="225189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266968</xdr:colOff>
      <xdr:row>0</xdr:row>
      <xdr:rowOff>104775</xdr:rowOff>
    </xdr:from>
    <xdr:to>
      <xdr:col>12</xdr:col>
      <xdr:colOff>174467</xdr:colOff>
      <xdr:row>1</xdr:row>
      <xdr:rowOff>173388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01BCA4-EF96-4AA6-A048-8824B47F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543" y="104775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447675</xdr:colOff>
      <xdr:row>0</xdr:row>
      <xdr:rowOff>162753</xdr:rowOff>
    </xdr:from>
    <xdr:to>
      <xdr:col>10</xdr:col>
      <xdr:colOff>161781</xdr:colOff>
      <xdr:row>0</xdr:row>
      <xdr:rowOff>724586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0CB492B2-3270-455A-87D0-855057CFE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162753"/>
          <a:ext cx="226680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446232</xdr:colOff>
      <xdr:row>1</xdr:row>
      <xdr:rowOff>57978</xdr:rowOff>
    </xdr:from>
    <xdr:to>
      <xdr:col>23</xdr:col>
      <xdr:colOff>2232311</xdr:colOff>
      <xdr:row>3</xdr:row>
      <xdr:rowOff>26490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26D8B5-FE88-4657-9851-B1A06E24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2123" y="231913"/>
          <a:ext cx="1786079" cy="90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123967</xdr:colOff>
      <xdr:row>1</xdr:row>
      <xdr:rowOff>99391</xdr:rowOff>
    </xdr:from>
    <xdr:to>
      <xdr:col>23</xdr:col>
      <xdr:colOff>283995</xdr:colOff>
      <xdr:row>2</xdr:row>
      <xdr:rowOff>45353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100FF5DE-00A7-47D2-9CC8-8662FB4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4358" y="273326"/>
          <a:ext cx="2255528" cy="558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848780</xdr:colOff>
      <xdr:row>1</xdr:row>
      <xdr:rowOff>288589</xdr:rowOff>
    </xdr:from>
    <xdr:to>
      <xdr:col>8</xdr:col>
      <xdr:colOff>54047</xdr:colOff>
      <xdr:row>2</xdr:row>
      <xdr:rowOff>334178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356EB3-89EA-4843-8281-60C4DFB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0505" y="479089"/>
          <a:ext cx="1777017" cy="886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1166530</xdr:colOff>
      <xdr:row>1</xdr:row>
      <xdr:rowOff>253662</xdr:rowOff>
    </xdr:from>
    <xdr:to>
      <xdr:col>7</xdr:col>
      <xdr:colOff>801793</xdr:colOff>
      <xdr:row>2</xdr:row>
      <xdr:rowOff>68935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A27BBE99-D889-4CDE-8F7D-A2D23C435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9305" y="444162"/>
          <a:ext cx="2664213" cy="6534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85098</xdr:colOff>
      <xdr:row>1</xdr:row>
      <xdr:rowOff>44942</xdr:rowOff>
    </xdr:from>
    <xdr:to>
      <xdr:col>10</xdr:col>
      <xdr:colOff>80380</xdr:colOff>
      <xdr:row>2</xdr:row>
      <xdr:rowOff>93217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63B40F6-7CD8-4347-855E-19B8A0235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1705" y="235442"/>
          <a:ext cx="1777818" cy="8919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2571748</xdr:colOff>
      <xdr:row>1</xdr:row>
      <xdr:rowOff>11135</xdr:rowOff>
    </xdr:from>
    <xdr:to>
      <xdr:col>9</xdr:col>
      <xdr:colOff>133922</xdr:colOff>
      <xdr:row>1</xdr:row>
      <xdr:rowOff>670051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870D0D38-DF96-4009-B75E-8C2AAD0C5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5677" y="201635"/>
          <a:ext cx="2664852" cy="658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1088027</xdr:colOff>
      <xdr:row>0</xdr:row>
      <xdr:rowOff>189671</xdr:rowOff>
    </xdr:from>
    <xdr:to>
      <xdr:col>11</xdr:col>
      <xdr:colOff>1410318</xdr:colOff>
      <xdr:row>3</xdr:row>
      <xdr:rowOff>108569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D347BA-6B20-4A04-B0DB-F8AB128A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845" y="189671"/>
          <a:ext cx="1777017" cy="8887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86591</xdr:colOff>
      <xdr:row>0</xdr:row>
      <xdr:rowOff>155864</xdr:rowOff>
    </xdr:from>
    <xdr:to>
      <xdr:col>10</xdr:col>
      <xdr:colOff>1136851</xdr:colOff>
      <xdr:row>2</xdr:row>
      <xdr:rowOff>170805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5161524F-A565-4E2E-8A57-16E9EC5C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2818" y="155864"/>
          <a:ext cx="2660851" cy="655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739124</xdr:colOff>
      <xdr:row>0</xdr:row>
      <xdr:rowOff>180044</xdr:rowOff>
    </xdr:from>
    <xdr:to>
      <xdr:col>8</xdr:col>
      <xdr:colOff>2524306</xdr:colOff>
      <xdr:row>3</xdr:row>
      <xdr:rowOff>87685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5B2F21E-B513-4E1A-93BA-B65F1292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0448" y="180044"/>
          <a:ext cx="1785182" cy="8937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552690</xdr:colOff>
      <xdr:row>0</xdr:row>
      <xdr:rowOff>168648</xdr:rowOff>
    </xdr:from>
    <xdr:to>
      <xdr:col>8</xdr:col>
      <xdr:colOff>322901</xdr:colOff>
      <xdr:row>2</xdr:row>
      <xdr:rowOff>176662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45B9E7D9-EFC0-4102-818E-1BFB4E31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1690" y="168648"/>
          <a:ext cx="2672535" cy="657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F18E68-6323-4B1A-AE8D-9BD4D5AA7E58}" name="Tabel6" displayName="Tabel6" ref="B4:E29" totalsRowShown="0" headerRowDxfId="93" dataDxfId="91" headerRowBorderDxfId="92" tableBorderDxfId="90">
  <autoFilter ref="B4:E29" xr:uid="{41F18E68-6323-4B1A-AE8D-9BD4D5AA7E58}"/>
  <tableColumns count="4">
    <tableColumn id="1" xr3:uid="{CC060BD0-8D29-4EAC-BD66-1CB7401E3833}" name="Naam locatie" dataDxfId="89"/>
    <tableColumn id="2" xr3:uid="{C11DCAE3-0EF8-417B-8955-985AE13ADF89}" name="Adres" dataDxfId="88"/>
    <tableColumn id="3" xr3:uid="{94E803D8-D731-4647-857A-803E0E51221B}" name="Plaats" dataDxfId="87"/>
    <tableColumn id="5" xr3:uid="{04BFCC02-8542-402F-BD7A-3F33DB895C16}" name="Bijzonderheden" dataDxfId="8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5485379-4B7F-4B2E-B880-7234B0378EB5}" name="Tabel8" displayName="Tabel8" ref="B4:C7" totalsRowShown="0" headerRowDxfId="85" dataDxfId="83" headerRowBorderDxfId="84">
  <autoFilter ref="B4:C7" xr:uid="{75485379-4B7F-4B2E-B880-7234B0378EB5}"/>
  <tableColumns count="2">
    <tableColumn id="1" xr3:uid="{C69F60DF-5512-4479-B1BB-AA28ADA34AD5}" name="Legenda" dataDxfId="82"/>
    <tableColumn id="2" xr3:uid="{2D1B8B4C-A648-4343-98FD-B0128C6C720A}" name="Uitleg" dataDxfId="8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5A511C-E4B3-4FDA-868E-6B2B11151800}" name="Tabel9" displayName="Tabel9" ref="B10:Y81" totalsRowShown="0" headerRowDxfId="80" headerRowBorderDxfId="79" tableBorderDxfId="78" totalsRowBorderDxfId="77">
  <autoFilter ref="B10:Y81" xr:uid="{DE5A511C-E4B3-4FDA-868E-6B2B11151800}"/>
  <tableColumns count="24">
    <tableColumn id="1" xr3:uid="{82E2B015-656A-43DC-B747-0452C48CAC74}" name="School" dataDxfId="76"/>
    <tableColumn id="2" xr3:uid="{1085617A-73B8-4B9D-844A-4D29FCE922CD}" name="Opdrachtnemer" dataDxfId="75"/>
    <tableColumn id="3" xr3:uid="{70E0F038-FA40-49B1-8811-E77300DB63A8}" name="Element" dataDxfId="74"/>
    <tableColumn id="4" xr3:uid="{04B7BBC8-B299-4469-AF7B-13A55EAE15E3}" name="Toevoeging" dataDxfId="73"/>
    <tableColumn id="5" xr3:uid="{FE5A42F6-10E6-4507-A887-08486ECEF24F}" name="Handelingen" dataDxfId="72"/>
    <tableColumn id="6" xr3:uid="{B33F07BF-3176-4459-A819-01746D259293}" name="Freq." dataDxfId="71"/>
    <tableColumn id="8" xr3:uid="{E3185302-269B-4A45-8C9D-416B8F440575}" name="Administratieve ruimten " dataDxfId="70"/>
    <tableColumn id="9" xr3:uid="{8586FA68-BD58-48B7-98A7-7922CA0EB492}" name="Bergingen/opslag" dataDxfId="69"/>
    <tableColumn id="10" xr3:uid="{65E65ACE-9DC2-4802-B09D-A2721EFA18FC}" name="BSO" dataDxfId="68"/>
    <tableColumn id="11" xr3:uid="{9D4E0E6D-36AD-4DD6-8949-498432BD611F}" name="Buitenruimte/ buitenentree" dataDxfId="67"/>
    <tableColumn id="12" xr3:uid="{9F520539-50DB-454D-B158-3CB86D711B1E}" name="Gangen/hallen" dataDxfId="66"/>
    <tableColumn id="13" xr3:uid="{70A4A83E-81CB-4373-8CDC-1D020DF710FE}" name="Kinderdagverblijf" dataDxfId="65"/>
    <tableColumn id="14" xr3:uid="{DFA0F959-2BFB-4C21-8C3F-5CF2C2C24EA5}" name="Keukenruimten/ personeelsruimte" dataDxfId="64"/>
    <tableColumn id="15" xr3:uid="{A908369C-59BA-4B13-B19A-76377C90D320}" name="Kleedruimten" dataDxfId="63"/>
    <tableColumn id="16" xr3:uid="{CE4F7FD8-DBBE-4FDB-B264-B4B5593EDCA5}" name="Leslokaal " dataDxfId="62"/>
    <tableColumn id="17" xr3:uid="{FD866D49-22EE-4AF3-B71E-7F59591926AF}" name="Leslokaal onderbouw" dataDxfId="61"/>
    <tableColumn id="18" xr3:uid="{58CAB1C4-8A23-4168-93DF-341BDE12347B}" name="Lesruimten in open gebied bv gang" dataDxfId="60"/>
    <tableColumn id="19" xr3:uid="{D7A598E1-7D08-406C-867E-4B24B0107FE1}" name="Leslokaal handenarbeid " dataDxfId="59"/>
    <tableColumn id="20" xr3:uid="{E0F2D726-A4A5-4AA4-BDB6-6C27497F470C}" name="lokalen spelen" dataDxfId="58"/>
    <tableColumn id="21" xr3:uid="{CA14B3CA-51A0-4AD3-8AE7-72A2A9FC78D0}" name="Sanitair algemeen" dataDxfId="57"/>
    <tableColumn id="22" xr3:uid="{69C103DF-78E7-45C7-A75E-11110DBC5FBA}" name="Sanitair bovenbouw" dataDxfId="56"/>
    <tableColumn id="23" xr3:uid="{9EF22C92-7594-4599-AA38-082682B60C08}" name="Sanitair onderbouw" dataDxfId="55"/>
    <tableColumn id="24" xr3:uid="{A143C4B4-4132-40C1-977A-857C560C9A11}" name="Sportzalen" dataDxfId="54"/>
    <tableColumn id="25" xr3:uid="{33D1031B-6B30-4C5B-9B9A-A8094247277F}" name="Trappenhuizen" dataDxfId="53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9A3B4A-618B-47AE-BBF8-E6BE48D0311C}" name="Tabel4" displayName="Tabel4" ref="B7:D27" totalsRowShown="0" headerRowDxfId="52" dataDxfId="51">
  <autoFilter ref="B7:D27" xr:uid="{599A3B4A-618B-47AE-BBF8-E6BE48D0311C}"/>
  <tableColumns count="3">
    <tableColumn id="2" xr3:uid="{124C6A3B-8C2D-43CE-8801-1469CAF0B7EC}" name="Code" dataDxfId="50"/>
    <tableColumn id="3" xr3:uid="{96527594-797B-47A9-AF5E-A1C81555050B}" name="Omschrijving" dataDxfId="49"/>
    <tableColumn id="5" xr3:uid="{B779174D-803E-4F2F-AEB1-663117F543CB}" name="Norm op basis van 5x per week" dataDxfId="48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386EAA-4719-4402-ABE4-A4354836BFD9}" name="Tabel3" displayName="Tabel3" ref="C6:X1233" totalsRowShown="0" headerRowDxfId="47" headerRowBorderDxfId="46" tableBorderDxfId="45" totalsRowBorderDxfId="44">
  <autoFilter ref="C6:X1233" xr:uid="{EF386EAA-4719-4402-ABE4-A4354836BFD9}"/>
  <tableColumns count="22">
    <tableColumn id="1" xr3:uid="{2E1139F8-DA93-4D20-8563-EE98B498E107}" name="Locatie" dataDxfId="43"/>
    <tableColumn id="2" xr3:uid="{04F721F6-C21C-45A2-AFD3-8767493DEAD1}" name="Postcode" dataDxfId="42"/>
    <tableColumn id="3" xr3:uid="{8A45ED53-E3B2-421E-8A8E-2393CDC2A2E5}" name="Verdieping" dataDxfId="41"/>
    <tableColumn id="4" xr3:uid="{A7008E02-67EB-4E69-A8C2-585D6932A585}" name="Ruimte nummer" dataDxfId="40"/>
    <tableColumn id="5" xr3:uid="{D19C86AF-F443-432A-8800-052D08FE8CB9}" name="Ruimteomschrijving" dataDxfId="39" dataCellStyle="Komma"/>
    <tableColumn id="6" xr3:uid="{0BD19712-8045-4140-ADB3-40E50AB953E0}" name="Ruimte categorie" dataDxfId="38" dataCellStyle="Komma"/>
    <tableColumn id="7" xr3:uid="{92F070DD-7E4F-4F40-ACB8-C766290FF092}" name="Vloer soort" dataDxfId="37"/>
    <tableColumn id="27" xr3:uid="{628A6B87-8383-4565-BF5C-2944BB0054EE}" name="Vloergroep" dataDxfId="36"/>
    <tableColumn id="8" xr3:uid="{6F6FC671-5665-476F-AF8B-CC02EF6E87B8}" name="M2 vloer " dataDxfId="35"/>
    <tableColumn id="11" xr3:uid="{9EC8DD85-3D92-45FF-A8C9-40F184A35361}" name="Aantal weken" dataDxfId="34"/>
    <tableColumn id="21" xr3:uid="{9D15FACA-BF01-4BD3-BEEB-64D0749C4192}" name="Frequentie" dataDxfId="33"/>
    <tableColumn id="28" xr3:uid="{E2382E9E-159E-45F3-95D0-0A2890D9D5CC}" name="M2 vloer in onderhoud" dataDxfId="32" dataCellStyle="Komma">
      <calculatedColumnFormula>IF(Tabel3[[#This Row],[Uitvoerings-
momenten]]=0,0,Tabel3[[#This Row],[M2 vloer ]])</calculatedColumnFormula>
    </tableColumn>
    <tableColumn id="23" xr3:uid="{922BE868-A77B-40E7-B78C-0D1B27DD8525}" name="Uitvoerings-_x000a_momenten" dataDxfId="31">
      <calculatedColumnFormula>IF(Tabel3[[#This Row],[Frequentie]]="1x per jaar",1,IF(Tabel3[[#This Row],[Frequentie]]="2x per jaar",2,IF(Tabel3[[#This Row],[Frequentie]]="4x per jaar",4,VLOOKUP(Tabel3[[#This Row],[Frequentie]],Transformatie!$B$7:$C$12,2,0)*Tabel3[[#This Row],[Aantal weken]])))</calculatedColumnFormula>
    </tableColumn>
    <tableColumn id="22" xr3:uid="{F3EDBD8F-F060-40E5-891C-1C8EE36B4E56}" name="M2 op basis van uitvoeringsmomenten" dataDxfId="30">
      <calculatedColumnFormula>Tabel3[[#This Row],[M2 vloer ]]*Tabel3[[#This Row],[Uitvoerings-
momenten]]</calculatedColumnFormula>
    </tableColumn>
    <tableColumn id="24" xr3:uid="{F95AB34B-F09A-4F26-8A86-D6908C805DA6}" name="Transformatie" dataDxfId="29">
      <calculatedColumnFormula>VLOOKUP(Tabel3[[#This Row],[Frequentie]],Transformatie!$B$4:$D$12,3,0)</calculatedColumnFormula>
    </tableColumn>
    <tableColumn id="9" xr3:uid="{55B64E43-85BC-441A-8DA2-048DE7F97E93}" name="Prestatienorm inschrijver" dataDxfId="28">
      <calculatedColumnFormula>IF(Tabel3[[#This Row],[M2 op basis van uitvoeringsmomenten]]=0,0,VLOOKUP(Tabel3[[#This Row],[Ruimte categorie]],'4. Normen &amp; Tarieven'!$C$8:$L$27,Tabel3[[#This Row],[Transformatie]],0))</calculatedColumnFormula>
    </tableColumn>
    <tableColumn id="14" xr3:uid="{A126B0A4-B05F-4D11-912D-A19D5F8B1B52}" name="Kolom3" dataDxfId="27"/>
    <tableColumn id="15" xr3:uid="{06BB7705-65F6-4924-8459-8BD2E6D6B963}" name="Kolom4" dataDxfId="26"/>
    <tableColumn id="16" xr3:uid="{A2D3C48C-C4EC-4A38-AB5E-66BB48397340}" name="Kolom5" dataDxfId="25"/>
    <tableColumn id="25" xr3:uid="{9A7283A3-A7EF-4B86-A3B5-0038220E586D}" name="Aantal uur per jaar" dataDxfId="24">
      <calculatedColumnFormula>IF(Tabel3[[#This Row],[Prestatienorm inschrijver]]=0,0,Tabel3[[#This Row],[M2 op basis van uitvoeringsmomenten]]/Tabel3[[#This Row],[Prestatienorm inschrijver]])</calculatedColumnFormula>
    </tableColumn>
    <tableColumn id="26" xr3:uid="{F79F7B23-7967-4CCD-9E10-6F99A3E278C0}" name="Kosten per jaar" dataDxfId="23" dataCellStyle="Komma">
      <calculatedColumnFormula>Tabel3[[#This Row],[Aantal uur per jaar]]*$V$4</calculatedColumnFormula>
    </tableColumn>
    <tableColumn id="20" xr3:uid="{9DBAC1E4-BA25-47A7-B52F-ED1BC16D8A6C}" name="Bijzonderheden / opmerkingen" dataDxfId="22" dataCellStyle="Komma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B716AC-A7AA-4F7A-8AE0-636EF302CCD1}" name="Tabel1114" displayName="Tabel1114" ref="B5:H8" totalsRowShown="0" headerRowDxfId="21" tableBorderDxfId="20">
  <autoFilter ref="B5:H8" xr:uid="{A537362B-29FC-439B-9E60-5CAD65865710}"/>
  <tableColumns count="7">
    <tableColumn id="2" xr3:uid="{3A9928C5-786B-4BE8-B2B2-47B1C6C14643}" name="Locatie" dataDxfId="19"/>
    <tableColumn id="3" xr3:uid="{A8F03234-A571-4636-8AFF-C52AEB3A9FA1}" name="Omschrijving" dataDxfId="18"/>
    <tableColumn id="10" xr3:uid="{E548A6E6-9667-4F10-AC97-5A0E56997980}" name="Frequentie" dataDxfId="17"/>
    <tableColumn id="4" xr3:uid="{EC1D9423-0EE3-4ED5-8BF1-0BAF8CDA1B3F}" name="Uren per keer" dataDxfId="16" dataCellStyle="Valuta"/>
    <tableColumn id="5" xr3:uid="{84ED7EEE-176C-4686-A56E-6DFBC99EDF43}" name="Uren totaal" dataDxfId="15">
      <calculatedColumnFormula>Tabel1114[[#This Row],[Frequentie]]*Tabel1114[[#This Row],[Uren per keer]]</calculatedColumnFormula>
    </tableColumn>
    <tableColumn id="6" xr3:uid="{31B00A04-BF35-4204-A390-5B6F8121F926}" name="Uurtarief" dataDxfId="14" dataCellStyle="Valuta"/>
    <tableColumn id="7" xr3:uid="{99F4437B-7B70-46C6-85A3-8EAE20E03259}" name="Totale kosten" dataDxfId="13">
      <calculatedColumnFormula>Tabel1114[[#This Row],[Uren totaal]]*Tabel1114[[#This Row],[Uurtarief]]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537362B-29FC-439B-9E60-5CAD65865710}" name="Tabel11" displayName="Tabel11" ref="B5:J175" totalsRowShown="0" headerRowDxfId="12" tableBorderDxfId="11">
  <autoFilter ref="B5:J175" xr:uid="{A537362B-29FC-439B-9E60-5CAD65865710}"/>
  <tableColumns count="9">
    <tableColumn id="1" xr3:uid="{F98E0751-58B6-4E91-844F-B76D441589CC}" name="Locatie" dataDxfId="10"/>
    <tableColumn id="2" xr3:uid="{F1FA36DE-0719-4B9E-B2F3-FC3E931CC32C}" name="Glassoort" dataDxfId="9"/>
    <tableColumn id="3" xr3:uid="{39FAFEF6-E836-44CD-91EF-363CC08E4589}" name="Aantal m2 / stuks" dataDxfId="8"/>
    <tableColumn id="4" xr3:uid="{99329FC6-7E63-496D-90D6-00C8C6799728}" name="Kosten per m2" dataDxfId="7" dataCellStyle="Valuta">
      <calculatedColumnFormula>VLOOKUP(C6,'4. Normen &amp; Tarieven'!$B$32:$C$42,2,0)</calculatedColumnFormula>
    </tableColumn>
    <tableColumn id="5" xr3:uid="{67B57A28-FF52-4E94-A1D4-AD2D590D425A}" name="Kosten per beurt" dataDxfId="6">
      <calculatedColumnFormula>Tabel11[[#This Row],[Aantal m2 / stuks]]*Tabel11[[#This Row],[Kosten per m2]]</calculatedColumnFormula>
    </tableColumn>
    <tableColumn id="6" xr3:uid="{8F6A20E4-7823-46B5-8D89-732F8F66084B}" name="Frequentie" dataDxfId="5"/>
    <tableColumn id="7" xr3:uid="{DA79F15D-EC41-47DD-9E1A-9BD0D6DCED94}" name="Kosten bewassing per jaar" dataDxfId="2">
      <calculatedColumnFormula>Tabel11[[#This Row],[Kosten per beurt]]*Tabel11[[#This Row],[Frequentie]]</calculatedColumnFormula>
    </tableColumn>
    <tableColumn id="8" xr3:uid="{E6345702-DF4A-4F4B-8E45-F6419C9CF234}" name="Kosten klimmateriaal per jaar" dataDxfId="0"/>
    <tableColumn id="9" xr3:uid="{86861B6F-E692-4A03-AACD-902E5545D9D6}" name="Totaalkosten per jaar" dataDxfId="1">
      <calculatedColumnFormula>Tabel11[[#This Row],[Kosten bewassing per jaar]]+Tabel11[[#This Row],[Kosten klimmateriaal per jaar]]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302A-A1FA-4F4B-BA56-9CF7110BE00B}">
  <dimension ref="B3:D12"/>
  <sheetViews>
    <sheetView showGridLines="0" zoomScale="115" zoomScaleNormal="115" workbookViewId="0">
      <selection activeCell="L21" sqref="L21:L23"/>
    </sheetView>
  </sheetViews>
  <sheetFormatPr defaultRowHeight="15" x14ac:dyDescent="0.25"/>
  <cols>
    <col min="2" max="2" width="22.5703125" customWidth="1"/>
    <col min="3" max="3" width="16.85546875" style="67" customWidth="1"/>
    <col min="4" max="4" width="14.7109375" style="67" customWidth="1"/>
  </cols>
  <sheetData>
    <row r="3" spans="2:4" x14ac:dyDescent="0.25">
      <c r="C3" s="67" t="s">
        <v>855</v>
      </c>
      <c r="D3" s="67" t="s">
        <v>890</v>
      </c>
    </row>
    <row r="4" spans="2:4" x14ac:dyDescent="0.25">
      <c r="B4" s="170" t="s">
        <v>873</v>
      </c>
      <c r="C4" s="171"/>
      <c r="D4" s="171">
        <v>3</v>
      </c>
    </row>
    <row r="5" spans="2:4" x14ac:dyDescent="0.25">
      <c r="B5" s="170" t="s">
        <v>872</v>
      </c>
      <c r="C5" s="171"/>
      <c r="D5" s="171">
        <v>4</v>
      </c>
    </row>
    <row r="6" spans="2:4" x14ac:dyDescent="0.25">
      <c r="B6" s="170" t="s">
        <v>874</v>
      </c>
      <c r="C6" s="171"/>
      <c r="D6" s="171">
        <v>5</v>
      </c>
    </row>
    <row r="7" spans="2:4" x14ac:dyDescent="0.25">
      <c r="B7" s="170" t="s">
        <v>875</v>
      </c>
      <c r="C7" s="171">
        <v>1</v>
      </c>
      <c r="D7" s="171">
        <v>6</v>
      </c>
    </row>
    <row r="8" spans="2:4" x14ac:dyDescent="0.25">
      <c r="B8" s="170" t="s">
        <v>876</v>
      </c>
      <c r="C8" s="171">
        <v>2</v>
      </c>
      <c r="D8" s="171">
        <v>7</v>
      </c>
    </row>
    <row r="9" spans="2:4" x14ac:dyDescent="0.25">
      <c r="B9" s="170" t="s">
        <v>877</v>
      </c>
      <c r="C9" s="171">
        <v>3</v>
      </c>
      <c r="D9" s="171">
        <v>8</v>
      </c>
    </row>
    <row r="10" spans="2:4" x14ac:dyDescent="0.25">
      <c r="B10" s="170" t="s">
        <v>878</v>
      </c>
      <c r="C10" s="171">
        <v>4</v>
      </c>
      <c r="D10" s="171">
        <v>9</v>
      </c>
    </row>
    <row r="11" spans="2:4" x14ac:dyDescent="0.25">
      <c r="B11" s="170" t="s">
        <v>879</v>
      </c>
      <c r="C11" s="171">
        <v>5</v>
      </c>
      <c r="D11" s="171">
        <v>10</v>
      </c>
    </row>
    <row r="12" spans="2:4" x14ac:dyDescent="0.25">
      <c r="B12" s="170" t="s">
        <v>886</v>
      </c>
      <c r="C12" s="171">
        <v>0</v>
      </c>
      <c r="D12" s="17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694D-9E7A-437B-B99E-D67793E4C6E1}">
  <dimension ref="B1:L39"/>
  <sheetViews>
    <sheetView showGridLines="0" zoomScale="40" zoomScaleNormal="40" workbookViewId="0">
      <selection activeCell="C39" sqref="C39:D39"/>
    </sheetView>
  </sheetViews>
  <sheetFormatPr defaultRowHeight="15" x14ac:dyDescent="0.25"/>
  <cols>
    <col min="2" max="2" width="50.85546875" customWidth="1"/>
    <col min="3" max="3" width="25.5703125" customWidth="1"/>
    <col min="4" max="4" width="36.5703125" customWidth="1"/>
    <col min="5" max="5" width="32.28515625" customWidth="1"/>
    <col min="6" max="6" width="35.140625" customWidth="1"/>
    <col min="7" max="7" width="33.28515625" customWidth="1"/>
    <col min="8" max="8" width="43.5703125" customWidth="1"/>
    <col min="9" max="9" width="40" customWidth="1"/>
  </cols>
  <sheetData>
    <row r="1" spans="2:12" x14ac:dyDescent="0.25">
      <c r="B1" s="12"/>
      <c r="C1" s="13"/>
      <c r="E1" s="198"/>
      <c r="F1" s="67"/>
      <c r="G1" s="67"/>
      <c r="H1" s="67"/>
      <c r="I1" s="198"/>
      <c r="J1" s="67"/>
      <c r="K1" s="67"/>
      <c r="L1" s="67"/>
    </row>
    <row r="2" spans="2:12" ht="36" x14ac:dyDescent="0.55000000000000004">
      <c r="B2" s="59" t="s">
        <v>824</v>
      </c>
      <c r="C2" s="13"/>
      <c r="E2" s="198"/>
      <c r="F2" s="67"/>
      <c r="G2" s="67"/>
      <c r="H2" s="67"/>
      <c r="I2" s="198"/>
      <c r="J2" s="67"/>
      <c r="K2" s="67"/>
      <c r="L2" s="67"/>
    </row>
    <row r="3" spans="2:12" ht="26.25" x14ac:dyDescent="0.4">
      <c r="B3" s="61" t="s">
        <v>825</v>
      </c>
      <c r="C3" s="13"/>
      <c r="E3" s="198"/>
      <c r="F3" s="67"/>
      <c r="G3" s="67"/>
      <c r="H3" s="67"/>
      <c r="I3" s="198"/>
      <c r="J3" s="67"/>
      <c r="K3" s="67"/>
      <c r="L3" s="67"/>
    </row>
    <row r="4" spans="2:12" ht="15.75" thickBot="1" x14ac:dyDescent="0.3">
      <c r="B4" s="12"/>
      <c r="C4" s="13"/>
      <c r="E4" s="198"/>
      <c r="F4" s="67"/>
      <c r="G4" s="67"/>
      <c r="H4" s="67"/>
      <c r="I4" s="198"/>
      <c r="J4" s="67"/>
      <c r="K4" s="67"/>
      <c r="L4" s="67"/>
    </row>
    <row r="5" spans="2:12" ht="15.75" thickBot="1" x14ac:dyDescent="0.3">
      <c r="D5" s="274" t="s">
        <v>920</v>
      </c>
      <c r="E5" s="274"/>
      <c r="F5" s="219" t="s">
        <v>921</v>
      </c>
      <c r="G5" s="189" t="s">
        <v>922</v>
      </c>
      <c r="H5" s="189" t="s">
        <v>657</v>
      </c>
    </row>
    <row r="6" spans="2:12" ht="15.75" thickBot="1" x14ac:dyDescent="0.3">
      <c r="B6" s="190" t="s">
        <v>0</v>
      </c>
      <c r="C6" s="190" t="s">
        <v>911</v>
      </c>
      <c r="D6" s="220" t="s">
        <v>919</v>
      </c>
      <c r="E6" s="220" t="s">
        <v>893</v>
      </c>
      <c r="F6" s="212" t="s">
        <v>893</v>
      </c>
      <c r="G6" s="212" t="s">
        <v>893</v>
      </c>
      <c r="H6" s="212" t="s">
        <v>893</v>
      </c>
      <c r="I6" s="216" t="s">
        <v>596</v>
      </c>
    </row>
    <row r="7" spans="2:12" x14ac:dyDescent="0.25">
      <c r="B7" s="107" t="s">
        <v>7</v>
      </c>
      <c r="C7" s="108">
        <f>SUMIF('5. Ruimtestaat'!C:C,'9. Totalisatie'!B7,'5. Ruimtestaat'!N:N)</f>
        <v>1181.1000000000001</v>
      </c>
      <c r="D7" s="213">
        <f>SUMIF('5. Ruimtestaat'!C:C,'9. Totalisatie'!B7,'5. Ruimtestaat'!V:V)</f>
        <v>2278.8800000000006</v>
      </c>
      <c r="E7" s="214">
        <f>SUMIF('5. Ruimtestaat'!C:C,'9. Totalisatie'!B7,'5. Ruimtestaat'!W:W)</f>
        <v>2278.8800000000006</v>
      </c>
      <c r="F7" s="214">
        <f>SUMIF(Tabel1114[Locatie],'9. Totalisatie'!B7,Tabel1114[Totale kosten])</f>
        <v>0</v>
      </c>
      <c r="G7" s="214">
        <f>SUMIF('7. Glasreiniging'!B:B,'9. Totalisatie'!B7,'7. Glasreiniging'!J:J)</f>
        <v>0</v>
      </c>
      <c r="H7" s="214">
        <f>SUMIF('8. Vloeronderhoud'!A:A,'9. Totalisatie'!B7,'8. Vloeronderhoud'!L:L)</f>
        <v>0</v>
      </c>
      <c r="I7" s="215">
        <f>SUM(E7:H7)</f>
        <v>2278.8800000000006</v>
      </c>
    </row>
    <row r="8" spans="2:12" x14ac:dyDescent="0.25">
      <c r="B8" s="107" t="s">
        <v>92</v>
      </c>
      <c r="C8" s="108">
        <f>SUMIF('5. Ruimtestaat'!C:C,'9. Totalisatie'!B8,'5. Ruimtestaat'!N:N)</f>
        <v>1091.0600000000002</v>
      </c>
      <c r="D8" s="213">
        <f>SUMIF('5. Ruimtestaat'!C:C,'9. Totalisatie'!B8,'5. Ruimtestaat'!V:V)</f>
        <v>2153.4533333333334</v>
      </c>
      <c r="E8" s="214">
        <f>SUMIF('5. Ruimtestaat'!C:C,'9. Totalisatie'!B8,'5. Ruimtestaat'!W:W)</f>
        <v>2153.4533333333334</v>
      </c>
      <c r="F8" s="214">
        <f>SUMIF(Tabel1114[Locatie],'9. Totalisatie'!B8,Tabel1114[Totale kosten])</f>
        <v>0</v>
      </c>
      <c r="G8" s="214">
        <f>SUMIF('7. Glasreiniging'!B:B,'9. Totalisatie'!B8,'7. Glasreiniging'!J:J)</f>
        <v>0</v>
      </c>
      <c r="H8" s="214">
        <f>SUMIF('8. Vloeronderhoud'!A:A,'9. Totalisatie'!B8,'8. Vloeronderhoud'!L:L)</f>
        <v>0</v>
      </c>
      <c r="I8" s="215">
        <f t="shared" ref="I8:I31" si="0">SUM(E8:H8)</f>
        <v>2153.4533333333334</v>
      </c>
    </row>
    <row r="9" spans="2:12" x14ac:dyDescent="0.25">
      <c r="B9" s="107" t="s">
        <v>548</v>
      </c>
      <c r="C9" s="108">
        <f>SUMIF('5. Ruimtestaat'!C:C,'9. Totalisatie'!B9,'5. Ruimtestaat'!N:N)</f>
        <v>522.75</v>
      </c>
      <c r="D9" s="213">
        <f>SUMIF('5. Ruimtestaat'!C:C,'9. Totalisatie'!B9,'5. Ruimtestaat'!V:V)</f>
        <v>747.37999999999988</v>
      </c>
      <c r="E9" s="214">
        <f>SUMIF('5. Ruimtestaat'!C:C,'9. Totalisatie'!B9,'5. Ruimtestaat'!W:W)</f>
        <v>747.37999999999988</v>
      </c>
      <c r="F9" s="214">
        <f>SUMIF(Tabel1114[Locatie],'9. Totalisatie'!B9,Tabel1114[Totale kosten])</f>
        <v>0</v>
      </c>
      <c r="G9" s="214">
        <f>SUMIF('7. Glasreiniging'!B:B,'9. Totalisatie'!B9,'7. Glasreiniging'!J:J)</f>
        <v>0</v>
      </c>
      <c r="H9" s="214">
        <f>SUMIF('8. Vloeronderhoud'!A:A,'9. Totalisatie'!B9,'8. Vloeronderhoud'!L:L)</f>
        <v>0</v>
      </c>
      <c r="I9" s="215">
        <f t="shared" si="0"/>
        <v>747.37999999999988</v>
      </c>
    </row>
    <row r="10" spans="2:12" x14ac:dyDescent="0.25">
      <c r="B10" s="107" t="s">
        <v>114</v>
      </c>
      <c r="C10" s="108">
        <f>SUMIF('5. Ruimtestaat'!C:C,'9. Totalisatie'!B10,'5. Ruimtestaat'!N:N)</f>
        <v>2390.6999999999994</v>
      </c>
      <c r="D10" s="213">
        <f>SUMIF('5. Ruimtestaat'!C:C,'9. Totalisatie'!B10,'5. Ruimtestaat'!V:V)</f>
        <v>4594.0266666666648</v>
      </c>
      <c r="E10" s="214">
        <f>SUMIF('5. Ruimtestaat'!C:C,'9. Totalisatie'!B10,'5. Ruimtestaat'!W:W)</f>
        <v>4594.0266666666648</v>
      </c>
      <c r="F10" s="214">
        <f>SUMIF(Tabel1114[Locatie],'9. Totalisatie'!B10,Tabel1114[Totale kosten])</f>
        <v>0</v>
      </c>
      <c r="G10" s="214">
        <f>SUMIF('7. Glasreiniging'!B:B,'9. Totalisatie'!B10,'7. Glasreiniging'!J:J)</f>
        <v>0</v>
      </c>
      <c r="H10" s="214">
        <f>SUMIF('8. Vloeronderhoud'!A:A,'9. Totalisatie'!B10,'8. Vloeronderhoud'!L:L)</f>
        <v>0</v>
      </c>
      <c r="I10" s="215">
        <f t="shared" si="0"/>
        <v>4594.0266666666648</v>
      </c>
    </row>
    <row r="11" spans="2:12" x14ac:dyDescent="0.25">
      <c r="B11" s="107" t="s">
        <v>157</v>
      </c>
      <c r="C11" s="108">
        <f>SUMIF('5. Ruimtestaat'!C:C,'9. Totalisatie'!B11,'5. Ruimtestaat'!N:N)</f>
        <v>987.64999999999975</v>
      </c>
      <c r="D11" s="213">
        <f>SUMIF('5. Ruimtestaat'!C:C,'9. Totalisatie'!B11,'5. Ruimtestaat'!V:V)</f>
        <v>1901.2386666666664</v>
      </c>
      <c r="E11" s="214">
        <f>SUMIF('5. Ruimtestaat'!C:C,'9. Totalisatie'!B11,'5. Ruimtestaat'!W:W)</f>
        <v>1901.2386666666664</v>
      </c>
      <c r="F11" s="214">
        <f>SUMIF(Tabel1114[Locatie],'9. Totalisatie'!B11,Tabel1114[Totale kosten])</f>
        <v>0</v>
      </c>
      <c r="G11" s="214">
        <f>SUMIF('7. Glasreiniging'!B:B,'9. Totalisatie'!B11,'7. Glasreiniging'!J:J)</f>
        <v>0</v>
      </c>
      <c r="H11" s="214">
        <f>SUMIF('8. Vloeronderhoud'!A:A,'9. Totalisatie'!B11,'8. Vloeronderhoud'!L:L)</f>
        <v>0</v>
      </c>
      <c r="I11" s="215">
        <f t="shared" si="0"/>
        <v>1901.2386666666664</v>
      </c>
    </row>
    <row r="12" spans="2:12" x14ac:dyDescent="0.25">
      <c r="B12" s="107" t="s">
        <v>216</v>
      </c>
      <c r="C12" s="108">
        <f>SUMIF('5. Ruimtestaat'!C:C,'9. Totalisatie'!B12,'5. Ruimtestaat'!N:N)</f>
        <v>1114.3999999999999</v>
      </c>
      <c r="D12" s="213">
        <f>SUMIF('5. Ruimtestaat'!C:C,'9. Totalisatie'!B12,'5. Ruimtestaat'!V:V)</f>
        <v>2056.4933333333333</v>
      </c>
      <c r="E12" s="214">
        <f>SUMIF('5. Ruimtestaat'!C:C,'9. Totalisatie'!B12,'5. Ruimtestaat'!W:W)</f>
        <v>2056.4933333333333</v>
      </c>
      <c r="F12" s="214">
        <f>SUMIF(Tabel1114[Locatie],'9. Totalisatie'!B12,Tabel1114[Totale kosten])</f>
        <v>0</v>
      </c>
      <c r="G12" s="214">
        <f>SUMIF('7. Glasreiniging'!B:B,'9. Totalisatie'!B12,'7. Glasreiniging'!J:J)</f>
        <v>0</v>
      </c>
      <c r="H12" s="214">
        <f>SUMIF('8. Vloeronderhoud'!A:A,'9. Totalisatie'!B12,'8. Vloeronderhoud'!L:L)</f>
        <v>0</v>
      </c>
      <c r="I12" s="215">
        <f t="shared" si="0"/>
        <v>2056.4933333333333</v>
      </c>
    </row>
    <row r="13" spans="2:12" x14ac:dyDescent="0.25">
      <c r="B13" s="68" t="s">
        <v>229</v>
      </c>
      <c r="C13" s="108">
        <f>SUMIF('5. Ruimtestaat'!C:C,'9. Totalisatie'!B13,'5. Ruimtestaat'!N:N)</f>
        <v>1321</v>
      </c>
      <c r="D13" s="213">
        <f>SUMIF('5. Ruimtestaat'!C:C,'9. Totalisatie'!B13,'5. Ruimtestaat'!V:V)</f>
        <v>2588.2266666666669</v>
      </c>
      <c r="E13" s="214">
        <f>SUMIF('5. Ruimtestaat'!C:C,'9. Totalisatie'!B13,'5. Ruimtestaat'!W:W)</f>
        <v>2588.2266666666669</v>
      </c>
      <c r="F13" s="214">
        <f>SUMIF(Tabel1114[Locatie],'9. Totalisatie'!B13,Tabel1114[Totale kosten])</f>
        <v>0</v>
      </c>
      <c r="G13" s="214">
        <f>SUMIF('7. Glasreiniging'!B:B,'9. Totalisatie'!B13,'7. Glasreiniging'!J:J)</f>
        <v>0</v>
      </c>
      <c r="H13" s="214">
        <f>SUMIF('8. Vloeronderhoud'!A:A,'9. Totalisatie'!B13,'8. Vloeronderhoud'!L:L)</f>
        <v>0</v>
      </c>
      <c r="I13" s="215">
        <f t="shared" si="0"/>
        <v>2588.2266666666669</v>
      </c>
    </row>
    <row r="14" spans="2:12" x14ac:dyDescent="0.25">
      <c r="B14" s="107" t="s">
        <v>231</v>
      </c>
      <c r="C14" s="108">
        <f>SUMIF('5. Ruimtestaat'!C:C,'9. Totalisatie'!B14,'5. Ruimtestaat'!N:N)</f>
        <v>1009.3000000000001</v>
      </c>
      <c r="D14" s="213">
        <f>SUMIF('5. Ruimtestaat'!C:C,'9. Totalisatie'!B14,'5. Ruimtestaat'!V:V)</f>
        <v>1962.2666666666669</v>
      </c>
      <c r="E14" s="214">
        <f>SUMIF('5. Ruimtestaat'!C:C,'9. Totalisatie'!B14,'5. Ruimtestaat'!W:W)</f>
        <v>1962.2666666666669</v>
      </c>
      <c r="F14" s="214">
        <f>SUMIF(Tabel1114[Locatie],'9. Totalisatie'!B14,Tabel1114[Totale kosten])</f>
        <v>0</v>
      </c>
      <c r="G14" s="214">
        <f>SUMIF('7. Glasreiniging'!B:B,'9. Totalisatie'!B14,'7. Glasreiniging'!J:J)</f>
        <v>0</v>
      </c>
      <c r="H14" s="214">
        <f>SUMIF('8. Vloeronderhoud'!A:A,'9. Totalisatie'!B14,'8. Vloeronderhoud'!L:L)</f>
        <v>0</v>
      </c>
      <c r="I14" s="215">
        <f t="shared" si="0"/>
        <v>1962.2666666666669</v>
      </c>
    </row>
    <row r="15" spans="2:12" x14ac:dyDescent="0.25">
      <c r="B15" s="107" t="s">
        <v>233</v>
      </c>
      <c r="C15" s="108">
        <f>SUMIF('5. Ruimtestaat'!C:C,'9. Totalisatie'!B15,'5. Ruimtestaat'!N:N)</f>
        <v>1349.1999999999998</v>
      </c>
      <c r="D15" s="213">
        <f>SUMIF('5. Ruimtestaat'!C:C,'9. Totalisatie'!B15,'5. Ruimtestaat'!V:V)</f>
        <v>2646.6666666666665</v>
      </c>
      <c r="E15" s="214">
        <f>SUMIF('5. Ruimtestaat'!C:C,'9. Totalisatie'!B15,'5. Ruimtestaat'!W:W)</f>
        <v>2646.6666666666665</v>
      </c>
      <c r="F15" s="214">
        <f>SUMIF(Tabel1114[Locatie],'9. Totalisatie'!B15,Tabel1114[Totale kosten])</f>
        <v>0</v>
      </c>
      <c r="G15" s="214">
        <f>SUMIF('7. Glasreiniging'!B:B,'9. Totalisatie'!B15,'7. Glasreiniging'!J:J)</f>
        <v>0</v>
      </c>
      <c r="H15" s="214">
        <f>SUMIF('8. Vloeronderhoud'!A:A,'9. Totalisatie'!B15,'8. Vloeronderhoud'!L:L)</f>
        <v>0</v>
      </c>
      <c r="I15" s="215">
        <f t="shared" si="0"/>
        <v>2646.6666666666665</v>
      </c>
    </row>
    <row r="16" spans="2:12" x14ac:dyDescent="0.25">
      <c r="B16" s="107" t="s">
        <v>242</v>
      </c>
      <c r="C16" s="108">
        <f>SUMIF('5. Ruimtestaat'!C:C,'9. Totalisatie'!B16,'5. Ruimtestaat'!N:N)</f>
        <v>1356.7500000000005</v>
      </c>
      <c r="D16" s="213">
        <f>SUMIF('5. Ruimtestaat'!C:C,'9. Totalisatie'!B16,'5. Ruimtestaat'!V:V)</f>
        <v>2633.9760000000001</v>
      </c>
      <c r="E16" s="214">
        <f>SUMIF('5. Ruimtestaat'!C:C,'9. Totalisatie'!B16,'5. Ruimtestaat'!W:W)</f>
        <v>2633.9760000000001</v>
      </c>
      <c r="F16" s="214">
        <f>SUMIF(Tabel1114[Locatie],'9. Totalisatie'!B16,Tabel1114[Totale kosten])</f>
        <v>0</v>
      </c>
      <c r="G16" s="214">
        <f>SUMIF('7. Glasreiniging'!B:B,'9. Totalisatie'!B16,'7. Glasreiniging'!J:J)</f>
        <v>0</v>
      </c>
      <c r="H16" s="214">
        <f>SUMIF('8. Vloeronderhoud'!A:A,'9. Totalisatie'!B16,'8. Vloeronderhoud'!L:L)</f>
        <v>0</v>
      </c>
      <c r="I16" s="215">
        <f t="shared" si="0"/>
        <v>2633.9760000000001</v>
      </c>
    </row>
    <row r="17" spans="2:9" x14ac:dyDescent="0.25">
      <c r="B17" s="107" t="s">
        <v>333</v>
      </c>
      <c r="C17" s="108">
        <f>SUMIF('5. Ruimtestaat'!C:C,'9. Totalisatie'!B17,'5. Ruimtestaat'!N:N)</f>
        <v>920.6</v>
      </c>
      <c r="D17" s="213">
        <f>SUMIF('5. Ruimtestaat'!C:C,'9. Totalisatie'!B17,'5. Ruimtestaat'!V:V)</f>
        <v>1786.5333333333333</v>
      </c>
      <c r="E17" s="214">
        <f>SUMIF('5. Ruimtestaat'!C:C,'9. Totalisatie'!B17,'5. Ruimtestaat'!W:W)</f>
        <v>1786.5333333333333</v>
      </c>
      <c r="F17" s="214">
        <f>SUMIF(Tabel1114[Locatie],'9. Totalisatie'!B17,Tabel1114[Totale kosten])</f>
        <v>0</v>
      </c>
      <c r="G17" s="214">
        <f>SUMIF('7. Glasreiniging'!B:B,'9. Totalisatie'!B17,'7. Glasreiniging'!J:J)</f>
        <v>0</v>
      </c>
      <c r="H17" s="214">
        <f>SUMIF('8. Vloeronderhoud'!A:A,'9. Totalisatie'!B17,'8. Vloeronderhoud'!L:L)</f>
        <v>0</v>
      </c>
      <c r="I17" s="215">
        <f t="shared" si="0"/>
        <v>1786.5333333333333</v>
      </c>
    </row>
    <row r="18" spans="2:9" x14ac:dyDescent="0.25">
      <c r="B18" s="107" t="s">
        <v>352</v>
      </c>
      <c r="C18" s="108">
        <f>SUMIF('5. Ruimtestaat'!C:C,'9. Totalisatie'!B18,'5. Ruimtestaat'!N:N)</f>
        <v>1628.8999999999992</v>
      </c>
      <c r="D18" s="213">
        <f>SUMIF('5. Ruimtestaat'!C:C,'9. Totalisatie'!B18,'5. Ruimtestaat'!V:V)</f>
        <v>3205.2666666666655</v>
      </c>
      <c r="E18" s="214">
        <f>SUMIF('5. Ruimtestaat'!C:C,'9. Totalisatie'!B18,'5. Ruimtestaat'!W:W)</f>
        <v>3205.2666666666655</v>
      </c>
      <c r="F18" s="214">
        <f>SUMIF(Tabel1114[Locatie],'9. Totalisatie'!B18,Tabel1114[Totale kosten])</f>
        <v>0</v>
      </c>
      <c r="G18" s="214">
        <f>SUMIF('7. Glasreiniging'!B:B,'9. Totalisatie'!B18,'7. Glasreiniging'!J:J)</f>
        <v>0</v>
      </c>
      <c r="H18" s="214">
        <f>SUMIF('8. Vloeronderhoud'!A:A,'9. Totalisatie'!B18,'8. Vloeronderhoud'!L:L)</f>
        <v>0</v>
      </c>
      <c r="I18" s="215">
        <f t="shared" si="0"/>
        <v>3205.2666666666655</v>
      </c>
    </row>
    <row r="19" spans="2:9" x14ac:dyDescent="0.25">
      <c r="B19" s="107" t="s">
        <v>367</v>
      </c>
      <c r="C19" s="108">
        <f>SUMIF('5. Ruimtestaat'!C:C,'9. Totalisatie'!B19,'5. Ruimtestaat'!N:N)</f>
        <v>1211.1000000000001</v>
      </c>
      <c r="D19" s="213">
        <f>SUMIF('5. Ruimtestaat'!C:C,'9. Totalisatie'!B19,'5. Ruimtestaat'!V:V)</f>
        <v>2372.7333333333336</v>
      </c>
      <c r="E19" s="214">
        <f>SUMIF('5. Ruimtestaat'!C:C,'9. Totalisatie'!B19,'5. Ruimtestaat'!W:W)</f>
        <v>2372.7333333333336</v>
      </c>
      <c r="F19" s="214">
        <f>SUMIF(Tabel1114[Locatie],'9. Totalisatie'!B19,Tabel1114[Totale kosten])</f>
        <v>0</v>
      </c>
      <c r="G19" s="214">
        <f>SUMIF('7. Glasreiniging'!B:B,'9. Totalisatie'!B19,'7. Glasreiniging'!J:J)</f>
        <v>0</v>
      </c>
      <c r="H19" s="214">
        <f>SUMIF('8. Vloeronderhoud'!A:A,'9. Totalisatie'!B19,'8. Vloeronderhoud'!L:L)</f>
        <v>0</v>
      </c>
      <c r="I19" s="215">
        <f t="shared" si="0"/>
        <v>2372.7333333333336</v>
      </c>
    </row>
    <row r="20" spans="2:9" x14ac:dyDescent="0.25">
      <c r="B20" s="107" t="s">
        <v>374</v>
      </c>
      <c r="C20" s="108">
        <f>SUMIF('5. Ruimtestaat'!C:C,'9. Totalisatie'!B20,'5. Ruimtestaat'!N:N)</f>
        <v>460.29999999999995</v>
      </c>
      <c r="D20" s="213">
        <f>SUMIF('5. Ruimtestaat'!C:C,'9. Totalisatie'!B20,'5. Ruimtestaat'!V:V)</f>
        <v>912.46666666666658</v>
      </c>
      <c r="E20" s="214">
        <f>SUMIF('5. Ruimtestaat'!C:C,'9. Totalisatie'!B20,'5. Ruimtestaat'!W:W)</f>
        <v>912.46666666666658</v>
      </c>
      <c r="F20" s="214">
        <f>SUMIF(Tabel1114[Locatie],'9. Totalisatie'!B20,Tabel1114[Totale kosten])</f>
        <v>0</v>
      </c>
      <c r="G20" s="214">
        <f>SUMIF('7. Glasreiniging'!B:B,'9. Totalisatie'!B20,'7. Glasreiniging'!J:J)</f>
        <v>0</v>
      </c>
      <c r="H20" s="214">
        <f>SUMIF('8. Vloeronderhoud'!A:A,'9. Totalisatie'!B20,'8. Vloeronderhoud'!L:L)</f>
        <v>0</v>
      </c>
      <c r="I20" s="215">
        <f t="shared" si="0"/>
        <v>912.46666666666658</v>
      </c>
    </row>
    <row r="21" spans="2:9" x14ac:dyDescent="0.25">
      <c r="B21" s="107" t="s">
        <v>381</v>
      </c>
      <c r="C21" s="108">
        <f>SUMIF('5. Ruimtestaat'!C:C,'9. Totalisatie'!B21,'5. Ruimtestaat'!N:N)</f>
        <v>692.7</v>
      </c>
      <c r="D21" s="213">
        <f>SUMIF('5. Ruimtestaat'!C:C,'9. Totalisatie'!B21,'5. Ruimtestaat'!V:V)</f>
        <v>1356.6533333333334</v>
      </c>
      <c r="E21" s="214">
        <f>SUMIF('5. Ruimtestaat'!C:C,'9. Totalisatie'!B21,'5. Ruimtestaat'!W:W)</f>
        <v>1356.6533333333334</v>
      </c>
      <c r="F21" s="214">
        <f>SUMIF(Tabel1114[Locatie],'9. Totalisatie'!B21,Tabel1114[Totale kosten])</f>
        <v>0</v>
      </c>
      <c r="G21" s="214">
        <f>SUMIF('7. Glasreiniging'!B:B,'9. Totalisatie'!B21,'7. Glasreiniging'!J:J)</f>
        <v>0</v>
      </c>
      <c r="H21" s="214">
        <f>SUMIF('8. Vloeronderhoud'!A:A,'9. Totalisatie'!B21,'8. Vloeronderhoud'!L:L)</f>
        <v>0</v>
      </c>
      <c r="I21" s="215">
        <f t="shared" si="0"/>
        <v>1356.6533333333334</v>
      </c>
    </row>
    <row r="22" spans="2:9" x14ac:dyDescent="0.25">
      <c r="B22" s="107" t="s">
        <v>383</v>
      </c>
      <c r="C22" s="108">
        <f>SUMIF('5. Ruimtestaat'!C:C,'9. Totalisatie'!B22,'5. Ruimtestaat'!N:N)</f>
        <v>869.5</v>
      </c>
      <c r="D22" s="213">
        <f>SUMIF('5. Ruimtestaat'!C:C,'9. Totalisatie'!B22,'5. Ruimtestaat'!V:V)</f>
        <v>1718.0666666666666</v>
      </c>
      <c r="E22" s="214">
        <f>SUMIF('5. Ruimtestaat'!C:C,'9. Totalisatie'!B22,'5. Ruimtestaat'!W:W)</f>
        <v>1718.0666666666666</v>
      </c>
      <c r="F22" s="214">
        <f>SUMIF(Tabel1114[Locatie],'9. Totalisatie'!B22,Tabel1114[Totale kosten])</f>
        <v>0</v>
      </c>
      <c r="G22" s="214">
        <f>SUMIF('7. Glasreiniging'!B:B,'9. Totalisatie'!B22,'7. Glasreiniging'!J:J)</f>
        <v>0</v>
      </c>
      <c r="H22" s="214">
        <f>SUMIF('8. Vloeronderhoud'!A:A,'9. Totalisatie'!B22,'8. Vloeronderhoud'!L:L)</f>
        <v>0</v>
      </c>
      <c r="I22" s="215">
        <f t="shared" si="0"/>
        <v>1718.0666666666666</v>
      </c>
    </row>
    <row r="23" spans="2:9" x14ac:dyDescent="0.25">
      <c r="B23" s="107" t="s">
        <v>396</v>
      </c>
      <c r="C23" s="108">
        <f>SUMIF('5. Ruimtestaat'!C:C,'9. Totalisatie'!B23,'5. Ruimtestaat'!N:N)</f>
        <v>1360.5699999999997</v>
      </c>
      <c r="D23" s="213">
        <f>SUMIF('5. Ruimtestaat'!C:C,'9. Totalisatie'!B23,'5. Ruimtestaat'!V:V)</f>
        <v>2673.266666666666</v>
      </c>
      <c r="E23" s="214">
        <f>SUMIF('5. Ruimtestaat'!C:C,'9. Totalisatie'!B23,'5. Ruimtestaat'!W:W)</f>
        <v>2673.266666666666</v>
      </c>
      <c r="F23" s="214">
        <f>SUMIF(Tabel1114[Locatie],'9. Totalisatie'!B23,Tabel1114[Totale kosten])</f>
        <v>0</v>
      </c>
      <c r="G23" s="214">
        <f>SUMIF('7. Glasreiniging'!B:B,'9. Totalisatie'!B23,'7. Glasreiniging'!J:J)</f>
        <v>0</v>
      </c>
      <c r="H23" s="214">
        <f>SUMIF('8. Vloeronderhoud'!A:A,'9. Totalisatie'!B23,'8. Vloeronderhoud'!L:L)</f>
        <v>0</v>
      </c>
      <c r="I23" s="215">
        <f t="shared" si="0"/>
        <v>2673.266666666666</v>
      </c>
    </row>
    <row r="24" spans="2:9" x14ac:dyDescent="0.25">
      <c r="B24" s="107" t="s">
        <v>404</v>
      </c>
      <c r="C24" s="108">
        <f>SUMIF('5. Ruimtestaat'!C:C,'9. Totalisatie'!B24,'5. Ruimtestaat'!N:N)</f>
        <v>929.5999999999998</v>
      </c>
      <c r="D24" s="213">
        <f>SUMIF('5. Ruimtestaat'!C:C,'9. Totalisatie'!B24,'5. Ruimtestaat'!V:V)</f>
        <v>1829.0133333333326</v>
      </c>
      <c r="E24" s="214">
        <f>SUMIF('5. Ruimtestaat'!C:C,'9. Totalisatie'!B24,'5. Ruimtestaat'!W:W)</f>
        <v>1829.0133333333326</v>
      </c>
      <c r="F24" s="214">
        <f>SUMIF(Tabel1114[Locatie],'9. Totalisatie'!B24,Tabel1114[Totale kosten])</f>
        <v>0</v>
      </c>
      <c r="G24" s="214">
        <f>SUMIF('7. Glasreiniging'!B:B,'9. Totalisatie'!B24,'7. Glasreiniging'!J:J)</f>
        <v>0</v>
      </c>
      <c r="H24" s="214">
        <f>SUMIF('8. Vloeronderhoud'!A:A,'9. Totalisatie'!B24,'8. Vloeronderhoud'!L:L)</f>
        <v>0</v>
      </c>
      <c r="I24" s="215">
        <f t="shared" si="0"/>
        <v>1829.0133333333326</v>
      </c>
    </row>
    <row r="25" spans="2:9" x14ac:dyDescent="0.25">
      <c r="B25" s="107" t="s">
        <v>413</v>
      </c>
      <c r="C25" s="108">
        <f>SUMIF('5. Ruimtestaat'!C:C,'9. Totalisatie'!B25,'5. Ruimtestaat'!N:N)</f>
        <v>1475.1800000000005</v>
      </c>
      <c r="D25" s="213">
        <f>SUMIF('5. Ruimtestaat'!C:C,'9. Totalisatie'!B25,'5. Ruimtestaat'!V:V)</f>
        <v>2902.360000000001</v>
      </c>
      <c r="E25" s="214">
        <f>SUMIF('5. Ruimtestaat'!C:C,'9. Totalisatie'!B25,'5. Ruimtestaat'!W:W)</f>
        <v>2902.360000000001</v>
      </c>
      <c r="F25" s="214">
        <f>SUMIF(Tabel1114[Locatie],'9. Totalisatie'!B25,Tabel1114[Totale kosten])</f>
        <v>0</v>
      </c>
      <c r="G25" s="214">
        <f>SUMIF('7. Glasreiniging'!B:B,'9. Totalisatie'!B25,'7. Glasreiniging'!J:J)</f>
        <v>0</v>
      </c>
      <c r="H25" s="214">
        <f>SUMIF('8. Vloeronderhoud'!A:A,'9. Totalisatie'!B25,'8. Vloeronderhoud'!L:L)</f>
        <v>0</v>
      </c>
      <c r="I25" s="215">
        <f t="shared" si="0"/>
        <v>2902.360000000001</v>
      </c>
    </row>
    <row r="26" spans="2:9" x14ac:dyDescent="0.25">
      <c r="B26" s="107" t="s">
        <v>421</v>
      </c>
      <c r="C26" s="108">
        <f>SUMIF('5. Ruimtestaat'!C:C,'9. Totalisatie'!B26,'5. Ruimtestaat'!N:N)</f>
        <v>220.79999999999998</v>
      </c>
      <c r="D26" s="213">
        <f>SUMIF('5. Ruimtestaat'!C:C,'9. Totalisatie'!B26,'5. Ruimtestaat'!V:V)</f>
        <v>441.59999999999997</v>
      </c>
      <c r="E26" s="214">
        <f>SUMIF('5. Ruimtestaat'!C:C,'9. Totalisatie'!B26,'5. Ruimtestaat'!W:W)</f>
        <v>441.59999999999997</v>
      </c>
      <c r="F26" s="214">
        <f>SUMIF(Tabel1114[Locatie],'9. Totalisatie'!B26,Tabel1114[Totale kosten])</f>
        <v>0</v>
      </c>
      <c r="G26" s="214">
        <f>SUMIF('7. Glasreiniging'!B:B,'9. Totalisatie'!B26,'7. Glasreiniging'!J:J)</f>
        <v>0</v>
      </c>
      <c r="H26" s="214">
        <f>SUMIF('8. Vloeronderhoud'!A:A,'9. Totalisatie'!B26,'8. Vloeronderhoud'!L:L)</f>
        <v>0</v>
      </c>
      <c r="I26" s="215">
        <f t="shared" si="0"/>
        <v>441.59999999999997</v>
      </c>
    </row>
    <row r="27" spans="2:9" x14ac:dyDescent="0.25">
      <c r="B27" s="107" t="s">
        <v>926</v>
      </c>
      <c r="C27" s="108">
        <f>SUMIF('5. Ruimtestaat'!C:C,'9. Totalisatie'!B27,'5. Ruimtestaat'!N:N)</f>
        <v>1263.3000000000004</v>
      </c>
      <c r="D27" s="213">
        <f>SUMIF('5. Ruimtestaat'!C:C,'9. Totalisatie'!B27,'5. Ruimtestaat'!V:V)</f>
        <v>2492.6266666666675</v>
      </c>
      <c r="E27" s="214">
        <f>SUMIF('5. Ruimtestaat'!C:C,'9. Totalisatie'!B27,'5. Ruimtestaat'!W:W)</f>
        <v>2492.6266666666675</v>
      </c>
      <c r="F27" s="214">
        <f>SUMIF(Tabel1114[Locatie],'9. Totalisatie'!B27,Tabel1114[Totale kosten])</f>
        <v>0</v>
      </c>
      <c r="G27" s="214">
        <f>SUMIF('7. Glasreiniging'!B:B,'9. Totalisatie'!B27,'7. Glasreiniging'!J:J)</f>
        <v>0</v>
      </c>
      <c r="H27" s="214">
        <f>SUMIF('8. Vloeronderhoud'!A:A,'9. Totalisatie'!B27,'8. Vloeronderhoud'!L:L)</f>
        <v>0</v>
      </c>
      <c r="I27" s="215">
        <f t="shared" si="0"/>
        <v>2492.6266666666675</v>
      </c>
    </row>
    <row r="28" spans="2:9" x14ac:dyDescent="0.25">
      <c r="B28" s="107" t="s">
        <v>424</v>
      </c>
      <c r="C28" s="108">
        <f>SUMIF('5. Ruimtestaat'!C:C,'9. Totalisatie'!B28,'5. Ruimtestaat'!N:N)</f>
        <v>783.09999999999991</v>
      </c>
      <c r="D28" s="213">
        <f>SUMIF('5. Ruimtestaat'!C:C,'9. Totalisatie'!B28,'5. Ruimtestaat'!V:V)</f>
        <v>1525.0666666666668</v>
      </c>
      <c r="E28" s="214">
        <f>SUMIF('5. Ruimtestaat'!C:C,'9. Totalisatie'!B28,'5. Ruimtestaat'!W:W)</f>
        <v>1525.0666666666668</v>
      </c>
      <c r="F28" s="214">
        <f>SUMIF(Tabel1114[Locatie],'9. Totalisatie'!B28,Tabel1114[Totale kosten])</f>
        <v>0</v>
      </c>
      <c r="G28" s="214">
        <f>SUMIF('7. Glasreiniging'!B:B,'9. Totalisatie'!B28,'7. Glasreiniging'!J:J)</f>
        <v>0</v>
      </c>
      <c r="H28" s="214">
        <f>SUMIF('8. Vloeronderhoud'!A:A,'9. Totalisatie'!B28,'8. Vloeronderhoud'!L:L)</f>
        <v>0</v>
      </c>
      <c r="I28" s="215">
        <f t="shared" si="0"/>
        <v>1525.0666666666668</v>
      </c>
    </row>
    <row r="29" spans="2:9" x14ac:dyDescent="0.25">
      <c r="B29" s="107" t="s">
        <v>427</v>
      </c>
      <c r="C29" s="108">
        <f>SUMIF('5. Ruimtestaat'!C:C,'9. Totalisatie'!B29,'5. Ruimtestaat'!N:N)</f>
        <v>3487.4000000000005</v>
      </c>
      <c r="D29" s="213">
        <f>SUMIF('5. Ruimtestaat'!C:C,'9. Totalisatie'!B29,'5. Ruimtestaat'!V:V)</f>
        <v>5075.1066666666675</v>
      </c>
      <c r="E29" s="214">
        <f>SUMIF('5. Ruimtestaat'!C:C,'9. Totalisatie'!B29,'5. Ruimtestaat'!W:W)</f>
        <v>5075.1066666666675</v>
      </c>
      <c r="F29" s="214">
        <f>SUMIF(Tabel1114[Locatie],'9. Totalisatie'!B29,Tabel1114[Totale kosten])</f>
        <v>0</v>
      </c>
      <c r="G29" s="214">
        <f>SUMIF('7. Glasreiniging'!B:B,'9. Totalisatie'!B29,'7. Glasreiniging'!J:J)</f>
        <v>0</v>
      </c>
      <c r="H29" s="214">
        <f>SUMIF('8. Vloeronderhoud'!A:A,'9. Totalisatie'!B29,'8. Vloeronderhoud'!L:L)</f>
        <v>0</v>
      </c>
      <c r="I29" s="215">
        <f t="shared" si="0"/>
        <v>5075.1066666666675</v>
      </c>
    </row>
    <row r="30" spans="2:9" x14ac:dyDescent="0.25">
      <c r="B30" s="107" t="s">
        <v>541</v>
      </c>
      <c r="C30" s="108">
        <f>SUMIF('5. Ruimtestaat'!C:C,'9. Totalisatie'!B30,'5. Ruimtestaat'!N:N)</f>
        <v>1073.3</v>
      </c>
      <c r="D30" s="213">
        <f>SUMIF('5. Ruimtestaat'!C:C,'9. Totalisatie'!B30,'5. Ruimtestaat'!V:V)</f>
        <v>2077</v>
      </c>
      <c r="E30" s="214">
        <f>SUMIF('5. Ruimtestaat'!C:C,'9. Totalisatie'!B30,'5. Ruimtestaat'!W:W)</f>
        <v>2077</v>
      </c>
      <c r="F30" s="214">
        <f>SUMIF(Tabel1114[Locatie],'9. Totalisatie'!B30,Tabel1114[Totale kosten])</f>
        <v>0</v>
      </c>
      <c r="G30" s="214">
        <f>SUMIF('7. Glasreiniging'!B:B,'9. Totalisatie'!B30,'7. Glasreiniging'!J:J)</f>
        <v>0</v>
      </c>
      <c r="H30" s="214">
        <f>SUMIF('8. Vloeronderhoud'!A:A,'9. Totalisatie'!B30,'8. Vloeronderhoud'!L:L)</f>
        <v>0</v>
      </c>
      <c r="I30" s="215">
        <f t="shared" si="0"/>
        <v>2077</v>
      </c>
    </row>
    <row r="31" spans="2:9" x14ac:dyDescent="0.25">
      <c r="B31" s="107" t="s">
        <v>545</v>
      </c>
      <c r="C31" s="108">
        <f>SUMIF('5. Ruimtestaat'!C:C,'9. Totalisatie'!B31,'5. Ruimtestaat'!N:N)</f>
        <v>930.89999999999986</v>
      </c>
      <c r="D31" s="213">
        <f>SUMIF('5. Ruimtestaat'!C:C,'9. Totalisatie'!B31,'5. Ruimtestaat'!V:V)</f>
        <v>1824.5333333333331</v>
      </c>
      <c r="E31" s="214">
        <f>SUMIF('5. Ruimtestaat'!C:C,'9. Totalisatie'!B31,'5. Ruimtestaat'!W:W)</f>
        <v>1824.5333333333331</v>
      </c>
      <c r="F31" s="214">
        <f>SUMIF(Tabel1114[Locatie],'9. Totalisatie'!B31,Tabel1114[Totale kosten])</f>
        <v>0</v>
      </c>
      <c r="G31" s="214">
        <f>SUMIF('7. Glasreiniging'!B:B,'9. Totalisatie'!B31,'7. Glasreiniging'!J:J)</f>
        <v>0</v>
      </c>
      <c r="H31" s="214">
        <f>SUMIF('8. Vloeronderhoud'!A:A,'9. Totalisatie'!B31,'8. Vloeronderhoud'!L:L)</f>
        <v>0</v>
      </c>
      <c r="I31" s="215">
        <f t="shared" si="0"/>
        <v>1824.5333333333331</v>
      </c>
    </row>
    <row r="32" spans="2:9" ht="26.25" x14ac:dyDescent="0.4">
      <c r="H32" s="218" t="s">
        <v>923</v>
      </c>
      <c r="I32" s="217">
        <f>SUM(I7:I31)</f>
        <v>55754.901333333335</v>
      </c>
    </row>
    <row r="34" spans="2:4" ht="21" x14ac:dyDescent="0.35">
      <c r="B34" s="273" t="s">
        <v>928</v>
      </c>
      <c r="C34" s="273"/>
      <c r="D34" s="273"/>
    </row>
    <row r="35" spans="2:4" x14ac:dyDescent="0.25">
      <c r="B35" s="224" t="s">
        <v>929</v>
      </c>
      <c r="C35" s="272"/>
      <c r="D35" s="272"/>
    </row>
    <row r="36" spans="2:4" x14ac:dyDescent="0.25">
      <c r="B36" s="224" t="s">
        <v>930</v>
      </c>
      <c r="C36" s="272"/>
      <c r="D36" s="272"/>
    </row>
    <row r="37" spans="2:4" x14ac:dyDescent="0.25">
      <c r="B37" s="224" t="s">
        <v>931</v>
      </c>
      <c r="C37" s="272"/>
      <c r="D37" s="272"/>
    </row>
    <row r="38" spans="2:4" x14ac:dyDescent="0.25">
      <c r="B38" s="224" t="s">
        <v>932</v>
      </c>
      <c r="C38" s="272"/>
      <c r="D38" s="272"/>
    </row>
    <row r="39" spans="2:4" ht="75.95" customHeight="1" x14ac:dyDescent="0.25">
      <c r="B39" s="224" t="s">
        <v>933</v>
      </c>
      <c r="C39" s="272"/>
      <c r="D39" s="272"/>
    </row>
  </sheetData>
  <sheetProtection algorithmName="SHA-512" hashValue="sFnTVgI0lrPvMsumJgToKN5cCulO+CI10RDwTFE3/5jmTX9rNmYB0soEEUhb+H7lOuOTrD0pMi1aTKAeO/+GCw==" saltValue="08Dja9TWMxQIGdzzR0rdVA==" spinCount="100000" sheet="1" objects="1" scenarios="1" selectLockedCells="1"/>
  <mergeCells count="7">
    <mergeCell ref="C39:D39"/>
    <mergeCell ref="C35:D35"/>
    <mergeCell ref="B34:D34"/>
    <mergeCell ref="D5:E5"/>
    <mergeCell ref="C36:D36"/>
    <mergeCell ref="C37:D37"/>
    <mergeCell ref="C38:D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E6AE-F597-46C9-B96B-2A9BC7B1DA03}">
  <dimension ref="B1:E29"/>
  <sheetViews>
    <sheetView showGridLines="0" tabSelected="1" zoomScale="85" zoomScaleNormal="85" workbookViewId="0">
      <selection activeCell="D35" sqref="D35"/>
    </sheetView>
  </sheetViews>
  <sheetFormatPr defaultRowHeight="15" x14ac:dyDescent="0.25"/>
  <cols>
    <col min="2" max="2" width="51.28515625" customWidth="1"/>
    <col min="3" max="3" width="38.140625" customWidth="1"/>
    <col min="4" max="4" width="36.28515625" customWidth="1"/>
    <col min="5" max="5" width="48.28515625" customWidth="1"/>
  </cols>
  <sheetData>
    <row r="1" spans="2:5" s="29" customFormat="1" ht="66" customHeight="1" x14ac:dyDescent="0.55000000000000004">
      <c r="B1" s="30" t="s">
        <v>824</v>
      </c>
    </row>
    <row r="2" spans="2:5" s="29" customFormat="1" ht="26.25" customHeight="1" x14ac:dyDescent="0.4">
      <c r="B2" s="31" t="s">
        <v>825</v>
      </c>
    </row>
    <row r="3" spans="2:5" ht="15" customHeight="1" x14ac:dyDescent="0.25"/>
    <row r="4" spans="2:5" ht="18.75" x14ac:dyDescent="0.3">
      <c r="B4" s="32" t="s">
        <v>826</v>
      </c>
      <c r="C4" s="32" t="s">
        <v>564</v>
      </c>
      <c r="D4" s="32" t="s">
        <v>565</v>
      </c>
      <c r="E4" s="32" t="s">
        <v>828</v>
      </c>
    </row>
    <row r="5" spans="2:5" x14ac:dyDescent="0.25">
      <c r="B5" s="58" t="s">
        <v>7</v>
      </c>
      <c r="C5" s="58" t="s">
        <v>567</v>
      </c>
      <c r="D5" s="58" t="s">
        <v>568</v>
      </c>
      <c r="E5" s="58"/>
    </row>
    <row r="6" spans="2:5" x14ac:dyDescent="0.25">
      <c r="B6" s="58" t="s">
        <v>92</v>
      </c>
      <c r="C6" s="58" t="s">
        <v>569</v>
      </c>
      <c r="D6" s="58" t="s">
        <v>570</v>
      </c>
      <c r="E6" s="58"/>
    </row>
    <row r="7" spans="2:5" x14ac:dyDescent="0.25">
      <c r="B7" s="58" t="s">
        <v>548</v>
      </c>
      <c r="C7" s="58" t="s">
        <v>571</v>
      </c>
      <c r="D7" s="58" t="s">
        <v>572</v>
      </c>
      <c r="E7" s="58"/>
    </row>
    <row r="8" spans="2:5" x14ac:dyDescent="0.25">
      <c r="B8" s="58" t="s">
        <v>114</v>
      </c>
      <c r="C8" s="58" t="s">
        <v>573</v>
      </c>
      <c r="D8" s="58" t="s">
        <v>570</v>
      </c>
      <c r="E8" s="58"/>
    </row>
    <row r="9" spans="2:5" x14ac:dyDescent="0.25">
      <c r="B9" s="58" t="s">
        <v>157</v>
      </c>
      <c r="C9" s="58" t="s">
        <v>574</v>
      </c>
      <c r="D9" s="58" t="s">
        <v>570</v>
      </c>
      <c r="E9" s="58"/>
    </row>
    <row r="10" spans="2:5" x14ac:dyDescent="0.25">
      <c r="B10" s="58" t="s">
        <v>216</v>
      </c>
      <c r="C10" s="58" t="s">
        <v>575</v>
      </c>
      <c r="D10" s="58" t="s">
        <v>570</v>
      </c>
      <c r="E10" s="58"/>
    </row>
    <row r="11" spans="2:5" x14ac:dyDescent="0.25">
      <c r="B11" s="58" t="s">
        <v>229</v>
      </c>
      <c r="C11" s="58" t="s">
        <v>576</v>
      </c>
      <c r="D11" s="58" t="s">
        <v>570</v>
      </c>
      <c r="E11" s="58"/>
    </row>
    <row r="12" spans="2:5" x14ac:dyDescent="0.25">
      <c r="B12" s="58" t="s">
        <v>231</v>
      </c>
      <c r="C12" s="58" t="s">
        <v>577</v>
      </c>
      <c r="D12" s="58" t="s">
        <v>570</v>
      </c>
      <c r="E12" s="58"/>
    </row>
    <row r="13" spans="2:5" x14ac:dyDescent="0.25">
      <c r="B13" s="58" t="s">
        <v>233</v>
      </c>
      <c r="C13" s="58" t="s">
        <v>578</v>
      </c>
      <c r="D13" s="58" t="s">
        <v>570</v>
      </c>
      <c r="E13" s="58"/>
    </row>
    <row r="14" spans="2:5" x14ac:dyDescent="0.25">
      <c r="B14" s="58" t="s">
        <v>242</v>
      </c>
      <c r="C14" s="58" t="s">
        <v>579</v>
      </c>
      <c r="D14" s="58" t="s">
        <v>570</v>
      </c>
      <c r="E14" s="58"/>
    </row>
    <row r="15" spans="2:5" x14ac:dyDescent="0.25">
      <c r="B15" s="58" t="s">
        <v>333</v>
      </c>
      <c r="C15" s="58" t="s">
        <v>580</v>
      </c>
      <c r="D15" s="58" t="s">
        <v>570</v>
      </c>
      <c r="E15" s="58"/>
    </row>
    <row r="16" spans="2:5" x14ac:dyDescent="0.25">
      <c r="B16" s="58" t="s">
        <v>352</v>
      </c>
      <c r="C16" s="58" t="s">
        <v>581</v>
      </c>
      <c r="D16" s="58" t="s">
        <v>570</v>
      </c>
      <c r="E16" s="58"/>
    </row>
    <row r="17" spans="2:5" x14ac:dyDescent="0.25">
      <c r="B17" s="58" t="s">
        <v>367</v>
      </c>
      <c r="C17" s="58" t="s">
        <v>582</v>
      </c>
      <c r="D17" s="58" t="s">
        <v>570</v>
      </c>
      <c r="E17" s="58"/>
    </row>
    <row r="18" spans="2:5" x14ac:dyDescent="0.25">
      <c r="B18" s="58" t="s">
        <v>374</v>
      </c>
      <c r="C18" s="58" t="s">
        <v>583</v>
      </c>
      <c r="D18" s="58" t="s">
        <v>570</v>
      </c>
      <c r="E18" s="58"/>
    </row>
    <row r="19" spans="2:5" x14ac:dyDescent="0.25">
      <c r="B19" s="58" t="s">
        <v>381</v>
      </c>
      <c r="C19" s="58" t="s">
        <v>584</v>
      </c>
      <c r="D19" s="58" t="s">
        <v>570</v>
      </c>
      <c r="E19" s="58"/>
    </row>
    <row r="20" spans="2:5" x14ac:dyDescent="0.25">
      <c r="B20" s="58" t="s">
        <v>383</v>
      </c>
      <c r="C20" s="58" t="s">
        <v>585</v>
      </c>
      <c r="D20" s="58" t="s">
        <v>570</v>
      </c>
      <c r="E20" s="58"/>
    </row>
    <row r="21" spans="2:5" x14ac:dyDescent="0.25">
      <c r="B21" s="58" t="s">
        <v>396</v>
      </c>
      <c r="C21" s="58" t="s">
        <v>586</v>
      </c>
      <c r="D21" s="58" t="s">
        <v>570</v>
      </c>
      <c r="E21" s="58"/>
    </row>
    <row r="22" spans="2:5" x14ac:dyDescent="0.25">
      <c r="B22" s="58" t="s">
        <v>404</v>
      </c>
      <c r="C22" s="58" t="s">
        <v>587</v>
      </c>
      <c r="D22" s="58" t="s">
        <v>570</v>
      </c>
      <c r="E22" s="58"/>
    </row>
    <row r="23" spans="2:5" x14ac:dyDescent="0.25">
      <c r="B23" s="58" t="s">
        <v>413</v>
      </c>
      <c r="C23" s="58" t="s">
        <v>588</v>
      </c>
      <c r="D23" s="58" t="s">
        <v>570</v>
      </c>
      <c r="E23" s="58"/>
    </row>
    <row r="24" spans="2:5" x14ac:dyDescent="0.25">
      <c r="B24" s="58" t="s">
        <v>421</v>
      </c>
      <c r="C24" s="58" t="s">
        <v>589</v>
      </c>
      <c r="D24" s="58" t="s">
        <v>570</v>
      </c>
      <c r="E24" s="58"/>
    </row>
    <row r="25" spans="2:5" x14ac:dyDescent="0.25">
      <c r="B25" s="58" t="s">
        <v>926</v>
      </c>
      <c r="C25" s="58" t="s">
        <v>590</v>
      </c>
      <c r="D25" s="58" t="s">
        <v>570</v>
      </c>
      <c r="E25" s="58"/>
    </row>
    <row r="26" spans="2:5" x14ac:dyDescent="0.25">
      <c r="B26" s="58" t="s">
        <v>424</v>
      </c>
      <c r="C26" s="58" t="s">
        <v>591</v>
      </c>
      <c r="D26" s="58" t="s">
        <v>592</v>
      </c>
      <c r="E26" s="58"/>
    </row>
    <row r="27" spans="2:5" x14ac:dyDescent="0.25">
      <c r="B27" s="58" t="s">
        <v>427</v>
      </c>
      <c r="C27" s="58" t="s">
        <v>593</v>
      </c>
      <c r="D27" s="58" t="s">
        <v>570</v>
      </c>
      <c r="E27" s="58"/>
    </row>
    <row r="28" spans="2:5" x14ac:dyDescent="0.25">
      <c r="B28" s="58" t="s">
        <v>541</v>
      </c>
      <c r="C28" s="58" t="s">
        <v>594</v>
      </c>
      <c r="D28" s="58" t="s">
        <v>570</v>
      </c>
      <c r="E28" s="58"/>
    </row>
    <row r="29" spans="2:5" x14ac:dyDescent="0.25">
      <c r="B29" s="58" t="s">
        <v>545</v>
      </c>
      <c r="C29" s="58" t="s">
        <v>595</v>
      </c>
      <c r="D29" s="58" t="s">
        <v>570</v>
      </c>
      <c r="E29" s="58"/>
    </row>
  </sheetData>
  <sheetProtection algorithmName="SHA-512" hashValue="5qP37k586zNDh181h5Mkz5K5xcprnSFQizQzPL/2yJ7Vps2NgX08Rn+XjdYmxcdkAvzz9atRsXNgAKE54bVlJQ==" saltValue="Owh9Gu8Jh7HshaEfNH9nqg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29C4-72A5-4A98-84AF-70F8BA611FD5}">
  <dimension ref="B1:Y84"/>
  <sheetViews>
    <sheetView showGridLines="0" zoomScale="70" zoomScaleNormal="70" workbookViewId="0">
      <pane xSplit="7" ySplit="10" topLeftCell="H29" activePane="bottomRight" state="frozen"/>
      <selection pane="topRight" activeCell="H1" sqref="H1"/>
      <selection pane="bottomLeft" activeCell="A11" sqref="A11"/>
      <selection pane="bottomRight" activeCell="D81" sqref="D81"/>
    </sheetView>
  </sheetViews>
  <sheetFormatPr defaultColWidth="9.140625" defaultRowHeight="13.5" x14ac:dyDescent="0.25"/>
  <cols>
    <col min="1" max="1" width="9.140625" style="6"/>
    <col min="2" max="2" width="18.28515625" style="6" customWidth="1"/>
    <col min="3" max="3" width="21" style="6" customWidth="1"/>
    <col min="4" max="4" width="45.85546875" style="6" customWidth="1"/>
    <col min="5" max="5" width="14.5703125" style="6" bestFit="1" customWidth="1"/>
    <col min="6" max="6" width="37.28515625" style="6" customWidth="1"/>
    <col min="7" max="7" width="7.85546875" style="6" customWidth="1"/>
    <col min="8" max="8" width="18.42578125" style="6" customWidth="1"/>
    <col min="9" max="9" width="18.85546875" style="6" customWidth="1"/>
    <col min="10" max="10" width="11.42578125" style="6" customWidth="1"/>
    <col min="11" max="11" width="16.42578125" style="6" bestFit="1" customWidth="1"/>
    <col min="12" max="12" width="17" style="6" bestFit="1" customWidth="1"/>
    <col min="13" max="13" width="20.7109375" style="6" customWidth="1"/>
    <col min="14" max="14" width="19.7109375" style="6" customWidth="1"/>
    <col min="15" max="15" width="16.140625" style="6" customWidth="1"/>
    <col min="16" max="16" width="12" style="6" bestFit="1" customWidth="1"/>
    <col min="17" max="17" width="14.85546875" style="6" customWidth="1"/>
    <col min="18" max="18" width="19.28515625" style="6" customWidth="1"/>
    <col min="19" max="19" width="17.85546875" style="6" customWidth="1"/>
    <col min="20" max="21" width="19.5703125" style="6" customWidth="1"/>
    <col min="22" max="22" width="14.85546875" style="6" customWidth="1"/>
    <col min="23" max="23" width="15.5703125" style="6" customWidth="1"/>
    <col min="24" max="24" width="13.42578125" style="7" customWidth="1"/>
    <col min="25" max="25" width="17" style="7" bestFit="1" customWidth="1"/>
    <col min="26" max="16384" width="9.140625" style="6"/>
  </cols>
  <sheetData>
    <row r="1" spans="2:25" s="29" customFormat="1" ht="66" customHeight="1" x14ac:dyDescent="0.55000000000000004">
      <c r="B1" s="30" t="s">
        <v>824</v>
      </c>
      <c r="C1" s="30"/>
      <c r="X1" s="54"/>
      <c r="Y1" s="54"/>
    </row>
    <row r="2" spans="2:25" s="29" customFormat="1" ht="26.25" x14ac:dyDescent="0.4">
      <c r="B2" s="31" t="s">
        <v>825</v>
      </c>
      <c r="C2" s="31"/>
      <c r="X2" s="54"/>
      <c r="Y2" s="54"/>
    </row>
    <row r="4" spans="2:25" ht="15" x14ac:dyDescent="0.25">
      <c r="B4" s="33" t="s">
        <v>819</v>
      </c>
      <c r="C4" s="33" t="s">
        <v>854</v>
      </c>
    </row>
    <row r="5" spans="2:25" ht="21.75" customHeight="1" x14ac:dyDescent="0.25">
      <c r="B5" s="6" t="s">
        <v>763</v>
      </c>
      <c r="C5" s="6" t="s">
        <v>860</v>
      </c>
    </row>
    <row r="6" spans="2:25" ht="18.75" customHeight="1" x14ac:dyDescent="0.25">
      <c r="B6" s="6" t="s">
        <v>764</v>
      </c>
      <c r="C6" s="6" t="s">
        <v>861</v>
      </c>
    </row>
    <row r="7" spans="2:25" ht="18" customHeight="1" x14ac:dyDescent="0.25">
      <c r="B7" s="6" t="s">
        <v>765</v>
      </c>
      <c r="C7" s="6" t="s">
        <v>862</v>
      </c>
    </row>
    <row r="9" spans="2:25" ht="24" x14ac:dyDescent="0.25">
      <c r="B9" s="34" t="s">
        <v>925</v>
      </c>
    </row>
    <row r="10" spans="2:25" ht="30" x14ac:dyDescent="0.25">
      <c r="B10" s="55" t="s">
        <v>767</v>
      </c>
      <c r="C10" s="56" t="s">
        <v>829</v>
      </c>
      <c r="D10" s="35" t="s">
        <v>661</v>
      </c>
      <c r="E10" s="33" t="s">
        <v>771</v>
      </c>
      <c r="F10" s="33" t="s">
        <v>766</v>
      </c>
      <c r="G10" s="33" t="s">
        <v>871</v>
      </c>
      <c r="H10" s="57" t="s">
        <v>864</v>
      </c>
      <c r="I10" s="57" t="s">
        <v>756</v>
      </c>
      <c r="J10" s="57" t="s">
        <v>398</v>
      </c>
      <c r="K10" s="57" t="s">
        <v>757</v>
      </c>
      <c r="L10" s="57" t="s">
        <v>761</v>
      </c>
      <c r="M10" s="57" t="s">
        <v>794</v>
      </c>
      <c r="N10" s="57" t="s">
        <v>816</v>
      </c>
      <c r="O10" s="57" t="s">
        <v>117</v>
      </c>
      <c r="P10" s="57" t="s">
        <v>658</v>
      </c>
      <c r="Q10" s="57" t="s">
        <v>758</v>
      </c>
      <c r="R10" s="57" t="s">
        <v>769</v>
      </c>
      <c r="S10" s="57" t="s">
        <v>770</v>
      </c>
      <c r="T10" s="57" t="s">
        <v>768</v>
      </c>
      <c r="U10" s="57" t="s">
        <v>781</v>
      </c>
      <c r="V10" s="57" t="s">
        <v>759</v>
      </c>
      <c r="W10" s="57" t="s">
        <v>760</v>
      </c>
      <c r="X10" s="57" t="s">
        <v>818</v>
      </c>
      <c r="Y10" s="57" t="s">
        <v>762</v>
      </c>
    </row>
    <row r="11" spans="2:25" ht="12.75" customHeight="1" x14ac:dyDescent="0.25">
      <c r="B11" s="96"/>
      <c r="C11" s="97" t="s">
        <v>859</v>
      </c>
      <c r="D11" s="36" t="s">
        <v>689</v>
      </c>
      <c r="E11" s="37"/>
      <c r="F11" s="38" t="s">
        <v>690</v>
      </c>
      <c r="G11" s="38" t="s">
        <v>664</v>
      </c>
      <c r="H11" s="104" t="s">
        <v>865</v>
      </c>
      <c r="I11" s="40"/>
      <c r="J11" s="104" t="s">
        <v>865</v>
      </c>
      <c r="K11" s="104" t="s">
        <v>865</v>
      </c>
      <c r="L11" s="104" t="s">
        <v>865</v>
      </c>
      <c r="M11" s="104" t="s">
        <v>865</v>
      </c>
      <c r="N11" s="40"/>
      <c r="O11" s="40"/>
      <c r="P11" s="104" t="s">
        <v>865</v>
      </c>
      <c r="Q11" s="104" t="s">
        <v>865</v>
      </c>
      <c r="R11" s="104" t="s">
        <v>865</v>
      </c>
      <c r="S11" s="104" t="s">
        <v>865</v>
      </c>
      <c r="T11" s="104" t="s">
        <v>865</v>
      </c>
      <c r="U11" s="40"/>
      <c r="V11" s="40"/>
      <c r="W11" s="40"/>
      <c r="X11" s="104" t="s">
        <v>865</v>
      </c>
      <c r="Y11" s="104" t="s">
        <v>865</v>
      </c>
    </row>
    <row r="12" spans="2:25" ht="12.75" customHeight="1" x14ac:dyDescent="0.25">
      <c r="B12" s="98"/>
      <c r="C12" s="97" t="s">
        <v>859</v>
      </c>
      <c r="D12" s="41" t="s">
        <v>662</v>
      </c>
      <c r="E12" s="37"/>
      <c r="F12" s="38" t="s">
        <v>663</v>
      </c>
      <c r="G12" s="38" t="s">
        <v>664</v>
      </c>
      <c r="H12" s="104" t="s">
        <v>865</v>
      </c>
      <c r="I12" s="104" t="s">
        <v>865</v>
      </c>
      <c r="J12" s="104" t="s">
        <v>865</v>
      </c>
      <c r="K12" s="104" t="s">
        <v>865</v>
      </c>
      <c r="L12" s="104" t="s">
        <v>865</v>
      </c>
      <c r="M12" s="104" t="s">
        <v>865</v>
      </c>
      <c r="N12" s="104" t="s">
        <v>865</v>
      </c>
      <c r="O12" s="104" t="s">
        <v>865</v>
      </c>
      <c r="P12" s="104" t="s">
        <v>865</v>
      </c>
      <c r="Q12" s="104" t="s">
        <v>865</v>
      </c>
      <c r="R12" s="104" t="s">
        <v>865</v>
      </c>
      <c r="S12" s="104" t="s">
        <v>865</v>
      </c>
      <c r="T12" s="104" t="s">
        <v>865</v>
      </c>
      <c r="U12" s="104" t="s">
        <v>865</v>
      </c>
      <c r="V12" s="104" t="s">
        <v>865</v>
      </c>
      <c r="W12" s="104" t="s">
        <v>865</v>
      </c>
      <c r="X12" s="104" t="s">
        <v>865</v>
      </c>
      <c r="Y12" s="39"/>
    </row>
    <row r="13" spans="2:25" ht="12.75" customHeight="1" x14ac:dyDescent="0.25">
      <c r="B13" s="96"/>
      <c r="C13" s="97" t="s">
        <v>859</v>
      </c>
      <c r="D13" s="41" t="s">
        <v>662</v>
      </c>
      <c r="E13" s="38" t="s">
        <v>665</v>
      </c>
      <c r="F13" s="38" t="s">
        <v>666</v>
      </c>
      <c r="G13" s="43" t="s">
        <v>764</v>
      </c>
      <c r="H13" s="104" t="s">
        <v>865</v>
      </c>
      <c r="I13" s="104" t="s">
        <v>865</v>
      </c>
      <c r="J13" s="104" t="s">
        <v>865</v>
      </c>
      <c r="K13" s="104" t="s">
        <v>865</v>
      </c>
      <c r="L13" s="104" t="s">
        <v>865</v>
      </c>
      <c r="M13" s="104" t="s">
        <v>865</v>
      </c>
      <c r="N13" s="104" t="s">
        <v>865</v>
      </c>
      <c r="O13" s="104" t="s">
        <v>865</v>
      </c>
      <c r="P13" s="104" t="s">
        <v>865</v>
      </c>
      <c r="Q13" s="104" t="s">
        <v>865</v>
      </c>
      <c r="R13" s="104" t="s">
        <v>865</v>
      </c>
      <c r="S13" s="104" t="s">
        <v>865</v>
      </c>
      <c r="T13" s="104" t="s">
        <v>865</v>
      </c>
      <c r="U13" s="104" t="s">
        <v>865</v>
      </c>
      <c r="V13" s="104" t="s">
        <v>865</v>
      </c>
      <c r="W13" s="104" t="s">
        <v>865</v>
      </c>
      <c r="X13" s="104" t="s">
        <v>865</v>
      </c>
      <c r="Y13" s="39"/>
    </row>
    <row r="14" spans="2:25" ht="12.75" customHeight="1" x14ac:dyDescent="0.25">
      <c r="B14" s="98"/>
      <c r="C14" s="99" t="s">
        <v>777</v>
      </c>
      <c r="D14" s="36" t="s">
        <v>669</v>
      </c>
      <c r="E14" s="37"/>
      <c r="F14" s="38" t="s">
        <v>670</v>
      </c>
      <c r="G14" s="38" t="s">
        <v>668</v>
      </c>
      <c r="H14" s="40"/>
      <c r="I14" s="40"/>
      <c r="J14" s="40"/>
      <c r="K14" s="40"/>
      <c r="L14" s="40"/>
      <c r="M14" s="40"/>
      <c r="N14" s="42">
        <v>2</v>
      </c>
      <c r="O14" s="40"/>
      <c r="P14" s="40"/>
      <c r="Q14" s="40"/>
      <c r="R14" s="40"/>
      <c r="S14" s="40">
        <v>2</v>
      </c>
      <c r="T14" s="40"/>
      <c r="U14" s="40"/>
      <c r="V14" s="40"/>
      <c r="W14" s="40"/>
      <c r="X14" s="40"/>
      <c r="Y14" s="40"/>
    </row>
    <row r="15" spans="2:25" ht="12.75" customHeight="1" x14ac:dyDescent="0.25">
      <c r="B15" s="100" t="s">
        <v>227</v>
      </c>
      <c r="C15" s="99" t="s">
        <v>777</v>
      </c>
      <c r="D15" s="36" t="s">
        <v>783</v>
      </c>
      <c r="E15" s="37"/>
      <c r="F15" s="37"/>
      <c r="G15" s="38" t="s">
        <v>668</v>
      </c>
      <c r="H15" s="40">
        <v>1</v>
      </c>
      <c r="I15" s="40">
        <v>1</v>
      </c>
      <c r="J15" s="40">
        <v>1</v>
      </c>
      <c r="K15" s="40"/>
      <c r="L15" s="40">
        <v>1</v>
      </c>
      <c r="M15" s="40">
        <v>1</v>
      </c>
      <c r="N15" s="40">
        <v>1</v>
      </c>
      <c r="O15" s="40">
        <v>1</v>
      </c>
      <c r="P15" s="40">
        <v>1</v>
      </c>
      <c r="Q15" s="40">
        <v>1</v>
      </c>
      <c r="R15" s="40">
        <v>1</v>
      </c>
      <c r="S15" s="40">
        <v>1</v>
      </c>
      <c r="T15" s="40">
        <v>1</v>
      </c>
      <c r="U15" s="40">
        <v>1</v>
      </c>
      <c r="V15" s="40">
        <v>1</v>
      </c>
      <c r="W15" s="40">
        <v>1</v>
      </c>
      <c r="X15" s="40">
        <v>1</v>
      </c>
      <c r="Y15" s="40">
        <v>1</v>
      </c>
    </row>
    <row r="16" spans="2:25" ht="12.75" customHeight="1" x14ac:dyDescent="0.25">
      <c r="B16" s="96"/>
      <c r="C16" s="97" t="s">
        <v>859</v>
      </c>
      <c r="D16" s="36" t="s">
        <v>671</v>
      </c>
      <c r="E16" s="38" t="s">
        <v>665</v>
      </c>
      <c r="F16" s="38" t="s">
        <v>672</v>
      </c>
      <c r="G16" s="38" t="s">
        <v>668</v>
      </c>
      <c r="H16" s="40">
        <v>10</v>
      </c>
      <c r="I16" s="40">
        <v>10</v>
      </c>
      <c r="J16" s="39">
        <v>10</v>
      </c>
      <c r="K16" s="40"/>
      <c r="L16" s="39">
        <v>10</v>
      </c>
      <c r="M16" s="39">
        <v>10</v>
      </c>
      <c r="N16" s="40">
        <v>10</v>
      </c>
      <c r="O16" s="40">
        <v>10</v>
      </c>
      <c r="P16" s="39">
        <v>10</v>
      </c>
      <c r="Q16" s="39">
        <v>10</v>
      </c>
      <c r="R16" s="39">
        <v>10</v>
      </c>
      <c r="S16" s="39">
        <v>10</v>
      </c>
      <c r="T16" s="39">
        <v>10</v>
      </c>
      <c r="U16" s="40">
        <v>10</v>
      </c>
      <c r="V16" s="40"/>
      <c r="W16" s="40"/>
      <c r="X16" s="39">
        <v>10</v>
      </c>
      <c r="Y16" s="39">
        <v>10</v>
      </c>
    </row>
    <row r="17" spans="2:25" ht="12.75" customHeight="1" x14ac:dyDescent="0.25">
      <c r="B17" s="96"/>
      <c r="C17" s="97" t="s">
        <v>859</v>
      </c>
      <c r="D17" s="36" t="s">
        <v>674</v>
      </c>
      <c r="E17" s="38" t="s">
        <v>675</v>
      </c>
      <c r="F17" s="38" t="s">
        <v>676</v>
      </c>
      <c r="G17" s="38" t="s">
        <v>667</v>
      </c>
      <c r="H17" s="40"/>
      <c r="I17" s="40"/>
      <c r="J17" s="40"/>
      <c r="K17" s="104" t="s">
        <v>865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2:25" ht="12.75" customHeight="1" x14ac:dyDescent="0.25">
      <c r="B18" s="98" t="s">
        <v>859</v>
      </c>
      <c r="C18" s="99"/>
      <c r="D18" s="36" t="s">
        <v>677</v>
      </c>
      <c r="E18" s="37"/>
      <c r="F18" s="38" t="s">
        <v>670</v>
      </c>
      <c r="G18" s="38" t="s">
        <v>668</v>
      </c>
      <c r="H18" s="40"/>
      <c r="I18" s="40">
        <v>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2:25" ht="12.75" customHeight="1" x14ac:dyDescent="0.25">
      <c r="B19" s="96"/>
      <c r="C19" s="97" t="s">
        <v>859</v>
      </c>
      <c r="D19" s="44" t="s">
        <v>678</v>
      </c>
      <c r="E19" s="38" t="s">
        <v>679</v>
      </c>
      <c r="F19" s="38" t="s">
        <v>672</v>
      </c>
      <c r="G19" s="38" t="s">
        <v>664</v>
      </c>
      <c r="H19" s="104" t="s">
        <v>865</v>
      </c>
      <c r="I19" s="40"/>
      <c r="J19" s="104" t="s">
        <v>865</v>
      </c>
      <c r="K19" s="40"/>
      <c r="L19" s="104" t="s">
        <v>865</v>
      </c>
      <c r="M19" s="104" t="s">
        <v>865</v>
      </c>
      <c r="N19" s="104" t="s">
        <v>865</v>
      </c>
      <c r="O19" s="40"/>
      <c r="P19" s="104" t="s">
        <v>865</v>
      </c>
      <c r="Q19" s="104" t="s">
        <v>865</v>
      </c>
      <c r="R19" s="104" t="s">
        <v>865</v>
      </c>
      <c r="S19" s="104" t="s">
        <v>865</v>
      </c>
      <c r="T19" s="104" t="s">
        <v>865</v>
      </c>
      <c r="U19" s="40"/>
      <c r="V19" s="40"/>
      <c r="W19" s="40"/>
      <c r="X19" s="104" t="s">
        <v>865</v>
      </c>
      <c r="Y19" s="104" t="s">
        <v>865</v>
      </c>
    </row>
    <row r="20" spans="2:25" ht="12.75" customHeight="1" x14ac:dyDescent="0.25">
      <c r="B20" s="96"/>
      <c r="C20" s="97" t="s">
        <v>859</v>
      </c>
      <c r="D20" s="44" t="s">
        <v>678</v>
      </c>
      <c r="E20" s="43" t="s">
        <v>785</v>
      </c>
      <c r="F20" s="38" t="s">
        <v>672</v>
      </c>
      <c r="G20" s="38" t="s">
        <v>667</v>
      </c>
      <c r="H20" s="104" t="s">
        <v>865</v>
      </c>
      <c r="I20" s="40"/>
      <c r="J20" s="104" t="s">
        <v>865</v>
      </c>
      <c r="K20" s="40"/>
      <c r="L20" s="104" t="s">
        <v>865</v>
      </c>
      <c r="M20" s="104" t="s">
        <v>865</v>
      </c>
      <c r="N20" s="104" t="s">
        <v>865</v>
      </c>
      <c r="O20" s="40"/>
      <c r="P20" s="104" t="s">
        <v>865</v>
      </c>
      <c r="Q20" s="104" t="s">
        <v>865</v>
      </c>
      <c r="R20" s="104" t="s">
        <v>865</v>
      </c>
      <c r="S20" s="104" t="s">
        <v>865</v>
      </c>
      <c r="T20" s="104" t="s">
        <v>865</v>
      </c>
      <c r="U20" s="40"/>
      <c r="V20" s="40"/>
      <c r="W20" s="40"/>
      <c r="X20" s="104" t="s">
        <v>865</v>
      </c>
      <c r="Y20" s="104" t="s">
        <v>865</v>
      </c>
    </row>
    <row r="21" spans="2:25" ht="12.75" customHeight="1" x14ac:dyDescent="0.25">
      <c r="B21" s="96"/>
      <c r="C21" s="97" t="s">
        <v>859</v>
      </c>
      <c r="D21" s="44" t="s">
        <v>678</v>
      </c>
      <c r="E21" s="38" t="s">
        <v>665</v>
      </c>
      <c r="F21" s="38" t="s">
        <v>672</v>
      </c>
      <c r="G21" s="38" t="s">
        <v>668</v>
      </c>
      <c r="H21" s="39">
        <v>1</v>
      </c>
      <c r="I21" s="40"/>
      <c r="J21" s="39">
        <v>1</v>
      </c>
      <c r="K21" s="40"/>
      <c r="L21" s="39">
        <v>1</v>
      </c>
      <c r="M21" s="39">
        <v>1</v>
      </c>
      <c r="N21" s="40">
        <v>1</v>
      </c>
      <c r="O21" s="40"/>
      <c r="P21" s="39">
        <v>1</v>
      </c>
      <c r="Q21" s="39">
        <v>1</v>
      </c>
      <c r="R21" s="39">
        <v>1</v>
      </c>
      <c r="S21" s="39">
        <v>1</v>
      </c>
      <c r="T21" s="39">
        <v>1</v>
      </c>
      <c r="U21" s="40"/>
      <c r="V21" s="40"/>
      <c r="W21" s="40"/>
      <c r="X21" s="39">
        <v>1</v>
      </c>
      <c r="Y21" s="39">
        <v>1</v>
      </c>
    </row>
    <row r="22" spans="2:25" ht="12.75" customHeight="1" x14ac:dyDescent="0.25">
      <c r="B22" s="98"/>
      <c r="C22" s="99" t="s">
        <v>777</v>
      </c>
      <c r="D22" s="45" t="s">
        <v>784</v>
      </c>
      <c r="E22" s="37"/>
      <c r="F22" s="38" t="s">
        <v>670</v>
      </c>
      <c r="G22" s="38" t="s">
        <v>664</v>
      </c>
      <c r="H22" s="104" t="s">
        <v>865</v>
      </c>
      <c r="I22" s="40"/>
      <c r="J22" s="104" t="s">
        <v>865</v>
      </c>
      <c r="K22" s="40"/>
      <c r="L22" s="104" t="s">
        <v>865</v>
      </c>
      <c r="M22" s="104" t="s">
        <v>865</v>
      </c>
      <c r="N22" s="40"/>
      <c r="O22" s="40"/>
      <c r="P22" s="104" t="s">
        <v>865</v>
      </c>
      <c r="Q22" s="104" t="s">
        <v>865</v>
      </c>
      <c r="R22" s="104" t="s">
        <v>865</v>
      </c>
      <c r="S22" s="40"/>
      <c r="T22" s="104" t="s">
        <v>865</v>
      </c>
      <c r="U22" s="40"/>
      <c r="V22" s="40"/>
      <c r="W22" s="40"/>
      <c r="X22" s="104" t="s">
        <v>865</v>
      </c>
      <c r="Y22" s="39"/>
    </row>
    <row r="23" spans="2:25" ht="12.75" customHeight="1" x14ac:dyDescent="0.25">
      <c r="B23" s="96"/>
      <c r="C23" s="97" t="s">
        <v>859</v>
      </c>
      <c r="D23" s="36" t="s">
        <v>680</v>
      </c>
      <c r="E23" s="38" t="s">
        <v>681</v>
      </c>
      <c r="F23" s="38" t="s">
        <v>682</v>
      </c>
      <c r="G23" s="38" t="s">
        <v>667</v>
      </c>
      <c r="H23" s="104" t="s">
        <v>865</v>
      </c>
      <c r="I23" s="40"/>
      <c r="J23" s="104" t="s">
        <v>865</v>
      </c>
      <c r="K23" s="40"/>
      <c r="L23" s="104" t="s">
        <v>865</v>
      </c>
      <c r="M23" s="104" t="s">
        <v>865</v>
      </c>
      <c r="N23" s="40"/>
      <c r="O23" s="40"/>
      <c r="P23" s="104" t="s">
        <v>865</v>
      </c>
      <c r="Q23" s="104" t="s">
        <v>865</v>
      </c>
      <c r="R23" s="104" t="s">
        <v>865</v>
      </c>
      <c r="S23" s="40"/>
      <c r="T23" s="104" t="s">
        <v>865</v>
      </c>
      <c r="U23" s="40"/>
      <c r="V23" s="40"/>
      <c r="W23" s="40"/>
      <c r="X23" s="104" t="s">
        <v>865</v>
      </c>
      <c r="Y23" s="39"/>
    </row>
    <row r="24" spans="2:25" ht="12.75" customHeight="1" x14ac:dyDescent="0.25">
      <c r="B24" s="96"/>
      <c r="C24" s="97" t="s">
        <v>859</v>
      </c>
      <c r="D24" s="44" t="s">
        <v>683</v>
      </c>
      <c r="E24" s="38" t="s">
        <v>684</v>
      </c>
      <c r="F24" s="38" t="s">
        <v>685</v>
      </c>
      <c r="G24" s="38" t="s">
        <v>664</v>
      </c>
      <c r="H24" s="104" t="s">
        <v>865</v>
      </c>
      <c r="I24" s="104" t="s">
        <v>865</v>
      </c>
      <c r="J24" s="104" t="s">
        <v>865</v>
      </c>
      <c r="K24" s="104" t="s">
        <v>865</v>
      </c>
      <c r="L24" s="104" t="s">
        <v>865</v>
      </c>
      <c r="M24" s="104" t="s">
        <v>865</v>
      </c>
      <c r="N24" s="104" t="s">
        <v>865</v>
      </c>
      <c r="O24" s="104" t="s">
        <v>865</v>
      </c>
      <c r="P24" s="104" t="s">
        <v>865</v>
      </c>
      <c r="Q24" s="104" t="s">
        <v>865</v>
      </c>
      <c r="R24" s="104" t="s">
        <v>865</v>
      </c>
      <c r="S24" s="104" t="s">
        <v>865</v>
      </c>
      <c r="T24" s="104" t="s">
        <v>865</v>
      </c>
      <c r="U24" s="104" t="s">
        <v>865</v>
      </c>
      <c r="V24" s="104" t="s">
        <v>865</v>
      </c>
      <c r="W24" s="104" t="s">
        <v>865</v>
      </c>
      <c r="X24" s="104" t="s">
        <v>865</v>
      </c>
      <c r="Y24" s="104" t="s">
        <v>865</v>
      </c>
    </row>
    <row r="25" spans="2:25" ht="12.75" customHeight="1" x14ac:dyDescent="0.25">
      <c r="B25" s="96"/>
      <c r="C25" s="97" t="s">
        <v>859</v>
      </c>
      <c r="D25" s="44" t="s">
        <v>683</v>
      </c>
      <c r="E25" s="38" t="s">
        <v>686</v>
      </c>
      <c r="F25" s="38" t="s">
        <v>666</v>
      </c>
      <c r="G25" s="38" t="s">
        <v>667</v>
      </c>
      <c r="H25" s="104" t="s">
        <v>865</v>
      </c>
      <c r="I25" s="104" t="s">
        <v>865</v>
      </c>
      <c r="J25" s="104" t="s">
        <v>865</v>
      </c>
      <c r="K25" s="104" t="s">
        <v>865</v>
      </c>
      <c r="L25" s="104" t="s">
        <v>865</v>
      </c>
      <c r="M25" s="104" t="s">
        <v>865</v>
      </c>
      <c r="N25" s="104" t="s">
        <v>865</v>
      </c>
      <c r="O25" s="104" t="s">
        <v>865</v>
      </c>
      <c r="P25" s="104" t="s">
        <v>865</v>
      </c>
      <c r="Q25" s="104" t="s">
        <v>865</v>
      </c>
      <c r="R25" s="104" t="s">
        <v>865</v>
      </c>
      <c r="S25" s="104" t="s">
        <v>865</v>
      </c>
      <c r="T25" s="104" t="s">
        <v>865</v>
      </c>
      <c r="U25" s="104" t="s">
        <v>865</v>
      </c>
      <c r="V25" s="104" t="s">
        <v>865</v>
      </c>
      <c r="W25" s="104" t="s">
        <v>865</v>
      </c>
      <c r="X25" s="104" t="s">
        <v>865</v>
      </c>
      <c r="Y25" s="104" t="s">
        <v>865</v>
      </c>
    </row>
    <row r="26" spans="2:25" ht="12" customHeight="1" x14ac:dyDescent="0.25">
      <c r="B26" s="96"/>
      <c r="C26" s="99"/>
      <c r="D26" s="46" t="s">
        <v>687</v>
      </c>
      <c r="E26" s="37" t="s">
        <v>660</v>
      </c>
      <c r="F26" s="38" t="s">
        <v>666</v>
      </c>
      <c r="G26" s="38" t="s">
        <v>664</v>
      </c>
      <c r="H26" s="40"/>
      <c r="I26" s="40"/>
      <c r="J26" s="40"/>
      <c r="K26" s="40"/>
      <c r="L26" s="40"/>
      <c r="M26" s="40"/>
      <c r="N26" s="40"/>
      <c r="O26" s="39"/>
      <c r="P26" s="40"/>
      <c r="Q26" s="40"/>
      <c r="R26" s="40"/>
      <c r="S26" s="40"/>
      <c r="T26" s="40"/>
      <c r="U26" s="104" t="s">
        <v>865</v>
      </c>
      <c r="V26" s="104" t="s">
        <v>865</v>
      </c>
      <c r="W26" s="104" t="s">
        <v>865</v>
      </c>
      <c r="X26" s="40"/>
      <c r="Y26" s="40"/>
    </row>
    <row r="27" spans="2:25" ht="12.75" customHeight="1" x14ac:dyDescent="0.25">
      <c r="B27" s="96"/>
      <c r="C27" s="97" t="s">
        <v>859</v>
      </c>
      <c r="D27" s="36" t="s">
        <v>688</v>
      </c>
      <c r="E27" s="37" t="s">
        <v>660</v>
      </c>
      <c r="F27" s="38" t="s">
        <v>666</v>
      </c>
      <c r="G27" s="38" t="s">
        <v>664</v>
      </c>
      <c r="H27" s="40"/>
      <c r="I27" s="40"/>
      <c r="J27" s="40"/>
      <c r="K27" s="40"/>
      <c r="L27" s="40"/>
      <c r="M27" s="40"/>
      <c r="N27" s="40"/>
      <c r="O27" s="104" t="s">
        <v>865</v>
      </c>
      <c r="P27" s="40"/>
      <c r="Q27" s="40"/>
      <c r="R27" s="40"/>
      <c r="S27" s="40"/>
      <c r="T27" s="40"/>
      <c r="U27" s="39"/>
      <c r="V27" s="39"/>
      <c r="W27" s="39"/>
      <c r="X27" s="40"/>
      <c r="Y27" s="40"/>
    </row>
    <row r="28" spans="2:25" ht="12.75" customHeight="1" x14ac:dyDescent="0.25">
      <c r="B28" s="98" t="s">
        <v>859</v>
      </c>
      <c r="C28" s="99"/>
      <c r="D28" s="36" t="s">
        <v>691</v>
      </c>
      <c r="E28" s="37"/>
      <c r="F28" s="38" t="s">
        <v>692</v>
      </c>
      <c r="G28" s="38" t="s">
        <v>668</v>
      </c>
      <c r="H28" s="40"/>
      <c r="I28" s="40"/>
      <c r="J28" s="40"/>
      <c r="K28" s="40"/>
      <c r="L28" s="40"/>
      <c r="M28" s="40"/>
      <c r="N28" s="39">
        <v>2</v>
      </c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2:25" ht="12.75" customHeight="1" x14ac:dyDescent="0.25">
      <c r="B29" s="96"/>
      <c r="C29" s="97" t="s">
        <v>859</v>
      </c>
      <c r="D29" s="47" t="s">
        <v>786</v>
      </c>
      <c r="E29" s="38" t="s">
        <v>697</v>
      </c>
      <c r="F29" s="38" t="s">
        <v>685</v>
      </c>
      <c r="G29" s="38" t="s">
        <v>664</v>
      </c>
      <c r="H29" s="104" t="s">
        <v>865</v>
      </c>
      <c r="I29" s="104" t="s">
        <v>865</v>
      </c>
      <c r="J29" s="104" t="s">
        <v>865</v>
      </c>
      <c r="K29" s="104" t="s">
        <v>865</v>
      </c>
      <c r="L29" s="104" t="s">
        <v>865</v>
      </c>
      <c r="M29" s="104" t="s">
        <v>865</v>
      </c>
      <c r="N29" s="104" t="s">
        <v>865</v>
      </c>
      <c r="O29" s="40"/>
      <c r="P29" s="104" t="s">
        <v>865</v>
      </c>
      <c r="Q29" s="104" t="s">
        <v>865</v>
      </c>
      <c r="R29" s="104" t="s">
        <v>865</v>
      </c>
      <c r="S29" s="104" t="s">
        <v>865</v>
      </c>
      <c r="T29" s="104" t="s">
        <v>865</v>
      </c>
      <c r="U29" s="104" t="s">
        <v>865</v>
      </c>
      <c r="V29" s="40"/>
      <c r="W29" s="40"/>
      <c r="X29" s="104" t="s">
        <v>865</v>
      </c>
      <c r="Y29" s="104" t="s">
        <v>865</v>
      </c>
    </row>
    <row r="30" spans="2:25" ht="12.75" customHeight="1" x14ac:dyDescent="0.25">
      <c r="B30" s="98" t="s">
        <v>859</v>
      </c>
      <c r="C30" s="99"/>
      <c r="D30" s="36" t="s">
        <v>789</v>
      </c>
      <c r="E30" s="37"/>
      <c r="F30" s="38" t="s">
        <v>698</v>
      </c>
      <c r="G30" s="38" t="s">
        <v>668</v>
      </c>
      <c r="H30" s="39">
        <v>1</v>
      </c>
      <c r="I30" s="39">
        <v>1</v>
      </c>
      <c r="J30" s="39">
        <v>1</v>
      </c>
      <c r="K30" s="39"/>
      <c r="L30" s="39">
        <v>1</v>
      </c>
      <c r="M30" s="39">
        <v>1</v>
      </c>
      <c r="N30" s="40"/>
      <c r="O30" s="39">
        <v>1</v>
      </c>
      <c r="P30" s="39">
        <v>1</v>
      </c>
      <c r="Q30" s="39">
        <v>1</v>
      </c>
      <c r="R30" s="39">
        <v>1</v>
      </c>
      <c r="S30" s="39">
        <v>1</v>
      </c>
      <c r="T30" s="39">
        <v>1</v>
      </c>
      <c r="U30" s="39"/>
      <c r="V30" s="39"/>
      <c r="W30" s="39"/>
      <c r="X30" s="39">
        <v>1</v>
      </c>
      <c r="Y30" s="39"/>
    </row>
    <row r="31" spans="2:25" ht="12.75" customHeight="1" x14ac:dyDescent="0.25">
      <c r="B31" s="98"/>
      <c r="C31" s="99" t="s">
        <v>866</v>
      </c>
      <c r="D31" s="45" t="s">
        <v>868</v>
      </c>
      <c r="E31" s="37"/>
      <c r="F31" s="38" t="s">
        <v>672</v>
      </c>
      <c r="G31" s="43" t="s">
        <v>764</v>
      </c>
      <c r="H31" s="40"/>
      <c r="I31" s="40"/>
      <c r="J31" s="40"/>
      <c r="K31" s="40"/>
      <c r="L31" s="39"/>
      <c r="M31" s="104" t="s">
        <v>865</v>
      </c>
      <c r="N31" s="40"/>
      <c r="O31" s="40"/>
      <c r="P31" s="40"/>
      <c r="Q31" s="104" t="s">
        <v>865</v>
      </c>
      <c r="R31" s="104" t="s">
        <v>865</v>
      </c>
      <c r="S31" s="40"/>
      <c r="T31" s="104" t="s">
        <v>865</v>
      </c>
      <c r="U31" s="40"/>
      <c r="V31" s="40"/>
      <c r="W31" s="40"/>
      <c r="X31" s="104" t="s">
        <v>865</v>
      </c>
      <c r="Y31" s="39"/>
    </row>
    <row r="32" spans="2:25" ht="12.75" customHeight="1" x14ac:dyDescent="0.25">
      <c r="B32" s="98"/>
      <c r="C32" s="99" t="s">
        <v>866</v>
      </c>
      <c r="D32" s="36" t="s">
        <v>699</v>
      </c>
      <c r="E32" s="37"/>
      <c r="F32" s="38" t="s">
        <v>666</v>
      </c>
      <c r="G32" s="38" t="s">
        <v>668</v>
      </c>
      <c r="H32" s="40"/>
      <c r="I32" s="40"/>
      <c r="J32" s="40"/>
      <c r="K32" s="40"/>
      <c r="L32" s="39"/>
      <c r="M32" s="39">
        <v>2</v>
      </c>
      <c r="N32" s="40"/>
      <c r="O32" s="40"/>
      <c r="P32" s="40"/>
      <c r="Q32" s="39">
        <v>2</v>
      </c>
      <c r="R32" s="39">
        <v>2</v>
      </c>
      <c r="S32" s="40"/>
      <c r="T32" s="39">
        <v>2</v>
      </c>
      <c r="U32" s="40"/>
      <c r="V32" s="40"/>
      <c r="W32" s="40"/>
      <c r="X32" s="39">
        <v>2</v>
      </c>
      <c r="Y32" s="39"/>
    </row>
    <row r="33" spans="2:25" ht="12.75" customHeight="1" x14ac:dyDescent="0.25">
      <c r="B33" s="98" t="s">
        <v>859</v>
      </c>
      <c r="C33" s="99"/>
      <c r="D33" s="45" t="s">
        <v>867</v>
      </c>
      <c r="E33" s="37"/>
      <c r="F33" s="38" t="s">
        <v>700</v>
      </c>
      <c r="G33" s="38" t="s">
        <v>668</v>
      </c>
      <c r="H33" s="40"/>
      <c r="I33" s="40"/>
      <c r="J33" s="39">
        <v>10</v>
      </c>
      <c r="K33" s="40"/>
      <c r="L33" s="40"/>
      <c r="M33" s="39">
        <v>10</v>
      </c>
      <c r="N33" s="40"/>
      <c r="O33" s="40"/>
      <c r="P33" s="39">
        <v>10</v>
      </c>
      <c r="Q33" s="39">
        <v>10</v>
      </c>
      <c r="R33" s="40"/>
      <c r="S33" s="40"/>
      <c r="T33" s="39">
        <v>10</v>
      </c>
      <c r="U33" s="40"/>
      <c r="V33" s="40"/>
      <c r="W33" s="40"/>
      <c r="X33" s="40"/>
      <c r="Y33" s="40"/>
    </row>
    <row r="34" spans="2:25" ht="12.75" customHeight="1" x14ac:dyDescent="0.25">
      <c r="B34" s="96"/>
      <c r="C34" s="97" t="s">
        <v>859</v>
      </c>
      <c r="D34" s="36" t="s">
        <v>701</v>
      </c>
      <c r="E34" s="38" t="s">
        <v>702</v>
      </c>
      <c r="F34" s="38" t="s">
        <v>672</v>
      </c>
      <c r="G34" s="38" t="s">
        <v>667</v>
      </c>
      <c r="H34" s="104" t="s">
        <v>865</v>
      </c>
      <c r="I34" s="104" t="s">
        <v>865</v>
      </c>
      <c r="J34" s="104" t="s">
        <v>865</v>
      </c>
      <c r="K34" s="39"/>
      <c r="L34" s="104" t="s">
        <v>865</v>
      </c>
      <c r="M34" s="104" t="s">
        <v>865</v>
      </c>
      <c r="N34" s="104" t="s">
        <v>865</v>
      </c>
      <c r="O34" s="104" t="s">
        <v>865</v>
      </c>
      <c r="P34" s="104" t="s">
        <v>865</v>
      </c>
      <c r="Q34" s="104" t="s">
        <v>865</v>
      </c>
      <c r="R34" s="104" t="s">
        <v>865</v>
      </c>
      <c r="S34" s="104" t="s">
        <v>865</v>
      </c>
      <c r="T34" s="104" t="s">
        <v>865</v>
      </c>
      <c r="U34" s="104" t="s">
        <v>865</v>
      </c>
      <c r="V34" s="104" t="s">
        <v>865</v>
      </c>
      <c r="W34" s="104" t="s">
        <v>865</v>
      </c>
      <c r="X34" s="104" t="s">
        <v>865</v>
      </c>
      <c r="Y34" s="104" t="s">
        <v>865</v>
      </c>
    </row>
    <row r="35" spans="2:25" ht="12.75" customHeight="1" x14ac:dyDescent="0.25">
      <c r="B35" s="96"/>
      <c r="C35" s="97" t="s">
        <v>859</v>
      </c>
      <c r="D35" s="36" t="s">
        <v>703</v>
      </c>
      <c r="E35" s="37"/>
      <c r="F35" s="38" t="s">
        <v>704</v>
      </c>
      <c r="G35" s="38" t="s">
        <v>667</v>
      </c>
      <c r="H35" s="104" t="s">
        <v>865</v>
      </c>
      <c r="I35" s="40"/>
      <c r="J35" s="40"/>
      <c r="K35" s="40"/>
      <c r="L35" s="104" t="s">
        <v>865</v>
      </c>
      <c r="M35" s="104" t="s">
        <v>865</v>
      </c>
      <c r="N35" s="40"/>
      <c r="O35" s="104" t="s">
        <v>865</v>
      </c>
      <c r="P35" s="40"/>
      <c r="Q35" s="40"/>
      <c r="R35" s="104" t="s">
        <v>865</v>
      </c>
      <c r="S35" s="40"/>
      <c r="T35" s="40"/>
      <c r="U35" s="40"/>
      <c r="V35" s="40"/>
      <c r="W35" s="40"/>
      <c r="X35" s="104" t="s">
        <v>865</v>
      </c>
      <c r="Y35" s="39"/>
    </row>
    <row r="36" spans="2:25" ht="12.75" customHeight="1" x14ac:dyDescent="0.25">
      <c r="B36" s="96"/>
      <c r="C36" s="97" t="s">
        <v>859</v>
      </c>
      <c r="D36" s="44" t="s">
        <v>708</v>
      </c>
      <c r="E36" s="38" t="s">
        <v>709</v>
      </c>
      <c r="F36" s="38" t="s">
        <v>666</v>
      </c>
      <c r="G36" s="38" t="s">
        <v>668</v>
      </c>
      <c r="H36" s="39">
        <v>1</v>
      </c>
      <c r="I36" s="40">
        <v>1</v>
      </c>
      <c r="J36" s="39">
        <v>4</v>
      </c>
      <c r="K36" s="40"/>
      <c r="L36" s="39">
        <v>4</v>
      </c>
      <c r="M36" s="39">
        <v>4</v>
      </c>
      <c r="N36" s="39">
        <v>4</v>
      </c>
      <c r="O36" s="40"/>
      <c r="P36" s="39">
        <v>4</v>
      </c>
      <c r="Q36" s="39">
        <v>4</v>
      </c>
      <c r="R36" s="39">
        <v>4</v>
      </c>
      <c r="S36" s="39">
        <v>4</v>
      </c>
      <c r="T36" s="39">
        <v>4</v>
      </c>
      <c r="U36" s="40"/>
      <c r="V36" s="40"/>
      <c r="W36" s="40"/>
      <c r="X36" s="39">
        <v>4</v>
      </c>
      <c r="Y36" s="39"/>
    </row>
    <row r="37" spans="2:25" ht="12.75" customHeight="1" x14ac:dyDescent="0.25">
      <c r="B37" s="98" t="s">
        <v>859</v>
      </c>
      <c r="C37" s="99"/>
      <c r="D37" s="44" t="s">
        <v>708</v>
      </c>
      <c r="E37" s="38" t="s">
        <v>710</v>
      </c>
      <c r="F37" s="38" t="s">
        <v>670</v>
      </c>
      <c r="G37" s="38" t="s">
        <v>668</v>
      </c>
      <c r="H37" s="39">
        <v>1</v>
      </c>
      <c r="I37" s="40">
        <v>1</v>
      </c>
      <c r="J37" s="39">
        <v>1</v>
      </c>
      <c r="K37" s="40"/>
      <c r="L37" s="39">
        <v>1</v>
      </c>
      <c r="M37" s="39">
        <v>1</v>
      </c>
      <c r="N37" s="39">
        <v>1</v>
      </c>
      <c r="O37" s="40"/>
      <c r="P37" s="39">
        <v>1</v>
      </c>
      <c r="Q37" s="39">
        <v>1</v>
      </c>
      <c r="R37" s="39">
        <v>1</v>
      </c>
      <c r="S37" s="39">
        <v>1</v>
      </c>
      <c r="T37" s="39">
        <v>1</v>
      </c>
      <c r="U37" s="40"/>
      <c r="V37" s="40"/>
      <c r="W37" s="40"/>
      <c r="X37" s="39">
        <v>1</v>
      </c>
      <c r="Y37" s="39"/>
    </row>
    <row r="38" spans="2:25" ht="12.75" customHeight="1" x14ac:dyDescent="0.25">
      <c r="B38" s="98" t="s">
        <v>859</v>
      </c>
      <c r="C38" s="99"/>
      <c r="D38" s="44" t="s">
        <v>708</v>
      </c>
      <c r="E38" s="38" t="s">
        <v>711</v>
      </c>
      <c r="F38" s="38" t="s">
        <v>670</v>
      </c>
      <c r="G38" s="38" t="s">
        <v>668</v>
      </c>
      <c r="H38" s="40">
        <v>1</v>
      </c>
      <c r="I38" s="40">
        <v>1</v>
      </c>
      <c r="J38" s="39">
        <v>1</v>
      </c>
      <c r="K38" s="40"/>
      <c r="L38" s="40">
        <v>1</v>
      </c>
      <c r="M38" s="39">
        <v>1</v>
      </c>
      <c r="N38" s="40">
        <v>1</v>
      </c>
      <c r="O38" s="40"/>
      <c r="P38" s="39">
        <v>1</v>
      </c>
      <c r="Q38" s="39">
        <v>1</v>
      </c>
      <c r="R38" s="40">
        <v>1</v>
      </c>
      <c r="S38" s="40">
        <v>1</v>
      </c>
      <c r="T38" s="39">
        <v>1</v>
      </c>
      <c r="U38" s="40"/>
      <c r="V38" s="40"/>
      <c r="W38" s="40"/>
      <c r="X38" s="40">
        <v>1</v>
      </c>
      <c r="Y38" s="40"/>
    </row>
    <row r="39" spans="2:25" ht="12.75" customHeight="1" x14ac:dyDescent="0.25">
      <c r="B39" s="96"/>
      <c r="C39" s="97" t="s">
        <v>859</v>
      </c>
      <c r="D39" s="36" t="s">
        <v>705</v>
      </c>
      <c r="E39" s="38" t="s">
        <v>706</v>
      </c>
      <c r="F39" s="38" t="s">
        <v>672</v>
      </c>
      <c r="G39" s="38" t="s">
        <v>667</v>
      </c>
      <c r="H39" s="104" t="s">
        <v>865</v>
      </c>
      <c r="I39" s="40"/>
      <c r="J39" s="104" t="s">
        <v>865</v>
      </c>
      <c r="K39" s="40"/>
      <c r="L39" s="104" t="s">
        <v>865</v>
      </c>
      <c r="M39" s="104" t="s">
        <v>865</v>
      </c>
      <c r="N39" s="104" t="s">
        <v>865</v>
      </c>
      <c r="O39" s="40"/>
      <c r="P39" s="104" t="s">
        <v>865</v>
      </c>
      <c r="Q39" s="104" t="s">
        <v>865</v>
      </c>
      <c r="R39" s="104" t="s">
        <v>865</v>
      </c>
      <c r="S39" s="104" t="s">
        <v>865</v>
      </c>
      <c r="T39" s="104" t="s">
        <v>865</v>
      </c>
      <c r="U39" s="40"/>
      <c r="V39" s="40"/>
      <c r="W39" s="40"/>
      <c r="X39" s="104" t="s">
        <v>865</v>
      </c>
      <c r="Y39" s="104" t="s">
        <v>865</v>
      </c>
    </row>
    <row r="40" spans="2:25" ht="12.75" customHeight="1" x14ac:dyDescent="0.25">
      <c r="B40" s="96"/>
      <c r="C40" s="97" t="s">
        <v>859</v>
      </c>
      <c r="D40" s="36" t="s">
        <v>707</v>
      </c>
      <c r="E40" s="38" t="s">
        <v>706</v>
      </c>
      <c r="F40" s="38" t="s">
        <v>672</v>
      </c>
      <c r="G40" s="38" t="s">
        <v>667</v>
      </c>
      <c r="H40" s="104" t="s">
        <v>865</v>
      </c>
      <c r="I40" s="40"/>
      <c r="J40" s="104" t="s">
        <v>865</v>
      </c>
      <c r="K40" s="40"/>
      <c r="L40" s="104" t="s">
        <v>865</v>
      </c>
      <c r="M40" s="104" t="s">
        <v>865</v>
      </c>
      <c r="N40" s="104" t="s">
        <v>865</v>
      </c>
      <c r="O40" s="40"/>
      <c r="P40" s="104" t="s">
        <v>865</v>
      </c>
      <c r="Q40" s="104" t="s">
        <v>865</v>
      </c>
      <c r="R40" s="104" t="s">
        <v>865</v>
      </c>
      <c r="S40" s="104" t="s">
        <v>865</v>
      </c>
      <c r="T40" s="104" t="s">
        <v>865</v>
      </c>
      <c r="U40" s="40"/>
      <c r="V40" s="40"/>
      <c r="W40" s="40"/>
      <c r="X40" s="104" t="s">
        <v>865</v>
      </c>
      <c r="Y40" s="104" t="s">
        <v>865</v>
      </c>
    </row>
    <row r="41" spans="2:25" ht="12.75" customHeight="1" x14ac:dyDescent="0.25">
      <c r="B41" s="98" t="s">
        <v>859</v>
      </c>
      <c r="C41" s="99"/>
      <c r="D41" s="45" t="s">
        <v>779</v>
      </c>
      <c r="E41" s="37"/>
      <c r="F41" s="38" t="s">
        <v>673</v>
      </c>
      <c r="G41" s="38" t="s">
        <v>668</v>
      </c>
      <c r="H41" s="40"/>
      <c r="I41" s="40"/>
      <c r="J41" s="40"/>
      <c r="K41" s="40"/>
      <c r="L41" s="40"/>
      <c r="M41" s="40"/>
      <c r="N41" s="39">
        <v>10</v>
      </c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2:25" ht="12.75" customHeight="1" x14ac:dyDescent="0.25">
      <c r="B42" s="98" t="s">
        <v>859</v>
      </c>
      <c r="C42" s="99"/>
      <c r="D42" s="45" t="s">
        <v>780</v>
      </c>
      <c r="E42" s="37"/>
      <c r="F42" s="38" t="s">
        <v>712</v>
      </c>
      <c r="G42" s="37" t="s">
        <v>763</v>
      </c>
      <c r="H42" s="40"/>
      <c r="I42" s="40"/>
      <c r="J42" s="39"/>
      <c r="K42" s="40"/>
      <c r="L42" s="40"/>
      <c r="M42" s="104" t="s">
        <v>865</v>
      </c>
      <c r="N42" s="104" t="s">
        <v>865</v>
      </c>
      <c r="O42" s="40"/>
      <c r="P42" s="39"/>
      <c r="Q42" s="39"/>
      <c r="R42" s="40"/>
      <c r="S42" s="40"/>
      <c r="T42" s="39"/>
      <c r="U42" s="40"/>
      <c r="V42" s="40"/>
      <c r="W42" s="40"/>
      <c r="X42" s="40"/>
      <c r="Y42" s="40"/>
    </row>
    <row r="43" spans="2:25" ht="12.75" customHeight="1" x14ac:dyDescent="0.25">
      <c r="B43" s="98" t="s">
        <v>859</v>
      </c>
      <c r="C43" s="99"/>
      <c r="D43" s="36" t="s">
        <v>713</v>
      </c>
      <c r="E43" s="37"/>
      <c r="F43" s="38" t="s">
        <v>700</v>
      </c>
      <c r="G43" s="38" t="s">
        <v>668</v>
      </c>
      <c r="H43" s="40"/>
      <c r="I43" s="40"/>
      <c r="J43" s="39"/>
      <c r="K43" s="40"/>
      <c r="L43" s="40"/>
      <c r="M43" s="39">
        <v>10</v>
      </c>
      <c r="N43" s="40"/>
      <c r="O43" s="40"/>
      <c r="P43" s="39"/>
      <c r="Q43" s="39">
        <v>10</v>
      </c>
      <c r="R43" s="40"/>
      <c r="S43" s="40"/>
      <c r="T43" s="39">
        <v>10</v>
      </c>
      <c r="U43" s="40"/>
      <c r="V43" s="40"/>
      <c r="W43" s="40"/>
      <c r="X43" s="40"/>
      <c r="Y43" s="40"/>
    </row>
    <row r="44" spans="2:25" ht="12.75" customHeight="1" x14ac:dyDescent="0.25">
      <c r="B44" s="98" t="s">
        <v>859</v>
      </c>
      <c r="C44" s="99"/>
      <c r="D44" s="36" t="s">
        <v>714</v>
      </c>
      <c r="E44" s="37" t="s">
        <v>600</v>
      </c>
      <c r="F44" s="38" t="s">
        <v>670</v>
      </c>
      <c r="G44" s="38" t="s">
        <v>668</v>
      </c>
      <c r="H44" s="40"/>
      <c r="I44" s="40"/>
      <c r="J44" s="40"/>
      <c r="K44" s="40"/>
      <c r="L44" s="40"/>
      <c r="M44" s="40"/>
      <c r="N44" s="39">
        <v>40</v>
      </c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2:25" ht="12.75" customHeight="1" x14ac:dyDescent="0.25">
      <c r="B45" s="100" t="s">
        <v>227</v>
      </c>
      <c r="C45" s="99" t="s">
        <v>777</v>
      </c>
      <c r="D45" s="36" t="s">
        <v>714</v>
      </c>
      <c r="E45" s="37" t="s">
        <v>790</v>
      </c>
      <c r="F45" s="38" t="s">
        <v>670</v>
      </c>
      <c r="G45" s="38" t="s">
        <v>668</v>
      </c>
      <c r="H45" s="40"/>
      <c r="I45" s="40"/>
      <c r="J45" s="40"/>
      <c r="K45" s="40"/>
      <c r="L45" s="40"/>
      <c r="M45" s="40"/>
      <c r="N45" s="39">
        <v>40</v>
      </c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2:25" ht="12.75" customHeight="1" x14ac:dyDescent="0.25">
      <c r="B46" s="96"/>
      <c r="C46" s="97" t="s">
        <v>859</v>
      </c>
      <c r="D46" s="36" t="s">
        <v>715</v>
      </c>
      <c r="E46" s="37"/>
      <c r="F46" s="38" t="s">
        <v>672</v>
      </c>
      <c r="G46" s="38" t="s">
        <v>664</v>
      </c>
      <c r="H46" s="104" t="s">
        <v>865</v>
      </c>
      <c r="I46" s="104" t="s">
        <v>865</v>
      </c>
      <c r="J46" s="104" t="s">
        <v>865</v>
      </c>
      <c r="K46" s="39"/>
      <c r="L46" s="104" t="s">
        <v>865</v>
      </c>
      <c r="M46" s="104" t="s">
        <v>865</v>
      </c>
      <c r="N46" s="104" t="s">
        <v>865</v>
      </c>
      <c r="O46" s="104" t="s">
        <v>865</v>
      </c>
      <c r="P46" s="104" t="s">
        <v>865</v>
      </c>
      <c r="Q46" s="104" t="s">
        <v>865</v>
      </c>
      <c r="R46" s="104" t="s">
        <v>865</v>
      </c>
      <c r="S46" s="104" t="s">
        <v>865</v>
      </c>
      <c r="T46" s="104" t="s">
        <v>865</v>
      </c>
      <c r="U46" s="104" t="s">
        <v>865</v>
      </c>
      <c r="V46" s="104" t="s">
        <v>865</v>
      </c>
      <c r="W46" s="104" t="s">
        <v>865</v>
      </c>
      <c r="X46" s="104" t="s">
        <v>865</v>
      </c>
      <c r="Y46" s="104" t="s">
        <v>865</v>
      </c>
    </row>
    <row r="47" spans="2:25" ht="12.75" customHeight="1" x14ac:dyDescent="0.25">
      <c r="B47" s="96"/>
      <c r="C47" s="97" t="s">
        <v>859</v>
      </c>
      <c r="D47" s="36" t="s">
        <v>716</v>
      </c>
      <c r="E47" s="38" t="s">
        <v>665</v>
      </c>
      <c r="F47" s="38" t="s">
        <v>717</v>
      </c>
      <c r="G47" s="43" t="s">
        <v>764</v>
      </c>
      <c r="H47" s="104" t="s">
        <v>865</v>
      </c>
      <c r="I47" s="104" t="s">
        <v>865</v>
      </c>
      <c r="J47" s="104" t="s">
        <v>865</v>
      </c>
      <c r="K47" s="39"/>
      <c r="L47" s="104" t="s">
        <v>865</v>
      </c>
      <c r="M47" s="104" t="s">
        <v>865</v>
      </c>
      <c r="N47" s="104" t="s">
        <v>865</v>
      </c>
      <c r="O47" s="104" t="s">
        <v>865</v>
      </c>
      <c r="P47" s="104" t="s">
        <v>865</v>
      </c>
      <c r="Q47" s="104" t="s">
        <v>865</v>
      </c>
      <c r="R47" s="104" t="s">
        <v>865</v>
      </c>
      <c r="S47" s="104" t="s">
        <v>865</v>
      </c>
      <c r="T47" s="104" t="s">
        <v>865</v>
      </c>
      <c r="U47" s="104" t="s">
        <v>865</v>
      </c>
      <c r="V47" s="104" t="s">
        <v>865</v>
      </c>
      <c r="W47" s="104" t="s">
        <v>865</v>
      </c>
      <c r="X47" s="104" t="s">
        <v>865</v>
      </c>
      <c r="Y47" s="104" t="s">
        <v>865</v>
      </c>
    </row>
    <row r="48" spans="2:25" ht="12.75" customHeight="1" x14ac:dyDescent="0.25">
      <c r="B48" s="96"/>
      <c r="C48" s="97" t="s">
        <v>859</v>
      </c>
      <c r="D48" s="44" t="s">
        <v>718</v>
      </c>
      <c r="E48" s="38" t="s">
        <v>679</v>
      </c>
      <c r="F48" s="38" t="s">
        <v>666</v>
      </c>
      <c r="G48" s="38" t="s">
        <v>667</v>
      </c>
      <c r="H48" s="104" t="s">
        <v>865</v>
      </c>
      <c r="I48" s="104" t="s">
        <v>865</v>
      </c>
      <c r="J48" s="104" t="s">
        <v>865</v>
      </c>
      <c r="K48" s="39"/>
      <c r="L48" s="104" t="s">
        <v>865</v>
      </c>
      <c r="M48" s="104" t="s">
        <v>865</v>
      </c>
      <c r="N48" s="104" t="s">
        <v>865</v>
      </c>
      <c r="O48" s="104" t="s">
        <v>865</v>
      </c>
      <c r="P48" s="104" t="s">
        <v>865</v>
      </c>
      <c r="Q48" s="104" t="s">
        <v>865</v>
      </c>
      <c r="R48" s="104" t="s">
        <v>865</v>
      </c>
      <c r="S48" s="104" t="s">
        <v>865</v>
      </c>
      <c r="T48" s="104" t="s">
        <v>865</v>
      </c>
      <c r="U48" s="104" t="s">
        <v>865</v>
      </c>
      <c r="V48" s="104" t="s">
        <v>865</v>
      </c>
      <c r="W48" s="104" t="s">
        <v>865</v>
      </c>
      <c r="X48" s="104" t="s">
        <v>865</v>
      </c>
      <c r="Y48" s="104" t="s">
        <v>865</v>
      </c>
    </row>
    <row r="49" spans="2:25" ht="12.75" customHeight="1" x14ac:dyDescent="0.25">
      <c r="B49" s="96"/>
      <c r="C49" s="97" t="s">
        <v>859</v>
      </c>
      <c r="D49" s="44" t="s">
        <v>718</v>
      </c>
      <c r="E49" s="38" t="s">
        <v>665</v>
      </c>
      <c r="F49" s="38" t="s">
        <v>666</v>
      </c>
      <c r="G49" s="38" t="s">
        <v>668</v>
      </c>
      <c r="H49" s="39">
        <v>1</v>
      </c>
      <c r="I49" s="39">
        <v>1</v>
      </c>
      <c r="J49" s="39">
        <v>1</v>
      </c>
      <c r="K49" s="39"/>
      <c r="L49" s="39">
        <v>1</v>
      </c>
      <c r="M49" s="39">
        <v>1</v>
      </c>
      <c r="N49" s="39">
        <v>1</v>
      </c>
      <c r="O49" s="39">
        <v>1</v>
      </c>
      <c r="P49" s="39">
        <v>1</v>
      </c>
      <c r="Q49" s="39">
        <v>1</v>
      </c>
      <c r="R49" s="39">
        <v>1</v>
      </c>
      <c r="S49" s="39">
        <v>1</v>
      </c>
      <c r="T49" s="39">
        <v>1</v>
      </c>
      <c r="U49" s="39">
        <v>1</v>
      </c>
      <c r="V49" s="39">
        <v>1</v>
      </c>
      <c r="W49" s="39">
        <v>1</v>
      </c>
      <c r="X49" s="39">
        <v>1</v>
      </c>
      <c r="Y49" s="39">
        <v>1</v>
      </c>
    </row>
    <row r="50" spans="2:25" ht="12.75" customHeight="1" x14ac:dyDescent="0.25">
      <c r="B50" s="96"/>
      <c r="C50" s="97" t="s">
        <v>859</v>
      </c>
      <c r="D50" s="36" t="s">
        <v>719</v>
      </c>
      <c r="E50" s="38" t="s">
        <v>720</v>
      </c>
      <c r="F50" s="38" t="s">
        <v>704</v>
      </c>
      <c r="G50" s="38" t="s">
        <v>668</v>
      </c>
      <c r="H50" s="39">
        <v>1</v>
      </c>
      <c r="I50" s="39">
        <v>1</v>
      </c>
      <c r="J50" s="39">
        <v>1</v>
      </c>
      <c r="K50" s="39"/>
      <c r="L50" s="39">
        <v>1</v>
      </c>
      <c r="M50" s="39">
        <v>1</v>
      </c>
      <c r="N50" s="39">
        <v>1</v>
      </c>
      <c r="O50" s="39">
        <v>1</v>
      </c>
      <c r="P50" s="39">
        <v>1</v>
      </c>
      <c r="Q50" s="39">
        <v>1</v>
      </c>
      <c r="R50" s="39">
        <v>1</v>
      </c>
      <c r="S50" s="39">
        <v>1</v>
      </c>
      <c r="T50" s="39">
        <v>1</v>
      </c>
      <c r="U50" s="39">
        <v>1</v>
      </c>
      <c r="V50" s="39">
        <v>1</v>
      </c>
      <c r="W50" s="39">
        <v>1</v>
      </c>
      <c r="X50" s="39">
        <v>1</v>
      </c>
      <c r="Y50" s="39">
        <v>1</v>
      </c>
    </row>
    <row r="51" spans="2:25" ht="12.75" customHeight="1" x14ac:dyDescent="0.25">
      <c r="B51" s="96"/>
      <c r="C51" s="97" t="s">
        <v>859</v>
      </c>
      <c r="D51" s="36" t="s">
        <v>791</v>
      </c>
      <c r="E51" s="38" t="s">
        <v>721</v>
      </c>
      <c r="F51" s="38" t="s">
        <v>666</v>
      </c>
      <c r="G51" s="38" t="s">
        <v>664</v>
      </c>
      <c r="H51" s="40"/>
      <c r="I51" s="40"/>
      <c r="J51" s="40"/>
      <c r="K51" s="40"/>
      <c r="L51" s="40"/>
      <c r="M51" s="40"/>
      <c r="N51" s="40"/>
      <c r="O51" s="104" t="s">
        <v>865</v>
      </c>
      <c r="P51" s="40"/>
      <c r="Q51" s="40"/>
      <c r="R51" s="40"/>
      <c r="S51" s="40"/>
      <c r="T51" s="40"/>
      <c r="U51" s="104" t="s">
        <v>865</v>
      </c>
      <c r="V51" s="104" t="s">
        <v>865</v>
      </c>
      <c r="W51" s="104" t="s">
        <v>865</v>
      </c>
      <c r="X51" s="40"/>
      <c r="Y51" s="40"/>
    </row>
    <row r="52" spans="2:25" ht="12.75" customHeight="1" x14ac:dyDescent="0.25">
      <c r="B52" s="98" t="s">
        <v>859</v>
      </c>
      <c r="C52" s="99"/>
      <c r="D52" s="36" t="s">
        <v>722</v>
      </c>
      <c r="E52" s="37"/>
      <c r="F52" s="38" t="s">
        <v>723</v>
      </c>
      <c r="G52" s="38" t="s">
        <v>664</v>
      </c>
      <c r="H52" s="40"/>
      <c r="I52" s="40"/>
      <c r="J52" s="40"/>
      <c r="K52" s="40"/>
      <c r="L52" s="40"/>
      <c r="M52" s="40"/>
      <c r="N52" s="104" t="s">
        <v>865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2:25" ht="12.75" customHeight="1" x14ac:dyDescent="0.25">
      <c r="B53" s="98"/>
      <c r="C53" s="99" t="s">
        <v>777</v>
      </c>
      <c r="D53" s="36" t="s">
        <v>724</v>
      </c>
      <c r="E53" s="37"/>
      <c r="F53" s="38" t="s">
        <v>676</v>
      </c>
      <c r="G53" s="38" t="s">
        <v>668</v>
      </c>
      <c r="H53" s="40"/>
      <c r="I53" s="40"/>
      <c r="J53" s="40"/>
      <c r="K53" s="40">
        <v>4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2:25" ht="12.75" customHeight="1" x14ac:dyDescent="0.25">
      <c r="B54" s="96"/>
      <c r="C54" s="97" t="s">
        <v>859</v>
      </c>
      <c r="D54" s="36" t="s">
        <v>725</v>
      </c>
      <c r="E54" s="38" t="s">
        <v>665</v>
      </c>
      <c r="F54" s="38" t="s">
        <v>666</v>
      </c>
      <c r="G54" s="38" t="s">
        <v>664</v>
      </c>
      <c r="H54" s="40"/>
      <c r="I54" s="40"/>
      <c r="J54" s="40"/>
      <c r="K54" s="40"/>
      <c r="L54" s="40"/>
      <c r="M54" s="40"/>
      <c r="N54" s="40"/>
      <c r="O54" s="104" t="s">
        <v>865</v>
      </c>
      <c r="P54" s="40"/>
      <c r="Q54" s="40"/>
      <c r="R54" s="40"/>
      <c r="S54" s="40"/>
      <c r="T54" s="40"/>
      <c r="U54" s="104" t="s">
        <v>865</v>
      </c>
      <c r="V54" s="104" t="s">
        <v>865</v>
      </c>
      <c r="W54" s="104" t="s">
        <v>865</v>
      </c>
      <c r="X54" s="40"/>
      <c r="Y54" s="40"/>
    </row>
    <row r="55" spans="2:25" ht="12.75" customHeight="1" x14ac:dyDescent="0.25">
      <c r="B55" s="96"/>
      <c r="C55" s="97" t="s">
        <v>859</v>
      </c>
      <c r="D55" s="36" t="s">
        <v>726</v>
      </c>
      <c r="E55" s="37"/>
      <c r="F55" s="38" t="s">
        <v>727</v>
      </c>
      <c r="G55" s="43" t="s">
        <v>764</v>
      </c>
      <c r="H55" s="104" t="s">
        <v>865</v>
      </c>
      <c r="I55" s="104" t="s">
        <v>865</v>
      </c>
      <c r="J55" s="104" t="s">
        <v>865</v>
      </c>
      <c r="K55" s="104" t="s">
        <v>865</v>
      </c>
      <c r="L55" s="104" t="s">
        <v>865</v>
      </c>
      <c r="M55" s="104" t="s">
        <v>865</v>
      </c>
      <c r="N55" s="104" t="s">
        <v>865</v>
      </c>
      <c r="O55" s="104" t="s">
        <v>865</v>
      </c>
      <c r="P55" s="104" t="s">
        <v>865</v>
      </c>
      <c r="Q55" s="104" t="s">
        <v>865</v>
      </c>
      <c r="R55" s="104" t="s">
        <v>865</v>
      </c>
      <c r="S55" s="104" t="s">
        <v>865</v>
      </c>
      <c r="T55" s="104" t="s">
        <v>865</v>
      </c>
      <c r="U55" s="104" t="s">
        <v>865</v>
      </c>
      <c r="V55" s="104" t="s">
        <v>865</v>
      </c>
      <c r="W55" s="104" t="s">
        <v>865</v>
      </c>
      <c r="X55" s="104" t="s">
        <v>865</v>
      </c>
      <c r="Y55" s="104" t="s">
        <v>865</v>
      </c>
    </row>
    <row r="56" spans="2:25" ht="12.75" customHeight="1" x14ac:dyDescent="0.25">
      <c r="B56" s="96"/>
      <c r="C56" s="97" t="s">
        <v>859</v>
      </c>
      <c r="D56" s="36" t="s">
        <v>728</v>
      </c>
      <c r="E56" s="38" t="s">
        <v>665</v>
      </c>
      <c r="F56" s="38" t="s">
        <v>672</v>
      </c>
      <c r="G56" s="38" t="s">
        <v>667</v>
      </c>
      <c r="H56" s="104" t="s">
        <v>865</v>
      </c>
      <c r="I56" s="39"/>
      <c r="J56" s="104" t="s">
        <v>865</v>
      </c>
      <c r="K56" s="39"/>
      <c r="L56" s="39"/>
      <c r="M56" s="104" t="s">
        <v>865</v>
      </c>
      <c r="N56" s="104" t="s">
        <v>865</v>
      </c>
      <c r="O56" s="39"/>
      <c r="P56" s="104" t="s">
        <v>865</v>
      </c>
      <c r="Q56" s="104" t="s">
        <v>865</v>
      </c>
      <c r="R56" s="104" t="s">
        <v>865</v>
      </c>
      <c r="S56" s="104" t="s">
        <v>865</v>
      </c>
      <c r="T56" s="104" t="s">
        <v>865</v>
      </c>
      <c r="U56" s="39"/>
      <c r="V56" s="39"/>
      <c r="W56" s="39"/>
      <c r="X56" s="104" t="s">
        <v>865</v>
      </c>
      <c r="Y56" s="39"/>
    </row>
    <row r="57" spans="2:25" ht="18" x14ac:dyDescent="0.25">
      <c r="B57" s="98" t="s">
        <v>777</v>
      </c>
      <c r="C57" s="99"/>
      <c r="D57" s="36" t="s">
        <v>729</v>
      </c>
      <c r="E57" s="37"/>
      <c r="F57" s="38" t="s">
        <v>730</v>
      </c>
      <c r="G57" s="38" t="s">
        <v>664</v>
      </c>
      <c r="H57" s="39"/>
      <c r="I57" s="39"/>
      <c r="J57" s="104" t="s">
        <v>865</v>
      </c>
      <c r="K57" s="39"/>
      <c r="L57" s="39"/>
      <c r="M57" s="39"/>
      <c r="N57" s="104" t="s">
        <v>865</v>
      </c>
      <c r="O57" s="39"/>
      <c r="P57" s="104" t="s">
        <v>865</v>
      </c>
      <c r="Q57" s="104" t="s">
        <v>865</v>
      </c>
      <c r="R57" s="39"/>
      <c r="S57" s="104" t="s">
        <v>865</v>
      </c>
      <c r="T57" s="104" t="s">
        <v>865</v>
      </c>
      <c r="U57" s="39"/>
      <c r="V57" s="39"/>
      <c r="W57" s="39"/>
      <c r="X57" s="39"/>
      <c r="Y57" s="39"/>
    </row>
    <row r="58" spans="2:25" ht="12.75" customHeight="1" x14ac:dyDescent="0.25">
      <c r="B58" s="96"/>
      <c r="C58" s="97" t="s">
        <v>859</v>
      </c>
      <c r="D58" s="36" t="s">
        <v>731</v>
      </c>
      <c r="E58" s="37"/>
      <c r="F58" s="38" t="s">
        <v>732</v>
      </c>
      <c r="G58" s="38" t="s">
        <v>664</v>
      </c>
      <c r="H58" s="39"/>
      <c r="I58" s="40"/>
      <c r="J58" s="104" t="s">
        <v>865</v>
      </c>
      <c r="K58" s="40"/>
      <c r="L58" s="39"/>
      <c r="M58" s="104" t="s">
        <v>865</v>
      </c>
      <c r="N58" s="104" t="s">
        <v>865</v>
      </c>
      <c r="O58" s="104" t="s">
        <v>865</v>
      </c>
      <c r="P58" s="104" t="s">
        <v>865</v>
      </c>
      <c r="Q58" s="104" t="s">
        <v>865</v>
      </c>
      <c r="R58" s="104" t="s">
        <v>865</v>
      </c>
      <c r="S58" s="104" t="s">
        <v>865</v>
      </c>
      <c r="T58" s="104" t="s">
        <v>865</v>
      </c>
      <c r="U58" s="104" t="s">
        <v>865</v>
      </c>
      <c r="V58" s="104" t="s">
        <v>865</v>
      </c>
      <c r="W58" s="104" t="s">
        <v>865</v>
      </c>
      <c r="X58" s="104" t="s">
        <v>865</v>
      </c>
      <c r="Y58" s="39"/>
    </row>
    <row r="59" spans="2:25" ht="18" x14ac:dyDescent="0.25">
      <c r="B59" s="96"/>
      <c r="C59" s="99" t="s">
        <v>777</v>
      </c>
      <c r="D59" s="36" t="s">
        <v>733</v>
      </c>
      <c r="E59" s="38" t="s">
        <v>665</v>
      </c>
      <c r="F59" s="38" t="s">
        <v>670</v>
      </c>
      <c r="G59" s="38" t="s">
        <v>664</v>
      </c>
      <c r="H59" s="40"/>
      <c r="I59" s="40"/>
      <c r="J59" s="40"/>
      <c r="K59" s="40"/>
      <c r="L59" s="40"/>
      <c r="M59" s="40"/>
      <c r="N59" s="40"/>
      <c r="O59" s="104" t="s">
        <v>865</v>
      </c>
      <c r="P59" s="40"/>
      <c r="Q59" s="40"/>
      <c r="R59" s="40"/>
      <c r="S59" s="40"/>
      <c r="T59" s="40"/>
      <c r="U59" s="104" t="s">
        <v>865</v>
      </c>
      <c r="V59" s="104" t="s">
        <v>865</v>
      </c>
      <c r="W59" s="104" t="s">
        <v>865</v>
      </c>
      <c r="X59" s="40"/>
      <c r="Y59" s="40"/>
    </row>
    <row r="60" spans="2:25" ht="12.75" customHeight="1" x14ac:dyDescent="0.25">
      <c r="B60" s="96"/>
      <c r="C60" s="97" t="s">
        <v>859</v>
      </c>
      <c r="D60" s="44" t="s">
        <v>752</v>
      </c>
      <c r="E60" s="37"/>
      <c r="F60" s="38" t="s">
        <v>685</v>
      </c>
      <c r="G60" s="38" t="s">
        <v>664</v>
      </c>
      <c r="H60" s="104" t="s">
        <v>865</v>
      </c>
      <c r="I60" s="40"/>
      <c r="J60" s="104" t="s">
        <v>865</v>
      </c>
      <c r="K60" s="40"/>
      <c r="L60" s="104" t="s">
        <v>865</v>
      </c>
      <c r="M60" s="104" t="s">
        <v>865</v>
      </c>
      <c r="N60" s="104" t="s">
        <v>865</v>
      </c>
      <c r="O60" s="104" t="s">
        <v>865</v>
      </c>
      <c r="P60" s="104" t="s">
        <v>865</v>
      </c>
      <c r="Q60" s="104" t="s">
        <v>865</v>
      </c>
      <c r="R60" s="104" t="s">
        <v>865</v>
      </c>
      <c r="S60" s="104" t="s">
        <v>865</v>
      </c>
      <c r="T60" s="104" t="s">
        <v>865</v>
      </c>
      <c r="U60" s="104" t="s">
        <v>865</v>
      </c>
      <c r="V60" s="104" t="s">
        <v>865</v>
      </c>
      <c r="W60" s="104" t="s">
        <v>865</v>
      </c>
      <c r="X60" s="104" t="s">
        <v>865</v>
      </c>
      <c r="Y60" s="104" t="s">
        <v>865</v>
      </c>
    </row>
    <row r="61" spans="2:25" ht="12.75" customHeight="1" x14ac:dyDescent="0.25">
      <c r="B61" s="96"/>
      <c r="C61" s="97" t="s">
        <v>859</v>
      </c>
      <c r="D61" s="44" t="s">
        <v>752</v>
      </c>
      <c r="E61" s="37"/>
      <c r="F61" s="38" t="s">
        <v>753</v>
      </c>
      <c r="G61" s="38" t="s">
        <v>667</v>
      </c>
      <c r="H61" s="40"/>
      <c r="I61" s="40"/>
      <c r="J61" s="104" t="s">
        <v>865</v>
      </c>
      <c r="K61" s="40"/>
      <c r="L61" s="40"/>
      <c r="M61" s="40"/>
      <c r="N61" s="104" t="s">
        <v>865</v>
      </c>
      <c r="O61" s="104" t="s">
        <v>865</v>
      </c>
      <c r="P61" s="104" t="s">
        <v>865</v>
      </c>
      <c r="Q61" s="104" t="s">
        <v>865</v>
      </c>
      <c r="R61" s="104" t="s">
        <v>865</v>
      </c>
      <c r="S61" s="104" t="s">
        <v>865</v>
      </c>
      <c r="T61" s="104" t="s">
        <v>865</v>
      </c>
      <c r="U61" s="104" t="s">
        <v>865</v>
      </c>
      <c r="V61" s="104" t="s">
        <v>865</v>
      </c>
      <c r="W61" s="104" t="s">
        <v>865</v>
      </c>
      <c r="X61" s="104" t="s">
        <v>865</v>
      </c>
      <c r="Y61" s="40"/>
    </row>
    <row r="62" spans="2:25" ht="12.75" customHeight="1" x14ac:dyDescent="0.25">
      <c r="B62" s="96"/>
      <c r="C62" s="97" t="s">
        <v>859</v>
      </c>
      <c r="D62" s="36" t="s">
        <v>734</v>
      </c>
      <c r="E62" s="38" t="s">
        <v>735</v>
      </c>
      <c r="F62" s="38" t="s">
        <v>672</v>
      </c>
      <c r="G62" s="38" t="s">
        <v>667</v>
      </c>
      <c r="H62" s="104" t="s">
        <v>865</v>
      </c>
      <c r="I62" s="104" t="s">
        <v>865</v>
      </c>
      <c r="J62" s="104" t="s">
        <v>865</v>
      </c>
      <c r="K62" s="39"/>
      <c r="L62" s="104" t="s">
        <v>865</v>
      </c>
      <c r="M62" s="104" t="s">
        <v>865</v>
      </c>
      <c r="N62" s="104" t="s">
        <v>865</v>
      </c>
      <c r="O62" s="104" t="s">
        <v>865</v>
      </c>
      <c r="P62" s="104" t="s">
        <v>865</v>
      </c>
      <c r="Q62" s="104" t="s">
        <v>865</v>
      </c>
      <c r="R62" s="104" t="s">
        <v>865</v>
      </c>
      <c r="S62" s="104" t="s">
        <v>865</v>
      </c>
      <c r="T62" s="104" t="s">
        <v>865</v>
      </c>
      <c r="U62" s="104" t="s">
        <v>865</v>
      </c>
      <c r="V62" s="104" t="s">
        <v>865</v>
      </c>
      <c r="W62" s="104" t="s">
        <v>865</v>
      </c>
      <c r="X62" s="104" t="s">
        <v>865</v>
      </c>
      <c r="Y62" s="104" t="s">
        <v>865</v>
      </c>
    </row>
    <row r="63" spans="2:25" ht="12.75" customHeight="1" x14ac:dyDescent="0.25">
      <c r="B63" s="98" t="s">
        <v>859</v>
      </c>
      <c r="C63" s="99"/>
      <c r="D63" s="36" t="s">
        <v>736</v>
      </c>
      <c r="E63" s="37"/>
      <c r="F63" s="37"/>
      <c r="G63" s="38" t="s">
        <v>668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2:25" ht="12.75" customHeight="1" x14ac:dyDescent="0.25">
      <c r="B64" s="96"/>
      <c r="C64" s="97" t="s">
        <v>859</v>
      </c>
      <c r="D64" s="36" t="s">
        <v>737</v>
      </c>
      <c r="E64" s="37"/>
      <c r="F64" s="37"/>
      <c r="G64" s="38" t="s">
        <v>668</v>
      </c>
      <c r="H64" s="104" t="s">
        <v>865</v>
      </c>
      <c r="I64" s="104" t="s">
        <v>865</v>
      </c>
      <c r="J64" s="104" t="s">
        <v>865</v>
      </c>
      <c r="K64" s="39"/>
      <c r="L64" s="104" t="s">
        <v>865</v>
      </c>
      <c r="M64" s="104" t="s">
        <v>865</v>
      </c>
      <c r="N64" s="104" t="s">
        <v>865</v>
      </c>
      <c r="O64" s="104" t="s">
        <v>865</v>
      </c>
      <c r="P64" s="104" t="s">
        <v>865</v>
      </c>
      <c r="Q64" s="104" t="s">
        <v>865</v>
      </c>
      <c r="R64" s="104" t="s">
        <v>865</v>
      </c>
      <c r="S64" s="104" t="s">
        <v>865</v>
      </c>
      <c r="T64" s="104" t="s">
        <v>865</v>
      </c>
      <c r="U64" s="104" t="s">
        <v>865</v>
      </c>
      <c r="V64" s="104" t="s">
        <v>865</v>
      </c>
      <c r="W64" s="104" t="s">
        <v>865</v>
      </c>
      <c r="X64" s="104" t="s">
        <v>865</v>
      </c>
      <c r="Y64" s="104" t="s">
        <v>865</v>
      </c>
    </row>
    <row r="65" spans="2:25" ht="12.75" customHeight="1" x14ac:dyDescent="0.25">
      <c r="B65" s="98" t="s">
        <v>859</v>
      </c>
      <c r="C65" s="99"/>
      <c r="D65" s="36" t="s">
        <v>738</v>
      </c>
      <c r="E65" s="37"/>
      <c r="F65" s="38" t="s">
        <v>700</v>
      </c>
      <c r="G65" s="38" t="s">
        <v>668</v>
      </c>
      <c r="H65" s="40"/>
      <c r="I65" s="40"/>
      <c r="J65" s="39"/>
      <c r="K65" s="40"/>
      <c r="L65" s="39"/>
      <c r="M65" s="39">
        <v>12</v>
      </c>
      <c r="N65" s="40"/>
      <c r="O65" s="40"/>
      <c r="P65" s="39"/>
      <c r="Q65" s="39">
        <v>12</v>
      </c>
      <c r="R65" s="39"/>
      <c r="S65" s="40">
        <v>12</v>
      </c>
      <c r="T65" s="39">
        <v>12</v>
      </c>
      <c r="U65" s="40"/>
      <c r="V65" s="40"/>
      <c r="W65" s="40"/>
      <c r="X65" s="39"/>
      <c r="Y65" s="39"/>
    </row>
    <row r="66" spans="2:25" ht="12.75" customHeight="1" x14ac:dyDescent="0.25">
      <c r="B66" s="96"/>
      <c r="C66" s="97" t="s">
        <v>859</v>
      </c>
      <c r="D66" s="44" t="s">
        <v>739</v>
      </c>
      <c r="E66" s="38" t="s">
        <v>709</v>
      </c>
      <c r="F66" s="38" t="s">
        <v>704</v>
      </c>
      <c r="G66" s="38" t="s">
        <v>668</v>
      </c>
      <c r="H66" s="39">
        <v>2</v>
      </c>
      <c r="I66" s="39">
        <v>2</v>
      </c>
      <c r="J66" s="39">
        <v>2</v>
      </c>
      <c r="K66" s="39"/>
      <c r="L66" s="39">
        <v>2</v>
      </c>
      <c r="M66" s="39">
        <v>2</v>
      </c>
      <c r="N66" s="40">
        <v>2</v>
      </c>
      <c r="O66" s="39">
        <v>2</v>
      </c>
      <c r="P66" s="39">
        <v>2</v>
      </c>
      <c r="Q66" s="39">
        <v>2</v>
      </c>
      <c r="R66" s="39">
        <v>2</v>
      </c>
      <c r="S66" s="39">
        <v>2</v>
      </c>
      <c r="T66" s="39">
        <v>2</v>
      </c>
      <c r="U66" s="39">
        <v>2</v>
      </c>
      <c r="V66" s="39">
        <v>2</v>
      </c>
      <c r="W66" s="39">
        <v>2</v>
      </c>
      <c r="X66" s="39">
        <v>2</v>
      </c>
      <c r="Y66" s="39">
        <v>2</v>
      </c>
    </row>
    <row r="67" spans="2:25" ht="12.75" customHeight="1" x14ac:dyDescent="0.25">
      <c r="B67" s="96"/>
      <c r="C67" s="97" t="s">
        <v>859</v>
      </c>
      <c r="D67" s="44" t="s">
        <v>739</v>
      </c>
      <c r="E67" s="38" t="s">
        <v>709</v>
      </c>
      <c r="F67" s="38" t="s">
        <v>740</v>
      </c>
      <c r="G67" s="38" t="s">
        <v>667</v>
      </c>
      <c r="H67" s="104" t="s">
        <v>865</v>
      </c>
      <c r="I67" s="104" t="s">
        <v>865</v>
      </c>
      <c r="J67" s="104" t="s">
        <v>865</v>
      </c>
      <c r="K67" s="39"/>
      <c r="L67" s="104" t="s">
        <v>865</v>
      </c>
      <c r="M67" s="104" t="s">
        <v>865</v>
      </c>
      <c r="N67" s="104" t="s">
        <v>865</v>
      </c>
      <c r="O67" s="104" t="s">
        <v>865</v>
      </c>
      <c r="P67" s="104" t="s">
        <v>865</v>
      </c>
      <c r="Q67" s="104" t="s">
        <v>865</v>
      </c>
      <c r="R67" s="104" t="s">
        <v>865</v>
      </c>
      <c r="S67" s="104" t="s">
        <v>865</v>
      </c>
      <c r="T67" s="104" t="s">
        <v>865</v>
      </c>
      <c r="U67" s="104" t="s">
        <v>865</v>
      </c>
      <c r="V67" s="104" t="s">
        <v>865</v>
      </c>
      <c r="W67" s="104" t="s">
        <v>865</v>
      </c>
      <c r="X67" s="104" t="s">
        <v>865</v>
      </c>
      <c r="Y67" s="104" t="s">
        <v>865</v>
      </c>
    </row>
    <row r="68" spans="2:25" ht="12.75" customHeight="1" x14ac:dyDescent="0.25">
      <c r="B68" s="96"/>
      <c r="C68" s="97" t="s">
        <v>859</v>
      </c>
      <c r="D68" s="36" t="s">
        <v>772</v>
      </c>
      <c r="E68" s="37"/>
      <c r="F68" s="38" t="s">
        <v>741</v>
      </c>
      <c r="G68" s="38" t="s">
        <v>664</v>
      </c>
      <c r="H68" s="104" t="s">
        <v>865</v>
      </c>
      <c r="I68" s="104" t="s">
        <v>865</v>
      </c>
      <c r="J68" s="104" t="s">
        <v>865</v>
      </c>
      <c r="K68" s="39"/>
      <c r="L68" s="104" t="s">
        <v>865</v>
      </c>
      <c r="M68" s="104" t="s">
        <v>865</v>
      </c>
      <c r="N68" s="104" t="s">
        <v>865</v>
      </c>
      <c r="O68" s="104" t="s">
        <v>865</v>
      </c>
      <c r="P68" s="104" t="s">
        <v>865</v>
      </c>
      <c r="Q68" s="104" t="s">
        <v>865</v>
      </c>
      <c r="R68" s="104" t="s">
        <v>865</v>
      </c>
      <c r="S68" s="104" t="s">
        <v>865</v>
      </c>
      <c r="T68" s="104" t="s">
        <v>865</v>
      </c>
      <c r="U68" s="104" t="s">
        <v>865</v>
      </c>
      <c r="V68" s="104" t="s">
        <v>865</v>
      </c>
      <c r="W68" s="104" t="s">
        <v>865</v>
      </c>
      <c r="X68" s="104" t="s">
        <v>865</v>
      </c>
      <c r="Y68" s="104" t="s">
        <v>865</v>
      </c>
    </row>
    <row r="69" spans="2:25" ht="18" x14ac:dyDescent="0.25">
      <c r="B69" s="96"/>
      <c r="C69" s="97" t="s">
        <v>859</v>
      </c>
      <c r="D69" s="36" t="s">
        <v>772</v>
      </c>
      <c r="E69" s="37"/>
      <c r="F69" s="38" t="s">
        <v>742</v>
      </c>
      <c r="G69" s="38" t="s">
        <v>667</v>
      </c>
      <c r="H69" s="104" t="s">
        <v>865</v>
      </c>
      <c r="I69" s="40"/>
      <c r="J69" s="104" t="s">
        <v>865</v>
      </c>
      <c r="K69" s="39"/>
      <c r="L69" s="104" t="s">
        <v>865</v>
      </c>
      <c r="M69" s="104" t="s">
        <v>865</v>
      </c>
      <c r="N69" s="104" t="s">
        <v>865</v>
      </c>
      <c r="O69" s="104" t="s">
        <v>865</v>
      </c>
      <c r="P69" s="104" t="s">
        <v>865</v>
      </c>
      <c r="Q69" s="104" t="s">
        <v>865</v>
      </c>
      <c r="R69" s="104" t="s">
        <v>865</v>
      </c>
      <c r="S69" s="104" t="s">
        <v>865</v>
      </c>
      <c r="T69" s="104" t="s">
        <v>865</v>
      </c>
      <c r="U69" s="39"/>
      <c r="V69" s="39"/>
      <c r="W69" s="39"/>
      <c r="X69" s="104" t="s">
        <v>865</v>
      </c>
      <c r="Y69" s="104" t="s">
        <v>865</v>
      </c>
    </row>
    <row r="70" spans="2:25" ht="18" x14ac:dyDescent="0.25">
      <c r="B70" s="96"/>
      <c r="C70" s="97" t="s">
        <v>859</v>
      </c>
      <c r="D70" s="44" t="s">
        <v>743</v>
      </c>
      <c r="E70" s="43" t="s">
        <v>924</v>
      </c>
      <c r="F70" s="38" t="s">
        <v>741</v>
      </c>
      <c r="G70" s="43" t="s">
        <v>763</v>
      </c>
      <c r="H70" s="104" t="s">
        <v>865</v>
      </c>
      <c r="I70" s="104" t="s">
        <v>865</v>
      </c>
      <c r="J70" s="104" t="s">
        <v>865</v>
      </c>
      <c r="K70" s="39"/>
      <c r="L70" s="104" t="s">
        <v>865</v>
      </c>
      <c r="M70" s="104" t="s">
        <v>865</v>
      </c>
      <c r="N70" s="104" t="s">
        <v>865</v>
      </c>
      <c r="O70" s="104" t="s">
        <v>865</v>
      </c>
      <c r="P70" s="104" t="s">
        <v>865</v>
      </c>
      <c r="Q70" s="104" t="s">
        <v>865</v>
      </c>
      <c r="R70" s="104" t="s">
        <v>865</v>
      </c>
      <c r="S70" s="104" t="s">
        <v>865</v>
      </c>
      <c r="T70" s="104" t="s">
        <v>865</v>
      </c>
      <c r="U70" s="104" t="s">
        <v>865</v>
      </c>
      <c r="V70" s="104" t="s">
        <v>865</v>
      </c>
      <c r="W70" s="104" t="s">
        <v>865</v>
      </c>
      <c r="X70" s="104" t="s">
        <v>865</v>
      </c>
      <c r="Y70" s="104" t="s">
        <v>865</v>
      </c>
    </row>
    <row r="71" spans="2:25" ht="12.75" customHeight="1" x14ac:dyDescent="0.25">
      <c r="B71" s="96"/>
      <c r="C71" s="97" t="s">
        <v>859</v>
      </c>
      <c r="D71" s="44" t="s">
        <v>743</v>
      </c>
      <c r="E71" s="38" t="s">
        <v>744</v>
      </c>
      <c r="F71" s="38" t="s">
        <v>742</v>
      </c>
      <c r="G71" s="43" t="s">
        <v>764</v>
      </c>
      <c r="H71" s="104" t="s">
        <v>865</v>
      </c>
      <c r="I71" s="104" t="s">
        <v>865</v>
      </c>
      <c r="J71" s="104" t="s">
        <v>865</v>
      </c>
      <c r="K71" s="39"/>
      <c r="L71" s="104" t="s">
        <v>865</v>
      </c>
      <c r="M71" s="104" t="s">
        <v>865</v>
      </c>
      <c r="N71" s="104" t="s">
        <v>865</v>
      </c>
      <c r="O71" s="104" t="s">
        <v>865</v>
      </c>
      <c r="P71" s="104" t="s">
        <v>865</v>
      </c>
      <c r="Q71" s="104" t="s">
        <v>865</v>
      </c>
      <c r="R71" s="104" t="s">
        <v>865</v>
      </c>
      <c r="S71" s="104" t="s">
        <v>865</v>
      </c>
      <c r="T71" s="104" t="s">
        <v>865</v>
      </c>
      <c r="U71" s="104" t="s">
        <v>865</v>
      </c>
      <c r="V71" s="104" t="s">
        <v>865</v>
      </c>
      <c r="W71" s="104" t="s">
        <v>865</v>
      </c>
      <c r="X71" s="104" t="s">
        <v>865</v>
      </c>
      <c r="Y71" s="104" t="s">
        <v>865</v>
      </c>
    </row>
    <row r="72" spans="2:25" ht="12.75" customHeight="1" x14ac:dyDescent="0.25">
      <c r="B72" s="96"/>
      <c r="C72" s="97" t="s">
        <v>859</v>
      </c>
      <c r="D72" s="44" t="s">
        <v>745</v>
      </c>
      <c r="E72" s="38" t="s">
        <v>746</v>
      </c>
      <c r="F72" s="38" t="s">
        <v>747</v>
      </c>
      <c r="G72" s="38" t="s">
        <v>664</v>
      </c>
      <c r="H72" s="104" t="s">
        <v>865</v>
      </c>
      <c r="I72" s="104" t="s">
        <v>865</v>
      </c>
      <c r="J72" s="104" t="s">
        <v>865</v>
      </c>
      <c r="K72" s="40"/>
      <c r="L72" s="104" t="s">
        <v>865</v>
      </c>
      <c r="M72" s="104" t="s">
        <v>865</v>
      </c>
      <c r="N72" s="40"/>
      <c r="O72" s="40"/>
      <c r="P72" s="104" t="s">
        <v>865</v>
      </c>
      <c r="Q72" s="104" t="s">
        <v>865</v>
      </c>
      <c r="R72" s="104" t="s">
        <v>865</v>
      </c>
      <c r="S72" s="104" t="s">
        <v>865</v>
      </c>
      <c r="T72" s="104" t="s">
        <v>865</v>
      </c>
      <c r="U72" s="40"/>
      <c r="V72" s="40"/>
      <c r="W72" s="40"/>
      <c r="X72" s="104" t="s">
        <v>865</v>
      </c>
      <c r="Y72" s="104" t="s">
        <v>865</v>
      </c>
    </row>
    <row r="73" spans="2:25" ht="12.75" customHeight="1" x14ac:dyDescent="0.25">
      <c r="B73" s="96"/>
      <c r="C73" s="97" t="s">
        <v>859</v>
      </c>
      <c r="D73" s="44" t="s">
        <v>745</v>
      </c>
      <c r="E73" s="38" t="s">
        <v>665</v>
      </c>
      <c r="F73" s="38" t="s">
        <v>748</v>
      </c>
      <c r="G73" s="38" t="s">
        <v>667</v>
      </c>
      <c r="H73" s="104" t="s">
        <v>865</v>
      </c>
      <c r="I73" s="104" t="s">
        <v>865</v>
      </c>
      <c r="J73" s="104" t="s">
        <v>865</v>
      </c>
      <c r="K73" s="40"/>
      <c r="L73" s="104" t="s">
        <v>865</v>
      </c>
      <c r="M73" s="104" t="s">
        <v>865</v>
      </c>
      <c r="N73" s="40"/>
      <c r="O73" s="40"/>
      <c r="P73" s="104" t="s">
        <v>865</v>
      </c>
      <c r="Q73" s="104" t="s">
        <v>865</v>
      </c>
      <c r="R73" s="104" t="s">
        <v>865</v>
      </c>
      <c r="S73" s="104" t="s">
        <v>865</v>
      </c>
      <c r="T73" s="104" t="s">
        <v>865</v>
      </c>
      <c r="U73" s="40"/>
      <c r="V73" s="40"/>
      <c r="W73" s="40"/>
      <c r="X73" s="104" t="s">
        <v>865</v>
      </c>
      <c r="Y73" s="104" t="s">
        <v>865</v>
      </c>
    </row>
    <row r="74" spans="2:25" ht="12.75" customHeight="1" x14ac:dyDescent="0.25">
      <c r="B74" s="98"/>
      <c r="C74" s="99" t="s">
        <v>777</v>
      </c>
      <c r="D74" s="36" t="s">
        <v>749</v>
      </c>
      <c r="E74" s="38" t="s">
        <v>750</v>
      </c>
      <c r="F74" s="38" t="s">
        <v>751</v>
      </c>
      <c r="G74" s="38" t="s">
        <v>667</v>
      </c>
      <c r="H74" s="40"/>
      <c r="I74" s="40"/>
      <c r="J74" s="40"/>
      <c r="K74" s="42"/>
      <c r="L74" s="40"/>
      <c r="M74" s="40"/>
      <c r="N74" s="104" t="s">
        <v>865</v>
      </c>
      <c r="O74" s="104" t="s">
        <v>865</v>
      </c>
      <c r="P74" s="40"/>
      <c r="Q74" s="40"/>
      <c r="R74" s="40"/>
      <c r="S74" s="40"/>
      <c r="T74" s="40"/>
      <c r="U74" s="104" t="s">
        <v>865</v>
      </c>
      <c r="V74" s="104" t="s">
        <v>865</v>
      </c>
      <c r="W74" s="104" t="s">
        <v>865</v>
      </c>
      <c r="X74" s="40"/>
      <c r="Y74" s="40"/>
    </row>
    <row r="75" spans="2:25" ht="12.75" customHeight="1" x14ac:dyDescent="0.25">
      <c r="B75" s="98" t="s">
        <v>859</v>
      </c>
      <c r="C75" s="97" t="s">
        <v>859</v>
      </c>
      <c r="D75" s="45" t="s">
        <v>869</v>
      </c>
      <c r="E75" s="37"/>
      <c r="F75" s="38" t="s">
        <v>666</v>
      </c>
      <c r="G75" s="38" t="s">
        <v>664</v>
      </c>
      <c r="H75" s="104" t="s">
        <v>865</v>
      </c>
      <c r="I75" s="40"/>
      <c r="J75" s="104" t="s">
        <v>865</v>
      </c>
      <c r="K75" s="40"/>
      <c r="L75" s="104" t="s">
        <v>865</v>
      </c>
      <c r="M75" s="104" t="s">
        <v>865</v>
      </c>
      <c r="N75" s="104" t="s">
        <v>865</v>
      </c>
      <c r="O75" s="104" t="s">
        <v>865</v>
      </c>
      <c r="P75" s="104" t="s">
        <v>865</v>
      </c>
      <c r="Q75" s="104" t="s">
        <v>865</v>
      </c>
      <c r="R75" s="104" t="s">
        <v>865</v>
      </c>
      <c r="S75" s="104" t="s">
        <v>865</v>
      </c>
      <c r="T75" s="104" t="s">
        <v>865</v>
      </c>
      <c r="U75" s="104" t="s">
        <v>865</v>
      </c>
      <c r="V75" s="104" t="s">
        <v>865</v>
      </c>
      <c r="W75" s="104" t="s">
        <v>865</v>
      </c>
      <c r="X75" s="104" t="s">
        <v>865</v>
      </c>
      <c r="Y75" s="104" t="s">
        <v>865</v>
      </c>
    </row>
    <row r="76" spans="2:25" ht="12.75" customHeight="1" x14ac:dyDescent="0.25">
      <c r="B76" s="98" t="s">
        <v>859</v>
      </c>
      <c r="C76" s="99"/>
      <c r="D76" s="36" t="s">
        <v>755</v>
      </c>
      <c r="E76" s="37"/>
      <c r="F76" s="38"/>
      <c r="G76" s="38" t="s">
        <v>668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2:25" ht="12.75" customHeight="1" x14ac:dyDescent="0.25">
      <c r="B77" s="98" t="s">
        <v>859</v>
      </c>
      <c r="C77" s="99"/>
      <c r="D77" s="36" t="s">
        <v>754</v>
      </c>
      <c r="E77" s="37"/>
      <c r="F77" s="38" t="s">
        <v>670</v>
      </c>
      <c r="G77" s="37"/>
      <c r="H77" s="40"/>
      <c r="I77" s="40"/>
      <c r="J77" s="40"/>
      <c r="K77" s="40"/>
      <c r="L77" s="42" t="s">
        <v>693</v>
      </c>
      <c r="M77" s="42" t="s">
        <v>693</v>
      </c>
      <c r="N77" s="40"/>
      <c r="O77" s="40"/>
      <c r="P77" s="40"/>
      <c r="Q77" s="42" t="s">
        <v>693</v>
      </c>
      <c r="R77" s="42" t="s">
        <v>693</v>
      </c>
      <c r="S77" s="40"/>
      <c r="T77" s="42" t="s">
        <v>693</v>
      </c>
      <c r="U77" s="40"/>
      <c r="V77" s="40"/>
      <c r="W77" s="40"/>
      <c r="X77" s="42" t="s">
        <v>693</v>
      </c>
      <c r="Y77" s="42" t="s">
        <v>693</v>
      </c>
    </row>
    <row r="78" spans="2:25" ht="18.75" x14ac:dyDescent="0.25">
      <c r="B78" s="94"/>
      <c r="C78" s="95"/>
      <c r="D78" s="103" t="s">
        <v>863</v>
      </c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spans="2:25" ht="12.75" customHeight="1" x14ac:dyDescent="0.25">
      <c r="B79" s="98"/>
      <c r="C79" s="99" t="s">
        <v>777</v>
      </c>
      <c r="D79" s="36" t="s">
        <v>782</v>
      </c>
      <c r="E79" s="37"/>
      <c r="F79" s="38"/>
      <c r="G79" s="37" t="s">
        <v>765</v>
      </c>
      <c r="H79" s="40"/>
      <c r="I79" s="40"/>
      <c r="J79" s="42"/>
      <c r="K79" s="40"/>
      <c r="L79" s="42"/>
      <c r="M79" s="42"/>
      <c r="N79" s="40"/>
      <c r="O79" s="40"/>
      <c r="P79" s="40"/>
      <c r="Q79" s="42"/>
      <c r="R79" s="42"/>
      <c r="S79" s="40"/>
      <c r="T79" s="42"/>
      <c r="U79" s="40">
        <v>1</v>
      </c>
      <c r="V79" s="40">
        <v>2</v>
      </c>
      <c r="W79" s="40">
        <v>2</v>
      </c>
      <c r="X79" s="42"/>
      <c r="Y79" s="42"/>
    </row>
    <row r="80" spans="2:25" ht="12.75" customHeight="1" x14ac:dyDescent="0.25">
      <c r="B80" s="96"/>
      <c r="C80" s="97" t="s">
        <v>859</v>
      </c>
      <c r="D80" s="36" t="s">
        <v>694</v>
      </c>
      <c r="E80" s="38" t="s">
        <v>695</v>
      </c>
      <c r="F80" s="38" t="s">
        <v>696</v>
      </c>
      <c r="G80" s="38" t="s">
        <v>668</v>
      </c>
      <c r="H80" s="39">
        <v>2</v>
      </c>
      <c r="I80" s="39">
        <v>2</v>
      </c>
      <c r="J80" s="39">
        <v>2</v>
      </c>
      <c r="K80" s="39">
        <v>2</v>
      </c>
      <c r="L80" s="39">
        <v>2</v>
      </c>
      <c r="M80" s="39">
        <v>2</v>
      </c>
      <c r="N80" s="39">
        <v>2</v>
      </c>
      <c r="O80" s="39">
        <v>2</v>
      </c>
      <c r="P80" s="39">
        <v>2</v>
      </c>
      <c r="Q80" s="39">
        <v>2</v>
      </c>
      <c r="R80" s="39">
        <v>2</v>
      </c>
      <c r="S80" s="39">
        <v>2</v>
      </c>
      <c r="T80" s="39">
        <v>2</v>
      </c>
      <c r="U80" s="39">
        <v>2</v>
      </c>
      <c r="V80" s="39">
        <v>2</v>
      </c>
      <c r="W80" s="39">
        <v>2</v>
      </c>
      <c r="X80" s="39">
        <v>2</v>
      </c>
      <c r="Y80" s="39">
        <v>2</v>
      </c>
    </row>
    <row r="81" spans="2:25" ht="12.75" customHeight="1" x14ac:dyDescent="0.25">
      <c r="B81" s="101"/>
      <c r="C81" s="102" t="s">
        <v>859</v>
      </c>
      <c r="D81" s="49" t="s">
        <v>787</v>
      </c>
      <c r="E81" s="50" t="s">
        <v>788</v>
      </c>
      <c r="F81" s="51" t="s">
        <v>696</v>
      </c>
      <c r="G81" s="50" t="s">
        <v>765</v>
      </c>
      <c r="H81" s="52">
        <v>4</v>
      </c>
      <c r="I81" s="52">
        <v>4</v>
      </c>
      <c r="J81" s="52">
        <v>4</v>
      </c>
      <c r="K81" s="53">
        <v>4</v>
      </c>
      <c r="L81" s="52">
        <v>4</v>
      </c>
      <c r="M81" s="52">
        <v>4</v>
      </c>
      <c r="N81" s="52">
        <v>4</v>
      </c>
      <c r="O81" s="52">
        <v>4</v>
      </c>
      <c r="P81" s="52">
        <v>4</v>
      </c>
      <c r="Q81" s="52">
        <v>4</v>
      </c>
      <c r="R81" s="52">
        <v>4</v>
      </c>
      <c r="S81" s="52">
        <v>4</v>
      </c>
      <c r="T81" s="52">
        <v>4</v>
      </c>
      <c r="U81" s="52">
        <v>4</v>
      </c>
      <c r="V81" s="52">
        <v>4</v>
      </c>
      <c r="W81" s="52">
        <v>4</v>
      </c>
      <c r="X81" s="52">
        <v>4</v>
      </c>
      <c r="Y81" s="52">
        <v>4</v>
      </c>
    </row>
    <row r="82" spans="2:25" ht="12.75" customHeight="1" x14ac:dyDescent="0.25">
      <c r="B82" s="101"/>
      <c r="C82" s="102" t="s">
        <v>859</v>
      </c>
      <c r="D82" s="234" t="s">
        <v>927</v>
      </c>
      <c r="E82" s="234"/>
      <c r="F82" s="234"/>
      <c r="G82" s="221" t="s">
        <v>765</v>
      </c>
      <c r="H82" s="222"/>
      <c r="I82" s="222"/>
      <c r="J82" s="222"/>
      <c r="K82" s="223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</row>
    <row r="84" spans="2:25" x14ac:dyDescent="0.25">
      <c r="B84" s="8"/>
    </row>
  </sheetData>
  <sheetProtection algorithmName="SHA-512" hashValue="NeO1GQO+9STgWhBgjvU9ja49c7xbMgB0m0HgVquijdi28x5PPB5661imXtOk0xCjTF3BuFDjN+HOAfu72h9I4g==" saltValue="FkFiwODZ88COuVG/AronBQ==" spinCount="100000" sheet="1" objects="1" scenarios="1"/>
  <sortState xmlns:xlrd2="http://schemas.microsoft.com/office/spreadsheetml/2017/richdata2" ref="B12:Y77">
    <sortCondition ref="B11:B77"/>
  </sortState>
  <mergeCells count="1">
    <mergeCell ref="D82:F82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52BC-3D11-4642-9E60-F123D5EAE8BF}">
  <dimension ref="B1:AA73"/>
  <sheetViews>
    <sheetView showGridLines="0" topLeftCell="A2" zoomScale="70" zoomScaleNormal="70" workbookViewId="0">
      <selection activeCell="B31" sqref="B31:D31"/>
    </sheetView>
  </sheetViews>
  <sheetFormatPr defaultColWidth="7.85546875" defaultRowHeight="11.25" x14ac:dyDescent="0.25"/>
  <cols>
    <col min="1" max="1" width="7.85546875" style="2"/>
    <col min="2" max="2" width="38.42578125" style="2" customWidth="1"/>
    <col min="3" max="3" width="27.5703125" style="2" customWidth="1"/>
    <col min="4" max="4" width="18.28515625" style="2" customWidth="1"/>
    <col min="5" max="5" width="14.85546875" style="2" customWidth="1"/>
    <col min="6" max="6" width="18.28515625" style="4" customWidth="1"/>
    <col min="7" max="7" width="7.85546875" style="2"/>
    <col min="8" max="8" width="8.42578125" style="2" bestFit="1" customWidth="1"/>
    <col min="9" max="16384" width="7.85546875" style="2"/>
  </cols>
  <sheetData>
    <row r="1" spans="2:27" s="29" customFormat="1" ht="66" customHeight="1" x14ac:dyDescent="0.55000000000000004">
      <c r="B1" s="59" t="s">
        <v>824</v>
      </c>
      <c r="C1" s="59"/>
      <c r="D1" s="59"/>
      <c r="E1" s="60"/>
      <c r="F1" s="60"/>
      <c r="G1" s="60"/>
      <c r="Z1" s="54"/>
      <c r="AA1" s="54"/>
    </row>
    <row r="2" spans="2:27" s="29" customFormat="1" ht="27" thickBot="1" x14ac:dyDescent="0.45">
      <c r="B2" s="61" t="s">
        <v>825</v>
      </c>
      <c r="C2" s="61"/>
      <c r="D2" s="61"/>
      <c r="E2" s="60"/>
      <c r="F2" s="60"/>
      <c r="G2" s="60"/>
      <c r="Z2" s="54"/>
      <c r="AA2" s="54"/>
    </row>
    <row r="3" spans="2:27" s="1" customFormat="1" ht="15.75" thickBot="1" x14ac:dyDescent="0.3">
      <c r="B3" s="253" t="s">
        <v>830</v>
      </c>
      <c r="C3" s="254"/>
      <c r="D3" s="254"/>
      <c r="E3" s="254"/>
      <c r="F3" s="255"/>
      <c r="G3" s="62"/>
    </row>
    <row r="4" spans="2:27" ht="12" x14ac:dyDescent="0.25">
      <c r="B4" s="63"/>
      <c r="C4" s="63"/>
      <c r="D4" s="63"/>
      <c r="E4" s="63"/>
      <c r="F4" s="63"/>
      <c r="G4" s="63"/>
    </row>
    <row r="5" spans="2:27" s="3" customFormat="1" ht="30" x14ac:dyDescent="0.25">
      <c r="B5" s="236" t="s">
        <v>618</v>
      </c>
      <c r="C5" s="237"/>
      <c r="D5" s="116" t="s">
        <v>619</v>
      </c>
      <c r="E5" s="116" t="s">
        <v>620</v>
      </c>
      <c r="F5" s="116" t="s">
        <v>621</v>
      </c>
      <c r="G5" s="64"/>
    </row>
    <row r="6" spans="2:27" ht="15" x14ac:dyDescent="0.25">
      <c r="B6" s="256" t="s">
        <v>775</v>
      </c>
      <c r="C6" s="257"/>
      <c r="D6" s="225">
        <v>0</v>
      </c>
      <c r="E6" s="226">
        <v>0</v>
      </c>
      <c r="F6" s="117">
        <f>D6*E6</f>
        <v>0</v>
      </c>
      <c r="G6" s="63"/>
    </row>
    <row r="7" spans="2:27" ht="15" x14ac:dyDescent="0.25">
      <c r="B7" s="256" t="s">
        <v>622</v>
      </c>
      <c r="C7" s="257"/>
      <c r="D7" s="225">
        <v>1</v>
      </c>
      <c r="E7" s="226">
        <v>1</v>
      </c>
      <c r="F7" s="117">
        <f>D7*E7</f>
        <v>1</v>
      </c>
      <c r="G7" s="63"/>
    </row>
    <row r="8" spans="2:27" ht="15" x14ac:dyDescent="0.25">
      <c r="B8" s="250" t="s">
        <v>623</v>
      </c>
      <c r="C8" s="252"/>
      <c r="D8" s="227">
        <v>0</v>
      </c>
      <c r="E8" s="226">
        <v>0</v>
      </c>
      <c r="F8" s="117">
        <f>D8*E8</f>
        <v>0</v>
      </c>
      <c r="G8" s="63"/>
    </row>
    <row r="9" spans="2:27" ht="15" x14ac:dyDescent="0.25">
      <c r="B9" s="258" t="s">
        <v>624</v>
      </c>
      <c r="C9" s="259"/>
      <c r="D9" s="260"/>
      <c r="E9" s="118">
        <f>SUM(E6:E8)</f>
        <v>1</v>
      </c>
      <c r="F9" s="117">
        <f>IF(SUM($E$6:$E$8)=100%,SUM(F6:F8),"    GEEN 100%")</f>
        <v>1</v>
      </c>
      <c r="G9" s="63"/>
    </row>
    <row r="10" spans="2:27" ht="15" x14ac:dyDescent="0.25">
      <c r="B10" s="241" t="s">
        <v>778</v>
      </c>
      <c r="C10" s="241"/>
      <c r="D10" s="241"/>
      <c r="E10" s="119" t="s">
        <v>227</v>
      </c>
      <c r="F10" s="120">
        <f>SUM(F9:F9)</f>
        <v>1</v>
      </c>
      <c r="G10" s="63"/>
    </row>
    <row r="11" spans="2:27" ht="15" x14ac:dyDescent="0.25">
      <c r="B11" s="121"/>
      <c r="C11" s="122"/>
      <c r="D11" s="122"/>
      <c r="E11" s="122"/>
      <c r="F11" s="123"/>
      <c r="G11" s="63"/>
    </row>
    <row r="12" spans="2:27" s="3" customFormat="1" ht="15" x14ac:dyDescent="0.25">
      <c r="B12" s="261" t="s">
        <v>625</v>
      </c>
      <c r="C12" s="262"/>
      <c r="D12" s="263"/>
      <c r="E12" s="116" t="s">
        <v>626</v>
      </c>
      <c r="F12" s="116" t="s">
        <v>621</v>
      </c>
      <c r="G12" s="64"/>
    </row>
    <row r="13" spans="2:27" ht="15" x14ac:dyDescent="0.25">
      <c r="B13" s="248" t="s">
        <v>627</v>
      </c>
      <c r="C13" s="235"/>
      <c r="D13" s="235"/>
      <c r="E13" s="228">
        <v>0</v>
      </c>
      <c r="F13" s="126">
        <f>SUM($F$10*E13)</f>
        <v>0</v>
      </c>
      <c r="G13" s="63"/>
    </row>
    <row r="14" spans="2:27" ht="15" x14ac:dyDescent="0.25">
      <c r="B14" s="235" t="s">
        <v>628</v>
      </c>
      <c r="C14" s="235"/>
      <c r="D14" s="235"/>
      <c r="E14" s="228">
        <v>0</v>
      </c>
      <c r="F14" s="126">
        <f>SUM($F$10*E14)</f>
        <v>0</v>
      </c>
      <c r="G14" s="63"/>
    </row>
    <row r="15" spans="2:27" ht="15" x14ac:dyDescent="0.25">
      <c r="B15" s="235" t="s">
        <v>629</v>
      </c>
      <c r="C15" s="235"/>
      <c r="D15" s="235"/>
      <c r="E15" s="228">
        <v>0</v>
      </c>
      <c r="F15" s="126">
        <f>SUM($F$10*E15)</f>
        <v>0</v>
      </c>
      <c r="G15" s="63"/>
    </row>
    <row r="16" spans="2:27" ht="15" x14ac:dyDescent="0.25">
      <c r="B16" s="235" t="s">
        <v>630</v>
      </c>
      <c r="C16" s="235"/>
      <c r="D16" s="235"/>
      <c r="E16" s="228">
        <v>0</v>
      </c>
      <c r="F16" s="126">
        <f>SUM($F$10*E16)</f>
        <v>0</v>
      </c>
      <c r="G16" s="63"/>
    </row>
    <row r="17" spans="2:8" ht="15" x14ac:dyDescent="0.25">
      <c r="B17" s="127" t="s">
        <v>773</v>
      </c>
      <c r="C17" s="128"/>
      <c r="D17" s="129"/>
      <c r="E17" s="130"/>
      <c r="F17" s="131"/>
      <c r="G17" s="63"/>
    </row>
    <row r="18" spans="2:8" ht="15" x14ac:dyDescent="0.25">
      <c r="B18" s="238"/>
      <c r="C18" s="239"/>
      <c r="D18" s="240"/>
      <c r="E18" s="228">
        <v>0</v>
      </c>
      <c r="F18" s="126">
        <f t="shared" ref="F18:F21" si="0">SUM($F$10*E18)</f>
        <v>0</v>
      </c>
      <c r="G18" s="63"/>
    </row>
    <row r="19" spans="2:8" ht="15" x14ac:dyDescent="0.25">
      <c r="B19" s="238"/>
      <c r="C19" s="239"/>
      <c r="D19" s="240"/>
      <c r="E19" s="228">
        <v>0</v>
      </c>
      <c r="F19" s="126">
        <f t="shared" si="0"/>
        <v>0</v>
      </c>
      <c r="G19" s="63"/>
    </row>
    <row r="20" spans="2:8" ht="15" x14ac:dyDescent="0.25">
      <c r="B20" s="238"/>
      <c r="C20" s="239"/>
      <c r="D20" s="240"/>
      <c r="E20" s="228">
        <v>0</v>
      </c>
      <c r="F20" s="126">
        <f t="shared" si="0"/>
        <v>0</v>
      </c>
      <c r="G20" s="63"/>
    </row>
    <row r="21" spans="2:8" ht="15" x14ac:dyDescent="0.25">
      <c r="B21" s="238"/>
      <c r="C21" s="239"/>
      <c r="D21" s="240"/>
      <c r="E21" s="228">
        <v>0</v>
      </c>
      <c r="F21" s="126">
        <f t="shared" si="0"/>
        <v>0</v>
      </c>
      <c r="G21" s="63"/>
    </row>
    <row r="22" spans="2:8" ht="15" x14ac:dyDescent="0.25">
      <c r="B22" s="238"/>
      <c r="C22" s="239"/>
      <c r="D22" s="240"/>
      <c r="E22" s="228">
        <v>0</v>
      </c>
      <c r="F22" s="126">
        <f>SUM($F$10*E22)</f>
        <v>0</v>
      </c>
      <c r="G22" s="63"/>
    </row>
    <row r="23" spans="2:8" ht="15" x14ac:dyDescent="0.25">
      <c r="B23" s="241" t="s">
        <v>631</v>
      </c>
      <c r="C23" s="241"/>
      <c r="D23" s="241"/>
      <c r="E23" s="132"/>
      <c r="F23" s="133">
        <f>SUM(F13:F22)</f>
        <v>0</v>
      </c>
      <c r="G23" s="63"/>
    </row>
    <row r="24" spans="2:8" ht="15" x14ac:dyDescent="0.25">
      <c r="B24" s="134"/>
      <c r="C24" s="134"/>
      <c r="D24" s="134"/>
      <c r="E24" s="135"/>
      <c r="F24" s="136"/>
      <c r="G24" s="63"/>
    </row>
    <row r="25" spans="2:8" s="3" customFormat="1" ht="45" x14ac:dyDescent="0.25">
      <c r="B25" s="236" t="s">
        <v>632</v>
      </c>
      <c r="C25" s="249"/>
      <c r="D25" s="237"/>
      <c r="E25" s="116" t="s">
        <v>633</v>
      </c>
      <c r="F25" s="116" t="s">
        <v>621</v>
      </c>
      <c r="G25" s="64"/>
    </row>
    <row r="26" spans="2:8" ht="15" x14ac:dyDescent="0.25">
      <c r="B26" s="235" t="s">
        <v>634</v>
      </c>
      <c r="C26" s="235"/>
      <c r="D26" s="235"/>
      <c r="E26" s="137">
        <f>F26/$F$48</f>
        <v>0</v>
      </c>
      <c r="F26" s="229">
        <v>0</v>
      </c>
      <c r="G26" s="63"/>
    </row>
    <row r="27" spans="2:8" ht="15" x14ac:dyDescent="0.25">
      <c r="B27" s="248" t="s">
        <v>635</v>
      </c>
      <c r="C27" s="235"/>
      <c r="D27" s="235"/>
      <c r="E27" s="137">
        <f>F27/$F$48</f>
        <v>0</v>
      </c>
      <c r="F27" s="229">
        <v>0</v>
      </c>
      <c r="G27" s="63"/>
    </row>
    <row r="28" spans="2:8" ht="15" x14ac:dyDescent="0.25">
      <c r="B28" s="235" t="s">
        <v>636</v>
      </c>
      <c r="C28" s="235"/>
      <c r="D28" s="235"/>
      <c r="E28" s="137">
        <f>F28/$F$48</f>
        <v>0</v>
      </c>
      <c r="F28" s="229">
        <v>0</v>
      </c>
      <c r="G28" s="63"/>
    </row>
    <row r="29" spans="2:8" ht="15" x14ac:dyDescent="0.25">
      <c r="B29" s="250" t="s">
        <v>637</v>
      </c>
      <c r="C29" s="251"/>
      <c r="D29" s="252"/>
      <c r="E29" s="228">
        <v>0</v>
      </c>
      <c r="F29" s="138">
        <f>E29*$F$10</f>
        <v>0</v>
      </c>
      <c r="G29" s="63"/>
      <c r="H29" s="5"/>
    </row>
    <row r="30" spans="2:8" ht="15" x14ac:dyDescent="0.25">
      <c r="B30" s="245" t="s">
        <v>774</v>
      </c>
      <c r="C30" s="246"/>
      <c r="D30" s="247"/>
      <c r="E30" s="130"/>
      <c r="F30" s="139">
        <v>0</v>
      </c>
      <c r="G30" s="63"/>
    </row>
    <row r="31" spans="2:8" ht="15" x14ac:dyDescent="0.25">
      <c r="B31" s="238"/>
      <c r="C31" s="239"/>
      <c r="D31" s="240"/>
      <c r="E31" s="137">
        <f>F31/$F$48</f>
        <v>0</v>
      </c>
      <c r="F31" s="229">
        <v>0</v>
      </c>
      <c r="G31" s="63"/>
    </row>
    <row r="32" spans="2:8" ht="15" x14ac:dyDescent="0.25">
      <c r="B32" s="238"/>
      <c r="C32" s="239"/>
      <c r="D32" s="240"/>
      <c r="E32" s="137">
        <f>F32/$F$48</f>
        <v>0</v>
      </c>
      <c r="F32" s="229">
        <v>0</v>
      </c>
      <c r="G32" s="63"/>
    </row>
    <row r="33" spans="2:7" ht="15" x14ac:dyDescent="0.25">
      <c r="B33" s="238"/>
      <c r="C33" s="239"/>
      <c r="D33" s="240"/>
      <c r="E33" s="137">
        <f>F33/$F$48</f>
        <v>0</v>
      </c>
      <c r="F33" s="229">
        <v>0</v>
      </c>
      <c r="G33" s="63"/>
    </row>
    <row r="34" spans="2:7" ht="15" x14ac:dyDescent="0.25">
      <c r="B34" s="238"/>
      <c r="C34" s="239"/>
      <c r="D34" s="240"/>
      <c r="E34" s="137">
        <f>F34/$F$48</f>
        <v>0</v>
      </c>
      <c r="F34" s="229">
        <v>0</v>
      </c>
      <c r="G34" s="63"/>
    </row>
    <row r="35" spans="2:7" ht="15" x14ac:dyDescent="0.25">
      <c r="B35" s="241" t="s">
        <v>638</v>
      </c>
      <c r="C35" s="241"/>
      <c r="D35" s="241"/>
      <c r="E35" s="119" t="s">
        <v>227</v>
      </c>
      <c r="F35" s="120">
        <f>SUM(F26:F34)</f>
        <v>0</v>
      </c>
      <c r="G35" s="63"/>
    </row>
    <row r="36" spans="2:7" ht="15" x14ac:dyDescent="0.25">
      <c r="B36" s="140"/>
      <c r="C36" s="140"/>
      <c r="D36" s="140"/>
      <c r="E36" s="141"/>
      <c r="F36" s="142"/>
      <c r="G36" s="63"/>
    </row>
    <row r="37" spans="2:7" s="3" customFormat="1" ht="45" x14ac:dyDescent="0.25">
      <c r="B37" s="236" t="s">
        <v>639</v>
      </c>
      <c r="C37" s="249"/>
      <c r="D37" s="237"/>
      <c r="E37" s="116" t="s">
        <v>633</v>
      </c>
      <c r="F37" s="116" t="s">
        <v>621</v>
      </c>
      <c r="G37" s="64"/>
    </row>
    <row r="38" spans="2:7" ht="15" x14ac:dyDescent="0.25">
      <c r="B38" s="248" t="s">
        <v>640</v>
      </c>
      <c r="C38" s="235"/>
      <c r="D38" s="235"/>
      <c r="E38" s="228">
        <v>0</v>
      </c>
      <c r="F38" s="138">
        <f>E38*($F$23+$F$10)</f>
        <v>0</v>
      </c>
      <c r="G38" s="63"/>
    </row>
    <row r="39" spans="2:7" ht="15" x14ac:dyDescent="0.25">
      <c r="B39" s="248" t="s">
        <v>641</v>
      </c>
      <c r="C39" s="235"/>
      <c r="D39" s="235"/>
      <c r="E39" s="143">
        <f>F39/$F$48</f>
        <v>0</v>
      </c>
      <c r="F39" s="229">
        <v>0</v>
      </c>
      <c r="G39" s="63"/>
    </row>
    <row r="40" spans="2:7" ht="15" x14ac:dyDescent="0.25">
      <c r="B40" s="235" t="s">
        <v>642</v>
      </c>
      <c r="C40" s="235"/>
      <c r="D40" s="235"/>
      <c r="E40" s="143">
        <f>F40/$F$48</f>
        <v>0</v>
      </c>
      <c r="F40" s="229">
        <v>0</v>
      </c>
      <c r="G40" s="63"/>
    </row>
    <row r="41" spans="2:7" ht="15" x14ac:dyDescent="0.25">
      <c r="B41" s="245" t="s">
        <v>776</v>
      </c>
      <c r="C41" s="246"/>
      <c r="D41" s="247"/>
      <c r="E41" s="130"/>
      <c r="F41" s="139">
        <v>0</v>
      </c>
      <c r="G41" s="63"/>
    </row>
    <row r="42" spans="2:7" ht="15" x14ac:dyDescent="0.25">
      <c r="B42" s="238" t="s">
        <v>776</v>
      </c>
      <c r="C42" s="239"/>
      <c r="D42" s="240"/>
      <c r="E42" s="137">
        <f>F42/$F$48</f>
        <v>0</v>
      </c>
      <c r="F42" s="229">
        <v>0</v>
      </c>
      <c r="G42" s="63"/>
    </row>
    <row r="43" spans="2:7" ht="15" x14ac:dyDescent="0.25">
      <c r="B43" s="238" t="s">
        <v>776</v>
      </c>
      <c r="C43" s="239"/>
      <c r="D43" s="240"/>
      <c r="E43" s="137">
        <f>F43/$F$48</f>
        <v>0</v>
      </c>
      <c r="F43" s="229">
        <v>0</v>
      </c>
      <c r="G43" s="63"/>
    </row>
    <row r="44" spans="2:7" ht="15" x14ac:dyDescent="0.25">
      <c r="B44" s="238" t="s">
        <v>776</v>
      </c>
      <c r="C44" s="239"/>
      <c r="D44" s="240"/>
      <c r="E44" s="137">
        <f>F44/$F$48</f>
        <v>0</v>
      </c>
      <c r="F44" s="229">
        <v>0</v>
      </c>
      <c r="G44" s="63"/>
    </row>
    <row r="45" spans="2:7" ht="15" x14ac:dyDescent="0.25">
      <c r="B45" s="238" t="s">
        <v>776</v>
      </c>
      <c r="C45" s="239"/>
      <c r="D45" s="240"/>
      <c r="E45" s="137">
        <f>F45/$F$48</f>
        <v>0</v>
      </c>
      <c r="F45" s="229">
        <v>0</v>
      </c>
      <c r="G45" s="63"/>
    </row>
    <row r="46" spans="2:7" ht="15" x14ac:dyDescent="0.25">
      <c r="B46" s="241" t="s">
        <v>643</v>
      </c>
      <c r="C46" s="241"/>
      <c r="D46" s="241"/>
      <c r="E46" s="119"/>
      <c r="F46" s="144">
        <f>SUM(F38:F45)</f>
        <v>0</v>
      </c>
      <c r="G46" s="63"/>
    </row>
    <row r="47" spans="2:7" ht="15" x14ac:dyDescent="0.25">
      <c r="B47" s="140"/>
      <c r="C47" s="140"/>
      <c r="D47" s="140"/>
      <c r="E47" s="141"/>
      <c r="F47" s="145"/>
      <c r="G47" s="63"/>
    </row>
    <row r="48" spans="2:7" ht="15" x14ac:dyDescent="0.25">
      <c r="B48" s="242" t="s">
        <v>644</v>
      </c>
      <c r="C48" s="243"/>
      <c r="D48" s="243"/>
      <c r="E48" s="244"/>
      <c r="F48" s="146">
        <f>F46+F35+F23+F10</f>
        <v>1</v>
      </c>
      <c r="G48" s="63"/>
    </row>
    <row r="49" spans="2:7" ht="15" x14ac:dyDescent="0.25">
      <c r="B49" s="134"/>
      <c r="C49" s="134"/>
      <c r="D49" s="134"/>
      <c r="E49" s="135"/>
      <c r="F49" s="136"/>
      <c r="G49" s="63"/>
    </row>
    <row r="50" spans="2:7" ht="30" x14ac:dyDescent="0.25">
      <c r="B50" s="236" t="s">
        <v>831</v>
      </c>
      <c r="C50" s="237"/>
      <c r="D50" s="116" t="s">
        <v>645</v>
      </c>
      <c r="E50" s="116" t="s">
        <v>646</v>
      </c>
      <c r="F50" s="116" t="s">
        <v>647</v>
      </c>
      <c r="G50" s="63"/>
    </row>
    <row r="51" spans="2:7" ht="15" x14ac:dyDescent="0.25">
      <c r="B51" s="125" t="s">
        <v>648</v>
      </c>
      <c r="C51" s="125" t="s">
        <v>649</v>
      </c>
      <c r="D51" s="147">
        <v>0</v>
      </c>
      <c r="E51" s="148">
        <f>SUM($F$10,$F$23,$F$35,$F$46)+(D51*($F$23+$F$10))</f>
        <v>1</v>
      </c>
      <c r="F51" s="149">
        <f>E51*121%</f>
        <v>1.21</v>
      </c>
      <c r="G51" s="63"/>
    </row>
    <row r="52" spans="2:7" ht="15" x14ac:dyDescent="0.25">
      <c r="B52" s="125" t="s">
        <v>650</v>
      </c>
      <c r="C52" s="125" t="s">
        <v>651</v>
      </c>
      <c r="D52" s="147">
        <v>0.3</v>
      </c>
      <c r="E52" s="148">
        <f>SUM($F$10,$F$23,$F$35,$F$46)+(D52*($F$23+$F$10))</f>
        <v>1.3</v>
      </c>
      <c r="F52" s="149">
        <f>E52*121%</f>
        <v>1.573</v>
      </c>
      <c r="G52" s="63"/>
    </row>
    <row r="53" spans="2:7" ht="15" x14ac:dyDescent="0.25">
      <c r="B53" s="125" t="s">
        <v>652</v>
      </c>
      <c r="C53" s="125" t="s">
        <v>653</v>
      </c>
      <c r="D53" s="147">
        <v>0.5</v>
      </c>
      <c r="E53" s="148">
        <f>SUM($F$10,$F$23,$F$35,$F$46)+(D53*($F$23+$F$10))</f>
        <v>1.5</v>
      </c>
      <c r="F53" s="149">
        <f>E53*121%</f>
        <v>1.8149999999999999</v>
      </c>
      <c r="G53" s="63"/>
    </row>
    <row r="54" spans="2:7" ht="15" x14ac:dyDescent="0.25">
      <c r="B54" s="125" t="s">
        <v>654</v>
      </c>
      <c r="C54" s="124" t="s">
        <v>655</v>
      </c>
      <c r="D54" s="147">
        <v>1.5</v>
      </c>
      <c r="E54" s="148">
        <f>SUM($F$10,$F$23,$F$35,$F$46)+(D54*($F$23+$F$10))</f>
        <v>2.5</v>
      </c>
      <c r="F54" s="149">
        <f>E54*121%</f>
        <v>3.0249999999999999</v>
      </c>
      <c r="G54" s="63"/>
    </row>
    <row r="55" spans="2:7" ht="12" x14ac:dyDescent="0.25">
      <c r="B55" s="63"/>
      <c r="C55" s="63"/>
      <c r="D55" s="63"/>
      <c r="E55" s="63"/>
      <c r="F55" s="63"/>
      <c r="G55" s="63"/>
    </row>
    <row r="56" spans="2:7" ht="12" x14ac:dyDescent="0.25">
      <c r="B56" s="63"/>
      <c r="C56" s="63"/>
      <c r="D56" s="63"/>
      <c r="E56" s="63"/>
      <c r="F56" s="63"/>
      <c r="G56" s="63"/>
    </row>
    <row r="57" spans="2:7" x14ac:dyDescent="0.25">
      <c r="F57" s="2"/>
    </row>
    <row r="58" spans="2:7" x14ac:dyDescent="0.25">
      <c r="F58" s="2"/>
    </row>
    <row r="59" spans="2:7" x14ac:dyDescent="0.25">
      <c r="F59" s="2"/>
    </row>
    <row r="60" spans="2:7" x14ac:dyDescent="0.25">
      <c r="F60" s="2"/>
    </row>
    <row r="61" spans="2:7" x14ac:dyDescent="0.25">
      <c r="F61" s="2"/>
    </row>
    <row r="62" spans="2:7" x14ac:dyDescent="0.25">
      <c r="F62" s="2"/>
    </row>
    <row r="63" spans="2:7" x14ac:dyDescent="0.25">
      <c r="F63" s="2"/>
    </row>
    <row r="64" spans="2:7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</sheetData>
  <sheetProtection algorithmName="SHA-512" hashValue="xNZxmziVr/cq1YDSK04PTbDTdVlIToK12vncmUIJOfayzZiIXZZhMnIDvyFUr/k/KYkoyVOuIX7ueeOIJYXiuw==" saltValue="isa3agiLcNee5l3vakoW3w==" spinCount="100000" sheet="1" objects="1" scenarios="1" selectLockedCells="1"/>
  <mergeCells count="41">
    <mergeCell ref="B3:F3"/>
    <mergeCell ref="B16:D16"/>
    <mergeCell ref="B5:C5"/>
    <mergeCell ref="B6:C6"/>
    <mergeCell ref="B7:C7"/>
    <mergeCell ref="B8:C8"/>
    <mergeCell ref="B9:D9"/>
    <mergeCell ref="B10:D10"/>
    <mergeCell ref="B12:D12"/>
    <mergeCell ref="B13:D13"/>
    <mergeCell ref="B14:D14"/>
    <mergeCell ref="B15:D15"/>
    <mergeCell ref="B18:D18"/>
    <mergeCell ref="B19:D19"/>
    <mergeCell ref="B20:D20"/>
    <mergeCell ref="B21:D21"/>
    <mergeCell ref="B30:D30"/>
    <mergeCell ref="B22:D22"/>
    <mergeCell ref="B23:D23"/>
    <mergeCell ref="B26:D26"/>
    <mergeCell ref="B27:D27"/>
    <mergeCell ref="B28:D28"/>
    <mergeCell ref="B29:D29"/>
    <mergeCell ref="B25:D25"/>
    <mergeCell ref="B31:D31"/>
    <mergeCell ref="B34:D34"/>
    <mergeCell ref="B35:D35"/>
    <mergeCell ref="B38:D38"/>
    <mergeCell ref="B39:D39"/>
    <mergeCell ref="B32:D32"/>
    <mergeCell ref="B33:D33"/>
    <mergeCell ref="B37:D37"/>
    <mergeCell ref="B40:D40"/>
    <mergeCell ref="B50:C50"/>
    <mergeCell ref="B45:D45"/>
    <mergeCell ref="B46:D46"/>
    <mergeCell ref="B48:E48"/>
    <mergeCell ref="B44:D44"/>
    <mergeCell ref="B42:D42"/>
    <mergeCell ref="B43:D43"/>
    <mergeCell ref="B41:D41"/>
  </mergeCells>
  <conditionalFormatting sqref="F9">
    <cfRule type="containsText" dxfId="4" priority="1" operator="containsText" text="geen">
      <formula>NOT(ISERROR(SEARCH("geen",F9)))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3126-87C4-4A41-AAF4-076948545F5C}">
  <dimension ref="B1:AB50"/>
  <sheetViews>
    <sheetView showGridLines="0" zoomScale="85" zoomScaleNormal="85" workbookViewId="0">
      <selection activeCell="B15" sqref="B15:L15"/>
    </sheetView>
  </sheetViews>
  <sheetFormatPr defaultRowHeight="15" x14ac:dyDescent="0.25"/>
  <cols>
    <col min="2" max="2" width="33.85546875" customWidth="1"/>
    <col min="3" max="3" width="41.28515625" customWidth="1"/>
    <col min="4" max="4" width="39.85546875" customWidth="1"/>
    <col min="5" max="5" width="13.85546875" customWidth="1"/>
    <col min="6" max="6" width="12.5703125" customWidth="1"/>
    <col min="7" max="7" width="14" customWidth="1"/>
    <col min="8" max="8" width="12.85546875" customWidth="1"/>
    <col min="9" max="10" width="12.7109375" customWidth="1"/>
    <col min="11" max="11" width="13.85546875" customWidth="1"/>
    <col min="12" max="12" width="14.42578125" customWidth="1"/>
  </cols>
  <sheetData>
    <row r="1" spans="2:28" s="29" customFormat="1" ht="66" customHeight="1" x14ac:dyDescent="0.55000000000000004">
      <c r="B1" s="59" t="s">
        <v>824</v>
      </c>
      <c r="C1" s="59"/>
      <c r="D1" s="59"/>
      <c r="E1" s="59"/>
      <c r="F1" s="60"/>
      <c r="G1" s="60"/>
      <c r="H1" s="60"/>
      <c r="AA1" s="54"/>
      <c r="AB1" s="54"/>
    </row>
    <row r="2" spans="2:28" s="29" customFormat="1" ht="27" thickBot="1" x14ac:dyDescent="0.45">
      <c r="B2" s="61" t="s">
        <v>825</v>
      </c>
      <c r="C2" s="61"/>
      <c r="D2" s="61"/>
      <c r="E2" s="61"/>
      <c r="F2" s="60"/>
      <c r="G2" s="60"/>
      <c r="H2" s="60"/>
      <c r="AA2" s="54"/>
      <c r="AB2" s="54"/>
    </row>
    <row r="3" spans="2:28" ht="15.75" thickBot="1" x14ac:dyDescent="0.3">
      <c r="B3" s="253" t="s">
        <v>830</v>
      </c>
      <c r="C3" s="254"/>
      <c r="D3" s="254"/>
      <c r="E3" s="254"/>
      <c r="F3" s="255"/>
    </row>
    <row r="5" spans="2:28" ht="18.75" x14ac:dyDescent="0.3">
      <c r="B5" s="58"/>
      <c r="C5" s="58"/>
      <c r="D5" s="58"/>
      <c r="E5" s="264" t="s">
        <v>880</v>
      </c>
      <c r="F5" s="264"/>
      <c r="G5" s="264"/>
      <c r="H5" s="264"/>
      <c r="I5" s="264"/>
      <c r="J5" s="264"/>
      <c r="K5" s="264"/>
      <c r="L5" s="264"/>
    </row>
    <row r="6" spans="2:28" ht="18.75" x14ac:dyDescent="0.3">
      <c r="B6" s="109" t="s">
        <v>882</v>
      </c>
      <c r="C6" s="58"/>
      <c r="D6" s="58"/>
      <c r="E6" s="110" t="s">
        <v>873</v>
      </c>
      <c r="F6" s="110" t="s">
        <v>872</v>
      </c>
      <c r="G6" s="110" t="s">
        <v>874</v>
      </c>
      <c r="H6" s="110" t="s">
        <v>875</v>
      </c>
      <c r="I6" s="110" t="s">
        <v>876</v>
      </c>
      <c r="J6" s="110" t="s">
        <v>877</v>
      </c>
      <c r="K6" s="110" t="s">
        <v>878</v>
      </c>
      <c r="L6" s="110" t="s">
        <v>879</v>
      </c>
    </row>
    <row r="7" spans="2:28" x14ac:dyDescent="0.25">
      <c r="B7" s="111" t="s">
        <v>833</v>
      </c>
      <c r="C7" s="112" t="s">
        <v>832</v>
      </c>
      <c r="D7" s="111" t="s">
        <v>881</v>
      </c>
      <c r="E7" s="230">
        <v>1</v>
      </c>
      <c r="F7" s="230">
        <v>1</v>
      </c>
      <c r="G7" s="230">
        <v>1</v>
      </c>
      <c r="H7" s="230">
        <v>1</v>
      </c>
      <c r="I7" s="230">
        <v>1</v>
      </c>
      <c r="J7" s="230">
        <v>0.9</v>
      </c>
      <c r="K7" s="230">
        <v>1</v>
      </c>
      <c r="L7" s="230">
        <v>1</v>
      </c>
    </row>
    <row r="8" spans="2:28" x14ac:dyDescent="0.25">
      <c r="B8" s="113" t="s">
        <v>834</v>
      </c>
      <c r="C8" s="114" t="s">
        <v>25</v>
      </c>
      <c r="D8" s="231">
        <v>100</v>
      </c>
      <c r="E8" s="115">
        <f>Tabel4[[#This Row],[Norm op basis van 5x per week]]*$E$7</f>
        <v>100</v>
      </c>
      <c r="F8" s="115">
        <f>Tabel4[[#This Row],[Norm op basis van 5x per week]]*$F$7</f>
        <v>100</v>
      </c>
      <c r="G8" s="115">
        <f>Tabel4[[#This Row],[Norm op basis van 5x per week]]*$G$7</f>
        <v>100</v>
      </c>
      <c r="H8" s="115">
        <f>Tabel4[[#This Row],[Norm op basis van 5x per week]]*$H$7</f>
        <v>100</v>
      </c>
      <c r="I8" s="115">
        <f>Tabel4[[#This Row],[Norm op basis van 5x per week]]*$I$7</f>
        <v>100</v>
      </c>
      <c r="J8" s="115">
        <f>Tabel4[[#This Row],[Norm op basis van 5x per week]]*$J$7</f>
        <v>90</v>
      </c>
      <c r="K8" s="115">
        <f>Tabel4[[#This Row],[Norm op basis van 5x per week]]*$K$7</f>
        <v>100</v>
      </c>
      <c r="L8" s="115">
        <f>Tabel4[[#This Row],[Norm op basis van 5x per week]]*$L$7</f>
        <v>100</v>
      </c>
    </row>
    <row r="9" spans="2:28" x14ac:dyDescent="0.25">
      <c r="B9" s="113" t="s">
        <v>835</v>
      </c>
      <c r="C9" s="114" t="s">
        <v>756</v>
      </c>
      <c r="D9" s="231">
        <v>100</v>
      </c>
      <c r="E9" s="115">
        <f>Tabel4[[#This Row],[Norm op basis van 5x per week]]*$E$7</f>
        <v>100</v>
      </c>
      <c r="F9" s="115">
        <f>Tabel4[[#This Row],[Norm op basis van 5x per week]]*$F$7</f>
        <v>100</v>
      </c>
      <c r="G9" s="115">
        <f>Tabel4[[#This Row],[Norm op basis van 5x per week]]*$G$7</f>
        <v>100</v>
      </c>
      <c r="H9" s="115">
        <f>Tabel4[[#This Row],[Norm op basis van 5x per week]]*$H$7</f>
        <v>100</v>
      </c>
      <c r="I9" s="115">
        <f>Tabel4[[#This Row],[Norm op basis van 5x per week]]*$I$7</f>
        <v>100</v>
      </c>
      <c r="J9" s="115">
        <f>Tabel4[[#This Row],[Norm op basis van 5x per week]]*$J$7</f>
        <v>90</v>
      </c>
      <c r="K9" s="115">
        <f>Tabel4[[#This Row],[Norm op basis van 5x per week]]*$K$7</f>
        <v>100</v>
      </c>
      <c r="L9" s="115">
        <f>Tabel4[[#This Row],[Norm op basis van 5x per week]]*$L$7</f>
        <v>100</v>
      </c>
    </row>
    <row r="10" spans="2:28" x14ac:dyDescent="0.25">
      <c r="B10" s="113" t="s">
        <v>836</v>
      </c>
      <c r="C10" s="114" t="s">
        <v>398</v>
      </c>
      <c r="D10" s="231">
        <v>100</v>
      </c>
      <c r="E10" s="115">
        <f>Tabel4[[#This Row],[Norm op basis van 5x per week]]*$E$7</f>
        <v>100</v>
      </c>
      <c r="F10" s="115">
        <f>Tabel4[[#This Row],[Norm op basis van 5x per week]]*$F$7</f>
        <v>100</v>
      </c>
      <c r="G10" s="115">
        <f>Tabel4[[#This Row],[Norm op basis van 5x per week]]*$G$7</f>
        <v>100</v>
      </c>
      <c r="H10" s="115">
        <f>Tabel4[[#This Row],[Norm op basis van 5x per week]]*$H$7</f>
        <v>100</v>
      </c>
      <c r="I10" s="115">
        <f>Tabel4[[#This Row],[Norm op basis van 5x per week]]*$I$7</f>
        <v>100</v>
      </c>
      <c r="J10" s="115">
        <f>Tabel4[[#This Row],[Norm op basis van 5x per week]]*$J$7</f>
        <v>90</v>
      </c>
      <c r="K10" s="115">
        <f>Tabel4[[#This Row],[Norm op basis van 5x per week]]*$K$7</f>
        <v>100</v>
      </c>
      <c r="L10" s="115">
        <f>Tabel4[[#This Row],[Norm op basis van 5x per week]]*$L$7</f>
        <v>100</v>
      </c>
    </row>
    <row r="11" spans="2:28" x14ac:dyDescent="0.25">
      <c r="B11" s="113" t="s">
        <v>837</v>
      </c>
      <c r="C11" s="114" t="s">
        <v>821</v>
      </c>
      <c r="D11" s="231">
        <v>100</v>
      </c>
      <c r="E11" s="115">
        <f>Tabel4[[#This Row],[Norm op basis van 5x per week]]*$E$7</f>
        <v>100</v>
      </c>
      <c r="F11" s="115">
        <f>Tabel4[[#This Row],[Norm op basis van 5x per week]]*$F$7</f>
        <v>100</v>
      </c>
      <c r="G11" s="115">
        <f>Tabel4[[#This Row],[Norm op basis van 5x per week]]*$G$7</f>
        <v>100</v>
      </c>
      <c r="H11" s="115">
        <f>Tabel4[[#This Row],[Norm op basis van 5x per week]]*$H$7</f>
        <v>100</v>
      </c>
      <c r="I11" s="115">
        <f>Tabel4[[#This Row],[Norm op basis van 5x per week]]*$I$7</f>
        <v>100</v>
      </c>
      <c r="J11" s="115">
        <f>Tabel4[[#This Row],[Norm op basis van 5x per week]]*$J$7</f>
        <v>90</v>
      </c>
      <c r="K11" s="115">
        <f>Tabel4[[#This Row],[Norm op basis van 5x per week]]*$K$7</f>
        <v>100</v>
      </c>
      <c r="L11" s="115">
        <f>Tabel4[[#This Row],[Norm op basis van 5x per week]]*$L$7</f>
        <v>100</v>
      </c>
    </row>
    <row r="12" spans="2:28" x14ac:dyDescent="0.25">
      <c r="B12" s="113" t="s">
        <v>838</v>
      </c>
      <c r="C12" s="114" t="s">
        <v>820</v>
      </c>
      <c r="D12" s="231">
        <v>100</v>
      </c>
      <c r="E12" s="115">
        <f>Tabel4[[#This Row],[Norm op basis van 5x per week]]*$E$7</f>
        <v>100</v>
      </c>
      <c r="F12" s="115">
        <f>Tabel4[[#This Row],[Norm op basis van 5x per week]]*$F$7</f>
        <v>100</v>
      </c>
      <c r="G12" s="115">
        <f>Tabel4[[#This Row],[Norm op basis van 5x per week]]*$G$7</f>
        <v>100</v>
      </c>
      <c r="H12" s="115">
        <f>Tabel4[[#This Row],[Norm op basis van 5x per week]]*$H$7</f>
        <v>100</v>
      </c>
      <c r="I12" s="115">
        <f>Tabel4[[#This Row],[Norm op basis van 5x per week]]*$I$7</f>
        <v>100</v>
      </c>
      <c r="J12" s="115">
        <f>Tabel4[[#This Row],[Norm op basis van 5x per week]]*$J$7</f>
        <v>90</v>
      </c>
      <c r="K12" s="115">
        <f>Tabel4[[#This Row],[Norm op basis van 5x per week]]*$K$7</f>
        <v>100</v>
      </c>
      <c r="L12" s="115">
        <f>Tabel4[[#This Row],[Norm op basis van 5x per week]]*$L$7</f>
        <v>100</v>
      </c>
    </row>
    <row r="13" spans="2:28" x14ac:dyDescent="0.25">
      <c r="B13" s="113" t="s">
        <v>839</v>
      </c>
      <c r="C13" s="114" t="s">
        <v>761</v>
      </c>
      <c r="D13" s="231">
        <v>100</v>
      </c>
      <c r="E13" s="115">
        <f>Tabel4[[#This Row],[Norm op basis van 5x per week]]*$E$7</f>
        <v>100</v>
      </c>
      <c r="F13" s="115">
        <f>Tabel4[[#This Row],[Norm op basis van 5x per week]]*$F$7</f>
        <v>100</v>
      </c>
      <c r="G13" s="115">
        <f>Tabel4[[#This Row],[Norm op basis van 5x per week]]*$G$7</f>
        <v>100</v>
      </c>
      <c r="H13" s="115">
        <f>Tabel4[[#This Row],[Norm op basis van 5x per week]]*$H$7</f>
        <v>100</v>
      </c>
      <c r="I13" s="115">
        <f>Tabel4[[#This Row],[Norm op basis van 5x per week]]*$I$7</f>
        <v>100</v>
      </c>
      <c r="J13" s="115">
        <f>Tabel4[[#This Row],[Norm op basis van 5x per week]]*$J$7</f>
        <v>90</v>
      </c>
      <c r="K13" s="115">
        <f>Tabel4[[#This Row],[Norm op basis van 5x per week]]*$K$7</f>
        <v>100</v>
      </c>
      <c r="L13" s="115">
        <f>Tabel4[[#This Row],[Norm op basis van 5x per week]]*$L$7</f>
        <v>100</v>
      </c>
    </row>
    <row r="14" spans="2:28" ht="14.1" customHeight="1" x14ac:dyDescent="0.25">
      <c r="B14" s="113" t="s">
        <v>840</v>
      </c>
      <c r="C14" s="114" t="s">
        <v>815</v>
      </c>
      <c r="D14" s="231">
        <v>100</v>
      </c>
      <c r="E14" s="115">
        <f>Tabel4[[#This Row],[Norm op basis van 5x per week]]*$E$7</f>
        <v>100</v>
      </c>
      <c r="F14" s="115">
        <f>Tabel4[[#This Row],[Norm op basis van 5x per week]]*$F$7</f>
        <v>100</v>
      </c>
      <c r="G14" s="115">
        <f>Tabel4[[#This Row],[Norm op basis van 5x per week]]*$G$7</f>
        <v>100</v>
      </c>
      <c r="H14" s="115">
        <f>Tabel4[[#This Row],[Norm op basis van 5x per week]]*$H$7</f>
        <v>100</v>
      </c>
      <c r="I14" s="115">
        <f>Tabel4[[#This Row],[Norm op basis van 5x per week]]*$I$7</f>
        <v>100</v>
      </c>
      <c r="J14" s="115">
        <f>Tabel4[[#This Row],[Norm op basis van 5x per week]]*$J$7</f>
        <v>90</v>
      </c>
      <c r="K14" s="115">
        <f>Tabel4[[#This Row],[Norm op basis van 5x per week]]*$K$7</f>
        <v>100</v>
      </c>
      <c r="L14" s="115">
        <f>Tabel4[[#This Row],[Norm op basis van 5x per week]]*$L$7</f>
        <v>100</v>
      </c>
    </row>
    <row r="15" spans="2:28" x14ac:dyDescent="0.25">
      <c r="B15" s="113" t="s">
        <v>841</v>
      </c>
      <c r="C15" s="114" t="s">
        <v>794</v>
      </c>
      <c r="D15" s="231">
        <v>100</v>
      </c>
      <c r="E15" s="115">
        <f>Tabel4[[#This Row],[Norm op basis van 5x per week]]*$E$7</f>
        <v>100</v>
      </c>
      <c r="F15" s="115">
        <f>Tabel4[[#This Row],[Norm op basis van 5x per week]]*$F$7</f>
        <v>100</v>
      </c>
      <c r="G15" s="115">
        <f>Tabel4[[#This Row],[Norm op basis van 5x per week]]*$G$7</f>
        <v>100</v>
      </c>
      <c r="H15" s="115">
        <f>Tabel4[[#This Row],[Norm op basis van 5x per week]]*$H$7</f>
        <v>100</v>
      </c>
      <c r="I15" s="115">
        <f>Tabel4[[#This Row],[Norm op basis van 5x per week]]*$I$7</f>
        <v>100</v>
      </c>
      <c r="J15" s="115">
        <f>Tabel4[[#This Row],[Norm op basis van 5x per week]]*$J$7</f>
        <v>90</v>
      </c>
      <c r="K15" s="115">
        <f>Tabel4[[#This Row],[Norm op basis van 5x per week]]*$K$7</f>
        <v>100</v>
      </c>
      <c r="L15" s="115">
        <f>Tabel4[[#This Row],[Norm op basis van 5x per week]]*$L$7</f>
        <v>100</v>
      </c>
    </row>
    <row r="16" spans="2:28" x14ac:dyDescent="0.25">
      <c r="B16" s="113" t="s">
        <v>842</v>
      </c>
      <c r="C16" s="114" t="s">
        <v>117</v>
      </c>
      <c r="D16" s="231">
        <v>100</v>
      </c>
      <c r="E16" s="115">
        <f>Tabel4[[#This Row],[Norm op basis van 5x per week]]*$E$7</f>
        <v>100</v>
      </c>
      <c r="F16" s="115">
        <f>Tabel4[[#This Row],[Norm op basis van 5x per week]]*$F$7</f>
        <v>100</v>
      </c>
      <c r="G16" s="115">
        <f>Tabel4[[#This Row],[Norm op basis van 5x per week]]*$G$7</f>
        <v>100</v>
      </c>
      <c r="H16" s="115">
        <f>Tabel4[[#This Row],[Norm op basis van 5x per week]]*$H$7</f>
        <v>100</v>
      </c>
      <c r="I16" s="115">
        <f>Tabel4[[#This Row],[Norm op basis van 5x per week]]*$I$7</f>
        <v>100</v>
      </c>
      <c r="J16" s="115">
        <f>Tabel4[[#This Row],[Norm op basis van 5x per week]]*$J$7</f>
        <v>90</v>
      </c>
      <c r="K16" s="115">
        <f>Tabel4[[#This Row],[Norm op basis van 5x per week]]*$K$7</f>
        <v>100</v>
      </c>
      <c r="L16" s="115">
        <f>Tabel4[[#This Row],[Norm op basis van 5x per week]]*$L$7</f>
        <v>100</v>
      </c>
    </row>
    <row r="17" spans="2:12" x14ac:dyDescent="0.25">
      <c r="B17" s="113" t="s">
        <v>843</v>
      </c>
      <c r="C17" s="114" t="s">
        <v>658</v>
      </c>
      <c r="D17" s="231">
        <v>100</v>
      </c>
      <c r="E17" s="115">
        <f>Tabel4[[#This Row],[Norm op basis van 5x per week]]*$E$7</f>
        <v>100</v>
      </c>
      <c r="F17" s="115">
        <f>Tabel4[[#This Row],[Norm op basis van 5x per week]]*$F$7</f>
        <v>100</v>
      </c>
      <c r="G17" s="115">
        <f>Tabel4[[#This Row],[Norm op basis van 5x per week]]*$G$7</f>
        <v>100</v>
      </c>
      <c r="H17" s="115">
        <f>Tabel4[[#This Row],[Norm op basis van 5x per week]]*$H$7</f>
        <v>100</v>
      </c>
      <c r="I17" s="115">
        <f>Tabel4[[#This Row],[Norm op basis van 5x per week]]*$I$7</f>
        <v>100</v>
      </c>
      <c r="J17" s="115">
        <f>Tabel4[[#This Row],[Norm op basis van 5x per week]]*$J$7</f>
        <v>90</v>
      </c>
      <c r="K17" s="115">
        <f>Tabel4[[#This Row],[Norm op basis van 5x per week]]*$K$7</f>
        <v>100</v>
      </c>
      <c r="L17" s="115">
        <f>Tabel4[[#This Row],[Norm op basis van 5x per week]]*$L$7</f>
        <v>100</v>
      </c>
    </row>
    <row r="18" spans="2:12" x14ac:dyDescent="0.25">
      <c r="B18" s="113" t="s">
        <v>844</v>
      </c>
      <c r="C18" s="114" t="s">
        <v>770</v>
      </c>
      <c r="D18" s="231">
        <v>100</v>
      </c>
      <c r="E18" s="115">
        <f>Tabel4[[#This Row],[Norm op basis van 5x per week]]*$E$7</f>
        <v>100</v>
      </c>
      <c r="F18" s="115">
        <f>Tabel4[[#This Row],[Norm op basis van 5x per week]]*$F$7</f>
        <v>100</v>
      </c>
      <c r="G18" s="115">
        <f>Tabel4[[#This Row],[Norm op basis van 5x per week]]*$G$7</f>
        <v>100</v>
      </c>
      <c r="H18" s="115">
        <f>Tabel4[[#This Row],[Norm op basis van 5x per week]]*$H$7</f>
        <v>100</v>
      </c>
      <c r="I18" s="115">
        <f>Tabel4[[#This Row],[Norm op basis van 5x per week]]*$I$7</f>
        <v>100</v>
      </c>
      <c r="J18" s="115">
        <f>Tabel4[[#This Row],[Norm op basis van 5x per week]]*$J$7</f>
        <v>90</v>
      </c>
      <c r="K18" s="115">
        <f>Tabel4[[#This Row],[Norm op basis van 5x per week]]*$K$7</f>
        <v>100</v>
      </c>
      <c r="L18" s="115">
        <f>Tabel4[[#This Row],[Norm op basis van 5x per week]]*$L$7</f>
        <v>100</v>
      </c>
    </row>
    <row r="19" spans="2:12" x14ac:dyDescent="0.25">
      <c r="B19" s="113" t="s">
        <v>845</v>
      </c>
      <c r="C19" s="114" t="s">
        <v>758</v>
      </c>
      <c r="D19" s="231">
        <v>100</v>
      </c>
      <c r="E19" s="115">
        <f>Tabel4[[#This Row],[Norm op basis van 5x per week]]*$E$7</f>
        <v>100</v>
      </c>
      <c r="F19" s="115">
        <f>Tabel4[[#This Row],[Norm op basis van 5x per week]]*$F$7</f>
        <v>100</v>
      </c>
      <c r="G19" s="115">
        <f>Tabel4[[#This Row],[Norm op basis van 5x per week]]*$G$7</f>
        <v>100</v>
      </c>
      <c r="H19" s="115">
        <f>Tabel4[[#This Row],[Norm op basis van 5x per week]]*$H$7</f>
        <v>100</v>
      </c>
      <c r="I19" s="115">
        <f>Tabel4[[#This Row],[Norm op basis van 5x per week]]*$I$7</f>
        <v>100</v>
      </c>
      <c r="J19" s="115">
        <f>Tabel4[[#This Row],[Norm op basis van 5x per week]]*$J$7</f>
        <v>90</v>
      </c>
      <c r="K19" s="115">
        <f>Tabel4[[#This Row],[Norm op basis van 5x per week]]*$K$7</f>
        <v>100</v>
      </c>
      <c r="L19" s="115">
        <f>Tabel4[[#This Row],[Norm op basis van 5x per week]]*$L$7</f>
        <v>100</v>
      </c>
    </row>
    <row r="20" spans="2:12" x14ac:dyDescent="0.25">
      <c r="B20" s="113" t="s">
        <v>846</v>
      </c>
      <c r="C20" s="114" t="s">
        <v>817</v>
      </c>
      <c r="D20" s="231">
        <v>100</v>
      </c>
      <c r="E20" s="115">
        <f>Tabel4[[#This Row],[Norm op basis van 5x per week]]*$E$7</f>
        <v>100</v>
      </c>
      <c r="F20" s="115">
        <f>Tabel4[[#This Row],[Norm op basis van 5x per week]]*$F$7</f>
        <v>100</v>
      </c>
      <c r="G20" s="115">
        <f>Tabel4[[#This Row],[Norm op basis van 5x per week]]*$G$7</f>
        <v>100</v>
      </c>
      <c r="H20" s="115">
        <f>Tabel4[[#This Row],[Norm op basis van 5x per week]]*$H$7</f>
        <v>100</v>
      </c>
      <c r="I20" s="115">
        <f>Tabel4[[#This Row],[Norm op basis van 5x per week]]*$I$7</f>
        <v>100</v>
      </c>
      <c r="J20" s="115">
        <f>Tabel4[[#This Row],[Norm op basis van 5x per week]]*$J$7</f>
        <v>90</v>
      </c>
      <c r="K20" s="115">
        <f>Tabel4[[#This Row],[Norm op basis van 5x per week]]*$K$7</f>
        <v>100</v>
      </c>
      <c r="L20" s="115">
        <f>Tabel4[[#This Row],[Norm op basis van 5x per week]]*$L$7</f>
        <v>100</v>
      </c>
    </row>
    <row r="21" spans="2:12" x14ac:dyDescent="0.25">
      <c r="B21" s="113" t="s">
        <v>847</v>
      </c>
      <c r="C21" s="114" t="s">
        <v>769</v>
      </c>
      <c r="D21" s="231">
        <v>100</v>
      </c>
      <c r="E21" s="115">
        <f>Tabel4[[#This Row],[Norm op basis van 5x per week]]*$E$7</f>
        <v>100</v>
      </c>
      <c r="F21" s="115">
        <f>Tabel4[[#This Row],[Norm op basis van 5x per week]]*$F$7</f>
        <v>100</v>
      </c>
      <c r="G21" s="115">
        <f>Tabel4[[#This Row],[Norm op basis van 5x per week]]*$G$7</f>
        <v>100</v>
      </c>
      <c r="H21" s="115">
        <f>Tabel4[[#This Row],[Norm op basis van 5x per week]]*$H$7</f>
        <v>100</v>
      </c>
      <c r="I21" s="115">
        <f>Tabel4[[#This Row],[Norm op basis van 5x per week]]*$I$7</f>
        <v>100</v>
      </c>
      <c r="J21" s="115">
        <f>Tabel4[[#This Row],[Norm op basis van 5x per week]]*$J$7</f>
        <v>90</v>
      </c>
      <c r="K21" s="115">
        <f>Tabel4[[#This Row],[Norm op basis van 5x per week]]*$K$7</f>
        <v>100</v>
      </c>
      <c r="L21" s="115">
        <f>Tabel4[[#This Row],[Norm op basis van 5x per week]]*$L$7</f>
        <v>100</v>
      </c>
    </row>
    <row r="22" spans="2:12" x14ac:dyDescent="0.25">
      <c r="B22" s="113" t="s">
        <v>848</v>
      </c>
      <c r="C22" s="114" t="s">
        <v>781</v>
      </c>
      <c r="D22" s="231">
        <v>100</v>
      </c>
      <c r="E22" s="115">
        <f>Tabel4[[#This Row],[Norm op basis van 5x per week]]*$E$7</f>
        <v>100</v>
      </c>
      <c r="F22" s="115">
        <f>Tabel4[[#This Row],[Norm op basis van 5x per week]]*$F$7</f>
        <v>100</v>
      </c>
      <c r="G22" s="115">
        <f>Tabel4[[#This Row],[Norm op basis van 5x per week]]*$G$7</f>
        <v>100</v>
      </c>
      <c r="H22" s="115">
        <f>Tabel4[[#This Row],[Norm op basis van 5x per week]]*$H$7</f>
        <v>100</v>
      </c>
      <c r="I22" s="115">
        <f>Tabel4[[#This Row],[Norm op basis van 5x per week]]*$I$7</f>
        <v>100</v>
      </c>
      <c r="J22" s="115">
        <f>Tabel4[[#This Row],[Norm op basis van 5x per week]]*$J$7</f>
        <v>90</v>
      </c>
      <c r="K22" s="115">
        <f>Tabel4[[#This Row],[Norm op basis van 5x per week]]*$K$7</f>
        <v>100</v>
      </c>
      <c r="L22" s="115">
        <f>Tabel4[[#This Row],[Norm op basis van 5x per week]]*$L$7</f>
        <v>100</v>
      </c>
    </row>
    <row r="23" spans="2:12" x14ac:dyDescent="0.25">
      <c r="B23" s="113" t="s">
        <v>849</v>
      </c>
      <c r="C23" s="114" t="s">
        <v>759</v>
      </c>
      <c r="D23" s="231">
        <v>100</v>
      </c>
      <c r="E23" s="115">
        <f>Tabel4[[#This Row],[Norm op basis van 5x per week]]*$E$7</f>
        <v>100</v>
      </c>
      <c r="F23" s="115">
        <f>Tabel4[[#This Row],[Norm op basis van 5x per week]]*$F$7</f>
        <v>100</v>
      </c>
      <c r="G23" s="115">
        <f>Tabel4[[#This Row],[Norm op basis van 5x per week]]*$G$7</f>
        <v>100</v>
      </c>
      <c r="H23" s="115">
        <f>Tabel4[[#This Row],[Norm op basis van 5x per week]]*$H$7</f>
        <v>100</v>
      </c>
      <c r="I23" s="115">
        <f>Tabel4[[#This Row],[Norm op basis van 5x per week]]*$I$7</f>
        <v>100</v>
      </c>
      <c r="J23" s="115">
        <f>Tabel4[[#This Row],[Norm op basis van 5x per week]]*$J$7</f>
        <v>90</v>
      </c>
      <c r="K23" s="115">
        <f>Tabel4[[#This Row],[Norm op basis van 5x per week]]*$K$7</f>
        <v>100</v>
      </c>
      <c r="L23" s="115">
        <f>Tabel4[[#This Row],[Norm op basis van 5x per week]]*$L$7</f>
        <v>100</v>
      </c>
    </row>
    <row r="24" spans="2:12" x14ac:dyDescent="0.25">
      <c r="B24" s="113" t="s">
        <v>850</v>
      </c>
      <c r="C24" s="114" t="s">
        <v>760</v>
      </c>
      <c r="D24" s="231">
        <v>100</v>
      </c>
      <c r="E24" s="115">
        <f>Tabel4[[#This Row],[Norm op basis van 5x per week]]*$E$7</f>
        <v>100</v>
      </c>
      <c r="F24" s="115">
        <f>Tabel4[[#This Row],[Norm op basis van 5x per week]]*$F$7</f>
        <v>100</v>
      </c>
      <c r="G24" s="115">
        <f>Tabel4[[#This Row],[Norm op basis van 5x per week]]*$G$7</f>
        <v>100</v>
      </c>
      <c r="H24" s="115">
        <f>Tabel4[[#This Row],[Norm op basis van 5x per week]]*$H$7</f>
        <v>100</v>
      </c>
      <c r="I24" s="115">
        <f>Tabel4[[#This Row],[Norm op basis van 5x per week]]*$I$7</f>
        <v>100</v>
      </c>
      <c r="J24" s="115">
        <f>Tabel4[[#This Row],[Norm op basis van 5x per week]]*$J$7</f>
        <v>90</v>
      </c>
      <c r="K24" s="115">
        <f>Tabel4[[#This Row],[Norm op basis van 5x per week]]*$K$7</f>
        <v>100</v>
      </c>
      <c r="L24" s="115">
        <f>Tabel4[[#This Row],[Norm op basis van 5x per week]]*$L$7</f>
        <v>100</v>
      </c>
    </row>
    <row r="25" spans="2:12" x14ac:dyDescent="0.25">
      <c r="B25" s="113" t="s">
        <v>851</v>
      </c>
      <c r="C25" s="114" t="s">
        <v>818</v>
      </c>
      <c r="D25" s="231">
        <v>100</v>
      </c>
      <c r="E25" s="115">
        <f>Tabel4[[#This Row],[Norm op basis van 5x per week]]*$E$7</f>
        <v>100</v>
      </c>
      <c r="F25" s="115">
        <f>Tabel4[[#This Row],[Norm op basis van 5x per week]]*$F$7</f>
        <v>100</v>
      </c>
      <c r="G25" s="115">
        <f>Tabel4[[#This Row],[Norm op basis van 5x per week]]*$G$7</f>
        <v>100</v>
      </c>
      <c r="H25" s="115">
        <f>Tabel4[[#This Row],[Norm op basis van 5x per week]]*$H$7</f>
        <v>100</v>
      </c>
      <c r="I25" s="115">
        <f>Tabel4[[#This Row],[Norm op basis van 5x per week]]*$I$7</f>
        <v>100</v>
      </c>
      <c r="J25" s="115">
        <f>Tabel4[[#This Row],[Norm op basis van 5x per week]]*$J$7</f>
        <v>90</v>
      </c>
      <c r="K25" s="115">
        <f>Tabel4[[#This Row],[Norm op basis van 5x per week]]*$K$7</f>
        <v>100</v>
      </c>
      <c r="L25" s="115">
        <f>Tabel4[[#This Row],[Norm op basis van 5x per week]]*$L$7</f>
        <v>100</v>
      </c>
    </row>
    <row r="26" spans="2:12" x14ac:dyDescent="0.25">
      <c r="B26" s="113" t="s">
        <v>852</v>
      </c>
      <c r="C26" s="114" t="s">
        <v>762</v>
      </c>
      <c r="D26" s="231">
        <v>100</v>
      </c>
      <c r="E26" s="115">
        <f>Tabel4[[#This Row],[Norm op basis van 5x per week]]*$E$7</f>
        <v>100</v>
      </c>
      <c r="F26" s="115">
        <f>Tabel4[[#This Row],[Norm op basis van 5x per week]]*$F$7</f>
        <v>100</v>
      </c>
      <c r="G26" s="115">
        <f>Tabel4[[#This Row],[Norm op basis van 5x per week]]*$G$7</f>
        <v>100</v>
      </c>
      <c r="H26" s="115">
        <f>Tabel4[[#This Row],[Norm op basis van 5x per week]]*$H$7</f>
        <v>100</v>
      </c>
      <c r="I26" s="115">
        <f>Tabel4[[#This Row],[Norm op basis van 5x per week]]*$I$7</f>
        <v>100</v>
      </c>
      <c r="J26" s="115">
        <f>Tabel4[[#This Row],[Norm op basis van 5x per week]]*$J$7</f>
        <v>90</v>
      </c>
      <c r="K26" s="115">
        <f>Tabel4[[#This Row],[Norm op basis van 5x per week]]*$K$7</f>
        <v>100</v>
      </c>
      <c r="L26" s="115">
        <f>Tabel4[[#This Row],[Norm op basis van 5x per week]]*$L$7</f>
        <v>100</v>
      </c>
    </row>
    <row r="27" spans="2:12" x14ac:dyDescent="0.25">
      <c r="B27" s="113" t="s">
        <v>853</v>
      </c>
      <c r="C27" s="114" t="s">
        <v>659</v>
      </c>
      <c r="D27" s="113">
        <v>0</v>
      </c>
      <c r="E27" s="115">
        <f>Tabel4[[#This Row],[Norm op basis van 5x per week]]*$E$7</f>
        <v>0</v>
      </c>
      <c r="F27" s="115">
        <f>Tabel4[[#This Row],[Norm op basis van 5x per week]]*$F$7</f>
        <v>0</v>
      </c>
      <c r="G27" s="115">
        <f>Tabel4[[#This Row],[Norm op basis van 5x per week]]*$G$7</f>
        <v>0</v>
      </c>
      <c r="H27" s="115">
        <f>Tabel4[[#This Row],[Norm op basis van 5x per week]]*$H$7</f>
        <v>0</v>
      </c>
      <c r="I27" s="115">
        <f>Tabel4[[#This Row],[Norm op basis van 5x per week]]*$I$7</f>
        <v>0</v>
      </c>
      <c r="J27" s="115">
        <f>Tabel4[[#This Row],[Norm op basis van 5x per week]]*$J$7</f>
        <v>0</v>
      </c>
      <c r="K27" s="115">
        <f>Tabel4[[#This Row],[Norm op basis van 5x per week]]*$K$7</f>
        <v>0</v>
      </c>
      <c r="L27" s="115">
        <f>Tabel4[[#This Row],[Norm op basis van 5x per week]]*$L$7</f>
        <v>0</v>
      </c>
    </row>
    <row r="29" spans="2:12" ht="18.75" x14ac:dyDescent="0.3">
      <c r="B29" s="109" t="s">
        <v>885</v>
      </c>
    </row>
    <row r="30" spans="2:12" ht="19.5" thickBot="1" x14ac:dyDescent="0.35">
      <c r="B30" s="265" t="s">
        <v>897</v>
      </c>
      <c r="C30" s="265"/>
      <c r="D30" s="265"/>
    </row>
    <row r="31" spans="2:12" ht="15.75" thickBot="1" x14ac:dyDescent="0.3">
      <c r="B31" s="189" t="s">
        <v>894</v>
      </c>
      <c r="C31" s="189" t="s">
        <v>896</v>
      </c>
      <c r="D31" s="189" t="s">
        <v>656</v>
      </c>
    </row>
    <row r="32" spans="2:12" x14ac:dyDescent="0.25">
      <c r="B32" s="188" t="s">
        <v>599</v>
      </c>
      <c r="C32" s="225">
        <v>0</v>
      </c>
      <c r="D32" s="188" t="s">
        <v>566</v>
      </c>
    </row>
    <row r="33" spans="2:4" x14ac:dyDescent="0.25">
      <c r="B33" s="188" t="s">
        <v>600</v>
      </c>
      <c r="C33" s="225">
        <v>0</v>
      </c>
      <c r="D33" s="188" t="s">
        <v>566</v>
      </c>
    </row>
    <row r="34" spans="2:4" x14ac:dyDescent="0.25">
      <c r="B34" s="188" t="s">
        <v>601</v>
      </c>
      <c r="C34" s="225">
        <v>0</v>
      </c>
      <c r="D34" s="188" t="s">
        <v>566</v>
      </c>
    </row>
    <row r="35" spans="2:4" x14ac:dyDescent="0.25">
      <c r="B35" s="188" t="s">
        <v>602</v>
      </c>
      <c r="C35" s="225">
        <v>0</v>
      </c>
      <c r="D35" s="188" t="s">
        <v>566</v>
      </c>
    </row>
    <row r="36" spans="2:4" x14ac:dyDescent="0.25">
      <c r="B36" s="188" t="s">
        <v>603</v>
      </c>
      <c r="C36" s="225">
        <v>0</v>
      </c>
      <c r="D36" s="188" t="s">
        <v>566</v>
      </c>
    </row>
    <row r="37" spans="2:4" x14ac:dyDescent="0.25">
      <c r="B37" s="188" t="s">
        <v>604</v>
      </c>
      <c r="C37" s="225">
        <v>0</v>
      </c>
      <c r="D37" s="188" t="s">
        <v>566</v>
      </c>
    </row>
    <row r="38" spans="2:4" x14ac:dyDescent="0.25">
      <c r="B38" s="188" t="s">
        <v>605</v>
      </c>
      <c r="C38" s="225">
        <v>0</v>
      </c>
      <c r="D38" s="188" t="s">
        <v>566</v>
      </c>
    </row>
    <row r="39" spans="2:4" x14ac:dyDescent="0.25">
      <c r="B39" s="188" t="s">
        <v>606</v>
      </c>
      <c r="C39" s="225">
        <v>0</v>
      </c>
      <c r="D39" s="188" t="s">
        <v>895</v>
      </c>
    </row>
    <row r="40" spans="2:4" x14ac:dyDescent="0.25">
      <c r="B40" s="188" t="s">
        <v>607</v>
      </c>
      <c r="C40" s="225">
        <v>0</v>
      </c>
      <c r="D40" s="188" t="s">
        <v>895</v>
      </c>
    </row>
    <row r="41" spans="2:4" x14ac:dyDescent="0.25">
      <c r="B41" s="188" t="s">
        <v>608</v>
      </c>
      <c r="C41" s="225">
        <v>0</v>
      </c>
      <c r="D41" s="188" t="s">
        <v>827</v>
      </c>
    </row>
    <row r="42" spans="2:4" x14ac:dyDescent="0.25">
      <c r="B42" s="188" t="s">
        <v>609</v>
      </c>
      <c r="C42" s="225">
        <v>0</v>
      </c>
      <c r="D42" s="188" t="s">
        <v>895</v>
      </c>
    </row>
    <row r="44" spans="2:4" ht="19.5" thickBot="1" x14ac:dyDescent="0.35">
      <c r="B44" s="109" t="s">
        <v>898</v>
      </c>
    </row>
    <row r="45" spans="2:4" ht="15.75" thickBot="1" x14ac:dyDescent="0.3">
      <c r="B45" s="189" t="s">
        <v>894</v>
      </c>
      <c r="C45" s="189" t="s">
        <v>896</v>
      </c>
      <c r="D45" s="189" t="s">
        <v>656</v>
      </c>
    </row>
    <row r="46" spans="2:4" x14ac:dyDescent="0.25">
      <c r="B46" s="188" t="s">
        <v>870</v>
      </c>
      <c r="C46" s="225">
        <v>0</v>
      </c>
      <c r="D46" s="188" t="s">
        <v>566</v>
      </c>
    </row>
    <row r="47" spans="2:4" x14ac:dyDescent="0.25">
      <c r="B47" s="188" t="s">
        <v>905</v>
      </c>
      <c r="C47" s="225">
        <v>0</v>
      </c>
      <c r="D47" s="188" t="s">
        <v>566</v>
      </c>
    </row>
    <row r="48" spans="2:4" x14ac:dyDescent="0.25">
      <c r="B48" s="188" t="s">
        <v>904</v>
      </c>
      <c r="C48" s="225">
        <v>0</v>
      </c>
      <c r="D48" s="188" t="s">
        <v>566</v>
      </c>
    </row>
    <row r="49" spans="2:4" x14ac:dyDescent="0.25">
      <c r="B49" s="188" t="s">
        <v>906</v>
      </c>
      <c r="C49" s="225">
        <v>0</v>
      </c>
      <c r="D49" s="188" t="s">
        <v>566</v>
      </c>
    </row>
    <row r="50" spans="2:4" x14ac:dyDescent="0.25">
      <c r="B50" s="188" t="s">
        <v>912</v>
      </c>
      <c r="C50" s="225">
        <v>0</v>
      </c>
      <c r="D50" s="188" t="s">
        <v>566</v>
      </c>
    </row>
  </sheetData>
  <sheetProtection algorithmName="SHA-512" hashValue="8v9N3X4RI5MjoofxEv2Cr5Sfm0v51iEizf8CC5JrInu3K4Yf0lDRb/txZXsYKee4Zj9kne1nWAP1qcuKz4lipQ==" saltValue="dRUe/xLdXv4PE3cFdOLbNg==" spinCount="100000" sheet="1" objects="1" scenarios="1"/>
  <sortState xmlns:xlrd2="http://schemas.microsoft.com/office/spreadsheetml/2017/richdata2" ref="B8:D26">
    <sortCondition ref="B8:B26"/>
  </sortState>
  <mergeCells count="3">
    <mergeCell ref="B3:F3"/>
    <mergeCell ref="E5:L5"/>
    <mergeCell ref="B30:D30"/>
  </mergeCells>
  <phoneticPr fontId="17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8E06-2257-4A63-A4DE-5A0DEF4C0892}">
  <dimension ref="A1:Y1483"/>
  <sheetViews>
    <sheetView showGridLines="0" topLeftCell="B1" zoomScale="85" zoomScaleNormal="85" workbookViewId="0">
      <selection activeCell="R1261" sqref="R1261"/>
    </sheetView>
  </sheetViews>
  <sheetFormatPr defaultColWidth="8.7109375" defaultRowHeight="13.5" x14ac:dyDescent="0.25"/>
  <cols>
    <col min="1" max="1" width="0" style="209" hidden="1" customWidth="1"/>
    <col min="2" max="2" width="5" style="9" customWidth="1"/>
    <col min="3" max="3" width="32.5703125" style="9" customWidth="1"/>
    <col min="4" max="4" width="15.140625" style="9" customWidth="1"/>
    <col min="5" max="5" width="13.85546875" style="17" bestFit="1" customWidth="1"/>
    <col min="6" max="6" width="19.85546875" style="9" customWidth="1"/>
    <col min="7" max="7" width="29.28515625" style="9" bestFit="1" customWidth="1"/>
    <col min="8" max="8" width="35.42578125" style="9" customWidth="1"/>
    <col min="9" max="9" width="22.140625" style="9" customWidth="1"/>
    <col min="10" max="10" width="17" style="9" customWidth="1"/>
    <col min="11" max="11" width="13.5703125" style="9" customWidth="1"/>
    <col min="12" max="12" width="13.5703125" style="17" customWidth="1"/>
    <col min="13" max="13" width="19" style="17" customWidth="1"/>
    <col min="14" max="14" width="16.28515625" style="17" customWidth="1"/>
    <col min="15" max="15" width="18.7109375" style="21" customWidth="1"/>
    <col min="16" max="16" width="22.140625" style="154" customWidth="1"/>
    <col min="17" max="17" width="5.5703125" style="168" hidden="1" customWidth="1"/>
    <col min="18" max="18" width="27.5703125" style="16" customWidth="1"/>
    <col min="19" max="21" width="9.140625" style="16" hidden="1" customWidth="1"/>
    <col min="22" max="22" width="29" style="16" customWidth="1"/>
    <col min="23" max="23" width="31.42578125" style="16" customWidth="1"/>
    <col min="24" max="24" width="34.28515625" style="9" customWidth="1"/>
    <col min="25" max="25" width="3" style="9" customWidth="1"/>
    <col min="26" max="16384" width="8.7109375" style="9"/>
  </cols>
  <sheetData>
    <row r="1" spans="1:25" ht="14.1" customHeight="1" x14ac:dyDescent="0.25">
      <c r="C1" s="12"/>
      <c r="D1" s="12"/>
      <c r="E1" s="10"/>
      <c r="F1" s="11"/>
      <c r="G1" s="12"/>
      <c r="H1" s="12"/>
      <c r="I1" s="13"/>
      <c r="J1" s="13"/>
      <c r="K1" s="14"/>
      <c r="L1" s="161"/>
      <c r="M1" s="14"/>
      <c r="N1" s="14"/>
      <c r="O1" s="14"/>
      <c r="P1" s="150"/>
      <c r="Q1" s="164"/>
      <c r="R1" s="15"/>
      <c r="S1" s="15"/>
      <c r="T1" s="15"/>
      <c r="U1" s="15"/>
      <c r="V1" s="15"/>
      <c r="W1" s="15"/>
      <c r="X1" s="12"/>
    </row>
    <row r="2" spans="1:25" ht="48" customHeight="1" x14ac:dyDescent="0.55000000000000004">
      <c r="C2" s="59" t="s">
        <v>824</v>
      </c>
      <c r="D2" s="12"/>
      <c r="E2" s="10"/>
      <c r="F2" s="11"/>
      <c r="G2" s="12"/>
      <c r="H2" s="12"/>
      <c r="I2" s="13"/>
      <c r="J2" s="13"/>
      <c r="K2" s="14"/>
      <c r="L2" s="161"/>
      <c r="M2" s="14"/>
      <c r="N2" s="14"/>
      <c r="O2" s="14"/>
      <c r="P2" s="150"/>
      <c r="Q2" s="164"/>
      <c r="R2" s="15"/>
      <c r="S2" s="15"/>
      <c r="T2" s="15"/>
      <c r="U2" s="15"/>
      <c r="V2" s="15"/>
      <c r="W2" s="15"/>
      <c r="X2" s="12"/>
    </row>
    <row r="3" spans="1:25" ht="25.5" customHeight="1" x14ac:dyDescent="0.4">
      <c r="C3" s="61" t="s">
        <v>825</v>
      </c>
      <c r="D3" s="12"/>
      <c r="E3" s="10"/>
      <c r="F3" s="11"/>
      <c r="G3" s="12"/>
      <c r="H3" s="12"/>
      <c r="I3" s="13"/>
      <c r="J3" s="13"/>
      <c r="K3" s="14"/>
      <c r="L3" s="161"/>
      <c r="M3" s="14"/>
      <c r="N3" s="14"/>
      <c r="O3" s="14"/>
      <c r="P3" s="150"/>
      <c r="Q3" s="164"/>
      <c r="R3" s="15"/>
      <c r="S3" s="15"/>
      <c r="T3" s="15"/>
      <c r="U3" s="15"/>
      <c r="V3" s="173" t="s">
        <v>892</v>
      </c>
      <c r="W3" s="12"/>
      <c r="X3" s="12"/>
    </row>
    <row r="4" spans="1:25" ht="14.1" customHeight="1" x14ac:dyDescent="0.25">
      <c r="C4" s="12"/>
      <c r="D4" s="12"/>
      <c r="E4" s="10"/>
      <c r="F4" s="11"/>
      <c r="G4" s="12"/>
      <c r="H4" s="12"/>
      <c r="I4" s="13"/>
      <c r="J4" s="13"/>
      <c r="K4" s="14"/>
      <c r="L4" s="161"/>
      <c r="M4" s="14"/>
      <c r="N4" s="14"/>
      <c r="O4" s="14"/>
      <c r="P4" s="150"/>
      <c r="Q4" s="164"/>
      <c r="R4" s="15"/>
      <c r="S4" s="15"/>
      <c r="T4" s="15"/>
      <c r="U4" s="15"/>
      <c r="V4" s="266">
        <f>'3. Uurtarief'!F48</f>
        <v>1</v>
      </c>
      <c r="W4" s="12"/>
      <c r="X4" s="12"/>
    </row>
    <row r="5" spans="1:25" ht="14.1" customHeight="1" x14ac:dyDescent="0.25">
      <c r="C5" s="12"/>
      <c r="D5" s="12"/>
      <c r="E5" s="10"/>
      <c r="F5" s="11"/>
      <c r="G5" s="12"/>
      <c r="H5" s="12"/>
      <c r="I5" s="13"/>
      <c r="J5" s="13"/>
      <c r="K5" s="14"/>
      <c r="L5" s="161"/>
      <c r="M5" s="14"/>
      <c r="N5" s="14"/>
      <c r="O5" s="14"/>
      <c r="P5" s="150"/>
      <c r="Q5" s="164"/>
      <c r="R5" s="15"/>
      <c r="S5" s="15"/>
      <c r="T5" s="15"/>
      <c r="U5" s="15"/>
      <c r="V5" s="266"/>
      <c r="W5" s="12"/>
      <c r="X5" s="12"/>
    </row>
    <row r="6" spans="1:25" ht="58.9" customHeight="1" x14ac:dyDescent="0.25">
      <c r="C6" s="175" t="s">
        <v>0</v>
      </c>
      <c r="D6" s="176" t="s">
        <v>561</v>
      </c>
      <c r="E6" s="177" t="s">
        <v>1</v>
      </c>
      <c r="F6" s="176" t="s">
        <v>2</v>
      </c>
      <c r="G6" s="176" t="s">
        <v>822</v>
      </c>
      <c r="H6" s="178" t="s">
        <v>3</v>
      </c>
      <c r="I6" s="178" t="s">
        <v>4</v>
      </c>
      <c r="J6" s="178" t="s">
        <v>900</v>
      </c>
      <c r="K6" s="179" t="s">
        <v>5</v>
      </c>
      <c r="L6" s="180" t="s">
        <v>883</v>
      </c>
      <c r="M6" s="181" t="s">
        <v>612</v>
      </c>
      <c r="N6" s="181" t="s">
        <v>901</v>
      </c>
      <c r="O6" s="182" t="s">
        <v>884</v>
      </c>
      <c r="P6" s="183" t="s">
        <v>887</v>
      </c>
      <c r="Q6" s="184" t="s">
        <v>889</v>
      </c>
      <c r="R6" s="185" t="s">
        <v>888</v>
      </c>
      <c r="S6" s="185" t="s">
        <v>856</v>
      </c>
      <c r="T6" s="185" t="s">
        <v>857</v>
      </c>
      <c r="U6" s="185" t="s">
        <v>858</v>
      </c>
      <c r="V6" s="186" t="s">
        <v>891</v>
      </c>
      <c r="W6" s="186" t="s">
        <v>893</v>
      </c>
      <c r="X6" s="187" t="s">
        <v>6</v>
      </c>
      <c r="Y6" s="17"/>
    </row>
    <row r="7" spans="1:25" s="18" customFormat="1" ht="14.1" customHeight="1" x14ac:dyDescent="0.25">
      <c r="A7" s="210" t="str">
        <f>_xlfn.CONCAT(Tabel3[[#This Row],[Locatie]],Tabel3[[#This Row],[Vloergroep]])</f>
        <v>BeekbergenHarde vloer</v>
      </c>
      <c r="C7" s="69" t="s">
        <v>7</v>
      </c>
      <c r="D7" s="70" t="s">
        <v>562</v>
      </c>
      <c r="E7" s="71" t="s">
        <v>8</v>
      </c>
      <c r="F7" s="72" t="s">
        <v>9</v>
      </c>
      <c r="G7" s="73" t="s">
        <v>10</v>
      </c>
      <c r="H7" s="73" t="s">
        <v>821</v>
      </c>
      <c r="I7" s="73" t="s">
        <v>11</v>
      </c>
      <c r="J7" s="73" t="s">
        <v>902</v>
      </c>
      <c r="K7" s="74">
        <v>25</v>
      </c>
      <c r="L7" s="157">
        <v>40</v>
      </c>
      <c r="M7" s="158" t="s">
        <v>879</v>
      </c>
      <c r="N7" s="158">
        <f>IF(Tabel3[[#This Row],[Uitvoerings-
momenten]]=0,0,Tabel3[[#This Row],[M2 vloer ]])</f>
        <v>25</v>
      </c>
      <c r="O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" s="151">
        <f>Tabel3[[#This Row],[M2 vloer ]]*Tabel3[[#This Row],[Uitvoerings-
momenten]]</f>
        <v>5000</v>
      </c>
      <c r="Q7" s="165">
        <f>VLOOKUP(Tabel3[[#This Row],[Frequentie]],Transformatie!$B$4:$D$12,3,0)</f>
        <v>10</v>
      </c>
      <c r="R7" s="26">
        <f>IF(Tabel3[[#This Row],[M2 op basis van uitvoeringsmomenten]]=0,0,VLOOKUP(Tabel3[[#This Row],[Ruimte categorie]],'4. Normen &amp; Tarieven'!$C$8:$L$27,Tabel3[[#This Row],[Transformatie]],0))</f>
        <v>100</v>
      </c>
      <c r="S7" s="75"/>
      <c r="T7" s="75"/>
      <c r="U7" s="75"/>
      <c r="V7" s="172">
        <f>IF(Tabel3[[#This Row],[Prestatienorm inschrijver]]=0,0,Tabel3[[#This Row],[M2 op basis van uitvoeringsmomenten]]/Tabel3[[#This Row],[Prestatienorm inschrijver]])</f>
        <v>50</v>
      </c>
      <c r="W7" s="174">
        <f>Tabel3[[#This Row],[Aantal uur per jaar]]*$V$4</f>
        <v>50</v>
      </c>
      <c r="X7" s="76"/>
      <c r="Y7" s="9"/>
    </row>
    <row r="8" spans="1:25" ht="14.1" customHeight="1" x14ac:dyDescent="0.25">
      <c r="A8" s="210" t="str">
        <f>_xlfn.CONCAT(Tabel3[[#This Row],[Locatie]],Tabel3[[#This Row],[Vloergroep]])</f>
        <v>BeekbergenTapijt</v>
      </c>
      <c r="C8" s="69" t="s">
        <v>7</v>
      </c>
      <c r="D8" s="70" t="s">
        <v>562</v>
      </c>
      <c r="E8" s="71" t="s">
        <v>8</v>
      </c>
      <c r="F8" s="72" t="s">
        <v>12</v>
      </c>
      <c r="G8" s="73" t="s">
        <v>13</v>
      </c>
      <c r="H8" s="73" t="s">
        <v>761</v>
      </c>
      <c r="I8" s="73" t="s">
        <v>14</v>
      </c>
      <c r="J8" s="73" t="s">
        <v>14</v>
      </c>
      <c r="K8" s="74">
        <v>14.5</v>
      </c>
      <c r="L8" s="157">
        <v>40</v>
      </c>
      <c r="M8" s="158" t="s">
        <v>879</v>
      </c>
      <c r="N8" s="158">
        <f>IF(Tabel3[[#This Row],[Uitvoerings-
momenten]]=0,0,Tabel3[[#This Row],[M2 vloer ]])</f>
        <v>14.5</v>
      </c>
      <c r="O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" s="151">
        <f>Tabel3[[#This Row],[M2 vloer ]]*Tabel3[[#This Row],[Uitvoerings-
momenten]]</f>
        <v>2900</v>
      </c>
      <c r="Q8" s="165">
        <f>VLOOKUP(Tabel3[[#This Row],[Frequentie]],Transformatie!$B$4:$D$12,3,0)</f>
        <v>10</v>
      </c>
      <c r="R8" s="26">
        <f>IF(Tabel3[[#This Row],[M2 op basis van uitvoeringsmomenten]]=0,0,VLOOKUP(Tabel3[[#This Row],[Ruimte categorie]],'4. Normen &amp; Tarieven'!$C$8:$L$27,Tabel3[[#This Row],[Transformatie]],0))</f>
        <v>100</v>
      </c>
      <c r="S8" s="26"/>
      <c r="T8" s="26"/>
      <c r="U8" s="26"/>
      <c r="V8" s="172">
        <f>IF(Tabel3[[#This Row],[Prestatienorm inschrijver]]=0,0,Tabel3[[#This Row],[M2 op basis van uitvoeringsmomenten]]/Tabel3[[#This Row],[Prestatienorm inschrijver]])</f>
        <v>29</v>
      </c>
      <c r="W8" s="174">
        <f>Tabel3[[#This Row],[Aantal uur per jaar]]*$V$4</f>
        <v>29</v>
      </c>
      <c r="X8" s="76"/>
    </row>
    <row r="9" spans="1:25" ht="14.1" customHeight="1" x14ac:dyDescent="0.25">
      <c r="A9" s="210" t="str">
        <f>_xlfn.CONCAT(Tabel3[[#This Row],[Locatie]],Tabel3[[#This Row],[Vloergroep]])</f>
        <v>BeekbergenLino</v>
      </c>
      <c r="C9" s="69" t="s">
        <v>7</v>
      </c>
      <c r="D9" s="70" t="s">
        <v>562</v>
      </c>
      <c r="E9" s="71" t="s">
        <v>8</v>
      </c>
      <c r="F9" s="72" t="s">
        <v>15</v>
      </c>
      <c r="G9" s="73" t="s">
        <v>16</v>
      </c>
      <c r="H9" s="73" t="s">
        <v>761</v>
      </c>
      <c r="I9" s="73" t="s">
        <v>17</v>
      </c>
      <c r="J9" s="73" t="s">
        <v>903</v>
      </c>
      <c r="K9" s="74">
        <v>74.2</v>
      </c>
      <c r="L9" s="157">
        <v>40</v>
      </c>
      <c r="M9" s="158" t="s">
        <v>879</v>
      </c>
      <c r="N9" s="158">
        <f>IF(Tabel3[[#This Row],[Uitvoerings-
momenten]]=0,0,Tabel3[[#This Row],[M2 vloer ]])</f>
        <v>74.2</v>
      </c>
      <c r="O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" s="151">
        <f>Tabel3[[#This Row],[M2 vloer ]]*Tabel3[[#This Row],[Uitvoerings-
momenten]]</f>
        <v>14840</v>
      </c>
      <c r="Q9" s="165">
        <f>VLOOKUP(Tabel3[[#This Row],[Frequentie]],Transformatie!$B$4:$D$12,3,0)</f>
        <v>10</v>
      </c>
      <c r="R9" s="26">
        <f>IF(Tabel3[[#This Row],[M2 op basis van uitvoeringsmomenten]]=0,0,VLOOKUP(Tabel3[[#This Row],[Ruimte categorie]],'4. Normen &amp; Tarieven'!$C$8:$L$27,Tabel3[[#This Row],[Transformatie]],0))</f>
        <v>100</v>
      </c>
      <c r="S9" s="26"/>
      <c r="T9" s="26"/>
      <c r="U9" s="26"/>
      <c r="V9" s="172">
        <f>IF(Tabel3[[#This Row],[Prestatienorm inschrijver]]=0,0,Tabel3[[#This Row],[M2 op basis van uitvoeringsmomenten]]/Tabel3[[#This Row],[Prestatienorm inschrijver]])</f>
        <v>148.4</v>
      </c>
      <c r="W9" s="174">
        <f>Tabel3[[#This Row],[Aantal uur per jaar]]*$V$4</f>
        <v>148.4</v>
      </c>
      <c r="X9" s="76"/>
    </row>
    <row r="10" spans="1:25" ht="14.1" customHeight="1" x14ac:dyDescent="0.25">
      <c r="A10" s="210" t="str">
        <f>_xlfn.CONCAT(Tabel3[[#This Row],[Locatie]],Tabel3[[#This Row],[Vloergroep]])</f>
        <v>BeekbergenLino</v>
      </c>
      <c r="C10" s="69" t="s">
        <v>7</v>
      </c>
      <c r="D10" s="70" t="s">
        <v>562</v>
      </c>
      <c r="E10" s="71" t="s">
        <v>8</v>
      </c>
      <c r="F10" s="72" t="s">
        <v>18</v>
      </c>
      <c r="G10" s="70" t="s">
        <v>19</v>
      </c>
      <c r="H10" s="73" t="s">
        <v>761</v>
      </c>
      <c r="I10" s="73" t="s">
        <v>17</v>
      </c>
      <c r="J10" s="73" t="s">
        <v>903</v>
      </c>
      <c r="K10" s="74">
        <v>31.9</v>
      </c>
      <c r="L10" s="157">
        <v>40</v>
      </c>
      <c r="M10" s="158" t="s">
        <v>879</v>
      </c>
      <c r="N10" s="158">
        <f>IF(Tabel3[[#This Row],[Uitvoerings-
momenten]]=0,0,Tabel3[[#This Row],[M2 vloer ]])</f>
        <v>31.9</v>
      </c>
      <c r="O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" s="151">
        <f>Tabel3[[#This Row],[M2 vloer ]]*Tabel3[[#This Row],[Uitvoerings-
momenten]]</f>
        <v>6380</v>
      </c>
      <c r="Q10" s="165">
        <f>VLOOKUP(Tabel3[[#This Row],[Frequentie]],Transformatie!$B$4:$D$12,3,0)</f>
        <v>10</v>
      </c>
      <c r="R10" s="26">
        <f>IF(Tabel3[[#This Row],[M2 op basis van uitvoeringsmomenten]]=0,0,VLOOKUP(Tabel3[[#This Row],[Ruimte categorie]],'4. Normen &amp; Tarieven'!$C$8:$L$27,Tabel3[[#This Row],[Transformatie]],0))</f>
        <v>100</v>
      </c>
      <c r="S10" s="26"/>
      <c r="T10" s="26"/>
      <c r="U10" s="26"/>
      <c r="V10" s="172">
        <f>IF(Tabel3[[#This Row],[Prestatienorm inschrijver]]=0,0,Tabel3[[#This Row],[M2 op basis van uitvoeringsmomenten]]/Tabel3[[#This Row],[Prestatienorm inschrijver]])</f>
        <v>63.8</v>
      </c>
      <c r="W10" s="174">
        <f>Tabel3[[#This Row],[Aantal uur per jaar]]*$V$4</f>
        <v>63.8</v>
      </c>
      <c r="X10" s="76"/>
    </row>
    <row r="11" spans="1:25" ht="14.1" customHeight="1" x14ac:dyDescent="0.25">
      <c r="A11" s="210" t="str">
        <f>_xlfn.CONCAT(Tabel3[[#This Row],[Locatie]],Tabel3[[#This Row],[Vloergroep]])</f>
        <v>BeekbergenHarde vloer</v>
      </c>
      <c r="C11" s="69" t="s">
        <v>7</v>
      </c>
      <c r="D11" s="70" t="s">
        <v>562</v>
      </c>
      <c r="E11" s="71" t="s">
        <v>8</v>
      </c>
      <c r="F11" s="72" t="s">
        <v>20</v>
      </c>
      <c r="G11" s="73" t="s">
        <v>21</v>
      </c>
      <c r="H11" s="73" t="s">
        <v>759</v>
      </c>
      <c r="I11" s="73" t="s">
        <v>22</v>
      </c>
      <c r="J11" s="73" t="s">
        <v>902</v>
      </c>
      <c r="K11" s="74">
        <v>12.8</v>
      </c>
      <c r="L11" s="157">
        <v>40</v>
      </c>
      <c r="M11" s="158" t="s">
        <v>879</v>
      </c>
      <c r="N11" s="158">
        <f>IF(Tabel3[[#This Row],[Uitvoerings-
momenten]]=0,0,Tabel3[[#This Row],[M2 vloer ]])</f>
        <v>12.8</v>
      </c>
      <c r="O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" s="151">
        <f>Tabel3[[#This Row],[M2 vloer ]]*Tabel3[[#This Row],[Uitvoerings-
momenten]]</f>
        <v>2560</v>
      </c>
      <c r="Q11" s="165">
        <f>VLOOKUP(Tabel3[[#This Row],[Frequentie]],Transformatie!$B$4:$D$12,3,0)</f>
        <v>10</v>
      </c>
      <c r="R11" s="26">
        <f>IF(Tabel3[[#This Row],[M2 op basis van uitvoeringsmomenten]]=0,0,VLOOKUP(Tabel3[[#This Row],[Ruimte categorie]],'4. Normen &amp; Tarieven'!$C$8:$L$27,Tabel3[[#This Row],[Transformatie]],0))</f>
        <v>100</v>
      </c>
      <c r="S11" s="26"/>
      <c r="T11" s="26"/>
      <c r="U11" s="26"/>
      <c r="V11" s="172">
        <f>IF(Tabel3[[#This Row],[Prestatienorm inschrijver]]=0,0,Tabel3[[#This Row],[M2 op basis van uitvoeringsmomenten]]/Tabel3[[#This Row],[Prestatienorm inschrijver]])</f>
        <v>25.6</v>
      </c>
      <c r="W11" s="174">
        <f>Tabel3[[#This Row],[Aantal uur per jaar]]*$V$4</f>
        <v>25.6</v>
      </c>
      <c r="X11" s="76"/>
    </row>
    <row r="12" spans="1:25" ht="14.1" customHeight="1" x14ac:dyDescent="0.25">
      <c r="A12" s="210" t="str">
        <f>_xlfn.CONCAT(Tabel3[[#This Row],[Locatie]],Tabel3[[#This Row],[Vloergroep]])</f>
        <v>BeekbergenLino</v>
      </c>
      <c r="C12" s="69" t="s">
        <v>7</v>
      </c>
      <c r="D12" s="70" t="s">
        <v>562</v>
      </c>
      <c r="E12" s="71" t="s">
        <v>8</v>
      </c>
      <c r="F12" s="72" t="s">
        <v>23</v>
      </c>
      <c r="G12" s="73" t="s">
        <v>24</v>
      </c>
      <c r="H12" s="77" t="s">
        <v>25</v>
      </c>
      <c r="I12" s="73" t="s">
        <v>17</v>
      </c>
      <c r="J12" s="73" t="s">
        <v>903</v>
      </c>
      <c r="K12" s="74">
        <v>5.6</v>
      </c>
      <c r="L12" s="157">
        <v>40</v>
      </c>
      <c r="M12" s="158" t="s">
        <v>877</v>
      </c>
      <c r="N12" s="158">
        <f>IF(Tabel3[[#This Row],[Uitvoerings-
momenten]]=0,0,Tabel3[[#This Row],[M2 vloer ]])</f>
        <v>5.6</v>
      </c>
      <c r="O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" s="151">
        <f>Tabel3[[#This Row],[M2 vloer ]]*Tabel3[[#This Row],[Uitvoerings-
momenten]]</f>
        <v>672</v>
      </c>
      <c r="Q12" s="165">
        <f>VLOOKUP(Tabel3[[#This Row],[Frequentie]],Transformatie!$B$4:$D$12,3,0)</f>
        <v>8</v>
      </c>
      <c r="R12" s="26">
        <f>IF(Tabel3[[#This Row],[M2 op basis van uitvoeringsmomenten]]=0,0,VLOOKUP(Tabel3[[#This Row],[Ruimte categorie]],'4. Normen &amp; Tarieven'!$C$8:$L$27,Tabel3[[#This Row],[Transformatie]],0))</f>
        <v>90</v>
      </c>
      <c r="S12" s="26"/>
      <c r="T12" s="26"/>
      <c r="U12" s="26"/>
      <c r="V12" s="172">
        <f>IF(Tabel3[[#This Row],[Prestatienorm inschrijver]]=0,0,Tabel3[[#This Row],[M2 op basis van uitvoeringsmomenten]]/Tabel3[[#This Row],[Prestatienorm inschrijver]])</f>
        <v>7.4666666666666668</v>
      </c>
      <c r="W12" s="174">
        <f>Tabel3[[#This Row],[Aantal uur per jaar]]*$V$4</f>
        <v>7.4666666666666668</v>
      </c>
      <c r="X12" s="76"/>
    </row>
    <row r="13" spans="1:25" ht="14.1" customHeight="1" x14ac:dyDescent="0.25">
      <c r="A13" s="210" t="str">
        <f>_xlfn.CONCAT(Tabel3[[#This Row],[Locatie]],Tabel3[[#This Row],[Vloergroep]])</f>
        <v>BeekbergenLino</v>
      </c>
      <c r="C13" s="69" t="s">
        <v>7</v>
      </c>
      <c r="D13" s="70" t="s">
        <v>562</v>
      </c>
      <c r="E13" s="71" t="s">
        <v>8</v>
      </c>
      <c r="F13" s="72" t="s">
        <v>26</v>
      </c>
      <c r="G13" s="73" t="s">
        <v>27</v>
      </c>
      <c r="H13" s="77" t="s">
        <v>761</v>
      </c>
      <c r="I13" s="73" t="s">
        <v>17</v>
      </c>
      <c r="J13" s="73" t="s">
        <v>903</v>
      </c>
      <c r="K13" s="74">
        <v>8.1999999999999993</v>
      </c>
      <c r="L13" s="157">
        <v>40</v>
      </c>
      <c r="M13" s="158" t="s">
        <v>879</v>
      </c>
      <c r="N13" s="158">
        <f>IF(Tabel3[[#This Row],[Uitvoerings-
momenten]]=0,0,Tabel3[[#This Row],[M2 vloer ]])</f>
        <v>8.1999999999999993</v>
      </c>
      <c r="O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" s="151">
        <f>Tabel3[[#This Row],[M2 vloer ]]*Tabel3[[#This Row],[Uitvoerings-
momenten]]</f>
        <v>1639.9999999999998</v>
      </c>
      <c r="Q13" s="165">
        <f>VLOOKUP(Tabel3[[#This Row],[Frequentie]],Transformatie!$B$4:$D$12,3,0)</f>
        <v>10</v>
      </c>
      <c r="R13" s="26">
        <f>IF(Tabel3[[#This Row],[M2 op basis van uitvoeringsmomenten]]=0,0,VLOOKUP(Tabel3[[#This Row],[Ruimte categorie]],'4. Normen &amp; Tarieven'!$C$8:$L$27,Tabel3[[#This Row],[Transformatie]],0))</f>
        <v>100</v>
      </c>
      <c r="S13" s="26"/>
      <c r="T13" s="26"/>
      <c r="U13" s="26"/>
      <c r="V13" s="172">
        <f>IF(Tabel3[[#This Row],[Prestatienorm inschrijver]]=0,0,Tabel3[[#This Row],[M2 op basis van uitvoeringsmomenten]]/Tabel3[[#This Row],[Prestatienorm inschrijver]])</f>
        <v>16.399999999999999</v>
      </c>
      <c r="W13" s="174">
        <f>Tabel3[[#This Row],[Aantal uur per jaar]]*$V$4</f>
        <v>16.399999999999999</v>
      </c>
      <c r="X13" s="76"/>
    </row>
    <row r="14" spans="1:25" ht="14.1" customHeight="1" x14ac:dyDescent="0.25">
      <c r="A14" s="210" t="str">
        <f>_xlfn.CONCAT(Tabel3[[#This Row],[Locatie]],Tabel3[[#This Row],[Vloergroep]])</f>
        <v>BeekbergenHarde vloer</v>
      </c>
      <c r="C14" s="69" t="s">
        <v>7</v>
      </c>
      <c r="D14" s="70" t="s">
        <v>562</v>
      </c>
      <c r="E14" s="71" t="s">
        <v>8</v>
      </c>
      <c r="F14" s="72" t="s">
        <v>28</v>
      </c>
      <c r="G14" s="73" t="s">
        <v>29</v>
      </c>
      <c r="H14" s="73" t="s">
        <v>781</v>
      </c>
      <c r="I14" s="73" t="s">
        <v>22</v>
      </c>
      <c r="J14" s="73" t="s">
        <v>902</v>
      </c>
      <c r="K14" s="74">
        <v>3.3</v>
      </c>
      <c r="L14" s="157">
        <v>40</v>
      </c>
      <c r="M14" s="158" t="s">
        <v>879</v>
      </c>
      <c r="N14" s="158">
        <f>IF(Tabel3[[#This Row],[Uitvoerings-
momenten]]=0,0,Tabel3[[#This Row],[M2 vloer ]])</f>
        <v>3.3</v>
      </c>
      <c r="O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" s="151">
        <f>Tabel3[[#This Row],[M2 vloer ]]*Tabel3[[#This Row],[Uitvoerings-
momenten]]</f>
        <v>660</v>
      </c>
      <c r="Q14" s="165">
        <f>VLOOKUP(Tabel3[[#This Row],[Frequentie]],Transformatie!$B$4:$D$12,3,0)</f>
        <v>10</v>
      </c>
      <c r="R14" s="26">
        <f>IF(Tabel3[[#This Row],[M2 op basis van uitvoeringsmomenten]]=0,0,VLOOKUP(Tabel3[[#This Row],[Ruimte categorie]],'4. Normen &amp; Tarieven'!$C$8:$L$27,Tabel3[[#This Row],[Transformatie]],0))</f>
        <v>100</v>
      </c>
      <c r="S14" s="26"/>
      <c r="T14" s="26"/>
      <c r="U14" s="26"/>
      <c r="V14" s="172">
        <f>IF(Tabel3[[#This Row],[Prestatienorm inschrijver]]=0,0,Tabel3[[#This Row],[M2 op basis van uitvoeringsmomenten]]/Tabel3[[#This Row],[Prestatienorm inschrijver]])</f>
        <v>6.6</v>
      </c>
      <c r="W14" s="174">
        <f>Tabel3[[#This Row],[Aantal uur per jaar]]*$V$4</f>
        <v>6.6</v>
      </c>
      <c r="X14" s="76"/>
    </row>
    <row r="15" spans="1:25" ht="14.1" customHeight="1" x14ac:dyDescent="0.25">
      <c r="A15" s="210" t="str">
        <f>_xlfn.CONCAT(Tabel3[[#This Row],[Locatie]],Tabel3[[#This Row],[Vloergroep]])</f>
        <v>BeekbergenHarde vloer</v>
      </c>
      <c r="C15" s="69" t="s">
        <v>7</v>
      </c>
      <c r="D15" s="70" t="s">
        <v>562</v>
      </c>
      <c r="E15" s="71" t="s">
        <v>8</v>
      </c>
      <c r="F15" s="72" t="s">
        <v>30</v>
      </c>
      <c r="G15" s="73" t="s">
        <v>31</v>
      </c>
      <c r="H15" s="77" t="s">
        <v>815</v>
      </c>
      <c r="I15" s="73" t="s">
        <v>33</v>
      </c>
      <c r="J15" s="73" t="s">
        <v>902</v>
      </c>
      <c r="K15" s="74">
        <v>37.200000000000003</v>
      </c>
      <c r="L15" s="157">
        <v>40</v>
      </c>
      <c r="M15" s="158" t="s">
        <v>879</v>
      </c>
      <c r="N15" s="158">
        <f>IF(Tabel3[[#This Row],[Uitvoerings-
momenten]]=0,0,Tabel3[[#This Row],[M2 vloer ]])</f>
        <v>37.200000000000003</v>
      </c>
      <c r="O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" s="151">
        <f>Tabel3[[#This Row],[M2 vloer ]]*Tabel3[[#This Row],[Uitvoerings-
momenten]]</f>
        <v>7440.0000000000009</v>
      </c>
      <c r="Q15" s="165">
        <f>VLOOKUP(Tabel3[[#This Row],[Frequentie]],Transformatie!$B$4:$D$12,3,0)</f>
        <v>10</v>
      </c>
      <c r="R15" s="26">
        <f>IF(Tabel3[[#This Row],[M2 op basis van uitvoeringsmomenten]]=0,0,VLOOKUP(Tabel3[[#This Row],[Ruimte categorie]],'4. Normen &amp; Tarieven'!$C$8:$L$27,Tabel3[[#This Row],[Transformatie]],0))</f>
        <v>100</v>
      </c>
      <c r="S15" s="26"/>
      <c r="T15" s="26"/>
      <c r="U15" s="26"/>
      <c r="V15" s="172">
        <f>IF(Tabel3[[#This Row],[Prestatienorm inschrijver]]=0,0,Tabel3[[#This Row],[M2 op basis van uitvoeringsmomenten]]/Tabel3[[#This Row],[Prestatienorm inschrijver]])</f>
        <v>74.400000000000006</v>
      </c>
      <c r="W15" s="174">
        <f>Tabel3[[#This Row],[Aantal uur per jaar]]*$V$4</f>
        <v>74.400000000000006</v>
      </c>
      <c r="X15" s="76"/>
    </row>
    <row r="16" spans="1:25" ht="14.1" customHeight="1" x14ac:dyDescent="0.25">
      <c r="A16" s="210" t="str">
        <f>_xlfn.CONCAT(Tabel3[[#This Row],[Locatie]],Tabel3[[#This Row],[Vloergroep]])</f>
        <v>BeekbergenTapijt</v>
      </c>
      <c r="C16" s="69" t="s">
        <v>7</v>
      </c>
      <c r="D16" s="70" t="s">
        <v>562</v>
      </c>
      <c r="E16" s="71" t="s">
        <v>8</v>
      </c>
      <c r="F16" s="72" t="s">
        <v>34</v>
      </c>
      <c r="G16" s="73" t="s">
        <v>35</v>
      </c>
      <c r="H16" s="73" t="s">
        <v>25</v>
      </c>
      <c r="I16" s="73" t="s">
        <v>14</v>
      </c>
      <c r="J16" s="73" t="s">
        <v>14</v>
      </c>
      <c r="K16" s="74">
        <v>24.5</v>
      </c>
      <c r="L16" s="157">
        <v>40</v>
      </c>
      <c r="M16" s="158" t="s">
        <v>877</v>
      </c>
      <c r="N16" s="158">
        <f>IF(Tabel3[[#This Row],[Uitvoerings-
momenten]]=0,0,Tabel3[[#This Row],[M2 vloer ]])</f>
        <v>24.5</v>
      </c>
      <c r="O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" s="151">
        <f>Tabel3[[#This Row],[M2 vloer ]]*Tabel3[[#This Row],[Uitvoerings-
momenten]]</f>
        <v>2940</v>
      </c>
      <c r="Q16" s="165">
        <f>VLOOKUP(Tabel3[[#This Row],[Frequentie]],Transformatie!$B$4:$D$12,3,0)</f>
        <v>8</v>
      </c>
      <c r="R16" s="26">
        <f>IF(Tabel3[[#This Row],[M2 op basis van uitvoeringsmomenten]]=0,0,VLOOKUP(Tabel3[[#This Row],[Ruimte categorie]],'4. Normen &amp; Tarieven'!$C$8:$L$27,Tabel3[[#This Row],[Transformatie]],0))</f>
        <v>90</v>
      </c>
      <c r="S16" s="26"/>
      <c r="T16" s="26"/>
      <c r="U16" s="26"/>
      <c r="V16" s="172">
        <f>IF(Tabel3[[#This Row],[Prestatienorm inschrijver]]=0,0,Tabel3[[#This Row],[M2 op basis van uitvoeringsmomenten]]/Tabel3[[#This Row],[Prestatienorm inschrijver]])</f>
        <v>32.666666666666664</v>
      </c>
      <c r="W16" s="174">
        <f>Tabel3[[#This Row],[Aantal uur per jaar]]*$V$4</f>
        <v>32.666666666666664</v>
      </c>
      <c r="X16" s="76"/>
    </row>
    <row r="17" spans="1:24" ht="14.1" customHeight="1" x14ac:dyDescent="0.25">
      <c r="A17" s="210" t="str">
        <f>_xlfn.CONCAT(Tabel3[[#This Row],[Locatie]],Tabel3[[#This Row],[Vloergroep]])</f>
        <v>BeekbergenTapijt</v>
      </c>
      <c r="C17" s="69" t="s">
        <v>7</v>
      </c>
      <c r="D17" s="70" t="s">
        <v>562</v>
      </c>
      <c r="E17" s="71" t="s">
        <v>8</v>
      </c>
      <c r="F17" s="72" t="s">
        <v>36</v>
      </c>
      <c r="G17" s="73" t="s">
        <v>37</v>
      </c>
      <c r="H17" s="73" t="s">
        <v>25</v>
      </c>
      <c r="I17" s="73" t="s">
        <v>14</v>
      </c>
      <c r="J17" s="73" t="s">
        <v>14</v>
      </c>
      <c r="K17" s="74">
        <v>22.5</v>
      </c>
      <c r="L17" s="157">
        <v>40</v>
      </c>
      <c r="M17" s="158" t="s">
        <v>877</v>
      </c>
      <c r="N17" s="158">
        <f>IF(Tabel3[[#This Row],[Uitvoerings-
momenten]]=0,0,Tabel3[[#This Row],[M2 vloer ]])</f>
        <v>22.5</v>
      </c>
      <c r="O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" s="151">
        <f>Tabel3[[#This Row],[M2 vloer ]]*Tabel3[[#This Row],[Uitvoerings-
momenten]]</f>
        <v>2700</v>
      </c>
      <c r="Q17" s="165">
        <f>VLOOKUP(Tabel3[[#This Row],[Frequentie]],Transformatie!$B$4:$D$12,3,0)</f>
        <v>8</v>
      </c>
      <c r="R17" s="26">
        <f>IF(Tabel3[[#This Row],[M2 op basis van uitvoeringsmomenten]]=0,0,VLOOKUP(Tabel3[[#This Row],[Ruimte categorie]],'4. Normen &amp; Tarieven'!$C$8:$L$27,Tabel3[[#This Row],[Transformatie]],0))</f>
        <v>90</v>
      </c>
      <c r="S17" s="26"/>
      <c r="T17" s="26"/>
      <c r="U17" s="26"/>
      <c r="V17" s="172">
        <f>IF(Tabel3[[#This Row],[Prestatienorm inschrijver]]=0,0,Tabel3[[#This Row],[M2 op basis van uitvoeringsmomenten]]/Tabel3[[#This Row],[Prestatienorm inschrijver]])</f>
        <v>30</v>
      </c>
      <c r="W17" s="174">
        <f>Tabel3[[#This Row],[Aantal uur per jaar]]*$V$4</f>
        <v>30</v>
      </c>
      <c r="X17" s="76"/>
    </row>
    <row r="18" spans="1:24" ht="14.1" customHeight="1" x14ac:dyDescent="0.25">
      <c r="A18" s="210" t="str">
        <f>_xlfn.CONCAT(Tabel3[[#This Row],[Locatie]],Tabel3[[#This Row],[Vloergroep]])</f>
        <v>BeekbergenTapijt</v>
      </c>
      <c r="C18" s="69" t="s">
        <v>7</v>
      </c>
      <c r="D18" s="70" t="s">
        <v>562</v>
      </c>
      <c r="E18" s="71" t="s">
        <v>8</v>
      </c>
      <c r="F18" s="72" t="s">
        <v>38</v>
      </c>
      <c r="G18" s="73" t="s">
        <v>39</v>
      </c>
      <c r="H18" s="73" t="s">
        <v>25</v>
      </c>
      <c r="I18" s="73" t="s">
        <v>14</v>
      </c>
      <c r="J18" s="73" t="s">
        <v>14</v>
      </c>
      <c r="K18" s="74">
        <v>34.799999999999997</v>
      </c>
      <c r="L18" s="157">
        <v>40</v>
      </c>
      <c r="M18" s="158" t="s">
        <v>877</v>
      </c>
      <c r="N18" s="158">
        <f>IF(Tabel3[[#This Row],[Uitvoerings-
momenten]]=0,0,Tabel3[[#This Row],[M2 vloer ]])</f>
        <v>34.799999999999997</v>
      </c>
      <c r="O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" s="151">
        <f>Tabel3[[#This Row],[M2 vloer ]]*Tabel3[[#This Row],[Uitvoerings-
momenten]]</f>
        <v>4176</v>
      </c>
      <c r="Q18" s="165">
        <f>VLOOKUP(Tabel3[[#This Row],[Frequentie]],Transformatie!$B$4:$D$12,3,0)</f>
        <v>8</v>
      </c>
      <c r="R18" s="26">
        <f>IF(Tabel3[[#This Row],[M2 op basis van uitvoeringsmomenten]]=0,0,VLOOKUP(Tabel3[[#This Row],[Ruimte categorie]],'4. Normen &amp; Tarieven'!$C$8:$L$27,Tabel3[[#This Row],[Transformatie]],0))</f>
        <v>90</v>
      </c>
      <c r="S18" s="26"/>
      <c r="T18" s="26"/>
      <c r="U18" s="26"/>
      <c r="V18" s="172">
        <f>IF(Tabel3[[#This Row],[Prestatienorm inschrijver]]=0,0,Tabel3[[#This Row],[M2 op basis van uitvoeringsmomenten]]/Tabel3[[#This Row],[Prestatienorm inschrijver]])</f>
        <v>46.4</v>
      </c>
      <c r="W18" s="174">
        <f>Tabel3[[#This Row],[Aantal uur per jaar]]*$V$4</f>
        <v>46.4</v>
      </c>
      <c r="X18" s="76"/>
    </row>
    <row r="19" spans="1:24" ht="14.1" customHeight="1" x14ac:dyDescent="0.25">
      <c r="A19" s="210" t="str">
        <f>_xlfn.CONCAT(Tabel3[[#This Row],[Locatie]],Tabel3[[#This Row],[Vloergroep]])</f>
        <v>BeekbergenHarde vloer</v>
      </c>
      <c r="C19" s="69" t="s">
        <v>7</v>
      </c>
      <c r="D19" s="70" t="s">
        <v>562</v>
      </c>
      <c r="E19" s="71" t="s">
        <v>8</v>
      </c>
      <c r="F19" s="72" t="s">
        <v>40</v>
      </c>
      <c r="G19" s="73" t="s">
        <v>41</v>
      </c>
      <c r="H19" s="77" t="s">
        <v>658</v>
      </c>
      <c r="I19" s="73" t="s">
        <v>33</v>
      </c>
      <c r="J19" s="73" t="s">
        <v>902</v>
      </c>
      <c r="K19" s="74">
        <v>52</v>
      </c>
      <c r="L19" s="157">
        <v>40</v>
      </c>
      <c r="M19" s="158" t="s">
        <v>879</v>
      </c>
      <c r="N19" s="158">
        <f>IF(Tabel3[[#This Row],[Uitvoerings-
momenten]]=0,0,Tabel3[[#This Row],[M2 vloer ]])</f>
        <v>52</v>
      </c>
      <c r="O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" s="151">
        <f>Tabel3[[#This Row],[M2 vloer ]]*Tabel3[[#This Row],[Uitvoerings-
momenten]]</f>
        <v>10400</v>
      </c>
      <c r="Q19" s="165">
        <f>VLOOKUP(Tabel3[[#This Row],[Frequentie]],Transformatie!$B$4:$D$12,3,0)</f>
        <v>10</v>
      </c>
      <c r="R19" s="26">
        <f>IF(Tabel3[[#This Row],[M2 op basis van uitvoeringsmomenten]]=0,0,VLOOKUP(Tabel3[[#This Row],[Ruimte categorie]],'4. Normen &amp; Tarieven'!$C$8:$L$27,Tabel3[[#This Row],[Transformatie]],0))</f>
        <v>100</v>
      </c>
      <c r="S19" s="26"/>
      <c r="T19" s="26"/>
      <c r="U19" s="26"/>
      <c r="V19" s="172">
        <f>IF(Tabel3[[#This Row],[Prestatienorm inschrijver]]=0,0,Tabel3[[#This Row],[M2 op basis van uitvoeringsmomenten]]/Tabel3[[#This Row],[Prestatienorm inschrijver]])</f>
        <v>104</v>
      </c>
      <c r="W19" s="174">
        <f>Tabel3[[#This Row],[Aantal uur per jaar]]*$V$4</f>
        <v>104</v>
      </c>
      <c r="X19" s="76"/>
    </row>
    <row r="20" spans="1:24" ht="14.1" customHeight="1" x14ac:dyDescent="0.25">
      <c r="A20" s="210" t="str">
        <f>_xlfn.CONCAT(Tabel3[[#This Row],[Locatie]],Tabel3[[#This Row],[Vloergroep]])</f>
        <v>BeekbergenHarde vloer</v>
      </c>
      <c r="C20" s="69" t="s">
        <v>7</v>
      </c>
      <c r="D20" s="70" t="s">
        <v>562</v>
      </c>
      <c r="E20" s="71" t="s">
        <v>8</v>
      </c>
      <c r="F20" s="72" t="s">
        <v>42</v>
      </c>
      <c r="G20" s="73" t="s">
        <v>41</v>
      </c>
      <c r="H20" s="77" t="s">
        <v>658</v>
      </c>
      <c r="I20" s="73" t="s">
        <v>33</v>
      </c>
      <c r="J20" s="73" t="s">
        <v>902</v>
      </c>
      <c r="K20" s="74">
        <v>52.2</v>
      </c>
      <c r="L20" s="157">
        <v>40</v>
      </c>
      <c r="M20" s="158" t="s">
        <v>879</v>
      </c>
      <c r="N20" s="158">
        <f>IF(Tabel3[[#This Row],[Uitvoerings-
momenten]]=0,0,Tabel3[[#This Row],[M2 vloer ]])</f>
        <v>52.2</v>
      </c>
      <c r="O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" s="151">
        <f>Tabel3[[#This Row],[M2 vloer ]]*Tabel3[[#This Row],[Uitvoerings-
momenten]]</f>
        <v>10440</v>
      </c>
      <c r="Q20" s="165">
        <f>VLOOKUP(Tabel3[[#This Row],[Frequentie]],Transformatie!$B$4:$D$12,3,0)</f>
        <v>10</v>
      </c>
      <c r="R20" s="26">
        <f>IF(Tabel3[[#This Row],[M2 op basis van uitvoeringsmomenten]]=0,0,VLOOKUP(Tabel3[[#This Row],[Ruimte categorie]],'4. Normen &amp; Tarieven'!$C$8:$L$27,Tabel3[[#This Row],[Transformatie]],0))</f>
        <v>100</v>
      </c>
      <c r="S20" s="26"/>
      <c r="T20" s="26"/>
      <c r="U20" s="26"/>
      <c r="V20" s="172">
        <f>IF(Tabel3[[#This Row],[Prestatienorm inschrijver]]=0,0,Tabel3[[#This Row],[M2 op basis van uitvoeringsmomenten]]/Tabel3[[#This Row],[Prestatienorm inschrijver]])</f>
        <v>104.4</v>
      </c>
      <c r="W20" s="174">
        <f>Tabel3[[#This Row],[Aantal uur per jaar]]*$V$4</f>
        <v>104.4</v>
      </c>
      <c r="X20" s="76"/>
    </row>
    <row r="21" spans="1:24" ht="14.1" customHeight="1" x14ac:dyDescent="0.25">
      <c r="A21" s="210" t="str">
        <f>_xlfn.CONCAT(Tabel3[[#This Row],[Locatie]],Tabel3[[#This Row],[Vloergroep]])</f>
        <v>BeekbergenLino</v>
      </c>
      <c r="C21" s="69" t="s">
        <v>7</v>
      </c>
      <c r="D21" s="70" t="s">
        <v>562</v>
      </c>
      <c r="E21" s="71" t="s">
        <v>8</v>
      </c>
      <c r="F21" s="72" t="s">
        <v>43</v>
      </c>
      <c r="G21" s="73" t="s">
        <v>16</v>
      </c>
      <c r="H21" s="77" t="s">
        <v>761</v>
      </c>
      <c r="I21" s="73" t="s">
        <v>17</v>
      </c>
      <c r="J21" s="73" t="s">
        <v>903</v>
      </c>
      <c r="K21" s="74">
        <v>39.299999999999997</v>
      </c>
      <c r="L21" s="157">
        <v>40</v>
      </c>
      <c r="M21" s="158" t="s">
        <v>879</v>
      </c>
      <c r="N21" s="158">
        <f>IF(Tabel3[[#This Row],[Uitvoerings-
momenten]]=0,0,Tabel3[[#This Row],[M2 vloer ]])</f>
        <v>39.299999999999997</v>
      </c>
      <c r="O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" s="151">
        <f>Tabel3[[#This Row],[M2 vloer ]]*Tabel3[[#This Row],[Uitvoerings-
momenten]]</f>
        <v>7859.9999999999991</v>
      </c>
      <c r="Q21" s="165">
        <f>VLOOKUP(Tabel3[[#This Row],[Frequentie]],Transformatie!$B$4:$D$12,3,0)</f>
        <v>10</v>
      </c>
      <c r="R21" s="26">
        <f>IF(Tabel3[[#This Row],[M2 op basis van uitvoeringsmomenten]]=0,0,VLOOKUP(Tabel3[[#This Row],[Ruimte categorie]],'4. Normen &amp; Tarieven'!$C$8:$L$27,Tabel3[[#This Row],[Transformatie]],0))</f>
        <v>100</v>
      </c>
      <c r="S21" s="26"/>
      <c r="T21" s="26"/>
      <c r="U21" s="26"/>
      <c r="V21" s="172">
        <f>IF(Tabel3[[#This Row],[Prestatienorm inschrijver]]=0,0,Tabel3[[#This Row],[M2 op basis van uitvoeringsmomenten]]/Tabel3[[#This Row],[Prestatienorm inschrijver]])</f>
        <v>78.599999999999994</v>
      </c>
      <c r="W21" s="174">
        <f>Tabel3[[#This Row],[Aantal uur per jaar]]*$V$4</f>
        <v>78.599999999999994</v>
      </c>
      <c r="X21" s="76"/>
    </row>
    <row r="22" spans="1:24" ht="14.1" customHeight="1" x14ac:dyDescent="0.25">
      <c r="A22" s="210" t="str">
        <f>_xlfn.CONCAT(Tabel3[[#This Row],[Locatie]],Tabel3[[#This Row],[Vloergroep]])</f>
        <v>BeekbergenLino</v>
      </c>
      <c r="C22" s="69" t="s">
        <v>7</v>
      </c>
      <c r="D22" s="70" t="s">
        <v>562</v>
      </c>
      <c r="E22" s="71" t="s">
        <v>8</v>
      </c>
      <c r="F22" s="72" t="s">
        <v>44</v>
      </c>
      <c r="G22" s="70" t="s">
        <v>19</v>
      </c>
      <c r="H22" s="77" t="s">
        <v>761</v>
      </c>
      <c r="I22" s="73" t="s">
        <v>17</v>
      </c>
      <c r="J22" s="73" t="s">
        <v>903</v>
      </c>
      <c r="K22" s="74">
        <v>63.7</v>
      </c>
      <c r="L22" s="157">
        <v>40</v>
      </c>
      <c r="M22" s="158" t="s">
        <v>879</v>
      </c>
      <c r="N22" s="158">
        <f>IF(Tabel3[[#This Row],[Uitvoerings-
momenten]]=0,0,Tabel3[[#This Row],[M2 vloer ]])</f>
        <v>63.7</v>
      </c>
      <c r="O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" s="151">
        <f>Tabel3[[#This Row],[M2 vloer ]]*Tabel3[[#This Row],[Uitvoerings-
momenten]]</f>
        <v>12740</v>
      </c>
      <c r="Q22" s="165">
        <f>VLOOKUP(Tabel3[[#This Row],[Frequentie]],Transformatie!$B$4:$D$12,3,0)</f>
        <v>10</v>
      </c>
      <c r="R22" s="26">
        <f>IF(Tabel3[[#This Row],[M2 op basis van uitvoeringsmomenten]]=0,0,VLOOKUP(Tabel3[[#This Row],[Ruimte categorie]],'4. Normen &amp; Tarieven'!$C$8:$L$27,Tabel3[[#This Row],[Transformatie]],0))</f>
        <v>100</v>
      </c>
      <c r="S22" s="26"/>
      <c r="T22" s="26"/>
      <c r="U22" s="26"/>
      <c r="V22" s="172">
        <f>IF(Tabel3[[#This Row],[Prestatienorm inschrijver]]=0,0,Tabel3[[#This Row],[M2 op basis van uitvoeringsmomenten]]/Tabel3[[#This Row],[Prestatienorm inschrijver]])</f>
        <v>127.4</v>
      </c>
      <c r="W22" s="174">
        <f>Tabel3[[#This Row],[Aantal uur per jaar]]*$V$4</f>
        <v>127.4</v>
      </c>
      <c r="X22" s="76"/>
    </row>
    <row r="23" spans="1:24" ht="14.1" customHeight="1" x14ac:dyDescent="0.25">
      <c r="A23" s="210" t="str">
        <f>_xlfn.CONCAT(Tabel3[[#This Row],[Locatie]],Tabel3[[#This Row],[Vloergroep]])</f>
        <v>BeekbergenHarde vloer</v>
      </c>
      <c r="C23" s="69" t="s">
        <v>7</v>
      </c>
      <c r="D23" s="70" t="s">
        <v>562</v>
      </c>
      <c r="E23" s="71" t="s">
        <v>8</v>
      </c>
      <c r="F23" s="72" t="s">
        <v>45</v>
      </c>
      <c r="G23" s="73" t="s">
        <v>41</v>
      </c>
      <c r="H23" s="77" t="s">
        <v>658</v>
      </c>
      <c r="I23" s="73" t="s">
        <v>33</v>
      </c>
      <c r="J23" s="73" t="s">
        <v>902</v>
      </c>
      <c r="K23" s="74">
        <v>56.3</v>
      </c>
      <c r="L23" s="157">
        <v>40</v>
      </c>
      <c r="M23" s="158" t="s">
        <v>879</v>
      </c>
      <c r="N23" s="158">
        <f>IF(Tabel3[[#This Row],[Uitvoerings-
momenten]]=0,0,Tabel3[[#This Row],[M2 vloer ]])</f>
        <v>56.3</v>
      </c>
      <c r="O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" s="151">
        <f>Tabel3[[#This Row],[M2 vloer ]]*Tabel3[[#This Row],[Uitvoerings-
momenten]]</f>
        <v>11260</v>
      </c>
      <c r="Q23" s="165">
        <f>VLOOKUP(Tabel3[[#This Row],[Frequentie]],Transformatie!$B$4:$D$12,3,0)</f>
        <v>10</v>
      </c>
      <c r="R23" s="26">
        <f>IF(Tabel3[[#This Row],[M2 op basis van uitvoeringsmomenten]]=0,0,VLOOKUP(Tabel3[[#This Row],[Ruimte categorie]],'4. Normen &amp; Tarieven'!$C$8:$L$27,Tabel3[[#This Row],[Transformatie]],0))</f>
        <v>100</v>
      </c>
      <c r="S23" s="26"/>
      <c r="T23" s="26"/>
      <c r="U23" s="26"/>
      <c r="V23" s="172">
        <f>IF(Tabel3[[#This Row],[Prestatienorm inschrijver]]=0,0,Tabel3[[#This Row],[M2 op basis van uitvoeringsmomenten]]/Tabel3[[#This Row],[Prestatienorm inschrijver]])</f>
        <v>112.6</v>
      </c>
      <c r="W23" s="174">
        <f>Tabel3[[#This Row],[Aantal uur per jaar]]*$V$4</f>
        <v>112.6</v>
      </c>
      <c r="X23" s="76"/>
    </row>
    <row r="24" spans="1:24" ht="14.1" customHeight="1" x14ac:dyDescent="0.25">
      <c r="A24" s="210" t="str">
        <f>_xlfn.CONCAT(Tabel3[[#This Row],[Locatie]],Tabel3[[#This Row],[Vloergroep]])</f>
        <v>BeekbergenLino</v>
      </c>
      <c r="C24" s="69" t="s">
        <v>7</v>
      </c>
      <c r="D24" s="70" t="s">
        <v>562</v>
      </c>
      <c r="E24" s="71" t="s">
        <v>8</v>
      </c>
      <c r="F24" s="72" t="s">
        <v>46</v>
      </c>
      <c r="G24" s="73" t="s">
        <v>47</v>
      </c>
      <c r="H24" s="77" t="s">
        <v>758</v>
      </c>
      <c r="I24" s="73" t="s">
        <v>17</v>
      </c>
      <c r="J24" s="73" t="s">
        <v>903</v>
      </c>
      <c r="K24" s="74">
        <v>61</v>
      </c>
      <c r="L24" s="157">
        <v>40</v>
      </c>
      <c r="M24" s="158" t="s">
        <v>879</v>
      </c>
      <c r="N24" s="158">
        <f>IF(Tabel3[[#This Row],[Uitvoerings-
momenten]]=0,0,Tabel3[[#This Row],[M2 vloer ]])</f>
        <v>61</v>
      </c>
      <c r="O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" s="151">
        <f>Tabel3[[#This Row],[M2 vloer ]]*Tabel3[[#This Row],[Uitvoerings-
momenten]]</f>
        <v>12200</v>
      </c>
      <c r="Q24" s="165">
        <f>VLOOKUP(Tabel3[[#This Row],[Frequentie]],Transformatie!$B$4:$D$12,3,0)</f>
        <v>10</v>
      </c>
      <c r="R24" s="26">
        <f>IF(Tabel3[[#This Row],[M2 op basis van uitvoeringsmomenten]]=0,0,VLOOKUP(Tabel3[[#This Row],[Ruimte categorie]],'4. Normen &amp; Tarieven'!$C$8:$L$27,Tabel3[[#This Row],[Transformatie]],0))</f>
        <v>100</v>
      </c>
      <c r="S24" s="26"/>
      <c r="T24" s="26"/>
      <c r="U24" s="26"/>
      <c r="V24" s="172">
        <f>IF(Tabel3[[#This Row],[Prestatienorm inschrijver]]=0,0,Tabel3[[#This Row],[M2 op basis van uitvoeringsmomenten]]/Tabel3[[#This Row],[Prestatienorm inschrijver]])</f>
        <v>122</v>
      </c>
      <c r="W24" s="174">
        <f>Tabel3[[#This Row],[Aantal uur per jaar]]*$V$4</f>
        <v>122</v>
      </c>
      <c r="X24" s="76"/>
    </row>
    <row r="25" spans="1:24" ht="14.1" customHeight="1" x14ac:dyDescent="0.25">
      <c r="A25" s="210" t="str">
        <f>_xlfn.CONCAT(Tabel3[[#This Row],[Locatie]],Tabel3[[#This Row],[Vloergroep]])</f>
        <v>BeekbergenLino</v>
      </c>
      <c r="C25" s="69" t="s">
        <v>7</v>
      </c>
      <c r="D25" s="70" t="s">
        <v>562</v>
      </c>
      <c r="E25" s="71" t="s">
        <v>8</v>
      </c>
      <c r="F25" s="72" t="s">
        <v>48</v>
      </c>
      <c r="G25" s="73" t="s">
        <v>47</v>
      </c>
      <c r="H25" s="77" t="s">
        <v>758</v>
      </c>
      <c r="I25" s="73" t="s">
        <v>17</v>
      </c>
      <c r="J25" s="73" t="s">
        <v>903</v>
      </c>
      <c r="K25" s="74">
        <v>61</v>
      </c>
      <c r="L25" s="157">
        <v>40</v>
      </c>
      <c r="M25" s="158" t="s">
        <v>879</v>
      </c>
      <c r="N25" s="158">
        <f>IF(Tabel3[[#This Row],[Uitvoerings-
momenten]]=0,0,Tabel3[[#This Row],[M2 vloer ]])</f>
        <v>61</v>
      </c>
      <c r="O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" s="151">
        <f>Tabel3[[#This Row],[M2 vloer ]]*Tabel3[[#This Row],[Uitvoerings-
momenten]]</f>
        <v>12200</v>
      </c>
      <c r="Q25" s="165">
        <f>VLOOKUP(Tabel3[[#This Row],[Frequentie]],Transformatie!$B$4:$D$12,3,0)</f>
        <v>10</v>
      </c>
      <c r="R25" s="26">
        <f>IF(Tabel3[[#This Row],[M2 op basis van uitvoeringsmomenten]]=0,0,VLOOKUP(Tabel3[[#This Row],[Ruimte categorie]],'4. Normen &amp; Tarieven'!$C$8:$L$27,Tabel3[[#This Row],[Transformatie]],0))</f>
        <v>100</v>
      </c>
      <c r="S25" s="26"/>
      <c r="T25" s="26"/>
      <c r="U25" s="26"/>
      <c r="V25" s="172">
        <f>IF(Tabel3[[#This Row],[Prestatienorm inschrijver]]=0,0,Tabel3[[#This Row],[M2 op basis van uitvoeringsmomenten]]/Tabel3[[#This Row],[Prestatienorm inschrijver]])</f>
        <v>122</v>
      </c>
      <c r="W25" s="174">
        <f>Tabel3[[#This Row],[Aantal uur per jaar]]*$V$4</f>
        <v>122</v>
      </c>
      <c r="X25" s="76"/>
    </row>
    <row r="26" spans="1:24" ht="14.1" customHeight="1" x14ac:dyDescent="0.25">
      <c r="A26" s="210" t="str">
        <f>_xlfn.CONCAT(Tabel3[[#This Row],[Locatie]],Tabel3[[#This Row],[Vloergroep]])</f>
        <v>BeekbergenLino</v>
      </c>
      <c r="C26" s="69" t="s">
        <v>7</v>
      </c>
      <c r="D26" s="70" t="s">
        <v>562</v>
      </c>
      <c r="E26" s="71" t="s">
        <v>8</v>
      </c>
      <c r="F26" s="72" t="s">
        <v>49</v>
      </c>
      <c r="G26" s="70" t="s">
        <v>19</v>
      </c>
      <c r="H26" s="77" t="s">
        <v>761</v>
      </c>
      <c r="I26" s="73" t="s">
        <v>17</v>
      </c>
      <c r="J26" s="73" t="s">
        <v>903</v>
      </c>
      <c r="K26" s="74">
        <v>15.6</v>
      </c>
      <c r="L26" s="157">
        <v>40</v>
      </c>
      <c r="M26" s="158" t="s">
        <v>879</v>
      </c>
      <c r="N26" s="158">
        <f>IF(Tabel3[[#This Row],[Uitvoerings-
momenten]]=0,0,Tabel3[[#This Row],[M2 vloer ]])</f>
        <v>15.6</v>
      </c>
      <c r="O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" s="151">
        <f>Tabel3[[#This Row],[M2 vloer ]]*Tabel3[[#This Row],[Uitvoerings-
momenten]]</f>
        <v>3120</v>
      </c>
      <c r="Q26" s="165">
        <f>VLOOKUP(Tabel3[[#This Row],[Frequentie]],Transformatie!$B$4:$D$12,3,0)</f>
        <v>10</v>
      </c>
      <c r="R26" s="26">
        <f>IF(Tabel3[[#This Row],[M2 op basis van uitvoeringsmomenten]]=0,0,VLOOKUP(Tabel3[[#This Row],[Ruimte categorie]],'4. Normen &amp; Tarieven'!$C$8:$L$27,Tabel3[[#This Row],[Transformatie]],0))</f>
        <v>100</v>
      </c>
      <c r="S26" s="26"/>
      <c r="T26" s="26"/>
      <c r="U26" s="26"/>
      <c r="V26" s="172">
        <f>IF(Tabel3[[#This Row],[Prestatienorm inschrijver]]=0,0,Tabel3[[#This Row],[M2 op basis van uitvoeringsmomenten]]/Tabel3[[#This Row],[Prestatienorm inschrijver]])</f>
        <v>31.2</v>
      </c>
      <c r="W26" s="174">
        <f>Tabel3[[#This Row],[Aantal uur per jaar]]*$V$4</f>
        <v>31.2</v>
      </c>
      <c r="X26" s="76"/>
    </row>
    <row r="27" spans="1:24" ht="14.1" customHeight="1" x14ac:dyDescent="0.25">
      <c r="A27" s="210" t="str">
        <f>_xlfn.CONCAT(Tabel3[[#This Row],[Locatie]],Tabel3[[#This Row],[Vloergroep]])</f>
        <v>BeekbergenLino</v>
      </c>
      <c r="C27" s="69" t="s">
        <v>7</v>
      </c>
      <c r="D27" s="70" t="s">
        <v>562</v>
      </c>
      <c r="E27" s="71" t="s">
        <v>8</v>
      </c>
      <c r="F27" s="72" t="s">
        <v>50</v>
      </c>
      <c r="G27" s="73" t="s">
        <v>51</v>
      </c>
      <c r="H27" s="73" t="s">
        <v>756</v>
      </c>
      <c r="I27" s="73" t="s">
        <v>17</v>
      </c>
      <c r="J27" s="73" t="s">
        <v>903</v>
      </c>
      <c r="K27" s="74">
        <v>8.1999999999999993</v>
      </c>
      <c r="L27" s="157">
        <v>40</v>
      </c>
      <c r="M27" s="158" t="s">
        <v>886</v>
      </c>
      <c r="N27" s="158">
        <f>IF(Tabel3[[#This Row],[Uitvoerings-
momenten]]=0,0,Tabel3[[#This Row],[M2 vloer ]])</f>
        <v>0</v>
      </c>
      <c r="O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" s="151">
        <f>Tabel3[[#This Row],[M2 vloer ]]*Tabel3[[#This Row],[Uitvoerings-
momenten]]</f>
        <v>0</v>
      </c>
      <c r="Q27" s="165">
        <f>VLOOKUP(Tabel3[[#This Row],[Frequentie]],Transformatie!$B$4:$D$12,3,0)</f>
        <v>0</v>
      </c>
      <c r="R27" s="26">
        <f>IF(Tabel3[[#This Row],[M2 op basis van uitvoeringsmomenten]]=0,0,VLOOKUP(Tabel3[[#This Row],[Ruimte categorie]],'4. Normen &amp; Tarieven'!$C$8:$L$27,Tabel3[[#This Row],[Transformatie]],0))</f>
        <v>0</v>
      </c>
      <c r="S27" s="26"/>
      <c r="T27" s="26"/>
      <c r="U27" s="26"/>
      <c r="V27" s="172">
        <f>IF(Tabel3[[#This Row],[Prestatienorm inschrijver]]=0,0,Tabel3[[#This Row],[M2 op basis van uitvoeringsmomenten]]/Tabel3[[#This Row],[Prestatienorm inschrijver]])</f>
        <v>0</v>
      </c>
      <c r="W27" s="174">
        <f>Tabel3[[#This Row],[Aantal uur per jaar]]*$V$4</f>
        <v>0</v>
      </c>
      <c r="X27" s="76"/>
    </row>
    <row r="28" spans="1:24" ht="14.1" customHeight="1" x14ac:dyDescent="0.25">
      <c r="A28" s="210" t="str">
        <f>_xlfn.CONCAT(Tabel3[[#This Row],[Locatie]],Tabel3[[#This Row],[Vloergroep]])</f>
        <v>BeekbergenHarde vloer</v>
      </c>
      <c r="C28" s="69" t="s">
        <v>7</v>
      </c>
      <c r="D28" s="70" t="s">
        <v>562</v>
      </c>
      <c r="E28" s="71" t="s">
        <v>8</v>
      </c>
      <c r="F28" s="72" t="s">
        <v>52</v>
      </c>
      <c r="G28" s="73" t="s">
        <v>53</v>
      </c>
      <c r="H28" s="73" t="s">
        <v>25</v>
      </c>
      <c r="I28" s="73" t="s">
        <v>33</v>
      </c>
      <c r="J28" s="73" t="s">
        <v>902</v>
      </c>
      <c r="K28" s="74">
        <v>15.5</v>
      </c>
      <c r="L28" s="157">
        <v>40</v>
      </c>
      <c r="M28" s="158" t="s">
        <v>877</v>
      </c>
      <c r="N28" s="158">
        <f>IF(Tabel3[[#This Row],[Uitvoerings-
momenten]]=0,0,Tabel3[[#This Row],[M2 vloer ]])</f>
        <v>15.5</v>
      </c>
      <c r="O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" s="151">
        <f>Tabel3[[#This Row],[M2 vloer ]]*Tabel3[[#This Row],[Uitvoerings-
momenten]]</f>
        <v>1860</v>
      </c>
      <c r="Q28" s="165">
        <f>VLOOKUP(Tabel3[[#This Row],[Frequentie]],Transformatie!$B$4:$D$12,3,0)</f>
        <v>8</v>
      </c>
      <c r="R28" s="26">
        <f>IF(Tabel3[[#This Row],[M2 op basis van uitvoeringsmomenten]]=0,0,VLOOKUP(Tabel3[[#This Row],[Ruimte categorie]],'4. Normen &amp; Tarieven'!$C$8:$L$27,Tabel3[[#This Row],[Transformatie]],0))</f>
        <v>90</v>
      </c>
      <c r="S28" s="26"/>
      <c r="T28" s="26"/>
      <c r="U28" s="26"/>
      <c r="V28" s="172">
        <f>IF(Tabel3[[#This Row],[Prestatienorm inschrijver]]=0,0,Tabel3[[#This Row],[M2 op basis van uitvoeringsmomenten]]/Tabel3[[#This Row],[Prestatienorm inschrijver]])</f>
        <v>20.666666666666668</v>
      </c>
      <c r="W28" s="174">
        <f>Tabel3[[#This Row],[Aantal uur per jaar]]*$V$4</f>
        <v>20.666666666666668</v>
      </c>
      <c r="X28" s="76"/>
    </row>
    <row r="29" spans="1:24" ht="14.1" customHeight="1" x14ac:dyDescent="0.25">
      <c r="A29" s="210" t="str">
        <f>_xlfn.CONCAT(Tabel3[[#This Row],[Locatie]],Tabel3[[#This Row],[Vloergroep]])</f>
        <v>BeekbergenLino</v>
      </c>
      <c r="C29" s="69" t="s">
        <v>7</v>
      </c>
      <c r="D29" s="70" t="s">
        <v>562</v>
      </c>
      <c r="E29" s="71" t="s">
        <v>8</v>
      </c>
      <c r="F29" s="72" t="s">
        <v>54</v>
      </c>
      <c r="G29" s="73" t="s">
        <v>51</v>
      </c>
      <c r="H29" s="73" t="s">
        <v>756</v>
      </c>
      <c r="I29" s="73" t="s">
        <v>17</v>
      </c>
      <c r="J29" s="73" t="s">
        <v>903</v>
      </c>
      <c r="K29" s="74">
        <v>5</v>
      </c>
      <c r="L29" s="157">
        <v>40</v>
      </c>
      <c r="M29" s="158" t="s">
        <v>886</v>
      </c>
      <c r="N29" s="158">
        <f>IF(Tabel3[[#This Row],[Uitvoerings-
momenten]]=0,0,Tabel3[[#This Row],[M2 vloer ]])</f>
        <v>0</v>
      </c>
      <c r="O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" s="151">
        <f>Tabel3[[#This Row],[M2 vloer ]]*Tabel3[[#This Row],[Uitvoerings-
momenten]]</f>
        <v>0</v>
      </c>
      <c r="Q29" s="165">
        <f>VLOOKUP(Tabel3[[#This Row],[Frequentie]],Transformatie!$B$4:$D$12,3,0)</f>
        <v>0</v>
      </c>
      <c r="R29" s="26">
        <f>IF(Tabel3[[#This Row],[M2 op basis van uitvoeringsmomenten]]=0,0,VLOOKUP(Tabel3[[#This Row],[Ruimte categorie]],'4. Normen &amp; Tarieven'!$C$8:$L$27,Tabel3[[#This Row],[Transformatie]],0))</f>
        <v>0</v>
      </c>
      <c r="S29" s="26"/>
      <c r="T29" s="26"/>
      <c r="U29" s="26"/>
      <c r="V29" s="172">
        <f>IF(Tabel3[[#This Row],[Prestatienorm inschrijver]]=0,0,Tabel3[[#This Row],[M2 op basis van uitvoeringsmomenten]]/Tabel3[[#This Row],[Prestatienorm inschrijver]])</f>
        <v>0</v>
      </c>
      <c r="W29" s="174">
        <f>Tabel3[[#This Row],[Aantal uur per jaar]]*$V$4</f>
        <v>0</v>
      </c>
      <c r="X29" s="76"/>
    </row>
    <row r="30" spans="1:24" ht="14.1" customHeight="1" x14ac:dyDescent="0.25">
      <c r="A30" s="210" t="str">
        <f>_xlfn.CONCAT(Tabel3[[#This Row],[Locatie]],Tabel3[[#This Row],[Vloergroep]])</f>
        <v>BeekbergenHarde vloer</v>
      </c>
      <c r="C30" s="69" t="s">
        <v>7</v>
      </c>
      <c r="D30" s="70" t="s">
        <v>562</v>
      </c>
      <c r="E30" s="71" t="s">
        <v>8</v>
      </c>
      <c r="F30" s="72" t="s">
        <v>55</v>
      </c>
      <c r="G30" s="73" t="s">
        <v>21</v>
      </c>
      <c r="H30" s="73" t="s">
        <v>759</v>
      </c>
      <c r="I30" s="73" t="s">
        <v>22</v>
      </c>
      <c r="J30" s="73" t="s">
        <v>902</v>
      </c>
      <c r="K30" s="74">
        <v>13</v>
      </c>
      <c r="L30" s="157">
        <v>40</v>
      </c>
      <c r="M30" s="158" t="s">
        <v>879</v>
      </c>
      <c r="N30" s="158">
        <f>IF(Tabel3[[#This Row],[Uitvoerings-
momenten]]=0,0,Tabel3[[#This Row],[M2 vloer ]])</f>
        <v>13</v>
      </c>
      <c r="O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" s="151">
        <f>Tabel3[[#This Row],[M2 vloer ]]*Tabel3[[#This Row],[Uitvoerings-
momenten]]</f>
        <v>2600</v>
      </c>
      <c r="Q30" s="165">
        <f>VLOOKUP(Tabel3[[#This Row],[Frequentie]],Transformatie!$B$4:$D$12,3,0)</f>
        <v>10</v>
      </c>
      <c r="R30" s="26">
        <f>IF(Tabel3[[#This Row],[M2 op basis van uitvoeringsmomenten]]=0,0,VLOOKUP(Tabel3[[#This Row],[Ruimte categorie]],'4. Normen &amp; Tarieven'!$C$8:$L$27,Tabel3[[#This Row],[Transformatie]],0))</f>
        <v>100</v>
      </c>
      <c r="S30" s="26"/>
      <c r="T30" s="26"/>
      <c r="U30" s="26"/>
      <c r="V30" s="172">
        <f>IF(Tabel3[[#This Row],[Prestatienorm inschrijver]]=0,0,Tabel3[[#This Row],[M2 op basis van uitvoeringsmomenten]]/Tabel3[[#This Row],[Prestatienorm inschrijver]])</f>
        <v>26</v>
      </c>
      <c r="W30" s="174">
        <f>Tabel3[[#This Row],[Aantal uur per jaar]]*$V$4</f>
        <v>26</v>
      </c>
      <c r="X30" s="76"/>
    </row>
    <row r="31" spans="1:24" ht="14.1" customHeight="1" x14ac:dyDescent="0.25">
      <c r="A31" s="210" t="str">
        <f>_xlfn.CONCAT(Tabel3[[#This Row],[Locatie]],Tabel3[[#This Row],[Vloergroep]])</f>
        <v>BeekbergenLino</v>
      </c>
      <c r="C31" s="69" t="s">
        <v>7</v>
      </c>
      <c r="D31" s="70" t="s">
        <v>562</v>
      </c>
      <c r="E31" s="71" t="s">
        <v>8</v>
      </c>
      <c r="F31" s="72" t="s">
        <v>56</v>
      </c>
      <c r="G31" s="70" t="s">
        <v>19</v>
      </c>
      <c r="H31" s="73" t="s">
        <v>761</v>
      </c>
      <c r="I31" s="73" t="s">
        <v>17</v>
      </c>
      <c r="J31" s="73" t="s">
        <v>903</v>
      </c>
      <c r="K31" s="74">
        <v>6.5</v>
      </c>
      <c r="L31" s="157">
        <v>40</v>
      </c>
      <c r="M31" s="158" t="s">
        <v>879</v>
      </c>
      <c r="N31" s="158">
        <f>IF(Tabel3[[#This Row],[Uitvoerings-
momenten]]=0,0,Tabel3[[#This Row],[M2 vloer ]])</f>
        <v>6.5</v>
      </c>
      <c r="O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" s="151">
        <f>Tabel3[[#This Row],[M2 vloer ]]*Tabel3[[#This Row],[Uitvoerings-
momenten]]</f>
        <v>1300</v>
      </c>
      <c r="Q31" s="165">
        <f>VLOOKUP(Tabel3[[#This Row],[Frequentie]],Transformatie!$B$4:$D$12,3,0)</f>
        <v>10</v>
      </c>
      <c r="R31" s="26">
        <f>IF(Tabel3[[#This Row],[M2 op basis van uitvoeringsmomenten]]=0,0,VLOOKUP(Tabel3[[#This Row],[Ruimte categorie]],'4. Normen &amp; Tarieven'!$C$8:$L$27,Tabel3[[#This Row],[Transformatie]],0))</f>
        <v>100</v>
      </c>
      <c r="S31" s="26"/>
      <c r="T31" s="26"/>
      <c r="U31" s="26"/>
      <c r="V31" s="172">
        <f>IF(Tabel3[[#This Row],[Prestatienorm inschrijver]]=0,0,Tabel3[[#This Row],[M2 op basis van uitvoeringsmomenten]]/Tabel3[[#This Row],[Prestatienorm inschrijver]])</f>
        <v>13</v>
      </c>
      <c r="W31" s="174">
        <f>Tabel3[[#This Row],[Aantal uur per jaar]]*$V$4</f>
        <v>13</v>
      </c>
      <c r="X31" s="76"/>
    </row>
    <row r="32" spans="1:24" ht="14.1" customHeight="1" x14ac:dyDescent="0.25">
      <c r="A32" s="210" t="str">
        <f>_xlfn.CONCAT(Tabel3[[#This Row],[Locatie]],Tabel3[[#This Row],[Vloergroep]])</f>
        <v>BeekbergenHarde vloer</v>
      </c>
      <c r="C32" s="69" t="s">
        <v>7</v>
      </c>
      <c r="D32" s="70" t="s">
        <v>562</v>
      </c>
      <c r="E32" s="71" t="s">
        <v>8</v>
      </c>
      <c r="F32" s="72" t="s">
        <v>57</v>
      </c>
      <c r="G32" s="73" t="s">
        <v>58</v>
      </c>
      <c r="H32" s="73" t="s">
        <v>759</v>
      </c>
      <c r="I32" s="73" t="s">
        <v>22</v>
      </c>
      <c r="J32" s="73" t="s">
        <v>902</v>
      </c>
      <c r="K32" s="74">
        <v>8</v>
      </c>
      <c r="L32" s="157">
        <v>40</v>
      </c>
      <c r="M32" s="158" t="s">
        <v>886</v>
      </c>
      <c r="N32" s="158">
        <f>IF(Tabel3[[#This Row],[Uitvoerings-
momenten]]=0,0,Tabel3[[#This Row],[M2 vloer ]])</f>
        <v>0</v>
      </c>
      <c r="O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" s="151">
        <f>Tabel3[[#This Row],[M2 vloer ]]*Tabel3[[#This Row],[Uitvoerings-
momenten]]</f>
        <v>0</v>
      </c>
      <c r="Q32" s="165">
        <f>VLOOKUP(Tabel3[[#This Row],[Frequentie]],Transformatie!$B$4:$D$12,3,0)</f>
        <v>0</v>
      </c>
      <c r="R32" s="26">
        <f>IF(Tabel3[[#This Row],[M2 op basis van uitvoeringsmomenten]]=0,0,VLOOKUP(Tabel3[[#This Row],[Ruimte categorie]],'4. Normen &amp; Tarieven'!$C$8:$L$27,Tabel3[[#This Row],[Transformatie]],0))</f>
        <v>0</v>
      </c>
      <c r="S32" s="26"/>
      <c r="T32" s="26"/>
      <c r="U32" s="26"/>
      <c r="V32" s="172">
        <f>IF(Tabel3[[#This Row],[Prestatienorm inschrijver]]=0,0,Tabel3[[#This Row],[M2 op basis van uitvoeringsmomenten]]/Tabel3[[#This Row],[Prestatienorm inschrijver]])</f>
        <v>0</v>
      </c>
      <c r="W32" s="174">
        <f>Tabel3[[#This Row],[Aantal uur per jaar]]*$V$4</f>
        <v>0</v>
      </c>
      <c r="X32" s="76"/>
    </row>
    <row r="33" spans="1:24" ht="14.1" customHeight="1" x14ac:dyDescent="0.25">
      <c r="A33" s="210" t="str">
        <f>_xlfn.CONCAT(Tabel3[[#This Row],[Locatie]],Tabel3[[#This Row],[Vloergroep]])</f>
        <v>BeekbergenLino</v>
      </c>
      <c r="C33" s="69" t="s">
        <v>7</v>
      </c>
      <c r="D33" s="70" t="s">
        <v>562</v>
      </c>
      <c r="E33" s="71" t="s">
        <v>8</v>
      </c>
      <c r="F33" s="72" t="s">
        <v>59</v>
      </c>
      <c r="G33" s="73" t="s">
        <v>60</v>
      </c>
      <c r="H33" s="73" t="s">
        <v>756</v>
      </c>
      <c r="I33" s="73" t="s">
        <v>17</v>
      </c>
      <c r="J33" s="73" t="s">
        <v>903</v>
      </c>
      <c r="K33" s="74">
        <v>0</v>
      </c>
      <c r="L33" s="157">
        <v>40</v>
      </c>
      <c r="M33" s="158" t="s">
        <v>886</v>
      </c>
      <c r="N33" s="158">
        <f>IF(Tabel3[[#This Row],[Uitvoerings-
momenten]]=0,0,Tabel3[[#This Row],[M2 vloer ]])</f>
        <v>0</v>
      </c>
      <c r="O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" s="151">
        <f>Tabel3[[#This Row],[M2 vloer ]]*Tabel3[[#This Row],[Uitvoerings-
momenten]]</f>
        <v>0</v>
      </c>
      <c r="Q33" s="165">
        <f>VLOOKUP(Tabel3[[#This Row],[Frequentie]],Transformatie!$B$4:$D$12,3,0)</f>
        <v>0</v>
      </c>
      <c r="R33" s="26">
        <f>IF(Tabel3[[#This Row],[M2 op basis van uitvoeringsmomenten]]=0,0,VLOOKUP(Tabel3[[#This Row],[Ruimte categorie]],'4. Normen &amp; Tarieven'!$C$8:$L$27,Tabel3[[#This Row],[Transformatie]],0))</f>
        <v>0</v>
      </c>
      <c r="S33" s="26"/>
      <c r="T33" s="26"/>
      <c r="U33" s="26"/>
      <c r="V33" s="172">
        <f>IF(Tabel3[[#This Row],[Prestatienorm inschrijver]]=0,0,Tabel3[[#This Row],[M2 op basis van uitvoeringsmomenten]]/Tabel3[[#This Row],[Prestatienorm inschrijver]])</f>
        <v>0</v>
      </c>
      <c r="W33" s="174">
        <f>Tabel3[[#This Row],[Aantal uur per jaar]]*$V$4</f>
        <v>0</v>
      </c>
      <c r="X33" s="76"/>
    </row>
    <row r="34" spans="1:24" ht="14.1" customHeight="1" x14ac:dyDescent="0.25">
      <c r="A34" s="210" t="str">
        <f>_xlfn.CONCAT(Tabel3[[#This Row],[Locatie]],Tabel3[[#This Row],[Vloergroep]])</f>
        <v>BeekbergenLino</v>
      </c>
      <c r="C34" s="69" t="s">
        <v>7</v>
      </c>
      <c r="D34" s="70" t="s">
        <v>562</v>
      </c>
      <c r="E34" s="71" t="s">
        <v>8</v>
      </c>
      <c r="F34" s="72" t="s">
        <v>61</v>
      </c>
      <c r="G34" s="73" t="s">
        <v>62</v>
      </c>
      <c r="H34" s="73" t="s">
        <v>817</v>
      </c>
      <c r="I34" s="73" t="s">
        <v>17</v>
      </c>
      <c r="J34" s="73" t="s">
        <v>903</v>
      </c>
      <c r="K34" s="74">
        <v>49</v>
      </c>
      <c r="L34" s="157">
        <v>40</v>
      </c>
      <c r="M34" s="158" t="s">
        <v>879</v>
      </c>
      <c r="N34" s="158">
        <f>IF(Tabel3[[#This Row],[Uitvoerings-
momenten]]=0,0,Tabel3[[#This Row],[M2 vloer ]])</f>
        <v>49</v>
      </c>
      <c r="O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" s="151">
        <f>Tabel3[[#This Row],[M2 vloer ]]*Tabel3[[#This Row],[Uitvoerings-
momenten]]</f>
        <v>9800</v>
      </c>
      <c r="Q34" s="165">
        <f>VLOOKUP(Tabel3[[#This Row],[Frequentie]],Transformatie!$B$4:$D$12,3,0)</f>
        <v>10</v>
      </c>
      <c r="R34" s="26">
        <f>IF(Tabel3[[#This Row],[M2 op basis van uitvoeringsmomenten]]=0,0,VLOOKUP(Tabel3[[#This Row],[Ruimte categorie]],'4. Normen &amp; Tarieven'!$C$8:$L$27,Tabel3[[#This Row],[Transformatie]],0))</f>
        <v>100</v>
      </c>
      <c r="S34" s="26"/>
      <c r="T34" s="26"/>
      <c r="U34" s="26"/>
      <c r="V34" s="172">
        <f>IF(Tabel3[[#This Row],[Prestatienorm inschrijver]]=0,0,Tabel3[[#This Row],[M2 op basis van uitvoeringsmomenten]]/Tabel3[[#This Row],[Prestatienorm inschrijver]])</f>
        <v>98</v>
      </c>
      <c r="W34" s="174">
        <f>Tabel3[[#This Row],[Aantal uur per jaar]]*$V$4</f>
        <v>98</v>
      </c>
      <c r="X34" s="76"/>
    </row>
    <row r="35" spans="1:24" ht="14.1" customHeight="1" x14ac:dyDescent="0.25">
      <c r="A35" s="210" t="str">
        <f>_xlfn.CONCAT(Tabel3[[#This Row],[Locatie]],Tabel3[[#This Row],[Vloergroep]])</f>
        <v>BeekbergenLino</v>
      </c>
      <c r="C35" s="69" t="s">
        <v>7</v>
      </c>
      <c r="D35" s="70" t="s">
        <v>562</v>
      </c>
      <c r="E35" s="71" t="s">
        <v>8</v>
      </c>
      <c r="F35" s="72" t="s">
        <v>63</v>
      </c>
      <c r="G35" s="73" t="s">
        <v>64</v>
      </c>
      <c r="H35" s="73" t="s">
        <v>756</v>
      </c>
      <c r="I35" s="73" t="s">
        <v>17</v>
      </c>
      <c r="J35" s="73" t="s">
        <v>903</v>
      </c>
      <c r="K35" s="74">
        <v>9.1999999999999993</v>
      </c>
      <c r="L35" s="157">
        <v>40</v>
      </c>
      <c r="M35" s="158" t="s">
        <v>875</v>
      </c>
      <c r="N35" s="158">
        <f>IF(Tabel3[[#This Row],[Uitvoerings-
momenten]]=0,0,Tabel3[[#This Row],[M2 vloer ]])</f>
        <v>9.1999999999999993</v>
      </c>
      <c r="O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5" s="151">
        <f>Tabel3[[#This Row],[M2 vloer ]]*Tabel3[[#This Row],[Uitvoerings-
momenten]]</f>
        <v>368</v>
      </c>
      <c r="Q35" s="165">
        <f>VLOOKUP(Tabel3[[#This Row],[Frequentie]],Transformatie!$B$4:$D$12,3,0)</f>
        <v>6</v>
      </c>
      <c r="R35" s="26">
        <f>IF(Tabel3[[#This Row],[M2 op basis van uitvoeringsmomenten]]=0,0,VLOOKUP(Tabel3[[#This Row],[Ruimte categorie]],'4. Normen &amp; Tarieven'!$C$8:$L$27,Tabel3[[#This Row],[Transformatie]],0))</f>
        <v>100</v>
      </c>
      <c r="S35" s="26"/>
      <c r="T35" s="26"/>
      <c r="U35" s="26"/>
      <c r="V35" s="172">
        <f>IF(Tabel3[[#This Row],[Prestatienorm inschrijver]]=0,0,Tabel3[[#This Row],[M2 op basis van uitvoeringsmomenten]]/Tabel3[[#This Row],[Prestatienorm inschrijver]])</f>
        <v>3.68</v>
      </c>
      <c r="W35" s="174">
        <f>Tabel3[[#This Row],[Aantal uur per jaar]]*$V$4</f>
        <v>3.68</v>
      </c>
      <c r="X35" s="76"/>
    </row>
    <row r="36" spans="1:24" ht="14.1" customHeight="1" x14ac:dyDescent="0.25">
      <c r="A36" s="210" t="str">
        <f>_xlfn.CONCAT(Tabel3[[#This Row],[Locatie]],Tabel3[[#This Row],[Vloergroep]])</f>
        <v>BeekbergenHarde vloer</v>
      </c>
      <c r="C36" s="69" t="s">
        <v>7</v>
      </c>
      <c r="D36" s="70" t="s">
        <v>562</v>
      </c>
      <c r="E36" s="71" t="s">
        <v>8</v>
      </c>
      <c r="F36" s="72" t="s">
        <v>65</v>
      </c>
      <c r="G36" s="73" t="s">
        <v>21</v>
      </c>
      <c r="H36" s="73" t="s">
        <v>760</v>
      </c>
      <c r="I36" s="73" t="s">
        <v>22</v>
      </c>
      <c r="J36" s="73" t="s">
        <v>902</v>
      </c>
      <c r="K36" s="74">
        <v>1.4</v>
      </c>
      <c r="L36" s="157">
        <v>40</v>
      </c>
      <c r="M36" s="158" t="s">
        <v>879</v>
      </c>
      <c r="N36" s="158">
        <f>IF(Tabel3[[#This Row],[Uitvoerings-
momenten]]=0,0,Tabel3[[#This Row],[M2 vloer ]])</f>
        <v>1.4</v>
      </c>
      <c r="O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" s="151">
        <f>Tabel3[[#This Row],[M2 vloer ]]*Tabel3[[#This Row],[Uitvoerings-
momenten]]</f>
        <v>280</v>
      </c>
      <c r="Q36" s="165">
        <f>VLOOKUP(Tabel3[[#This Row],[Frequentie]],Transformatie!$B$4:$D$12,3,0)</f>
        <v>10</v>
      </c>
      <c r="R36" s="26">
        <f>IF(Tabel3[[#This Row],[M2 op basis van uitvoeringsmomenten]]=0,0,VLOOKUP(Tabel3[[#This Row],[Ruimte categorie]],'4. Normen &amp; Tarieven'!$C$8:$L$27,Tabel3[[#This Row],[Transformatie]],0))</f>
        <v>100</v>
      </c>
      <c r="S36" s="26"/>
      <c r="T36" s="26"/>
      <c r="U36" s="26"/>
      <c r="V36" s="172">
        <f>IF(Tabel3[[#This Row],[Prestatienorm inschrijver]]=0,0,Tabel3[[#This Row],[M2 op basis van uitvoeringsmomenten]]/Tabel3[[#This Row],[Prestatienorm inschrijver]])</f>
        <v>2.8</v>
      </c>
      <c r="W36" s="174">
        <f>Tabel3[[#This Row],[Aantal uur per jaar]]*$V$4</f>
        <v>2.8</v>
      </c>
      <c r="X36" s="76"/>
    </row>
    <row r="37" spans="1:24" ht="14.1" customHeight="1" x14ac:dyDescent="0.25">
      <c r="A37" s="210" t="str">
        <f>_xlfn.CONCAT(Tabel3[[#This Row],[Locatie]],Tabel3[[#This Row],[Vloergroep]])</f>
        <v>BeekbergenHarde vloer</v>
      </c>
      <c r="C37" s="69" t="s">
        <v>7</v>
      </c>
      <c r="D37" s="70" t="s">
        <v>562</v>
      </c>
      <c r="E37" s="71" t="s">
        <v>8</v>
      </c>
      <c r="F37" s="72" t="s">
        <v>66</v>
      </c>
      <c r="G37" s="73" t="s">
        <v>21</v>
      </c>
      <c r="H37" s="73" t="s">
        <v>760</v>
      </c>
      <c r="I37" s="73" t="s">
        <v>22</v>
      </c>
      <c r="J37" s="73" t="s">
        <v>902</v>
      </c>
      <c r="K37" s="74">
        <v>1.4</v>
      </c>
      <c r="L37" s="157">
        <v>40</v>
      </c>
      <c r="M37" s="158" t="s">
        <v>879</v>
      </c>
      <c r="N37" s="158">
        <f>IF(Tabel3[[#This Row],[Uitvoerings-
momenten]]=0,0,Tabel3[[#This Row],[M2 vloer ]])</f>
        <v>1.4</v>
      </c>
      <c r="O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" s="151">
        <f>Tabel3[[#This Row],[M2 vloer ]]*Tabel3[[#This Row],[Uitvoerings-
momenten]]</f>
        <v>280</v>
      </c>
      <c r="Q37" s="165">
        <f>VLOOKUP(Tabel3[[#This Row],[Frequentie]],Transformatie!$B$4:$D$12,3,0)</f>
        <v>10</v>
      </c>
      <c r="R37" s="26">
        <f>IF(Tabel3[[#This Row],[M2 op basis van uitvoeringsmomenten]]=0,0,VLOOKUP(Tabel3[[#This Row],[Ruimte categorie]],'4. Normen &amp; Tarieven'!$C$8:$L$27,Tabel3[[#This Row],[Transformatie]],0))</f>
        <v>100</v>
      </c>
      <c r="S37" s="26"/>
      <c r="T37" s="26"/>
      <c r="U37" s="26"/>
      <c r="V37" s="172">
        <f>IF(Tabel3[[#This Row],[Prestatienorm inschrijver]]=0,0,Tabel3[[#This Row],[M2 op basis van uitvoeringsmomenten]]/Tabel3[[#This Row],[Prestatienorm inschrijver]])</f>
        <v>2.8</v>
      </c>
      <c r="W37" s="174">
        <f>Tabel3[[#This Row],[Aantal uur per jaar]]*$V$4</f>
        <v>2.8</v>
      </c>
      <c r="X37" s="76"/>
    </row>
    <row r="38" spans="1:24" ht="14.1" customHeight="1" x14ac:dyDescent="0.25">
      <c r="A38" s="210" t="str">
        <f>_xlfn.CONCAT(Tabel3[[#This Row],[Locatie]],Tabel3[[#This Row],[Vloergroep]])</f>
        <v>BeekbergenLino</v>
      </c>
      <c r="C38" s="69" t="s">
        <v>7</v>
      </c>
      <c r="D38" s="70" t="s">
        <v>562</v>
      </c>
      <c r="E38" s="71" t="s">
        <v>8</v>
      </c>
      <c r="F38" s="72" t="s">
        <v>67</v>
      </c>
      <c r="G38" s="73" t="s">
        <v>68</v>
      </c>
      <c r="H38" s="73" t="s">
        <v>762</v>
      </c>
      <c r="I38" s="73" t="s">
        <v>17</v>
      </c>
      <c r="J38" s="73" t="s">
        <v>903</v>
      </c>
      <c r="K38" s="74">
        <v>13.5</v>
      </c>
      <c r="L38" s="157">
        <v>40</v>
      </c>
      <c r="M38" s="158" t="s">
        <v>879</v>
      </c>
      <c r="N38" s="158">
        <f>IF(Tabel3[[#This Row],[Uitvoerings-
momenten]]=0,0,Tabel3[[#This Row],[M2 vloer ]])</f>
        <v>13.5</v>
      </c>
      <c r="O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" s="151">
        <f>Tabel3[[#This Row],[M2 vloer ]]*Tabel3[[#This Row],[Uitvoerings-
momenten]]</f>
        <v>2700</v>
      </c>
      <c r="Q38" s="165">
        <f>VLOOKUP(Tabel3[[#This Row],[Frequentie]],Transformatie!$B$4:$D$12,3,0)</f>
        <v>10</v>
      </c>
      <c r="R38" s="26">
        <f>IF(Tabel3[[#This Row],[M2 op basis van uitvoeringsmomenten]]=0,0,VLOOKUP(Tabel3[[#This Row],[Ruimte categorie]],'4. Normen &amp; Tarieven'!$C$8:$L$27,Tabel3[[#This Row],[Transformatie]],0))</f>
        <v>100</v>
      </c>
      <c r="S38" s="26"/>
      <c r="T38" s="26"/>
      <c r="U38" s="26"/>
      <c r="V38" s="172">
        <f>IF(Tabel3[[#This Row],[Prestatienorm inschrijver]]=0,0,Tabel3[[#This Row],[M2 op basis van uitvoeringsmomenten]]/Tabel3[[#This Row],[Prestatienorm inschrijver]])</f>
        <v>27</v>
      </c>
      <c r="W38" s="174">
        <f>Tabel3[[#This Row],[Aantal uur per jaar]]*$V$4</f>
        <v>27</v>
      </c>
      <c r="X38" s="76"/>
    </row>
    <row r="39" spans="1:24" ht="14.1" customHeight="1" x14ac:dyDescent="0.25">
      <c r="A39" s="210" t="str">
        <f>_xlfn.CONCAT(Tabel3[[#This Row],[Locatie]],Tabel3[[#This Row],[Vloergroep]])</f>
        <v>BeekbergenLino</v>
      </c>
      <c r="C39" s="69" t="s">
        <v>7</v>
      </c>
      <c r="D39" s="70" t="s">
        <v>562</v>
      </c>
      <c r="E39" s="71" t="s">
        <v>69</v>
      </c>
      <c r="F39" s="72" t="s">
        <v>70</v>
      </c>
      <c r="G39" s="73" t="s">
        <v>16</v>
      </c>
      <c r="H39" s="73" t="s">
        <v>761</v>
      </c>
      <c r="I39" s="73" t="s">
        <v>17</v>
      </c>
      <c r="J39" s="73" t="s">
        <v>903</v>
      </c>
      <c r="K39" s="74">
        <v>95.1</v>
      </c>
      <c r="L39" s="157">
        <v>40</v>
      </c>
      <c r="M39" s="158" t="s">
        <v>879</v>
      </c>
      <c r="N39" s="158">
        <f>IF(Tabel3[[#This Row],[Uitvoerings-
momenten]]=0,0,Tabel3[[#This Row],[M2 vloer ]])</f>
        <v>95.1</v>
      </c>
      <c r="O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" s="151">
        <f>Tabel3[[#This Row],[M2 vloer ]]*Tabel3[[#This Row],[Uitvoerings-
momenten]]</f>
        <v>19020</v>
      </c>
      <c r="Q39" s="165">
        <f>VLOOKUP(Tabel3[[#This Row],[Frequentie]],Transformatie!$B$4:$D$12,3,0)</f>
        <v>10</v>
      </c>
      <c r="R39" s="26">
        <f>IF(Tabel3[[#This Row],[M2 op basis van uitvoeringsmomenten]]=0,0,VLOOKUP(Tabel3[[#This Row],[Ruimte categorie]],'4. Normen &amp; Tarieven'!$C$8:$L$27,Tabel3[[#This Row],[Transformatie]],0))</f>
        <v>100</v>
      </c>
      <c r="S39" s="26"/>
      <c r="T39" s="26"/>
      <c r="U39" s="26"/>
      <c r="V39" s="172">
        <f>IF(Tabel3[[#This Row],[Prestatienorm inschrijver]]=0,0,Tabel3[[#This Row],[M2 op basis van uitvoeringsmomenten]]/Tabel3[[#This Row],[Prestatienorm inschrijver]])</f>
        <v>190.2</v>
      </c>
      <c r="W39" s="174">
        <f>Tabel3[[#This Row],[Aantal uur per jaar]]*$V$4</f>
        <v>190.2</v>
      </c>
      <c r="X39" s="76"/>
    </row>
    <row r="40" spans="1:24" ht="14.1" customHeight="1" x14ac:dyDescent="0.25">
      <c r="A40" s="210" t="str">
        <f>_xlfn.CONCAT(Tabel3[[#This Row],[Locatie]],Tabel3[[#This Row],[Vloergroep]])</f>
        <v>BeekbergenLino</v>
      </c>
      <c r="C40" s="69" t="s">
        <v>7</v>
      </c>
      <c r="D40" s="70" t="s">
        <v>562</v>
      </c>
      <c r="E40" s="71" t="s">
        <v>69</v>
      </c>
      <c r="F40" s="72" t="s">
        <v>71</v>
      </c>
      <c r="G40" s="70" t="s">
        <v>19</v>
      </c>
      <c r="H40" s="73" t="s">
        <v>761</v>
      </c>
      <c r="I40" s="73" t="s">
        <v>17</v>
      </c>
      <c r="J40" s="73" t="s">
        <v>903</v>
      </c>
      <c r="K40" s="74">
        <v>40.200000000000003</v>
      </c>
      <c r="L40" s="157">
        <v>40</v>
      </c>
      <c r="M40" s="158" t="s">
        <v>879</v>
      </c>
      <c r="N40" s="158">
        <f>IF(Tabel3[[#This Row],[Uitvoerings-
momenten]]=0,0,Tabel3[[#This Row],[M2 vloer ]])</f>
        <v>40.200000000000003</v>
      </c>
      <c r="O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" s="151">
        <f>Tabel3[[#This Row],[M2 vloer ]]*Tabel3[[#This Row],[Uitvoerings-
momenten]]</f>
        <v>8040.0000000000009</v>
      </c>
      <c r="Q40" s="165">
        <f>VLOOKUP(Tabel3[[#This Row],[Frequentie]],Transformatie!$B$4:$D$12,3,0)</f>
        <v>10</v>
      </c>
      <c r="R40" s="26">
        <f>IF(Tabel3[[#This Row],[M2 op basis van uitvoeringsmomenten]]=0,0,VLOOKUP(Tabel3[[#This Row],[Ruimte categorie]],'4. Normen &amp; Tarieven'!$C$8:$L$27,Tabel3[[#This Row],[Transformatie]],0))</f>
        <v>100</v>
      </c>
      <c r="S40" s="26"/>
      <c r="T40" s="26"/>
      <c r="U40" s="26"/>
      <c r="V40" s="172">
        <f>IF(Tabel3[[#This Row],[Prestatienorm inschrijver]]=0,0,Tabel3[[#This Row],[M2 op basis van uitvoeringsmomenten]]/Tabel3[[#This Row],[Prestatienorm inschrijver]])</f>
        <v>80.400000000000006</v>
      </c>
      <c r="W40" s="174">
        <f>Tabel3[[#This Row],[Aantal uur per jaar]]*$V$4</f>
        <v>80.400000000000006</v>
      </c>
      <c r="X40" s="76"/>
    </row>
    <row r="41" spans="1:24" ht="14.1" customHeight="1" x14ac:dyDescent="0.25">
      <c r="A41" s="210" t="str">
        <f>_xlfn.CONCAT(Tabel3[[#This Row],[Locatie]],Tabel3[[#This Row],[Vloergroep]])</f>
        <v>BeekbergenHarde vloer</v>
      </c>
      <c r="C41" s="69" t="s">
        <v>7</v>
      </c>
      <c r="D41" s="70" t="s">
        <v>562</v>
      </c>
      <c r="E41" s="71" t="s">
        <v>69</v>
      </c>
      <c r="F41" s="72" t="s">
        <v>72</v>
      </c>
      <c r="G41" s="73" t="s">
        <v>41</v>
      </c>
      <c r="H41" s="73" t="s">
        <v>658</v>
      </c>
      <c r="I41" s="73" t="s">
        <v>33</v>
      </c>
      <c r="J41" s="73" t="s">
        <v>902</v>
      </c>
      <c r="K41" s="74">
        <v>52.6</v>
      </c>
      <c r="L41" s="157">
        <v>40</v>
      </c>
      <c r="M41" s="158" t="s">
        <v>879</v>
      </c>
      <c r="N41" s="158">
        <f>IF(Tabel3[[#This Row],[Uitvoerings-
momenten]]=0,0,Tabel3[[#This Row],[M2 vloer ]])</f>
        <v>52.6</v>
      </c>
      <c r="O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" s="151">
        <f>Tabel3[[#This Row],[M2 vloer ]]*Tabel3[[#This Row],[Uitvoerings-
momenten]]</f>
        <v>10520</v>
      </c>
      <c r="Q41" s="165">
        <f>VLOOKUP(Tabel3[[#This Row],[Frequentie]],Transformatie!$B$4:$D$12,3,0)</f>
        <v>10</v>
      </c>
      <c r="R41" s="26">
        <f>IF(Tabel3[[#This Row],[M2 op basis van uitvoeringsmomenten]]=0,0,VLOOKUP(Tabel3[[#This Row],[Ruimte categorie]],'4. Normen &amp; Tarieven'!$C$8:$L$27,Tabel3[[#This Row],[Transformatie]],0))</f>
        <v>100</v>
      </c>
      <c r="S41" s="26"/>
      <c r="T41" s="26"/>
      <c r="U41" s="26"/>
      <c r="V41" s="172">
        <f>IF(Tabel3[[#This Row],[Prestatienorm inschrijver]]=0,0,Tabel3[[#This Row],[M2 op basis van uitvoeringsmomenten]]/Tabel3[[#This Row],[Prestatienorm inschrijver]])</f>
        <v>105.2</v>
      </c>
      <c r="W41" s="174">
        <f>Tabel3[[#This Row],[Aantal uur per jaar]]*$V$4</f>
        <v>105.2</v>
      </c>
      <c r="X41" s="76"/>
    </row>
    <row r="42" spans="1:24" ht="14.1" customHeight="1" x14ac:dyDescent="0.25">
      <c r="A42" s="210" t="str">
        <f>_xlfn.CONCAT(Tabel3[[#This Row],[Locatie]],Tabel3[[#This Row],[Vloergroep]])</f>
        <v>BeekbergenHarde vloer</v>
      </c>
      <c r="C42" s="69" t="s">
        <v>7</v>
      </c>
      <c r="D42" s="70" t="s">
        <v>562</v>
      </c>
      <c r="E42" s="71" t="s">
        <v>69</v>
      </c>
      <c r="F42" s="72" t="s">
        <v>73</v>
      </c>
      <c r="G42" s="73" t="s">
        <v>41</v>
      </c>
      <c r="H42" s="73" t="s">
        <v>658</v>
      </c>
      <c r="I42" s="73" t="s">
        <v>33</v>
      </c>
      <c r="J42" s="73" t="s">
        <v>902</v>
      </c>
      <c r="K42" s="74">
        <v>51.7</v>
      </c>
      <c r="L42" s="157">
        <v>40</v>
      </c>
      <c r="M42" s="158" t="s">
        <v>879</v>
      </c>
      <c r="N42" s="158">
        <f>IF(Tabel3[[#This Row],[Uitvoerings-
momenten]]=0,0,Tabel3[[#This Row],[M2 vloer ]])</f>
        <v>51.7</v>
      </c>
      <c r="O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" s="151">
        <f>Tabel3[[#This Row],[M2 vloer ]]*Tabel3[[#This Row],[Uitvoerings-
momenten]]</f>
        <v>10340</v>
      </c>
      <c r="Q42" s="165">
        <f>VLOOKUP(Tabel3[[#This Row],[Frequentie]],Transformatie!$B$4:$D$12,3,0)</f>
        <v>10</v>
      </c>
      <c r="R42" s="26">
        <f>IF(Tabel3[[#This Row],[M2 op basis van uitvoeringsmomenten]]=0,0,VLOOKUP(Tabel3[[#This Row],[Ruimte categorie]],'4. Normen &amp; Tarieven'!$C$8:$L$27,Tabel3[[#This Row],[Transformatie]],0))</f>
        <v>100</v>
      </c>
      <c r="S42" s="26"/>
      <c r="T42" s="26"/>
      <c r="U42" s="26"/>
      <c r="V42" s="172">
        <f>IF(Tabel3[[#This Row],[Prestatienorm inschrijver]]=0,0,Tabel3[[#This Row],[M2 op basis van uitvoeringsmomenten]]/Tabel3[[#This Row],[Prestatienorm inschrijver]])</f>
        <v>103.4</v>
      </c>
      <c r="W42" s="174">
        <f>Tabel3[[#This Row],[Aantal uur per jaar]]*$V$4</f>
        <v>103.4</v>
      </c>
      <c r="X42" s="76"/>
    </row>
    <row r="43" spans="1:24" ht="14.1" customHeight="1" x14ac:dyDescent="0.25">
      <c r="A43" s="210" t="str">
        <f>_xlfn.CONCAT(Tabel3[[#This Row],[Locatie]],Tabel3[[#This Row],[Vloergroep]])</f>
        <v>BeekbergenLino</v>
      </c>
      <c r="C43" s="69" t="s">
        <v>7</v>
      </c>
      <c r="D43" s="70" t="s">
        <v>562</v>
      </c>
      <c r="E43" s="71" t="s">
        <v>69</v>
      </c>
      <c r="F43" s="72" t="s">
        <v>74</v>
      </c>
      <c r="G43" s="73" t="s">
        <v>75</v>
      </c>
      <c r="H43" s="73" t="s">
        <v>756</v>
      </c>
      <c r="I43" s="73" t="s">
        <v>17</v>
      </c>
      <c r="J43" s="73" t="s">
        <v>903</v>
      </c>
      <c r="K43" s="74">
        <v>16.7</v>
      </c>
      <c r="L43" s="157">
        <v>40</v>
      </c>
      <c r="M43" s="158" t="s">
        <v>886</v>
      </c>
      <c r="N43" s="158">
        <f>IF(Tabel3[[#This Row],[Uitvoerings-
momenten]]=0,0,Tabel3[[#This Row],[M2 vloer ]])</f>
        <v>0</v>
      </c>
      <c r="O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" s="151">
        <f>Tabel3[[#This Row],[M2 vloer ]]*Tabel3[[#This Row],[Uitvoerings-
momenten]]</f>
        <v>0</v>
      </c>
      <c r="Q43" s="165">
        <f>VLOOKUP(Tabel3[[#This Row],[Frequentie]],Transformatie!$B$4:$D$12,3,0)</f>
        <v>0</v>
      </c>
      <c r="R43" s="26">
        <f>IF(Tabel3[[#This Row],[M2 op basis van uitvoeringsmomenten]]=0,0,VLOOKUP(Tabel3[[#This Row],[Ruimte categorie]],'4. Normen &amp; Tarieven'!$C$8:$L$27,Tabel3[[#This Row],[Transformatie]],0))</f>
        <v>0</v>
      </c>
      <c r="S43" s="26"/>
      <c r="T43" s="26"/>
      <c r="U43" s="26"/>
      <c r="V43" s="172">
        <f>IF(Tabel3[[#This Row],[Prestatienorm inschrijver]]=0,0,Tabel3[[#This Row],[M2 op basis van uitvoeringsmomenten]]/Tabel3[[#This Row],[Prestatienorm inschrijver]])</f>
        <v>0</v>
      </c>
      <c r="W43" s="174">
        <f>Tabel3[[#This Row],[Aantal uur per jaar]]*$V$4</f>
        <v>0</v>
      </c>
      <c r="X43" s="76"/>
    </row>
    <row r="44" spans="1:24" ht="14.1" customHeight="1" x14ac:dyDescent="0.25">
      <c r="A44" s="210" t="str">
        <f>_xlfn.CONCAT(Tabel3[[#This Row],[Locatie]],Tabel3[[#This Row],[Vloergroep]])</f>
        <v>BeekbergenHarde vloer</v>
      </c>
      <c r="C44" s="69" t="s">
        <v>7</v>
      </c>
      <c r="D44" s="70" t="s">
        <v>562</v>
      </c>
      <c r="E44" s="71" t="s">
        <v>69</v>
      </c>
      <c r="F44" s="72" t="s">
        <v>76</v>
      </c>
      <c r="G44" s="73" t="s">
        <v>41</v>
      </c>
      <c r="H44" s="73" t="s">
        <v>658</v>
      </c>
      <c r="I44" s="73" t="s">
        <v>33</v>
      </c>
      <c r="J44" s="73" t="s">
        <v>902</v>
      </c>
      <c r="K44" s="74">
        <v>57.4</v>
      </c>
      <c r="L44" s="157">
        <v>40</v>
      </c>
      <c r="M44" s="158" t="s">
        <v>879</v>
      </c>
      <c r="N44" s="158">
        <f>IF(Tabel3[[#This Row],[Uitvoerings-
momenten]]=0,0,Tabel3[[#This Row],[M2 vloer ]])</f>
        <v>57.4</v>
      </c>
      <c r="O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" s="151">
        <f>Tabel3[[#This Row],[M2 vloer ]]*Tabel3[[#This Row],[Uitvoerings-
momenten]]</f>
        <v>11480</v>
      </c>
      <c r="Q44" s="165">
        <f>VLOOKUP(Tabel3[[#This Row],[Frequentie]],Transformatie!$B$4:$D$12,3,0)</f>
        <v>10</v>
      </c>
      <c r="R44" s="26">
        <f>IF(Tabel3[[#This Row],[M2 op basis van uitvoeringsmomenten]]=0,0,VLOOKUP(Tabel3[[#This Row],[Ruimte categorie]],'4. Normen &amp; Tarieven'!$C$8:$L$27,Tabel3[[#This Row],[Transformatie]],0))</f>
        <v>100</v>
      </c>
      <c r="S44" s="26"/>
      <c r="T44" s="26"/>
      <c r="U44" s="26"/>
      <c r="V44" s="172">
        <f>IF(Tabel3[[#This Row],[Prestatienorm inschrijver]]=0,0,Tabel3[[#This Row],[M2 op basis van uitvoeringsmomenten]]/Tabel3[[#This Row],[Prestatienorm inschrijver]])</f>
        <v>114.8</v>
      </c>
      <c r="W44" s="174">
        <f>Tabel3[[#This Row],[Aantal uur per jaar]]*$V$4</f>
        <v>114.8</v>
      </c>
      <c r="X44" s="76"/>
    </row>
    <row r="45" spans="1:24" ht="14.1" customHeight="1" x14ac:dyDescent="0.25">
      <c r="A45" s="210" t="str">
        <f>_xlfn.CONCAT(Tabel3[[#This Row],[Locatie]],Tabel3[[#This Row],[Vloergroep]])</f>
        <v>BeekbergenHarde vloer</v>
      </c>
      <c r="C45" s="69" t="s">
        <v>7</v>
      </c>
      <c r="D45" s="70" t="s">
        <v>562</v>
      </c>
      <c r="E45" s="71" t="s">
        <v>69</v>
      </c>
      <c r="F45" s="72" t="s">
        <v>77</v>
      </c>
      <c r="G45" s="73" t="s">
        <v>41</v>
      </c>
      <c r="H45" s="73" t="s">
        <v>658</v>
      </c>
      <c r="I45" s="73" t="s">
        <v>33</v>
      </c>
      <c r="J45" s="73" t="s">
        <v>902</v>
      </c>
      <c r="K45" s="74">
        <v>59.2</v>
      </c>
      <c r="L45" s="157">
        <v>40</v>
      </c>
      <c r="M45" s="158" t="s">
        <v>879</v>
      </c>
      <c r="N45" s="158">
        <f>IF(Tabel3[[#This Row],[Uitvoerings-
momenten]]=0,0,Tabel3[[#This Row],[M2 vloer ]])</f>
        <v>59.2</v>
      </c>
      <c r="O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" s="151">
        <f>Tabel3[[#This Row],[M2 vloer ]]*Tabel3[[#This Row],[Uitvoerings-
momenten]]</f>
        <v>11840</v>
      </c>
      <c r="Q45" s="165">
        <f>VLOOKUP(Tabel3[[#This Row],[Frequentie]],Transformatie!$B$4:$D$12,3,0)</f>
        <v>10</v>
      </c>
      <c r="R45" s="26">
        <f>IF(Tabel3[[#This Row],[M2 op basis van uitvoeringsmomenten]]=0,0,VLOOKUP(Tabel3[[#This Row],[Ruimte categorie]],'4. Normen &amp; Tarieven'!$C$8:$L$27,Tabel3[[#This Row],[Transformatie]],0))</f>
        <v>100</v>
      </c>
      <c r="S45" s="26"/>
      <c r="T45" s="26"/>
      <c r="U45" s="26"/>
      <c r="V45" s="172">
        <f>IF(Tabel3[[#This Row],[Prestatienorm inschrijver]]=0,0,Tabel3[[#This Row],[M2 op basis van uitvoeringsmomenten]]/Tabel3[[#This Row],[Prestatienorm inschrijver]])</f>
        <v>118.4</v>
      </c>
      <c r="W45" s="174">
        <f>Tabel3[[#This Row],[Aantal uur per jaar]]*$V$4</f>
        <v>118.4</v>
      </c>
      <c r="X45" s="76"/>
    </row>
    <row r="46" spans="1:24" ht="14.1" customHeight="1" x14ac:dyDescent="0.25">
      <c r="A46" s="210" t="str">
        <f>_xlfn.CONCAT(Tabel3[[#This Row],[Locatie]],Tabel3[[#This Row],[Vloergroep]])</f>
        <v>BeekbergenLino</v>
      </c>
      <c r="C46" s="69" t="s">
        <v>7</v>
      </c>
      <c r="D46" s="70" t="s">
        <v>562</v>
      </c>
      <c r="E46" s="71" t="s">
        <v>69</v>
      </c>
      <c r="F46" s="72" t="s">
        <v>78</v>
      </c>
      <c r="G46" s="73" t="s">
        <v>79</v>
      </c>
      <c r="H46" s="73" t="s">
        <v>659</v>
      </c>
      <c r="I46" s="73" t="s">
        <v>17</v>
      </c>
      <c r="J46" s="73" t="s">
        <v>903</v>
      </c>
      <c r="K46" s="74">
        <v>3</v>
      </c>
      <c r="L46" s="157">
        <v>40</v>
      </c>
      <c r="M46" s="158" t="s">
        <v>886</v>
      </c>
      <c r="N46" s="158">
        <f>IF(Tabel3[[#This Row],[Uitvoerings-
momenten]]=0,0,Tabel3[[#This Row],[M2 vloer ]])</f>
        <v>0</v>
      </c>
      <c r="O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" s="151">
        <f>Tabel3[[#This Row],[M2 vloer ]]*Tabel3[[#This Row],[Uitvoerings-
momenten]]</f>
        <v>0</v>
      </c>
      <c r="Q46" s="165">
        <f>VLOOKUP(Tabel3[[#This Row],[Frequentie]],Transformatie!$B$4:$D$12,3,0)</f>
        <v>0</v>
      </c>
      <c r="R46" s="26">
        <f>IF(Tabel3[[#This Row],[M2 op basis van uitvoeringsmomenten]]=0,0,VLOOKUP(Tabel3[[#This Row],[Ruimte categorie]],'4. Normen &amp; Tarieven'!$C$8:$L$27,Tabel3[[#This Row],[Transformatie]],0))</f>
        <v>0</v>
      </c>
      <c r="S46" s="26"/>
      <c r="T46" s="26"/>
      <c r="U46" s="26"/>
      <c r="V46" s="172">
        <f>IF(Tabel3[[#This Row],[Prestatienorm inschrijver]]=0,0,Tabel3[[#This Row],[M2 op basis van uitvoeringsmomenten]]/Tabel3[[#This Row],[Prestatienorm inschrijver]])</f>
        <v>0</v>
      </c>
      <c r="W46" s="174">
        <f>Tabel3[[#This Row],[Aantal uur per jaar]]*$V$4</f>
        <v>0</v>
      </c>
      <c r="X46" s="76"/>
    </row>
    <row r="47" spans="1:24" ht="14.1" customHeight="1" x14ac:dyDescent="0.25">
      <c r="A47" s="210" t="str">
        <f>_xlfn.CONCAT(Tabel3[[#This Row],[Locatie]],Tabel3[[#This Row],[Vloergroep]])</f>
        <v>BeekbergenHarde vloer</v>
      </c>
      <c r="C47" s="69" t="s">
        <v>7</v>
      </c>
      <c r="D47" s="70" t="s">
        <v>562</v>
      </c>
      <c r="E47" s="71" t="s">
        <v>69</v>
      </c>
      <c r="F47" s="72" t="s">
        <v>80</v>
      </c>
      <c r="G47" s="73" t="s">
        <v>58</v>
      </c>
      <c r="H47" s="73" t="s">
        <v>759</v>
      </c>
      <c r="I47" s="73" t="s">
        <v>22</v>
      </c>
      <c r="J47" s="73" t="s">
        <v>902</v>
      </c>
      <c r="K47" s="74">
        <v>5.5</v>
      </c>
      <c r="L47" s="157">
        <v>40</v>
      </c>
      <c r="M47" s="158" t="s">
        <v>879</v>
      </c>
      <c r="N47" s="158">
        <f>IF(Tabel3[[#This Row],[Uitvoerings-
momenten]]=0,0,Tabel3[[#This Row],[M2 vloer ]])</f>
        <v>5.5</v>
      </c>
      <c r="O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" s="151">
        <f>Tabel3[[#This Row],[M2 vloer ]]*Tabel3[[#This Row],[Uitvoerings-
momenten]]</f>
        <v>1100</v>
      </c>
      <c r="Q47" s="165">
        <f>VLOOKUP(Tabel3[[#This Row],[Frequentie]],Transformatie!$B$4:$D$12,3,0)</f>
        <v>10</v>
      </c>
      <c r="R47" s="26">
        <f>IF(Tabel3[[#This Row],[M2 op basis van uitvoeringsmomenten]]=0,0,VLOOKUP(Tabel3[[#This Row],[Ruimte categorie]],'4. Normen &amp; Tarieven'!$C$8:$L$27,Tabel3[[#This Row],[Transformatie]],0))</f>
        <v>100</v>
      </c>
      <c r="S47" s="26"/>
      <c r="T47" s="26"/>
      <c r="U47" s="26"/>
      <c r="V47" s="172">
        <f>IF(Tabel3[[#This Row],[Prestatienorm inschrijver]]=0,0,Tabel3[[#This Row],[M2 op basis van uitvoeringsmomenten]]/Tabel3[[#This Row],[Prestatienorm inschrijver]])</f>
        <v>11</v>
      </c>
      <c r="W47" s="174">
        <f>Tabel3[[#This Row],[Aantal uur per jaar]]*$V$4</f>
        <v>11</v>
      </c>
      <c r="X47" s="76"/>
    </row>
    <row r="48" spans="1:24" ht="14.1" customHeight="1" x14ac:dyDescent="0.25">
      <c r="A48" s="210" t="str">
        <f>_xlfn.CONCAT(Tabel3[[#This Row],[Locatie]],Tabel3[[#This Row],[Vloergroep]])</f>
        <v>BeekbergenHarde vloer</v>
      </c>
      <c r="C48" s="69" t="s">
        <v>7</v>
      </c>
      <c r="D48" s="70" t="s">
        <v>562</v>
      </c>
      <c r="E48" s="71" t="s">
        <v>69</v>
      </c>
      <c r="F48" s="72" t="s">
        <v>81</v>
      </c>
      <c r="G48" s="73" t="s">
        <v>21</v>
      </c>
      <c r="H48" s="73" t="s">
        <v>759</v>
      </c>
      <c r="I48" s="73" t="s">
        <v>22</v>
      </c>
      <c r="J48" s="73" t="s">
        <v>902</v>
      </c>
      <c r="K48" s="74">
        <v>14.3</v>
      </c>
      <c r="L48" s="157">
        <v>40</v>
      </c>
      <c r="M48" s="158" t="s">
        <v>879</v>
      </c>
      <c r="N48" s="158">
        <f>IF(Tabel3[[#This Row],[Uitvoerings-
momenten]]=0,0,Tabel3[[#This Row],[M2 vloer ]])</f>
        <v>14.3</v>
      </c>
      <c r="O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" s="151">
        <f>Tabel3[[#This Row],[M2 vloer ]]*Tabel3[[#This Row],[Uitvoerings-
momenten]]</f>
        <v>2860</v>
      </c>
      <c r="Q48" s="165">
        <f>VLOOKUP(Tabel3[[#This Row],[Frequentie]],Transformatie!$B$4:$D$12,3,0)</f>
        <v>10</v>
      </c>
      <c r="R48" s="26">
        <f>IF(Tabel3[[#This Row],[M2 op basis van uitvoeringsmomenten]]=0,0,VLOOKUP(Tabel3[[#This Row],[Ruimte categorie]],'4. Normen &amp; Tarieven'!$C$8:$L$27,Tabel3[[#This Row],[Transformatie]],0))</f>
        <v>100</v>
      </c>
      <c r="S48" s="26"/>
      <c r="T48" s="26"/>
      <c r="U48" s="26"/>
      <c r="V48" s="172">
        <f>IF(Tabel3[[#This Row],[Prestatienorm inschrijver]]=0,0,Tabel3[[#This Row],[M2 op basis van uitvoeringsmomenten]]/Tabel3[[#This Row],[Prestatienorm inschrijver]])</f>
        <v>28.6</v>
      </c>
      <c r="W48" s="174">
        <f>Tabel3[[#This Row],[Aantal uur per jaar]]*$V$4</f>
        <v>28.6</v>
      </c>
      <c r="X48" s="76"/>
    </row>
    <row r="49" spans="1:24" ht="14.1" customHeight="1" x14ac:dyDescent="0.25">
      <c r="A49" s="210" t="str">
        <f>_xlfn.CONCAT(Tabel3[[#This Row],[Locatie]],Tabel3[[#This Row],[Vloergroep]])</f>
        <v>BeekbergenLino</v>
      </c>
      <c r="C49" s="69" t="s">
        <v>7</v>
      </c>
      <c r="D49" s="70" t="s">
        <v>562</v>
      </c>
      <c r="E49" s="71" t="s">
        <v>69</v>
      </c>
      <c r="F49" s="72" t="s">
        <v>82</v>
      </c>
      <c r="G49" s="73" t="s">
        <v>83</v>
      </c>
      <c r="H49" s="73" t="s">
        <v>659</v>
      </c>
      <c r="I49" s="73" t="s">
        <v>17</v>
      </c>
      <c r="J49" s="73" t="s">
        <v>903</v>
      </c>
      <c r="K49" s="74">
        <v>55.6</v>
      </c>
      <c r="L49" s="157">
        <v>40</v>
      </c>
      <c r="M49" s="158" t="s">
        <v>886</v>
      </c>
      <c r="N49" s="158">
        <f>IF(Tabel3[[#This Row],[Uitvoerings-
momenten]]=0,0,Tabel3[[#This Row],[M2 vloer ]])</f>
        <v>0</v>
      </c>
      <c r="O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" s="151">
        <f>Tabel3[[#This Row],[M2 vloer ]]*Tabel3[[#This Row],[Uitvoerings-
momenten]]</f>
        <v>0</v>
      </c>
      <c r="Q49" s="165">
        <f>VLOOKUP(Tabel3[[#This Row],[Frequentie]],Transformatie!$B$4:$D$12,3,0)</f>
        <v>0</v>
      </c>
      <c r="R49" s="26">
        <f>IF(Tabel3[[#This Row],[M2 op basis van uitvoeringsmomenten]]=0,0,VLOOKUP(Tabel3[[#This Row],[Ruimte categorie]],'4. Normen &amp; Tarieven'!$C$8:$L$27,Tabel3[[#This Row],[Transformatie]],0))</f>
        <v>0</v>
      </c>
      <c r="S49" s="26"/>
      <c r="T49" s="26"/>
      <c r="U49" s="26"/>
      <c r="V49" s="172">
        <f>IF(Tabel3[[#This Row],[Prestatienorm inschrijver]]=0,0,Tabel3[[#This Row],[M2 op basis van uitvoeringsmomenten]]/Tabel3[[#This Row],[Prestatienorm inschrijver]])</f>
        <v>0</v>
      </c>
      <c r="W49" s="174">
        <f>Tabel3[[#This Row],[Aantal uur per jaar]]*$V$4</f>
        <v>0</v>
      </c>
      <c r="X49" s="76"/>
    </row>
    <row r="50" spans="1:24" ht="14.1" customHeight="1" x14ac:dyDescent="0.25">
      <c r="A50" s="210" t="str">
        <f>_xlfn.CONCAT(Tabel3[[#This Row],[Locatie]],Tabel3[[#This Row],[Vloergroep]])</f>
        <v>BeekbergenLino</v>
      </c>
      <c r="C50" s="69" t="s">
        <v>7</v>
      </c>
      <c r="D50" s="70" t="s">
        <v>562</v>
      </c>
      <c r="E50" s="71" t="s">
        <v>69</v>
      </c>
      <c r="F50" s="72" t="s">
        <v>84</v>
      </c>
      <c r="G50" s="73" t="s">
        <v>85</v>
      </c>
      <c r="H50" s="73" t="s">
        <v>817</v>
      </c>
      <c r="I50" s="73" t="s">
        <v>17</v>
      </c>
      <c r="J50" s="73" t="s">
        <v>903</v>
      </c>
      <c r="K50" s="74">
        <v>59.2</v>
      </c>
      <c r="L50" s="157">
        <v>40</v>
      </c>
      <c r="M50" s="158" t="s">
        <v>886</v>
      </c>
      <c r="N50" s="158">
        <f>IF(Tabel3[[#This Row],[Uitvoerings-
momenten]]=0,0,Tabel3[[#This Row],[M2 vloer ]])</f>
        <v>0</v>
      </c>
      <c r="O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" s="151">
        <f>Tabel3[[#This Row],[M2 vloer ]]*Tabel3[[#This Row],[Uitvoerings-
momenten]]</f>
        <v>0</v>
      </c>
      <c r="Q50" s="165">
        <f>VLOOKUP(Tabel3[[#This Row],[Frequentie]],Transformatie!$B$4:$D$12,3,0)</f>
        <v>0</v>
      </c>
      <c r="R50" s="26">
        <f>IF(Tabel3[[#This Row],[M2 op basis van uitvoeringsmomenten]]=0,0,VLOOKUP(Tabel3[[#This Row],[Ruimte categorie]],'4. Normen &amp; Tarieven'!$C$8:$L$27,Tabel3[[#This Row],[Transformatie]],0))</f>
        <v>0</v>
      </c>
      <c r="S50" s="26"/>
      <c r="T50" s="26"/>
      <c r="U50" s="26"/>
      <c r="V50" s="172">
        <f>IF(Tabel3[[#This Row],[Prestatienorm inschrijver]]=0,0,Tabel3[[#This Row],[M2 op basis van uitvoeringsmomenten]]/Tabel3[[#This Row],[Prestatienorm inschrijver]])</f>
        <v>0</v>
      </c>
      <c r="W50" s="174">
        <f>Tabel3[[#This Row],[Aantal uur per jaar]]*$V$4</f>
        <v>0</v>
      </c>
      <c r="X50" s="76"/>
    </row>
    <row r="51" spans="1:24" ht="14.1" customHeight="1" x14ac:dyDescent="0.25">
      <c r="A51" s="210" t="str">
        <f>_xlfn.CONCAT(Tabel3[[#This Row],[Locatie]],Tabel3[[#This Row],[Vloergroep]])</f>
        <v>BeekbergenLino</v>
      </c>
      <c r="C51" s="69" t="s">
        <v>7</v>
      </c>
      <c r="D51" s="70" t="s">
        <v>562</v>
      </c>
      <c r="E51" s="71" t="s">
        <v>69</v>
      </c>
      <c r="F51" s="72" t="s">
        <v>86</v>
      </c>
      <c r="G51" s="73" t="s">
        <v>85</v>
      </c>
      <c r="H51" s="73" t="s">
        <v>817</v>
      </c>
      <c r="I51" s="73" t="s">
        <v>17</v>
      </c>
      <c r="J51" s="73" t="s">
        <v>903</v>
      </c>
      <c r="K51" s="74">
        <v>0</v>
      </c>
      <c r="L51" s="157">
        <v>40</v>
      </c>
      <c r="M51" s="158" t="s">
        <v>886</v>
      </c>
      <c r="N51" s="158">
        <f>IF(Tabel3[[#This Row],[Uitvoerings-
momenten]]=0,0,Tabel3[[#This Row],[M2 vloer ]])</f>
        <v>0</v>
      </c>
      <c r="O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" s="151">
        <f>Tabel3[[#This Row],[M2 vloer ]]*Tabel3[[#This Row],[Uitvoerings-
momenten]]</f>
        <v>0</v>
      </c>
      <c r="Q51" s="165">
        <f>VLOOKUP(Tabel3[[#This Row],[Frequentie]],Transformatie!$B$4:$D$12,3,0)</f>
        <v>0</v>
      </c>
      <c r="R51" s="26">
        <f>IF(Tabel3[[#This Row],[M2 op basis van uitvoeringsmomenten]]=0,0,VLOOKUP(Tabel3[[#This Row],[Ruimte categorie]],'4. Normen &amp; Tarieven'!$C$8:$L$27,Tabel3[[#This Row],[Transformatie]],0))</f>
        <v>0</v>
      </c>
      <c r="S51" s="26"/>
      <c r="T51" s="26"/>
      <c r="U51" s="26"/>
      <c r="V51" s="172">
        <f>IF(Tabel3[[#This Row],[Prestatienorm inschrijver]]=0,0,Tabel3[[#This Row],[M2 op basis van uitvoeringsmomenten]]/Tabel3[[#This Row],[Prestatienorm inschrijver]])</f>
        <v>0</v>
      </c>
      <c r="W51" s="174">
        <f>Tabel3[[#This Row],[Aantal uur per jaar]]*$V$4</f>
        <v>0</v>
      </c>
      <c r="X51" s="76"/>
    </row>
    <row r="52" spans="1:24" ht="14.1" customHeight="1" x14ac:dyDescent="0.25">
      <c r="A52" s="210" t="str">
        <f>_xlfn.CONCAT(Tabel3[[#This Row],[Locatie]],Tabel3[[#This Row],[Vloergroep]])</f>
        <v>BeekbergenLino</v>
      </c>
      <c r="C52" s="69" t="s">
        <v>7</v>
      </c>
      <c r="D52" s="70" t="s">
        <v>562</v>
      </c>
      <c r="E52" s="71" t="s">
        <v>69</v>
      </c>
      <c r="F52" s="72" t="s">
        <v>87</v>
      </c>
      <c r="G52" s="73" t="s">
        <v>41</v>
      </c>
      <c r="H52" s="73" t="s">
        <v>658</v>
      </c>
      <c r="I52" s="73" t="s">
        <v>17</v>
      </c>
      <c r="J52" s="73" t="s">
        <v>903</v>
      </c>
      <c r="K52" s="74">
        <v>60.3</v>
      </c>
      <c r="L52" s="157">
        <v>40</v>
      </c>
      <c r="M52" s="158" t="s">
        <v>886</v>
      </c>
      <c r="N52" s="158">
        <f>IF(Tabel3[[#This Row],[Uitvoerings-
momenten]]=0,0,Tabel3[[#This Row],[M2 vloer ]])</f>
        <v>0</v>
      </c>
      <c r="O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" s="151">
        <f>Tabel3[[#This Row],[M2 vloer ]]*Tabel3[[#This Row],[Uitvoerings-
momenten]]</f>
        <v>0</v>
      </c>
      <c r="Q52" s="165">
        <f>VLOOKUP(Tabel3[[#This Row],[Frequentie]],Transformatie!$B$4:$D$12,3,0)</f>
        <v>0</v>
      </c>
      <c r="R52" s="26">
        <f>IF(Tabel3[[#This Row],[M2 op basis van uitvoeringsmomenten]]=0,0,VLOOKUP(Tabel3[[#This Row],[Ruimte categorie]],'4. Normen &amp; Tarieven'!$C$8:$L$27,Tabel3[[#This Row],[Transformatie]],0))</f>
        <v>0</v>
      </c>
      <c r="S52" s="26"/>
      <c r="T52" s="26"/>
      <c r="U52" s="26"/>
      <c r="V52" s="172">
        <f>IF(Tabel3[[#This Row],[Prestatienorm inschrijver]]=0,0,Tabel3[[#This Row],[M2 op basis van uitvoeringsmomenten]]/Tabel3[[#This Row],[Prestatienorm inschrijver]])</f>
        <v>0</v>
      </c>
      <c r="W52" s="174">
        <f>Tabel3[[#This Row],[Aantal uur per jaar]]*$V$4</f>
        <v>0</v>
      </c>
      <c r="X52" s="76"/>
    </row>
    <row r="53" spans="1:24" ht="14.1" customHeight="1" x14ac:dyDescent="0.25">
      <c r="A53" s="210" t="str">
        <f>_xlfn.CONCAT(Tabel3[[#This Row],[Locatie]],Tabel3[[#This Row],[Vloergroep]])</f>
        <v>BeekbergenLino</v>
      </c>
      <c r="C53" s="69" t="s">
        <v>7</v>
      </c>
      <c r="D53" s="70" t="s">
        <v>562</v>
      </c>
      <c r="E53" s="71" t="s">
        <v>69</v>
      </c>
      <c r="F53" s="72" t="s">
        <v>88</v>
      </c>
      <c r="G53" s="73" t="s">
        <v>41</v>
      </c>
      <c r="H53" s="73" t="s">
        <v>658</v>
      </c>
      <c r="I53" s="73" t="s">
        <v>17</v>
      </c>
      <c r="J53" s="73" t="s">
        <v>903</v>
      </c>
      <c r="K53" s="74">
        <v>60.8</v>
      </c>
      <c r="L53" s="157">
        <v>40</v>
      </c>
      <c r="M53" s="158" t="s">
        <v>886</v>
      </c>
      <c r="N53" s="158">
        <f>IF(Tabel3[[#This Row],[Uitvoerings-
momenten]]=0,0,Tabel3[[#This Row],[M2 vloer ]])</f>
        <v>0</v>
      </c>
      <c r="O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" s="151">
        <f>Tabel3[[#This Row],[M2 vloer ]]*Tabel3[[#This Row],[Uitvoerings-
momenten]]</f>
        <v>0</v>
      </c>
      <c r="Q53" s="165">
        <f>VLOOKUP(Tabel3[[#This Row],[Frequentie]],Transformatie!$B$4:$D$12,3,0)</f>
        <v>0</v>
      </c>
      <c r="R53" s="26">
        <f>IF(Tabel3[[#This Row],[M2 op basis van uitvoeringsmomenten]]=0,0,VLOOKUP(Tabel3[[#This Row],[Ruimte categorie]],'4. Normen &amp; Tarieven'!$C$8:$L$27,Tabel3[[#This Row],[Transformatie]],0))</f>
        <v>0</v>
      </c>
      <c r="S53" s="26"/>
      <c r="T53" s="26"/>
      <c r="U53" s="26"/>
      <c r="V53" s="172">
        <f>IF(Tabel3[[#This Row],[Prestatienorm inschrijver]]=0,0,Tabel3[[#This Row],[M2 op basis van uitvoeringsmomenten]]/Tabel3[[#This Row],[Prestatienorm inschrijver]])</f>
        <v>0</v>
      </c>
      <c r="W53" s="174">
        <f>Tabel3[[#This Row],[Aantal uur per jaar]]*$V$4</f>
        <v>0</v>
      </c>
      <c r="X53" s="76"/>
    </row>
    <row r="54" spans="1:24" ht="14.1" customHeight="1" x14ac:dyDescent="0.25">
      <c r="A54" s="210" t="str">
        <f>_xlfn.CONCAT(Tabel3[[#This Row],[Locatie]],Tabel3[[#This Row],[Vloergroep]])</f>
        <v>BeekbergenLino</v>
      </c>
      <c r="C54" s="69" t="s">
        <v>7</v>
      </c>
      <c r="D54" s="70" t="s">
        <v>562</v>
      </c>
      <c r="E54" s="71" t="s">
        <v>69</v>
      </c>
      <c r="F54" s="72" t="s">
        <v>89</v>
      </c>
      <c r="G54" s="73" t="s">
        <v>51</v>
      </c>
      <c r="H54" s="73" t="s">
        <v>756</v>
      </c>
      <c r="I54" s="73" t="s">
        <v>17</v>
      </c>
      <c r="J54" s="73" t="s">
        <v>903</v>
      </c>
      <c r="K54" s="74">
        <v>26.7</v>
      </c>
      <c r="L54" s="157">
        <v>40</v>
      </c>
      <c r="M54" s="158" t="s">
        <v>886</v>
      </c>
      <c r="N54" s="158">
        <f>IF(Tabel3[[#This Row],[Uitvoerings-
momenten]]=0,0,Tabel3[[#This Row],[M2 vloer ]])</f>
        <v>0</v>
      </c>
      <c r="O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" s="151">
        <f>Tabel3[[#This Row],[M2 vloer ]]*Tabel3[[#This Row],[Uitvoerings-
momenten]]</f>
        <v>0</v>
      </c>
      <c r="Q54" s="165">
        <f>VLOOKUP(Tabel3[[#This Row],[Frequentie]],Transformatie!$B$4:$D$12,3,0)</f>
        <v>0</v>
      </c>
      <c r="R54" s="26">
        <f>IF(Tabel3[[#This Row],[M2 op basis van uitvoeringsmomenten]]=0,0,VLOOKUP(Tabel3[[#This Row],[Ruimte categorie]],'4. Normen &amp; Tarieven'!$C$8:$L$27,Tabel3[[#This Row],[Transformatie]],0))</f>
        <v>0</v>
      </c>
      <c r="S54" s="26"/>
      <c r="T54" s="26"/>
      <c r="U54" s="26"/>
      <c r="V54" s="172">
        <f>IF(Tabel3[[#This Row],[Prestatienorm inschrijver]]=0,0,Tabel3[[#This Row],[M2 op basis van uitvoeringsmomenten]]/Tabel3[[#This Row],[Prestatienorm inschrijver]])</f>
        <v>0</v>
      </c>
      <c r="W54" s="174">
        <f>Tabel3[[#This Row],[Aantal uur per jaar]]*$V$4</f>
        <v>0</v>
      </c>
      <c r="X54" s="76"/>
    </row>
    <row r="55" spans="1:24" ht="14.1" customHeight="1" x14ac:dyDescent="0.25">
      <c r="A55" s="210" t="str">
        <f>_xlfn.CONCAT(Tabel3[[#This Row],[Locatie]],Tabel3[[#This Row],[Vloergroep]])</f>
        <v>BeekbergenLino</v>
      </c>
      <c r="C55" s="69" t="s">
        <v>7</v>
      </c>
      <c r="D55" s="70" t="s">
        <v>562</v>
      </c>
      <c r="E55" s="71" t="s">
        <v>69</v>
      </c>
      <c r="F55" s="72" t="s">
        <v>90</v>
      </c>
      <c r="G55" s="73" t="s">
        <v>83</v>
      </c>
      <c r="H55" s="73" t="s">
        <v>659</v>
      </c>
      <c r="I55" s="73" t="s">
        <v>17</v>
      </c>
      <c r="J55" s="73" t="s">
        <v>903</v>
      </c>
      <c r="K55" s="74">
        <v>23.7</v>
      </c>
      <c r="L55" s="157">
        <v>40</v>
      </c>
      <c r="M55" s="158" t="s">
        <v>886</v>
      </c>
      <c r="N55" s="158">
        <f>IF(Tabel3[[#This Row],[Uitvoerings-
momenten]]=0,0,Tabel3[[#This Row],[M2 vloer ]])</f>
        <v>0</v>
      </c>
      <c r="O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" s="151">
        <f>Tabel3[[#This Row],[M2 vloer ]]*Tabel3[[#This Row],[Uitvoerings-
momenten]]</f>
        <v>0</v>
      </c>
      <c r="Q55" s="165">
        <f>VLOOKUP(Tabel3[[#This Row],[Frequentie]],Transformatie!$B$4:$D$12,3,0)</f>
        <v>0</v>
      </c>
      <c r="R55" s="26">
        <f>IF(Tabel3[[#This Row],[M2 op basis van uitvoeringsmomenten]]=0,0,VLOOKUP(Tabel3[[#This Row],[Ruimte categorie]],'4. Normen &amp; Tarieven'!$C$8:$L$27,Tabel3[[#This Row],[Transformatie]],0))</f>
        <v>0</v>
      </c>
      <c r="S55" s="26"/>
      <c r="T55" s="26"/>
      <c r="U55" s="26"/>
      <c r="V55" s="172">
        <f>IF(Tabel3[[#This Row],[Prestatienorm inschrijver]]=0,0,Tabel3[[#This Row],[M2 op basis van uitvoeringsmomenten]]/Tabel3[[#This Row],[Prestatienorm inschrijver]])</f>
        <v>0</v>
      </c>
      <c r="W55" s="174">
        <f>Tabel3[[#This Row],[Aantal uur per jaar]]*$V$4</f>
        <v>0</v>
      </c>
      <c r="X55" s="76"/>
    </row>
    <row r="56" spans="1:24" ht="14.1" customHeight="1" x14ac:dyDescent="0.25">
      <c r="A56" s="210" t="str">
        <f>_xlfn.CONCAT(Tabel3[[#This Row],[Locatie]],Tabel3[[#This Row],[Vloergroep]])</f>
        <v>BeekbergenHarde vloer</v>
      </c>
      <c r="C56" s="69" t="s">
        <v>7</v>
      </c>
      <c r="D56" s="70" t="s">
        <v>562</v>
      </c>
      <c r="E56" s="71" t="s">
        <v>69</v>
      </c>
      <c r="F56" s="72" t="s">
        <v>91</v>
      </c>
      <c r="G56" s="73" t="s">
        <v>21</v>
      </c>
      <c r="H56" s="73" t="s">
        <v>759</v>
      </c>
      <c r="I56" s="73" t="s">
        <v>22</v>
      </c>
      <c r="J56" s="73" t="s">
        <v>902</v>
      </c>
      <c r="K56" s="74">
        <v>17.100000000000001</v>
      </c>
      <c r="L56" s="157">
        <v>40</v>
      </c>
      <c r="M56" s="158" t="s">
        <v>886</v>
      </c>
      <c r="N56" s="158">
        <f>IF(Tabel3[[#This Row],[Uitvoerings-
momenten]]=0,0,Tabel3[[#This Row],[M2 vloer ]])</f>
        <v>0</v>
      </c>
      <c r="O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" s="151">
        <f>Tabel3[[#This Row],[M2 vloer ]]*Tabel3[[#This Row],[Uitvoerings-
momenten]]</f>
        <v>0</v>
      </c>
      <c r="Q56" s="165">
        <f>VLOOKUP(Tabel3[[#This Row],[Frequentie]],Transformatie!$B$4:$D$12,3,0)</f>
        <v>0</v>
      </c>
      <c r="R56" s="26">
        <f>IF(Tabel3[[#This Row],[M2 op basis van uitvoeringsmomenten]]=0,0,VLOOKUP(Tabel3[[#This Row],[Ruimte categorie]],'4. Normen &amp; Tarieven'!$C$8:$L$27,Tabel3[[#This Row],[Transformatie]],0))</f>
        <v>0</v>
      </c>
      <c r="S56" s="26"/>
      <c r="T56" s="26"/>
      <c r="U56" s="26"/>
      <c r="V56" s="172">
        <f>IF(Tabel3[[#This Row],[Prestatienorm inschrijver]]=0,0,Tabel3[[#This Row],[M2 op basis van uitvoeringsmomenten]]/Tabel3[[#This Row],[Prestatienorm inschrijver]])</f>
        <v>0</v>
      </c>
      <c r="W56" s="174">
        <f>Tabel3[[#This Row],[Aantal uur per jaar]]*$V$4</f>
        <v>0</v>
      </c>
      <c r="X56" s="76"/>
    </row>
    <row r="57" spans="1:24" ht="14.1" customHeight="1" x14ac:dyDescent="0.25">
      <c r="A57" s="210" t="str">
        <f>_xlfn.CONCAT(Tabel3[[#This Row],[Locatie]],Tabel3[[#This Row],[Vloergroep]])</f>
        <v>Berg en BosHarde vloer</v>
      </c>
      <c r="C57" s="69" t="s">
        <v>92</v>
      </c>
      <c r="D57" s="70" t="s">
        <v>563</v>
      </c>
      <c r="E57" s="71" t="s">
        <v>8</v>
      </c>
      <c r="F57" s="72" t="s">
        <v>9</v>
      </c>
      <c r="G57" s="73" t="s">
        <v>10</v>
      </c>
      <c r="H57" s="73" t="s">
        <v>821</v>
      </c>
      <c r="I57" s="73" t="s">
        <v>11</v>
      </c>
      <c r="J57" s="73" t="s">
        <v>902</v>
      </c>
      <c r="K57" s="74">
        <v>12.5</v>
      </c>
      <c r="L57" s="157">
        <v>40</v>
      </c>
      <c r="M57" s="158" t="s">
        <v>879</v>
      </c>
      <c r="N57" s="158">
        <f>IF(Tabel3[[#This Row],[Uitvoerings-
momenten]]=0,0,Tabel3[[#This Row],[M2 vloer ]])</f>
        <v>12.5</v>
      </c>
      <c r="O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" s="151">
        <f>Tabel3[[#This Row],[M2 vloer ]]*Tabel3[[#This Row],[Uitvoerings-
momenten]]</f>
        <v>2500</v>
      </c>
      <c r="Q57" s="165">
        <f>VLOOKUP(Tabel3[[#This Row],[Frequentie]],Transformatie!$B$4:$D$12,3,0)</f>
        <v>10</v>
      </c>
      <c r="R57" s="26">
        <f>IF(Tabel3[[#This Row],[M2 op basis van uitvoeringsmomenten]]=0,0,VLOOKUP(Tabel3[[#This Row],[Ruimte categorie]],'4. Normen &amp; Tarieven'!$C$8:$L$27,Tabel3[[#This Row],[Transformatie]],0))</f>
        <v>100</v>
      </c>
      <c r="S57" s="26"/>
      <c r="T57" s="26"/>
      <c r="U57" s="26"/>
      <c r="V57" s="172">
        <f>IF(Tabel3[[#This Row],[Prestatienorm inschrijver]]=0,0,Tabel3[[#This Row],[M2 op basis van uitvoeringsmomenten]]/Tabel3[[#This Row],[Prestatienorm inschrijver]])</f>
        <v>25</v>
      </c>
      <c r="W57" s="174">
        <f>Tabel3[[#This Row],[Aantal uur per jaar]]*$V$4</f>
        <v>25</v>
      </c>
      <c r="X57" s="76"/>
    </row>
    <row r="58" spans="1:24" ht="14.1" customHeight="1" x14ac:dyDescent="0.25">
      <c r="A58" s="210" t="str">
        <f>_xlfn.CONCAT(Tabel3[[#This Row],[Locatie]],Tabel3[[#This Row],[Vloergroep]])</f>
        <v>Berg en BosHarde vloer</v>
      </c>
      <c r="C58" s="69" t="s">
        <v>92</v>
      </c>
      <c r="D58" s="70" t="s">
        <v>563</v>
      </c>
      <c r="E58" s="71" t="s">
        <v>8</v>
      </c>
      <c r="F58" s="72" t="s">
        <v>9</v>
      </c>
      <c r="G58" s="73" t="s">
        <v>10</v>
      </c>
      <c r="H58" s="73" t="s">
        <v>821</v>
      </c>
      <c r="I58" s="73" t="s">
        <v>11</v>
      </c>
      <c r="J58" s="73" t="s">
        <v>902</v>
      </c>
      <c r="K58" s="74">
        <v>12.5</v>
      </c>
      <c r="L58" s="157">
        <v>40</v>
      </c>
      <c r="M58" s="158" t="s">
        <v>879</v>
      </c>
      <c r="N58" s="158">
        <f>IF(Tabel3[[#This Row],[Uitvoerings-
momenten]]=0,0,Tabel3[[#This Row],[M2 vloer ]])</f>
        <v>12.5</v>
      </c>
      <c r="O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" s="151">
        <f>Tabel3[[#This Row],[M2 vloer ]]*Tabel3[[#This Row],[Uitvoerings-
momenten]]</f>
        <v>2500</v>
      </c>
      <c r="Q58" s="165">
        <f>VLOOKUP(Tabel3[[#This Row],[Frequentie]],Transformatie!$B$4:$D$12,3,0)</f>
        <v>10</v>
      </c>
      <c r="R58" s="26">
        <f>IF(Tabel3[[#This Row],[M2 op basis van uitvoeringsmomenten]]=0,0,VLOOKUP(Tabel3[[#This Row],[Ruimte categorie]],'4. Normen &amp; Tarieven'!$C$8:$L$27,Tabel3[[#This Row],[Transformatie]],0))</f>
        <v>100</v>
      </c>
      <c r="S58" s="26"/>
      <c r="T58" s="26"/>
      <c r="U58" s="26"/>
      <c r="V58" s="172">
        <f>IF(Tabel3[[#This Row],[Prestatienorm inschrijver]]=0,0,Tabel3[[#This Row],[M2 op basis van uitvoeringsmomenten]]/Tabel3[[#This Row],[Prestatienorm inschrijver]])</f>
        <v>25</v>
      </c>
      <c r="W58" s="174">
        <f>Tabel3[[#This Row],[Aantal uur per jaar]]*$V$4</f>
        <v>25</v>
      </c>
      <c r="X58" s="76"/>
    </row>
    <row r="59" spans="1:24" ht="14.1" customHeight="1" x14ac:dyDescent="0.25">
      <c r="A59" s="210" t="str">
        <f>_xlfn.CONCAT(Tabel3[[#This Row],[Locatie]],Tabel3[[#This Row],[Vloergroep]])</f>
        <v>Berg en BosHarde vloer</v>
      </c>
      <c r="C59" s="69" t="s">
        <v>92</v>
      </c>
      <c r="D59" s="70" t="s">
        <v>563</v>
      </c>
      <c r="E59" s="71" t="s">
        <v>8</v>
      </c>
      <c r="F59" s="72" t="s">
        <v>9</v>
      </c>
      <c r="G59" s="70" t="s">
        <v>10</v>
      </c>
      <c r="H59" s="73" t="s">
        <v>821</v>
      </c>
      <c r="I59" s="73" t="s">
        <v>11</v>
      </c>
      <c r="J59" s="73" t="s">
        <v>902</v>
      </c>
      <c r="K59" s="74">
        <v>12.5</v>
      </c>
      <c r="L59" s="157">
        <v>40</v>
      </c>
      <c r="M59" s="158" t="s">
        <v>879</v>
      </c>
      <c r="N59" s="158">
        <f>IF(Tabel3[[#This Row],[Uitvoerings-
momenten]]=0,0,Tabel3[[#This Row],[M2 vloer ]])</f>
        <v>12.5</v>
      </c>
      <c r="O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" s="151">
        <f>Tabel3[[#This Row],[M2 vloer ]]*Tabel3[[#This Row],[Uitvoerings-
momenten]]</f>
        <v>2500</v>
      </c>
      <c r="Q59" s="165">
        <f>VLOOKUP(Tabel3[[#This Row],[Frequentie]],Transformatie!$B$4:$D$12,3,0)</f>
        <v>10</v>
      </c>
      <c r="R59" s="26">
        <f>IF(Tabel3[[#This Row],[M2 op basis van uitvoeringsmomenten]]=0,0,VLOOKUP(Tabel3[[#This Row],[Ruimte categorie]],'4. Normen &amp; Tarieven'!$C$8:$L$27,Tabel3[[#This Row],[Transformatie]],0))</f>
        <v>100</v>
      </c>
      <c r="S59" s="26"/>
      <c r="T59" s="26"/>
      <c r="U59" s="26"/>
      <c r="V59" s="172">
        <f>IF(Tabel3[[#This Row],[Prestatienorm inschrijver]]=0,0,Tabel3[[#This Row],[M2 op basis van uitvoeringsmomenten]]/Tabel3[[#This Row],[Prestatienorm inschrijver]])</f>
        <v>25</v>
      </c>
      <c r="W59" s="174">
        <f>Tabel3[[#This Row],[Aantal uur per jaar]]*$V$4</f>
        <v>25</v>
      </c>
      <c r="X59" s="76"/>
    </row>
    <row r="60" spans="1:24" ht="14.1" customHeight="1" x14ac:dyDescent="0.25">
      <c r="A60" s="210" t="str">
        <f>_xlfn.CONCAT(Tabel3[[#This Row],[Locatie]],Tabel3[[#This Row],[Vloergroep]])</f>
        <v>Berg en BosHarde vloer</v>
      </c>
      <c r="C60" s="69" t="s">
        <v>92</v>
      </c>
      <c r="D60" s="70" t="s">
        <v>563</v>
      </c>
      <c r="E60" s="71" t="s">
        <v>8</v>
      </c>
      <c r="F60" s="72" t="s">
        <v>9</v>
      </c>
      <c r="G60" s="70" t="s">
        <v>10</v>
      </c>
      <c r="H60" s="73" t="s">
        <v>821</v>
      </c>
      <c r="I60" s="73" t="s">
        <v>11</v>
      </c>
      <c r="J60" s="73" t="s">
        <v>902</v>
      </c>
      <c r="K60" s="74">
        <v>12.5</v>
      </c>
      <c r="L60" s="157">
        <v>40</v>
      </c>
      <c r="M60" s="158" t="s">
        <v>879</v>
      </c>
      <c r="N60" s="158">
        <f>IF(Tabel3[[#This Row],[Uitvoerings-
momenten]]=0,0,Tabel3[[#This Row],[M2 vloer ]])</f>
        <v>12.5</v>
      </c>
      <c r="O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" s="151">
        <f>Tabel3[[#This Row],[M2 vloer ]]*Tabel3[[#This Row],[Uitvoerings-
momenten]]</f>
        <v>2500</v>
      </c>
      <c r="Q60" s="165">
        <f>VLOOKUP(Tabel3[[#This Row],[Frequentie]],Transformatie!$B$4:$D$12,3,0)</f>
        <v>10</v>
      </c>
      <c r="R60" s="26">
        <f>IF(Tabel3[[#This Row],[M2 op basis van uitvoeringsmomenten]]=0,0,VLOOKUP(Tabel3[[#This Row],[Ruimte categorie]],'4. Normen &amp; Tarieven'!$C$8:$L$27,Tabel3[[#This Row],[Transformatie]],0))</f>
        <v>100</v>
      </c>
      <c r="S60" s="26"/>
      <c r="T60" s="26"/>
      <c r="U60" s="26"/>
      <c r="V60" s="172">
        <f>IF(Tabel3[[#This Row],[Prestatienorm inschrijver]]=0,0,Tabel3[[#This Row],[M2 op basis van uitvoeringsmomenten]]/Tabel3[[#This Row],[Prestatienorm inschrijver]])</f>
        <v>25</v>
      </c>
      <c r="W60" s="174">
        <f>Tabel3[[#This Row],[Aantal uur per jaar]]*$V$4</f>
        <v>25</v>
      </c>
      <c r="X60" s="76"/>
    </row>
    <row r="61" spans="1:24" ht="14.1" customHeight="1" x14ac:dyDescent="0.25">
      <c r="A61" s="210" t="str">
        <f>_xlfn.CONCAT(Tabel3[[#This Row],[Locatie]],Tabel3[[#This Row],[Vloergroep]])</f>
        <v>Berg en BosLino</v>
      </c>
      <c r="C61" s="69" t="s">
        <v>92</v>
      </c>
      <c r="D61" s="70" t="s">
        <v>563</v>
      </c>
      <c r="E61" s="71" t="s">
        <v>8</v>
      </c>
      <c r="F61" s="72" t="s">
        <v>12</v>
      </c>
      <c r="G61" s="73" t="s">
        <v>47</v>
      </c>
      <c r="H61" s="73" t="s">
        <v>758</v>
      </c>
      <c r="I61" s="73" t="s">
        <v>17</v>
      </c>
      <c r="J61" s="73" t="s">
        <v>903</v>
      </c>
      <c r="K61" s="74">
        <v>75.3</v>
      </c>
      <c r="L61" s="157">
        <v>40</v>
      </c>
      <c r="M61" s="158" t="s">
        <v>879</v>
      </c>
      <c r="N61" s="158">
        <f>IF(Tabel3[[#This Row],[Uitvoerings-
momenten]]=0,0,Tabel3[[#This Row],[M2 vloer ]])</f>
        <v>75.3</v>
      </c>
      <c r="O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" s="151">
        <f>Tabel3[[#This Row],[M2 vloer ]]*Tabel3[[#This Row],[Uitvoerings-
momenten]]</f>
        <v>15060</v>
      </c>
      <c r="Q61" s="165">
        <f>VLOOKUP(Tabel3[[#This Row],[Frequentie]],Transformatie!$B$4:$D$12,3,0)</f>
        <v>10</v>
      </c>
      <c r="R61" s="26">
        <f>IF(Tabel3[[#This Row],[M2 op basis van uitvoeringsmomenten]]=0,0,VLOOKUP(Tabel3[[#This Row],[Ruimte categorie]],'4. Normen &amp; Tarieven'!$C$8:$L$27,Tabel3[[#This Row],[Transformatie]],0))</f>
        <v>100</v>
      </c>
      <c r="S61" s="26"/>
      <c r="T61" s="26"/>
      <c r="U61" s="26"/>
      <c r="V61" s="172">
        <f>IF(Tabel3[[#This Row],[Prestatienorm inschrijver]]=0,0,Tabel3[[#This Row],[M2 op basis van uitvoeringsmomenten]]/Tabel3[[#This Row],[Prestatienorm inschrijver]])</f>
        <v>150.6</v>
      </c>
      <c r="W61" s="174">
        <f>Tabel3[[#This Row],[Aantal uur per jaar]]*$V$4</f>
        <v>150.6</v>
      </c>
      <c r="X61" s="76"/>
    </row>
    <row r="62" spans="1:24" ht="14.1" customHeight="1" x14ac:dyDescent="0.25">
      <c r="A62" s="210" t="str">
        <f>_xlfn.CONCAT(Tabel3[[#This Row],[Locatie]],Tabel3[[#This Row],[Vloergroep]])</f>
        <v>Berg en BosHarde vloer</v>
      </c>
      <c r="C62" s="69" t="s">
        <v>92</v>
      </c>
      <c r="D62" s="70" t="s">
        <v>563</v>
      </c>
      <c r="E62" s="71" t="s">
        <v>8</v>
      </c>
      <c r="F62" s="72" t="s">
        <v>15</v>
      </c>
      <c r="G62" s="73" t="s">
        <v>21</v>
      </c>
      <c r="H62" s="73" t="s">
        <v>759</v>
      </c>
      <c r="I62" s="73" t="s">
        <v>22</v>
      </c>
      <c r="J62" s="73" t="s">
        <v>902</v>
      </c>
      <c r="K62" s="74">
        <v>4.5</v>
      </c>
      <c r="L62" s="157">
        <v>40</v>
      </c>
      <c r="M62" s="158" t="s">
        <v>879</v>
      </c>
      <c r="N62" s="158">
        <f>IF(Tabel3[[#This Row],[Uitvoerings-
momenten]]=0,0,Tabel3[[#This Row],[M2 vloer ]])</f>
        <v>4.5</v>
      </c>
      <c r="O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" s="151">
        <f>Tabel3[[#This Row],[M2 vloer ]]*Tabel3[[#This Row],[Uitvoerings-
momenten]]</f>
        <v>900</v>
      </c>
      <c r="Q62" s="165">
        <f>VLOOKUP(Tabel3[[#This Row],[Frequentie]],Transformatie!$B$4:$D$12,3,0)</f>
        <v>10</v>
      </c>
      <c r="R62" s="26">
        <f>IF(Tabel3[[#This Row],[M2 op basis van uitvoeringsmomenten]]=0,0,VLOOKUP(Tabel3[[#This Row],[Ruimte categorie]],'4. Normen &amp; Tarieven'!$C$8:$L$27,Tabel3[[#This Row],[Transformatie]],0))</f>
        <v>100</v>
      </c>
      <c r="S62" s="26"/>
      <c r="T62" s="26"/>
      <c r="U62" s="26"/>
      <c r="V62" s="172">
        <f>IF(Tabel3[[#This Row],[Prestatienorm inschrijver]]=0,0,Tabel3[[#This Row],[M2 op basis van uitvoeringsmomenten]]/Tabel3[[#This Row],[Prestatienorm inschrijver]])</f>
        <v>9</v>
      </c>
      <c r="W62" s="174">
        <f>Tabel3[[#This Row],[Aantal uur per jaar]]*$V$4</f>
        <v>9</v>
      </c>
      <c r="X62" s="76"/>
    </row>
    <row r="63" spans="1:24" ht="14.1" customHeight="1" x14ac:dyDescent="0.25">
      <c r="A63" s="210" t="str">
        <f>_xlfn.CONCAT(Tabel3[[#This Row],[Locatie]],Tabel3[[#This Row],[Vloergroep]])</f>
        <v>Berg en BosHarde vloer</v>
      </c>
      <c r="C63" s="69" t="s">
        <v>92</v>
      </c>
      <c r="D63" s="70" t="s">
        <v>563</v>
      </c>
      <c r="E63" s="71" t="s">
        <v>8</v>
      </c>
      <c r="F63" s="72" t="s">
        <v>18</v>
      </c>
      <c r="G63" s="73" t="s">
        <v>51</v>
      </c>
      <c r="H63" s="73" t="s">
        <v>756</v>
      </c>
      <c r="I63" s="73" t="s">
        <v>33</v>
      </c>
      <c r="J63" s="73" t="s">
        <v>902</v>
      </c>
      <c r="K63" s="74">
        <v>2.2999999999999998</v>
      </c>
      <c r="L63" s="157">
        <v>40</v>
      </c>
      <c r="M63" s="158" t="s">
        <v>886</v>
      </c>
      <c r="N63" s="158">
        <f>IF(Tabel3[[#This Row],[Uitvoerings-
momenten]]=0,0,Tabel3[[#This Row],[M2 vloer ]])</f>
        <v>0</v>
      </c>
      <c r="O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" s="151">
        <f>Tabel3[[#This Row],[M2 vloer ]]*Tabel3[[#This Row],[Uitvoerings-
momenten]]</f>
        <v>0</v>
      </c>
      <c r="Q63" s="165">
        <f>VLOOKUP(Tabel3[[#This Row],[Frequentie]],Transformatie!$B$4:$D$12,3,0)</f>
        <v>0</v>
      </c>
      <c r="R63" s="26">
        <f>IF(Tabel3[[#This Row],[M2 op basis van uitvoeringsmomenten]]=0,0,VLOOKUP(Tabel3[[#This Row],[Ruimte categorie]],'4. Normen &amp; Tarieven'!$C$8:$L$27,Tabel3[[#This Row],[Transformatie]],0))</f>
        <v>0</v>
      </c>
      <c r="S63" s="26"/>
      <c r="T63" s="26"/>
      <c r="U63" s="26"/>
      <c r="V63" s="172">
        <f>IF(Tabel3[[#This Row],[Prestatienorm inschrijver]]=0,0,Tabel3[[#This Row],[M2 op basis van uitvoeringsmomenten]]/Tabel3[[#This Row],[Prestatienorm inschrijver]])</f>
        <v>0</v>
      </c>
      <c r="W63" s="174">
        <f>Tabel3[[#This Row],[Aantal uur per jaar]]*$V$4</f>
        <v>0</v>
      </c>
      <c r="X63" s="76"/>
    </row>
    <row r="64" spans="1:24" ht="14.1" customHeight="1" x14ac:dyDescent="0.25">
      <c r="A64" s="210" t="str">
        <f>_xlfn.CONCAT(Tabel3[[#This Row],[Locatie]],Tabel3[[#This Row],[Vloergroep]])</f>
        <v>Berg en BosLino</v>
      </c>
      <c r="C64" s="69" t="s">
        <v>92</v>
      </c>
      <c r="D64" s="70" t="s">
        <v>563</v>
      </c>
      <c r="E64" s="71" t="s">
        <v>8</v>
      </c>
      <c r="F64" s="72" t="s">
        <v>20</v>
      </c>
      <c r="G64" s="70" t="s">
        <v>19</v>
      </c>
      <c r="H64" s="73" t="s">
        <v>761</v>
      </c>
      <c r="I64" s="73" t="s">
        <v>17</v>
      </c>
      <c r="J64" s="73" t="s">
        <v>903</v>
      </c>
      <c r="K64" s="74">
        <v>53.5</v>
      </c>
      <c r="L64" s="157">
        <v>40</v>
      </c>
      <c r="M64" s="158" t="s">
        <v>879</v>
      </c>
      <c r="N64" s="158">
        <f>IF(Tabel3[[#This Row],[Uitvoerings-
momenten]]=0,0,Tabel3[[#This Row],[M2 vloer ]])</f>
        <v>53.5</v>
      </c>
      <c r="O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" s="151">
        <f>Tabel3[[#This Row],[M2 vloer ]]*Tabel3[[#This Row],[Uitvoerings-
momenten]]</f>
        <v>10700</v>
      </c>
      <c r="Q64" s="165">
        <f>VLOOKUP(Tabel3[[#This Row],[Frequentie]],Transformatie!$B$4:$D$12,3,0)</f>
        <v>10</v>
      </c>
      <c r="R64" s="26">
        <f>IF(Tabel3[[#This Row],[M2 op basis van uitvoeringsmomenten]]=0,0,VLOOKUP(Tabel3[[#This Row],[Ruimte categorie]],'4. Normen &amp; Tarieven'!$C$8:$L$27,Tabel3[[#This Row],[Transformatie]],0))</f>
        <v>100</v>
      </c>
      <c r="S64" s="26"/>
      <c r="T64" s="26"/>
      <c r="U64" s="26"/>
      <c r="V64" s="172">
        <f>IF(Tabel3[[#This Row],[Prestatienorm inschrijver]]=0,0,Tabel3[[#This Row],[M2 op basis van uitvoeringsmomenten]]/Tabel3[[#This Row],[Prestatienorm inschrijver]])</f>
        <v>107</v>
      </c>
      <c r="W64" s="174">
        <f>Tabel3[[#This Row],[Aantal uur per jaar]]*$V$4</f>
        <v>107</v>
      </c>
      <c r="X64" s="78"/>
    </row>
    <row r="65" spans="1:24" ht="14.1" customHeight="1" x14ac:dyDescent="0.25">
      <c r="A65" s="210" t="str">
        <f>_xlfn.CONCAT(Tabel3[[#This Row],[Locatie]],Tabel3[[#This Row],[Vloergroep]])</f>
        <v>Berg en BosHarde vloer</v>
      </c>
      <c r="C65" s="69" t="s">
        <v>92</v>
      </c>
      <c r="D65" s="70" t="s">
        <v>563</v>
      </c>
      <c r="E65" s="71" t="s">
        <v>8</v>
      </c>
      <c r="F65" s="72" t="s">
        <v>23</v>
      </c>
      <c r="G65" s="73" t="s">
        <v>51</v>
      </c>
      <c r="H65" s="73" t="s">
        <v>756</v>
      </c>
      <c r="I65" s="73" t="s">
        <v>33</v>
      </c>
      <c r="J65" s="73" t="s">
        <v>902</v>
      </c>
      <c r="K65" s="74">
        <v>2.2999999999999998</v>
      </c>
      <c r="L65" s="157">
        <v>40</v>
      </c>
      <c r="M65" s="158" t="s">
        <v>886</v>
      </c>
      <c r="N65" s="158">
        <f>IF(Tabel3[[#This Row],[Uitvoerings-
momenten]]=0,0,Tabel3[[#This Row],[M2 vloer ]])</f>
        <v>0</v>
      </c>
      <c r="O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" s="151">
        <f>Tabel3[[#This Row],[M2 vloer ]]*Tabel3[[#This Row],[Uitvoerings-
momenten]]</f>
        <v>0</v>
      </c>
      <c r="Q65" s="165">
        <f>VLOOKUP(Tabel3[[#This Row],[Frequentie]],Transformatie!$B$4:$D$12,3,0)</f>
        <v>0</v>
      </c>
      <c r="R65" s="26">
        <f>IF(Tabel3[[#This Row],[M2 op basis van uitvoeringsmomenten]]=0,0,VLOOKUP(Tabel3[[#This Row],[Ruimte categorie]],'4. Normen &amp; Tarieven'!$C$8:$L$27,Tabel3[[#This Row],[Transformatie]],0))</f>
        <v>0</v>
      </c>
      <c r="S65" s="26"/>
      <c r="T65" s="26"/>
      <c r="U65" s="26"/>
      <c r="V65" s="172">
        <f>IF(Tabel3[[#This Row],[Prestatienorm inschrijver]]=0,0,Tabel3[[#This Row],[M2 op basis van uitvoeringsmomenten]]/Tabel3[[#This Row],[Prestatienorm inschrijver]])</f>
        <v>0</v>
      </c>
      <c r="W65" s="174">
        <f>Tabel3[[#This Row],[Aantal uur per jaar]]*$V$4</f>
        <v>0</v>
      </c>
      <c r="X65" s="76"/>
    </row>
    <row r="66" spans="1:24" ht="14.1" customHeight="1" x14ac:dyDescent="0.25">
      <c r="A66" s="210" t="str">
        <f>_xlfn.CONCAT(Tabel3[[#This Row],[Locatie]],Tabel3[[#This Row],[Vloergroep]])</f>
        <v>Berg en BosHarde vloer</v>
      </c>
      <c r="C66" s="69" t="s">
        <v>92</v>
      </c>
      <c r="D66" s="70" t="s">
        <v>563</v>
      </c>
      <c r="E66" s="71" t="s">
        <v>8</v>
      </c>
      <c r="F66" s="72" t="s">
        <v>26</v>
      </c>
      <c r="G66" s="73" t="s">
        <v>21</v>
      </c>
      <c r="H66" s="73" t="s">
        <v>759</v>
      </c>
      <c r="I66" s="73" t="s">
        <v>22</v>
      </c>
      <c r="J66" s="73" t="s">
        <v>902</v>
      </c>
      <c r="K66" s="74">
        <v>4.5</v>
      </c>
      <c r="L66" s="157">
        <v>40</v>
      </c>
      <c r="M66" s="158" t="s">
        <v>886</v>
      </c>
      <c r="N66" s="158">
        <f>IF(Tabel3[[#This Row],[Uitvoerings-
momenten]]=0,0,Tabel3[[#This Row],[M2 vloer ]])</f>
        <v>0</v>
      </c>
      <c r="O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" s="151">
        <f>Tabel3[[#This Row],[M2 vloer ]]*Tabel3[[#This Row],[Uitvoerings-
momenten]]</f>
        <v>0</v>
      </c>
      <c r="Q66" s="165">
        <f>VLOOKUP(Tabel3[[#This Row],[Frequentie]],Transformatie!$B$4:$D$12,3,0)</f>
        <v>0</v>
      </c>
      <c r="R66" s="26">
        <f>IF(Tabel3[[#This Row],[M2 op basis van uitvoeringsmomenten]]=0,0,VLOOKUP(Tabel3[[#This Row],[Ruimte categorie]],'4. Normen &amp; Tarieven'!$C$8:$L$27,Tabel3[[#This Row],[Transformatie]],0))</f>
        <v>0</v>
      </c>
      <c r="S66" s="26"/>
      <c r="T66" s="26"/>
      <c r="U66" s="26"/>
      <c r="V66" s="172">
        <f>IF(Tabel3[[#This Row],[Prestatienorm inschrijver]]=0,0,Tabel3[[#This Row],[M2 op basis van uitvoeringsmomenten]]/Tabel3[[#This Row],[Prestatienorm inschrijver]])</f>
        <v>0</v>
      </c>
      <c r="W66" s="174">
        <f>Tabel3[[#This Row],[Aantal uur per jaar]]*$V$4</f>
        <v>0</v>
      </c>
      <c r="X66" s="76"/>
    </row>
    <row r="67" spans="1:24" ht="14.1" customHeight="1" x14ac:dyDescent="0.25">
      <c r="A67" s="210" t="str">
        <f>_xlfn.CONCAT(Tabel3[[#This Row],[Locatie]],Tabel3[[#This Row],[Vloergroep]])</f>
        <v>Berg en BosLino</v>
      </c>
      <c r="C67" s="69" t="s">
        <v>92</v>
      </c>
      <c r="D67" s="70" t="s">
        <v>563</v>
      </c>
      <c r="E67" s="71" t="s">
        <v>8</v>
      </c>
      <c r="F67" s="72" t="s">
        <v>28</v>
      </c>
      <c r="G67" s="73" t="s">
        <v>47</v>
      </c>
      <c r="H67" s="73" t="s">
        <v>758</v>
      </c>
      <c r="I67" s="73" t="s">
        <v>17</v>
      </c>
      <c r="J67" s="73" t="s">
        <v>903</v>
      </c>
      <c r="K67" s="74">
        <v>74</v>
      </c>
      <c r="L67" s="157">
        <v>40</v>
      </c>
      <c r="M67" s="158" t="s">
        <v>879</v>
      </c>
      <c r="N67" s="158">
        <f>IF(Tabel3[[#This Row],[Uitvoerings-
momenten]]=0,0,Tabel3[[#This Row],[M2 vloer ]])</f>
        <v>74</v>
      </c>
      <c r="O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" s="151">
        <f>Tabel3[[#This Row],[M2 vloer ]]*Tabel3[[#This Row],[Uitvoerings-
momenten]]</f>
        <v>14800</v>
      </c>
      <c r="Q67" s="165">
        <f>VLOOKUP(Tabel3[[#This Row],[Frequentie]],Transformatie!$B$4:$D$12,3,0)</f>
        <v>10</v>
      </c>
      <c r="R67" s="26">
        <f>IF(Tabel3[[#This Row],[M2 op basis van uitvoeringsmomenten]]=0,0,VLOOKUP(Tabel3[[#This Row],[Ruimte categorie]],'4. Normen &amp; Tarieven'!$C$8:$L$27,Tabel3[[#This Row],[Transformatie]],0))</f>
        <v>100</v>
      </c>
      <c r="S67" s="26"/>
      <c r="T67" s="26"/>
      <c r="U67" s="26"/>
      <c r="V67" s="172">
        <f>IF(Tabel3[[#This Row],[Prestatienorm inschrijver]]=0,0,Tabel3[[#This Row],[M2 op basis van uitvoeringsmomenten]]/Tabel3[[#This Row],[Prestatienorm inschrijver]])</f>
        <v>148</v>
      </c>
      <c r="W67" s="174">
        <f>Tabel3[[#This Row],[Aantal uur per jaar]]*$V$4</f>
        <v>148</v>
      </c>
      <c r="X67" s="76"/>
    </row>
    <row r="68" spans="1:24" ht="14.1" customHeight="1" x14ac:dyDescent="0.25">
      <c r="A68" s="210" t="str">
        <f>_xlfn.CONCAT(Tabel3[[#This Row],[Locatie]],Tabel3[[#This Row],[Vloergroep]])</f>
        <v>Berg en BosTapijt</v>
      </c>
      <c r="C68" s="69" t="s">
        <v>92</v>
      </c>
      <c r="D68" s="70" t="s">
        <v>563</v>
      </c>
      <c r="E68" s="71" t="s">
        <v>8</v>
      </c>
      <c r="F68" s="72" t="s">
        <v>30</v>
      </c>
      <c r="G68" s="73" t="s">
        <v>13</v>
      </c>
      <c r="H68" s="73" t="s">
        <v>761</v>
      </c>
      <c r="I68" s="73" t="s">
        <v>14</v>
      </c>
      <c r="J68" s="73" t="s">
        <v>14</v>
      </c>
      <c r="K68" s="74">
        <v>6</v>
      </c>
      <c r="L68" s="157">
        <v>40</v>
      </c>
      <c r="M68" s="158" t="s">
        <v>879</v>
      </c>
      <c r="N68" s="158">
        <f>IF(Tabel3[[#This Row],[Uitvoerings-
momenten]]=0,0,Tabel3[[#This Row],[M2 vloer ]])</f>
        <v>6</v>
      </c>
      <c r="O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" s="151">
        <f>Tabel3[[#This Row],[M2 vloer ]]*Tabel3[[#This Row],[Uitvoerings-
momenten]]</f>
        <v>1200</v>
      </c>
      <c r="Q68" s="165">
        <f>VLOOKUP(Tabel3[[#This Row],[Frequentie]],Transformatie!$B$4:$D$12,3,0)</f>
        <v>10</v>
      </c>
      <c r="R68" s="26">
        <f>IF(Tabel3[[#This Row],[M2 op basis van uitvoeringsmomenten]]=0,0,VLOOKUP(Tabel3[[#This Row],[Ruimte categorie]],'4. Normen &amp; Tarieven'!$C$8:$L$27,Tabel3[[#This Row],[Transformatie]],0))</f>
        <v>100</v>
      </c>
      <c r="S68" s="26"/>
      <c r="T68" s="26"/>
      <c r="U68" s="26"/>
      <c r="V68" s="172">
        <f>IF(Tabel3[[#This Row],[Prestatienorm inschrijver]]=0,0,Tabel3[[#This Row],[M2 op basis van uitvoeringsmomenten]]/Tabel3[[#This Row],[Prestatienorm inschrijver]])</f>
        <v>12</v>
      </c>
      <c r="W68" s="174">
        <f>Tabel3[[#This Row],[Aantal uur per jaar]]*$V$4</f>
        <v>12</v>
      </c>
      <c r="X68" s="78"/>
    </row>
    <row r="69" spans="1:24" ht="14.1" customHeight="1" x14ac:dyDescent="0.25">
      <c r="A69" s="210" t="str">
        <f>_xlfn.CONCAT(Tabel3[[#This Row],[Locatie]],Tabel3[[#This Row],[Vloergroep]])</f>
        <v>Berg en BosLino</v>
      </c>
      <c r="C69" s="69" t="s">
        <v>92</v>
      </c>
      <c r="D69" s="70" t="s">
        <v>563</v>
      </c>
      <c r="E69" s="71" t="s">
        <v>8</v>
      </c>
      <c r="F69" s="72" t="s">
        <v>34</v>
      </c>
      <c r="G69" s="73" t="s">
        <v>47</v>
      </c>
      <c r="H69" s="73" t="s">
        <v>758</v>
      </c>
      <c r="I69" s="73" t="s">
        <v>17</v>
      </c>
      <c r="J69" s="73" t="s">
        <v>903</v>
      </c>
      <c r="K69" s="74">
        <v>66</v>
      </c>
      <c r="L69" s="157">
        <v>40</v>
      </c>
      <c r="M69" s="158" t="s">
        <v>879</v>
      </c>
      <c r="N69" s="158">
        <f>IF(Tabel3[[#This Row],[Uitvoerings-
momenten]]=0,0,Tabel3[[#This Row],[M2 vloer ]])</f>
        <v>66</v>
      </c>
      <c r="O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" s="151">
        <f>Tabel3[[#This Row],[M2 vloer ]]*Tabel3[[#This Row],[Uitvoerings-
momenten]]</f>
        <v>13200</v>
      </c>
      <c r="Q69" s="165">
        <f>VLOOKUP(Tabel3[[#This Row],[Frequentie]],Transformatie!$B$4:$D$12,3,0)</f>
        <v>10</v>
      </c>
      <c r="R69" s="26">
        <f>IF(Tabel3[[#This Row],[M2 op basis van uitvoeringsmomenten]]=0,0,VLOOKUP(Tabel3[[#This Row],[Ruimte categorie]],'4. Normen &amp; Tarieven'!$C$8:$L$27,Tabel3[[#This Row],[Transformatie]],0))</f>
        <v>100</v>
      </c>
      <c r="S69" s="26"/>
      <c r="T69" s="26"/>
      <c r="U69" s="26"/>
      <c r="V69" s="172">
        <f>IF(Tabel3[[#This Row],[Prestatienorm inschrijver]]=0,0,Tabel3[[#This Row],[M2 op basis van uitvoeringsmomenten]]/Tabel3[[#This Row],[Prestatienorm inschrijver]])</f>
        <v>132</v>
      </c>
      <c r="W69" s="174">
        <f>Tabel3[[#This Row],[Aantal uur per jaar]]*$V$4</f>
        <v>132</v>
      </c>
      <c r="X69" s="76"/>
    </row>
    <row r="70" spans="1:24" ht="14.1" customHeight="1" x14ac:dyDescent="0.25">
      <c r="A70" s="210" t="str">
        <f>_xlfn.CONCAT(Tabel3[[#This Row],[Locatie]],Tabel3[[#This Row],[Vloergroep]])</f>
        <v>Berg en BosHarde vloer</v>
      </c>
      <c r="C70" s="69" t="s">
        <v>92</v>
      </c>
      <c r="D70" s="70" t="s">
        <v>563</v>
      </c>
      <c r="E70" s="71" t="s">
        <v>8</v>
      </c>
      <c r="F70" s="72" t="s">
        <v>36</v>
      </c>
      <c r="G70" s="73" t="s">
        <v>21</v>
      </c>
      <c r="H70" s="73" t="s">
        <v>759</v>
      </c>
      <c r="I70" s="73" t="s">
        <v>22</v>
      </c>
      <c r="J70" s="73" t="s">
        <v>902</v>
      </c>
      <c r="K70" s="74">
        <v>5.66</v>
      </c>
      <c r="L70" s="157">
        <v>40</v>
      </c>
      <c r="M70" s="158" t="s">
        <v>879</v>
      </c>
      <c r="N70" s="158">
        <f>IF(Tabel3[[#This Row],[Uitvoerings-
momenten]]=0,0,Tabel3[[#This Row],[M2 vloer ]])</f>
        <v>5.66</v>
      </c>
      <c r="O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" s="151">
        <f>Tabel3[[#This Row],[M2 vloer ]]*Tabel3[[#This Row],[Uitvoerings-
momenten]]</f>
        <v>1132</v>
      </c>
      <c r="Q70" s="165">
        <f>VLOOKUP(Tabel3[[#This Row],[Frequentie]],Transformatie!$B$4:$D$12,3,0)</f>
        <v>10</v>
      </c>
      <c r="R70" s="26">
        <f>IF(Tabel3[[#This Row],[M2 op basis van uitvoeringsmomenten]]=0,0,VLOOKUP(Tabel3[[#This Row],[Ruimte categorie]],'4. Normen &amp; Tarieven'!$C$8:$L$27,Tabel3[[#This Row],[Transformatie]],0))</f>
        <v>100</v>
      </c>
      <c r="S70" s="26"/>
      <c r="T70" s="26"/>
      <c r="U70" s="26"/>
      <c r="V70" s="172">
        <f>IF(Tabel3[[#This Row],[Prestatienorm inschrijver]]=0,0,Tabel3[[#This Row],[M2 op basis van uitvoeringsmomenten]]/Tabel3[[#This Row],[Prestatienorm inschrijver]])</f>
        <v>11.32</v>
      </c>
      <c r="W70" s="174">
        <f>Tabel3[[#This Row],[Aantal uur per jaar]]*$V$4</f>
        <v>11.32</v>
      </c>
      <c r="X70" s="76"/>
    </row>
    <row r="71" spans="1:24" ht="14.1" customHeight="1" x14ac:dyDescent="0.25">
      <c r="A71" s="210" t="str">
        <f>_xlfn.CONCAT(Tabel3[[#This Row],[Locatie]],Tabel3[[#This Row],[Vloergroep]])</f>
        <v>Berg en BosLino</v>
      </c>
      <c r="C71" s="69" t="s">
        <v>92</v>
      </c>
      <c r="D71" s="70" t="s">
        <v>563</v>
      </c>
      <c r="E71" s="71" t="s">
        <v>8</v>
      </c>
      <c r="F71" s="72" t="s">
        <v>38</v>
      </c>
      <c r="G71" s="73" t="s">
        <v>51</v>
      </c>
      <c r="H71" s="73" t="s">
        <v>756</v>
      </c>
      <c r="I71" s="73" t="s">
        <v>17</v>
      </c>
      <c r="J71" s="73" t="s">
        <v>903</v>
      </c>
      <c r="K71" s="74">
        <v>8</v>
      </c>
      <c r="L71" s="157">
        <v>40</v>
      </c>
      <c r="M71" s="158" t="s">
        <v>886</v>
      </c>
      <c r="N71" s="158">
        <f>IF(Tabel3[[#This Row],[Uitvoerings-
momenten]]=0,0,Tabel3[[#This Row],[M2 vloer ]])</f>
        <v>0</v>
      </c>
      <c r="O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" s="151">
        <f>Tabel3[[#This Row],[M2 vloer ]]*Tabel3[[#This Row],[Uitvoerings-
momenten]]</f>
        <v>0</v>
      </c>
      <c r="Q71" s="165">
        <f>VLOOKUP(Tabel3[[#This Row],[Frequentie]],Transformatie!$B$4:$D$12,3,0)</f>
        <v>0</v>
      </c>
      <c r="R71" s="26">
        <f>IF(Tabel3[[#This Row],[M2 op basis van uitvoeringsmomenten]]=0,0,VLOOKUP(Tabel3[[#This Row],[Ruimte categorie]],'4. Normen &amp; Tarieven'!$C$8:$L$27,Tabel3[[#This Row],[Transformatie]],0))</f>
        <v>0</v>
      </c>
      <c r="S71" s="26"/>
      <c r="T71" s="26"/>
      <c r="U71" s="26"/>
      <c r="V71" s="172">
        <f>IF(Tabel3[[#This Row],[Prestatienorm inschrijver]]=0,0,Tabel3[[#This Row],[M2 op basis van uitvoeringsmomenten]]/Tabel3[[#This Row],[Prestatienorm inschrijver]])</f>
        <v>0</v>
      </c>
      <c r="W71" s="174">
        <f>Tabel3[[#This Row],[Aantal uur per jaar]]*$V$4</f>
        <v>0</v>
      </c>
      <c r="X71" s="76"/>
    </row>
    <row r="72" spans="1:24" ht="14.1" customHeight="1" x14ac:dyDescent="0.25">
      <c r="A72" s="210" t="str">
        <f>_xlfn.CONCAT(Tabel3[[#This Row],[Locatie]],Tabel3[[#This Row],[Vloergroep]])</f>
        <v>Berg en BosLino</v>
      </c>
      <c r="C72" s="69" t="s">
        <v>92</v>
      </c>
      <c r="D72" s="70" t="s">
        <v>563</v>
      </c>
      <c r="E72" s="71" t="s">
        <v>8</v>
      </c>
      <c r="F72" s="72" t="s">
        <v>40</v>
      </c>
      <c r="G72" s="73" t="s">
        <v>51</v>
      </c>
      <c r="H72" s="73" t="s">
        <v>756</v>
      </c>
      <c r="I72" s="73" t="s">
        <v>17</v>
      </c>
      <c r="J72" s="73" t="s">
        <v>903</v>
      </c>
      <c r="K72" s="74">
        <v>13.2</v>
      </c>
      <c r="L72" s="157">
        <v>40</v>
      </c>
      <c r="M72" s="158" t="s">
        <v>886</v>
      </c>
      <c r="N72" s="158">
        <f>IF(Tabel3[[#This Row],[Uitvoerings-
momenten]]=0,0,Tabel3[[#This Row],[M2 vloer ]])</f>
        <v>0</v>
      </c>
      <c r="O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2" s="151">
        <f>Tabel3[[#This Row],[M2 vloer ]]*Tabel3[[#This Row],[Uitvoerings-
momenten]]</f>
        <v>0</v>
      </c>
      <c r="Q72" s="165">
        <f>VLOOKUP(Tabel3[[#This Row],[Frequentie]],Transformatie!$B$4:$D$12,3,0)</f>
        <v>0</v>
      </c>
      <c r="R72" s="26">
        <f>IF(Tabel3[[#This Row],[M2 op basis van uitvoeringsmomenten]]=0,0,VLOOKUP(Tabel3[[#This Row],[Ruimte categorie]],'4. Normen &amp; Tarieven'!$C$8:$L$27,Tabel3[[#This Row],[Transformatie]],0))</f>
        <v>0</v>
      </c>
      <c r="S72" s="26"/>
      <c r="T72" s="26"/>
      <c r="U72" s="26"/>
      <c r="V72" s="172">
        <f>IF(Tabel3[[#This Row],[Prestatienorm inschrijver]]=0,0,Tabel3[[#This Row],[M2 op basis van uitvoeringsmomenten]]/Tabel3[[#This Row],[Prestatienorm inschrijver]])</f>
        <v>0</v>
      </c>
      <c r="W72" s="174">
        <f>Tabel3[[#This Row],[Aantal uur per jaar]]*$V$4</f>
        <v>0</v>
      </c>
      <c r="X72" s="76"/>
    </row>
    <row r="73" spans="1:24" ht="14.1" customHeight="1" x14ac:dyDescent="0.25">
      <c r="A73" s="210" t="str">
        <f>_xlfn.CONCAT(Tabel3[[#This Row],[Locatie]],Tabel3[[#This Row],[Vloergroep]])</f>
        <v>Berg en BosHarde vloer</v>
      </c>
      <c r="C73" s="69" t="s">
        <v>92</v>
      </c>
      <c r="D73" s="70" t="s">
        <v>563</v>
      </c>
      <c r="E73" s="71" t="s">
        <v>8</v>
      </c>
      <c r="F73" s="72" t="s">
        <v>42</v>
      </c>
      <c r="G73" s="73" t="s">
        <v>58</v>
      </c>
      <c r="H73" s="73" t="s">
        <v>760</v>
      </c>
      <c r="I73" s="73" t="s">
        <v>22</v>
      </c>
      <c r="J73" s="73" t="s">
        <v>902</v>
      </c>
      <c r="K73" s="74">
        <v>4</v>
      </c>
      <c r="L73" s="157">
        <v>40</v>
      </c>
      <c r="M73" s="158" t="s">
        <v>879</v>
      </c>
      <c r="N73" s="158">
        <f>IF(Tabel3[[#This Row],[Uitvoerings-
momenten]]=0,0,Tabel3[[#This Row],[M2 vloer ]])</f>
        <v>4</v>
      </c>
      <c r="O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" s="151">
        <f>Tabel3[[#This Row],[M2 vloer ]]*Tabel3[[#This Row],[Uitvoerings-
momenten]]</f>
        <v>800</v>
      </c>
      <c r="Q73" s="165">
        <f>VLOOKUP(Tabel3[[#This Row],[Frequentie]],Transformatie!$B$4:$D$12,3,0)</f>
        <v>10</v>
      </c>
      <c r="R73" s="26">
        <f>IF(Tabel3[[#This Row],[M2 op basis van uitvoeringsmomenten]]=0,0,VLOOKUP(Tabel3[[#This Row],[Ruimte categorie]],'4. Normen &amp; Tarieven'!$C$8:$L$27,Tabel3[[#This Row],[Transformatie]],0))</f>
        <v>100</v>
      </c>
      <c r="S73" s="26"/>
      <c r="T73" s="26"/>
      <c r="U73" s="26"/>
      <c r="V73" s="172">
        <f>IF(Tabel3[[#This Row],[Prestatienorm inschrijver]]=0,0,Tabel3[[#This Row],[M2 op basis van uitvoeringsmomenten]]/Tabel3[[#This Row],[Prestatienorm inschrijver]])</f>
        <v>8</v>
      </c>
      <c r="W73" s="174">
        <f>Tabel3[[#This Row],[Aantal uur per jaar]]*$V$4</f>
        <v>8</v>
      </c>
      <c r="X73" s="76"/>
    </row>
    <row r="74" spans="1:24" ht="14.1" customHeight="1" x14ac:dyDescent="0.25">
      <c r="A74" s="210" t="str">
        <f>_xlfn.CONCAT(Tabel3[[#This Row],[Locatie]],Tabel3[[#This Row],[Vloergroep]])</f>
        <v>Berg en BosHarde vloer</v>
      </c>
      <c r="C74" s="69" t="s">
        <v>92</v>
      </c>
      <c r="D74" s="70" t="s">
        <v>563</v>
      </c>
      <c r="E74" s="71" t="s">
        <v>8</v>
      </c>
      <c r="F74" s="72" t="s">
        <v>43</v>
      </c>
      <c r="G74" s="73" t="s">
        <v>21</v>
      </c>
      <c r="H74" s="73" t="s">
        <v>760</v>
      </c>
      <c r="I74" s="73" t="s">
        <v>22</v>
      </c>
      <c r="J74" s="73" t="s">
        <v>902</v>
      </c>
      <c r="K74" s="74">
        <v>1.5</v>
      </c>
      <c r="L74" s="157">
        <v>40</v>
      </c>
      <c r="M74" s="158" t="s">
        <v>879</v>
      </c>
      <c r="N74" s="158">
        <f>IF(Tabel3[[#This Row],[Uitvoerings-
momenten]]=0,0,Tabel3[[#This Row],[M2 vloer ]])</f>
        <v>1.5</v>
      </c>
      <c r="O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" s="151">
        <f>Tabel3[[#This Row],[M2 vloer ]]*Tabel3[[#This Row],[Uitvoerings-
momenten]]</f>
        <v>300</v>
      </c>
      <c r="Q74" s="165">
        <f>VLOOKUP(Tabel3[[#This Row],[Frequentie]],Transformatie!$B$4:$D$12,3,0)</f>
        <v>10</v>
      </c>
      <c r="R74" s="26">
        <f>IF(Tabel3[[#This Row],[M2 op basis van uitvoeringsmomenten]]=0,0,VLOOKUP(Tabel3[[#This Row],[Ruimte categorie]],'4. Normen &amp; Tarieven'!$C$8:$L$27,Tabel3[[#This Row],[Transformatie]],0))</f>
        <v>100</v>
      </c>
      <c r="S74" s="26"/>
      <c r="T74" s="26"/>
      <c r="U74" s="26"/>
      <c r="V74" s="172">
        <f>IF(Tabel3[[#This Row],[Prestatienorm inschrijver]]=0,0,Tabel3[[#This Row],[M2 op basis van uitvoeringsmomenten]]/Tabel3[[#This Row],[Prestatienorm inschrijver]])</f>
        <v>3</v>
      </c>
      <c r="W74" s="174">
        <f>Tabel3[[#This Row],[Aantal uur per jaar]]*$V$4</f>
        <v>3</v>
      </c>
      <c r="X74" s="76"/>
    </row>
    <row r="75" spans="1:24" ht="14.1" customHeight="1" x14ac:dyDescent="0.25">
      <c r="A75" s="210" t="str">
        <f>_xlfn.CONCAT(Tabel3[[#This Row],[Locatie]],Tabel3[[#This Row],[Vloergroep]])</f>
        <v>Berg en BosHarde vloer</v>
      </c>
      <c r="C75" s="69" t="s">
        <v>92</v>
      </c>
      <c r="D75" s="70" t="s">
        <v>563</v>
      </c>
      <c r="E75" s="71" t="s">
        <v>8</v>
      </c>
      <c r="F75" s="72" t="s">
        <v>44</v>
      </c>
      <c r="G75" s="70" t="s">
        <v>19</v>
      </c>
      <c r="H75" s="73" t="s">
        <v>761</v>
      </c>
      <c r="I75" s="73" t="s">
        <v>93</v>
      </c>
      <c r="J75" s="73" t="s">
        <v>902</v>
      </c>
      <c r="K75" s="74">
        <v>25.8</v>
      </c>
      <c r="L75" s="157">
        <v>40</v>
      </c>
      <c r="M75" s="158" t="s">
        <v>879</v>
      </c>
      <c r="N75" s="158">
        <f>IF(Tabel3[[#This Row],[Uitvoerings-
momenten]]=0,0,Tabel3[[#This Row],[M2 vloer ]])</f>
        <v>25.8</v>
      </c>
      <c r="O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" s="151">
        <f>Tabel3[[#This Row],[M2 vloer ]]*Tabel3[[#This Row],[Uitvoerings-
momenten]]</f>
        <v>5160</v>
      </c>
      <c r="Q75" s="165">
        <f>VLOOKUP(Tabel3[[#This Row],[Frequentie]],Transformatie!$B$4:$D$12,3,0)</f>
        <v>10</v>
      </c>
      <c r="R75" s="26">
        <f>IF(Tabel3[[#This Row],[M2 op basis van uitvoeringsmomenten]]=0,0,VLOOKUP(Tabel3[[#This Row],[Ruimte categorie]],'4. Normen &amp; Tarieven'!$C$8:$L$27,Tabel3[[#This Row],[Transformatie]],0))</f>
        <v>100</v>
      </c>
      <c r="S75" s="26"/>
      <c r="T75" s="26"/>
      <c r="U75" s="26"/>
      <c r="V75" s="172">
        <f>IF(Tabel3[[#This Row],[Prestatienorm inschrijver]]=0,0,Tabel3[[#This Row],[M2 op basis van uitvoeringsmomenten]]/Tabel3[[#This Row],[Prestatienorm inschrijver]])</f>
        <v>51.6</v>
      </c>
      <c r="W75" s="174">
        <f>Tabel3[[#This Row],[Aantal uur per jaar]]*$V$4</f>
        <v>51.6</v>
      </c>
      <c r="X75" s="78"/>
    </row>
    <row r="76" spans="1:24" ht="14.1" customHeight="1" x14ac:dyDescent="0.25">
      <c r="A76" s="210" t="str">
        <f>_xlfn.CONCAT(Tabel3[[#This Row],[Locatie]],Tabel3[[#This Row],[Vloergroep]])</f>
        <v>Berg en BosHarde vloer</v>
      </c>
      <c r="C76" s="69" t="s">
        <v>92</v>
      </c>
      <c r="D76" s="70" t="s">
        <v>563</v>
      </c>
      <c r="E76" s="71" t="s">
        <v>8</v>
      </c>
      <c r="F76" s="72" t="s">
        <v>45</v>
      </c>
      <c r="G76" s="73" t="s">
        <v>41</v>
      </c>
      <c r="H76" s="73" t="s">
        <v>658</v>
      </c>
      <c r="I76" s="73" t="s">
        <v>33</v>
      </c>
      <c r="J76" s="73" t="s">
        <v>902</v>
      </c>
      <c r="K76" s="74">
        <v>24.6</v>
      </c>
      <c r="L76" s="157">
        <v>40</v>
      </c>
      <c r="M76" s="158" t="s">
        <v>879</v>
      </c>
      <c r="N76" s="158">
        <f>IF(Tabel3[[#This Row],[Uitvoerings-
momenten]]=0,0,Tabel3[[#This Row],[M2 vloer ]])</f>
        <v>24.6</v>
      </c>
      <c r="O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" s="151">
        <f>Tabel3[[#This Row],[M2 vloer ]]*Tabel3[[#This Row],[Uitvoerings-
momenten]]</f>
        <v>4920</v>
      </c>
      <c r="Q76" s="165">
        <f>VLOOKUP(Tabel3[[#This Row],[Frequentie]],Transformatie!$B$4:$D$12,3,0)</f>
        <v>10</v>
      </c>
      <c r="R76" s="26">
        <f>IF(Tabel3[[#This Row],[M2 op basis van uitvoeringsmomenten]]=0,0,VLOOKUP(Tabel3[[#This Row],[Ruimte categorie]],'4. Normen &amp; Tarieven'!$C$8:$L$27,Tabel3[[#This Row],[Transformatie]],0))</f>
        <v>100</v>
      </c>
      <c r="S76" s="26"/>
      <c r="T76" s="26"/>
      <c r="U76" s="26"/>
      <c r="V76" s="172">
        <f>IF(Tabel3[[#This Row],[Prestatienorm inschrijver]]=0,0,Tabel3[[#This Row],[M2 op basis van uitvoeringsmomenten]]/Tabel3[[#This Row],[Prestatienorm inschrijver]])</f>
        <v>49.2</v>
      </c>
      <c r="W76" s="174">
        <f>Tabel3[[#This Row],[Aantal uur per jaar]]*$V$4</f>
        <v>49.2</v>
      </c>
      <c r="X76" s="76"/>
    </row>
    <row r="77" spans="1:24" ht="14.1" customHeight="1" x14ac:dyDescent="0.25">
      <c r="A77" s="210" t="str">
        <f>_xlfn.CONCAT(Tabel3[[#This Row],[Locatie]],Tabel3[[#This Row],[Vloergroep]])</f>
        <v>Berg en BosHarde vloer</v>
      </c>
      <c r="C77" s="69" t="s">
        <v>92</v>
      </c>
      <c r="D77" s="70" t="s">
        <v>563</v>
      </c>
      <c r="E77" s="71" t="s">
        <v>8</v>
      </c>
      <c r="F77" s="72" t="s">
        <v>46</v>
      </c>
      <c r="G77" s="70" t="s">
        <v>19</v>
      </c>
      <c r="H77" s="73" t="s">
        <v>761</v>
      </c>
      <c r="I77" s="73" t="s">
        <v>93</v>
      </c>
      <c r="J77" s="73" t="s">
        <v>902</v>
      </c>
      <c r="K77" s="74">
        <v>56.6</v>
      </c>
      <c r="L77" s="157">
        <v>40</v>
      </c>
      <c r="M77" s="158" t="s">
        <v>879</v>
      </c>
      <c r="N77" s="158">
        <f>IF(Tabel3[[#This Row],[Uitvoerings-
momenten]]=0,0,Tabel3[[#This Row],[M2 vloer ]])</f>
        <v>56.6</v>
      </c>
      <c r="O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" s="151">
        <f>Tabel3[[#This Row],[M2 vloer ]]*Tabel3[[#This Row],[Uitvoerings-
momenten]]</f>
        <v>11320</v>
      </c>
      <c r="Q77" s="165">
        <f>VLOOKUP(Tabel3[[#This Row],[Frequentie]],Transformatie!$B$4:$D$12,3,0)</f>
        <v>10</v>
      </c>
      <c r="R77" s="26">
        <f>IF(Tabel3[[#This Row],[M2 op basis van uitvoeringsmomenten]]=0,0,VLOOKUP(Tabel3[[#This Row],[Ruimte categorie]],'4. Normen &amp; Tarieven'!$C$8:$L$27,Tabel3[[#This Row],[Transformatie]],0))</f>
        <v>100</v>
      </c>
      <c r="S77" s="26"/>
      <c r="T77" s="26"/>
      <c r="U77" s="26"/>
      <c r="V77" s="172">
        <f>IF(Tabel3[[#This Row],[Prestatienorm inschrijver]]=0,0,Tabel3[[#This Row],[M2 op basis van uitvoeringsmomenten]]/Tabel3[[#This Row],[Prestatienorm inschrijver]])</f>
        <v>113.2</v>
      </c>
      <c r="W77" s="174">
        <f>Tabel3[[#This Row],[Aantal uur per jaar]]*$V$4</f>
        <v>113.2</v>
      </c>
      <c r="X77" s="78"/>
    </row>
    <row r="78" spans="1:24" ht="14.1" customHeight="1" x14ac:dyDescent="0.25">
      <c r="A78" s="210" t="str">
        <f>_xlfn.CONCAT(Tabel3[[#This Row],[Locatie]],Tabel3[[#This Row],[Vloergroep]])</f>
        <v>Berg en BosLino</v>
      </c>
      <c r="C78" s="69" t="s">
        <v>92</v>
      </c>
      <c r="D78" s="70" t="s">
        <v>563</v>
      </c>
      <c r="E78" s="71" t="s">
        <v>8</v>
      </c>
      <c r="F78" s="72" t="s">
        <v>48</v>
      </c>
      <c r="G78" s="73" t="s">
        <v>41</v>
      </c>
      <c r="H78" s="73" t="s">
        <v>658</v>
      </c>
      <c r="I78" s="73" t="s">
        <v>17</v>
      </c>
      <c r="J78" s="73" t="s">
        <v>903</v>
      </c>
      <c r="K78" s="74">
        <v>65.8</v>
      </c>
      <c r="L78" s="157">
        <v>40</v>
      </c>
      <c r="M78" s="158" t="s">
        <v>879</v>
      </c>
      <c r="N78" s="158">
        <f>IF(Tabel3[[#This Row],[Uitvoerings-
momenten]]=0,0,Tabel3[[#This Row],[M2 vloer ]])</f>
        <v>65.8</v>
      </c>
      <c r="O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" s="151">
        <f>Tabel3[[#This Row],[M2 vloer ]]*Tabel3[[#This Row],[Uitvoerings-
momenten]]</f>
        <v>13160</v>
      </c>
      <c r="Q78" s="165">
        <f>VLOOKUP(Tabel3[[#This Row],[Frequentie]],Transformatie!$B$4:$D$12,3,0)</f>
        <v>10</v>
      </c>
      <c r="R78" s="26">
        <f>IF(Tabel3[[#This Row],[M2 op basis van uitvoeringsmomenten]]=0,0,VLOOKUP(Tabel3[[#This Row],[Ruimte categorie]],'4. Normen &amp; Tarieven'!$C$8:$L$27,Tabel3[[#This Row],[Transformatie]],0))</f>
        <v>100</v>
      </c>
      <c r="S78" s="26"/>
      <c r="T78" s="26"/>
      <c r="U78" s="26"/>
      <c r="V78" s="172">
        <f>IF(Tabel3[[#This Row],[Prestatienorm inschrijver]]=0,0,Tabel3[[#This Row],[M2 op basis van uitvoeringsmomenten]]/Tabel3[[#This Row],[Prestatienorm inschrijver]])</f>
        <v>131.6</v>
      </c>
      <c r="W78" s="174">
        <f>Tabel3[[#This Row],[Aantal uur per jaar]]*$V$4</f>
        <v>131.6</v>
      </c>
      <c r="X78" s="76"/>
    </row>
    <row r="79" spans="1:24" ht="14.1" customHeight="1" x14ac:dyDescent="0.25">
      <c r="A79" s="210" t="str">
        <f>_xlfn.CONCAT(Tabel3[[#This Row],[Locatie]],Tabel3[[#This Row],[Vloergroep]])</f>
        <v>Berg en BosHarde vloer</v>
      </c>
      <c r="C79" s="69" t="s">
        <v>92</v>
      </c>
      <c r="D79" s="70" t="s">
        <v>563</v>
      </c>
      <c r="E79" s="71" t="s">
        <v>8</v>
      </c>
      <c r="F79" s="72" t="s">
        <v>49</v>
      </c>
      <c r="G79" s="73" t="s">
        <v>41</v>
      </c>
      <c r="H79" s="73" t="s">
        <v>658</v>
      </c>
      <c r="I79" s="73" t="s">
        <v>33</v>
      </c>
      <c r="J79" s="73" t="s">
        <v>902</v>
      </c>
      <c r="K79" s="74">
        <v>56.6</v>
      </c>
      <c r="L79" s="157">
        <v>40</v>
      </c>
      <c r="M79" s="158" t="s">
        <v>879</v>
      </c>
      <c r="N79" s="158">
        <f>IF(Tabel3[[#This Row],[Uitvoerings-
momenten]]=0,0,Tabel3[[#This Row],[M2 vloer ]])</f>
        <v>56.6</v>
      </c>
      <c r="O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" s="151">
        <f>Tabel3[[#This Row],[M2 vloer ]]*Tabel3[[#This Row],[Uitvoerings-
momenten]]</f>
        <v>11320</v>
      </c>
      <c r="Q79" s="165">
        <f>VLOOKUP(Tabel3[[#This Row],[Frequentie]],Transformatie!$B$4:$D$12,3,0)</f>
        <v>10</v>
      </c>
      <c r="R79" s="26">
        <f>IF(Tabel3[[#This Row],[M2 op basis van uitvoeringsmomenten]]=0,0,VLOOKUP(Tabel3[[#This Row],[Ruimte categorie]],'4. Normen &amp; Tarieven'!$C$8:$L$27,Tabel3[[#This Row],[Transformatie]],0))</f>
        <v>100</v>
      </c>
      <c r="S79" s="26"/>
      <c r="T79" s="26"/>
      <c r="U79" s="26"/>
      <c r="V79" s="172">
        <f>IF(Tabel3[[#This Row],[Prestatienorm inschrijver]]=0,0,Tabel3[[#This Row],[M2 op basis van uitvoeringsmomenten]]/Tabel3[[#This Row],[Prestatienorm inschrijver]])</f>
        <v>113.2</v>
      </c>
      <c r="W79" s="174">
        <f>Tabel3[[#This Row],[Aantal uur per jaar]]*$V$4</f>
        <v>113.2</v>
      </c>
      <c r="X79" s="76"/>
    </row>
    <row r="80" spans="1:24" ht="14.1" customHeight="1" x14ac:dyDescent="0.25">
      <c r="A80" s="210" t="str">
        <f>_xlfn.CONCAT(Tabel3[[#This Row],[Locatie]],Tabel3[[#This Row],[Vloergroep]])</f>
        <v>Berg en BosHarde vloer</v>
      </c>
      <c r="C80" s="69" t="s">
        <v>92</v>
      </c>
      <c r="D80" s="70" t="s">
        <v>563</v>
      </c>
      <c r="E80" s="71" t="s">
        <v>8</v>
      </c>
      <c r="F80" s="72" t="s">
        <v>50</v>
      </c>
      <c r="G80" s="73" t="s">
        <v>41</v>
      </c>
      <c r="H80" s="73" t="s">
        <v>658</v>
      </c>
      <c r="I80" s="73" t="s">
        <v>33</v>
      </c>
      <c r="J80" s="73" t="s">
        <v>902</v>
      </c>
      <c r="K80" s="74">
        <v>55.8</v>
      </c>
      <c r="L80" s="157">
        <v>40</v>
      </c>
      <c r="M80" s="158" t="s">
        <v>879</v>
      </c>
      <c r="N80" s="158">
        <f>IF(Tabel3[[#This Row],[Uitvoerings-
momenten]]=0,0,Tabel3[[#This Row],[M2 vloer ]])</f>
        <v>55.8</v>
      </c>
      <c r="O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" s="151">
        <f>Tabel3[[#This Row],[M2 vloer ]]*Tabel3[[#This Row],[Uitvoerings-
momenten]]</f>
        <v>11160</v>
      </c>
      <c r="Q80" s="165">
        <f>VLOOKUP(Tabel3[[#This Row],[Frequentie]],Transformatie!$B$4:$D$12,3,0)</f>
        <v>10</v>
      </c>
      <c r="R80" s="26">
        <f>IF(Tabel3[[#This Row],[M2 op basis van uitvoeringsmomenten]]=0,0,VLOOKUP(Tabel3[[#This Row],[Ruimte categorie]],'4. Normen &amp; Tarieven'!$C$8:$L$27,Tabel3[[#This Row],[Transformatie]],0))</f>
        <v>100</v>
      </c>
      <c r="S80" s="26"/>
      <c r="T80" s="26"/>
      <c r="U80" s="26"/>
      <c r="V80" s="172">
        <f>IF(Tabel3[[#This Row],[Prestatienorm inschrijver]]=0,0,Tabel3[[#This Row],[M2 op basis van uitvoeringsmomenten]]/Tabel3[[#This Row],[Prestatienorm inschrijver]])</f>
        <v>111.6</v>
      </c>
      <c r="W80" s="174">
        <f>Tabel3[[#This Row],[Aantal uur per jaar]]*$V$4</f>
        <v>111.6</v>
      </c>
      <c r="X80" s="76"/>
    </row>
    <row r="81" spans="1:24" ht="14.1" customHeight="1" x14ac:dyDescent="0.25">
      <c r="A81" s="210" t="str">
        <f>_xlfn.CONCAT(Tabel3[[#This Row],[Locatie]],Tabel3[[#This Row],[Vloergroep]])</f>
        <v>Berg en BosHarde vloer</v>
      </c>
      <c r="C81" s="69" t="s">
        <v>92</v>
      </c>
      <c r="D81" s="70" t="s">
        <v>563</v>
      </c>
      <c r="E81" s="71" t="s">
        <v>8</v>
      </c>
      <c r="F81" s="72" t="s">
        <v>52</v>
      </c>
      <c r="G81" s="73" t="s">
        <v>41</v>
      </c>
      <c r="H81" s="73" t="s">
        <v>658</v>
      </c>
      <c r="I81" s="73" t="s">
        <v>33</v>
      </c>
      <c r="J81" s="73" t="s">
        <v>902</v>
      </c>
      <c r="K81" s="74">
        <v>55.8</v>
      </c>
      <c r="L81" s="157">
        <v>40</v>
      </c>
      <c r="M81" s="158" t="s">
        <v>879</v>
      </c>
      <c r="N81" s="158">
        <f>IF(Tabel3[[#This Row],[Uitvoerings-
momenten]]=0,0,Tabel3[[#This Row],[M2 vloer ]])</f>
        <v>55.8</v>
      </c>
      <c r="O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" s="151">
        <f>Tabel3[[#This Row],[M2 vloer ]]*Tabel3[[#This Row],[Uitvoerings-
momenten]]</f>
        <v>11160</v>
      </c>
      <c r="Q81" s="165">
        <f>VLOOKUP(Tabel3[[#This Row],[Frequentie]],Transformatie!$B$4:$D$12,3,0)</f>
        <v>10</v>
      </c>
      <c r="R81" s="26">
        <f>IF(Tabel3[[#This Row],[M2 op basis van uitvoeringsmomenten]]=0,0,VLOOKUP(Tabel3[[#This Row],[Ruimte categorie]],'4. Normen &amp; Tarieven'!$C$8:$L$27,Tabel3[[#This Row],[Transformatie]],0))</f>
        <v>100</v>
      </c>
      <c r="S81" s="26"/>
      <c r="T81" s="26"/>
      <c r="U81" s="26"/>
      <c r="V81" s="172">
        <f>IF(Tabel3[[#This Row],[Prestatienorm inschrijver]]=0,0,Tabel3[[#This Row],[M2 op basis van uitvoeringsmomenten]]/Tabel3[[#This Row],[Prestatienorm inschrijver]])</f>
        <v>111.6</v>
      </c>
      <c r="W81" s="174">
        <f>Tabel3[[#This Row],[Aantal uur per jaar]]*$V$4</f>
        <v>111.6</v>
      </c>
      <c r="X81" s="76"/>
    </row>
    <row r="82" spans="1:24" ht="14.1" customHeight="1" x14ac:dyDescent="0.25">
      <c r="A82" s="210" t="str">
        <f>_xlfn.CONCAT(Tabel3[[#This Row],[Locatie]],Tabel3[[#This Row],[Vloergroep]])</f>
        <v>Berg en BosHarde vloer</v>
      </c>
      <c r="C82" s="69" t="s">
        <v>92</v>
      </c>
      <c r="D82" s="70" t="s">
        <v>563</v>
      </c>
      <c r="E82" s="71" t="s">
        <v>8</v>
      </c>
      <c r="F82" s="72" t="s">
        <v>54</v>
      </c>
      <c r="G82" s="73" t="s">
        <v>41</v>
      </c>
      <c r="H82" s="73" t="s">
        <v>658</v>
      </c>
      <c r="I82" s="73" t="s">
        <v>33</v>
      </c>
      <c r="J82" s="73" t="s">
        <v>902</v>
      </c>
      <c r="K82" s="74">
        <v>55.8</v>
      </c>
      <c r="L82" s="157">
        <v>40</v>
      </c>
      <c r="M82" s="158" t="s">
        <v>879</v>
      </c>
      <c r="N82" s="158">
        <f>IF(Tabel3[[#This Row],[Uitvoerings-
momenten]]=0,0,Tabel3[[#This Row],[M2 vloer ]])</f>
        <v>55.8</v>
      </c>
      <c r="O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" s="151">
        <f>Tabel3[[#This Row],[M2 vloer ]]*Tabel3[[#This Row],[Uitvoerings-
momenten]]</f>
        <v>11160</v>
      </c>
      <c r="Q82" s="165">
        <f>VLOOKUP(Tabel3[[#This Row],[Frequentie]],Transformatie!$B$4:$D$12,3,0)</f>
        <v>10</v>
      </c>
      <c r="R82" s="26">
        <f>IF(Tabel3[[#This Row],[M2 op basis van uitvoeringsmomenten]]=0,0,VLOOKUP(Tabel3[[#This Row],[Ruimte categorie]],'4. Normen &amp; Tarieven'!$C$8:$L$27,Tabel3[[#This Row],[Transformatie]],0))</f>
        <v>100</v>
      </c>
      <c r="S82" s="26"/>
      <c r="T82" s="26"/>
      <c r="U82" s="26"/>
      <c r="V82" s="172">
        <f>IF(Tabel3[[#This Row],[Prestatienorm inschrijver]]=0,0,Tabel3[[#This Row],[M2 op basis van uitvoeringsmomenten]]/Tabel3[[#This Row],[Prestatienorm inschrijver]])</f>
        <v>111.6</v>
      </c>
      <c r="W82" s="174">
        <f>Tabel3[[#This Row],[Aantal uur per jaar]]*$V$4</f>
        <v>111.6</v>
      </c>
      <c r="X82" s="76"/>
    </row>
    <row r="83" spans="1:24" ht="14.1" customHeight="1" x14ac:dyDescent="0.25">
      <c r="A83" s="210" t="str">
        <f>_xlfn.CONCAT(Tabel3[[#This Row],[Locatie]],Tabel3[[#This Row],[Vloergroep]])</f>
        <v>Berg en BosHarde vloer</v>
      </c>
      <c r="C83" s="69" t="s">
        <v>92</v>
      </c>
      <c r="D83" s="70" t="s">
        <v>563</v>
      </c>
      <c r="E83" s="71" t="s">
        <v>8</v>
      </c>
      <c r="F83" s="72" t="s">
        <v>55</v>
      </c>
      <c r="G83" s="73" t="s">
        <v>41</v>
      </c>
      <c r="H83" s="73" t="s">
        <v>658</v>
      </c>
      <c r="I83" s="73" t="s">
        <v>33</v>
      </c>
      <c r="J83" s="73" t="s">
        <v>902</v>
      </c>
      <c r="K83" s="74">
        <v>55.6</v>
      </c>
      <c r="L83" s="157">
        <v>40</v>
      </c>
      <c r="M83" s="158" t="s">
        <v>879</v>
      </c>
      <c r="N83" s="158">
        <f>IF(Tabel3[[#This Row],[Uitvoerings-
momenten]]=0,0,Tabel3[[#This Row],[M2 vloer ]])</f>
        <v>55.6</v>
      </c>
      <c r="O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" s="151">
        <f>Tabel3[[#This Row],[M2 vloer ]]*Tabel3[[#This Row],[Uitvoerings-
momenten]]</f>
        <v>11120</v>
      </c>
      <c r="Q83" s="165">
        <f>VLOOKUP(Tabel3[[#This Row],[Frequentie]],Transformatie!$B$4:$D$12,3,0)</f>
        <v>10</v>
      </c>
      <c r="R83" s="26">
        <f>IF(Tabel3[[#This Row],[M2 op basis van uitvoeringsmomenten]]=0,0,VLOOKUP(Tabel3[[#This Row],[Ruimte categorie]],'4. Normen &amp; Tarieven'!$C$8:$L$27,Tabel3[[#This Row],[Transformatie]],0))</f>
        <v>100</v>
      </c>
      <c r="S83" s="26"/>
      <c r="T83" s="26"/>
      <c r="U83" s="26"/>
      <c r="V83" s="172">
        <f>IF(Tabel3[[#This Row],[Prestatienorm inschrijver]]=0,0,Tabel3[[#This Row],[M2 op basis van uitvoeringsmomenten]]/Tabel3[[#This Row],[Prestatienorm inschrijver]])</f>
        <v>111.2</v>
      </c>
      <c r="W83" s="174">
        <f>Tabel3[[#This Row],[Aantal uur per jaar]]*$V$4</f>
        <v>111.2</v>
      </c>
      <c r="X83" s="76"/>
    </row>
    <row r="84" spans="1:24" ht="14.1" customHeight="1" x14ac:dyDescent="0.25">
      <c r="A84" s="210" t="str">
        <f>_xlfn.CONCAT(Tabel3[[#This Row],[Locatie]],Tabel3[[#This Row],[Vloergroep]])</f>
        <v>Berg en BosHarde vloer</v>
      </c>
      <c r="C84" s="69" t="s">
        <v>92</v>
      </c>
      <c r="D84" s="70" t="s">
        <v>563</v>
      </c>
      <c r="E84" s="71" t="s">
        <v>8</v>
      </c>
      <c r="F84" s="72" t="s">
        <v>56</v>
      </c>
      <c r="G84" s="73" t="s">
        <v>94</v>
      </c>
      <c r="H84" s="73" t="s">
        <v>817</v>
      </c>
      <c r="I84" s="73" t="s">
        <v>33</v>
      </c>
      <c r="J84" s="73" t="s">
        <v>902</v>
      </c>
      <c r="K84" s="74">
        <v>60.1</v>
      </c>
      <c r="L84" s="157">
        <v>40</v>
      </c>
      <c r="M84" s="158" t="s">
        <v>879</v>
      </c>
      <c r="N84" s="158">
        <f>IF(Tabel3[[#This Row],[Uitvoerings-
momenten]]=0,0,Tabel3[[#This Row],[M2 vloer ]])</f>
        <v>60.1</v>
      </c>
      <c r="O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" s="151">
        <f>Tabel3[[#This Row],[M2 vloer ]]*Tabel3[[#This Row],[Uitvoerings-
momenten]]</f>
        <v>12020</v>
      </c>
      <c r="Q84" s="165">
        <f>VLOOKUP(Tabel3[[#This Row],[Frequentie]],Transformatie!$B$4:$D$12,3,0)</f>
        <v>10</v>
      </c>
      <c r="R84" s="26">
        <f>IF(Tabel3[[#This Row],[M2 op basis van uitvoeringsmomenten]]=0,0,VLOOKUP(Tabel3[[#This Row],[Ruimte categorie]],'4. Normen &amp; Tarieven'!$C$8:$L$27,Tabel3[[#This Row],[Transformatie]],0))</f>
        <v>100</v>
      </c>
      <c r="S84" s="26"/>
      <c r="T84" s="26"/>
      <c r="U84" s="26"/>
      <c r="V84" s="172">
        <f>IF(Tabel3[[#This Row],[Prestatienorm inschrijver]]=0,0,Tabel3[[#This Row],[M2 op basis van uitvoeringsmomenten]]/Tabel3[[#This Row],[Prestatienorm inschrijver]])</f>
        <v>120.2</v>
      </c>
      <c r="W84" s="174">
        <f>Tabel3[[#This Row],[Aantal uur per jaar]]*$V$4</f>
        <v>120.2</v>
      </c>
      <c r="X84" s="76"/>
    </row>
    <row r="85" spans="1:24" ht="14.1" customHeight="1" x14ac:dyDescent="0.25">
      <c r="A85" s="210" t="str">
        <f>_xlfn.CONCAT(Tabel3[[#This Row],[Locatie]],Tabel3[[#This Row],[Vloergroep]])</f>
        <v>Berg en BosHarde vloer</v>
      </c>
      <c r="C85" s="69" t="s">
        <v>92</v>
      </c>
      <c r="D85" s="70" t="s">
        <v>563</v>
      </c>
      <c r="E85" s="71" t="s">
        <v>8</v>
      </c>
      <c r="F85" s="72" t="s">
        <v>57</v>
      </c>
      <c r="G85" s="73" t="s">
        <v>39</v>
      </c>
      <c r="H85" s="73" t="s">
        <v>25</v>
      </c>
      <c r="I85" s="73" t="s">
        <v>33</v>
      </c>
      <c r="J85" s="73" t="s">
        <v>902</v>
      </c>
      <c r="K85" s="74">
        <v>16.7</v>
      </c>
      <c r="L85" s="157">
        <v>40</v>
      </c>
      <c r="M85" s="158" t="s">
        <v>877</v>
      </c>
      <c r="N85" s="158">
        <f>IF(Tabel3[[#This Row],[Uitvoerings-
momenten]]=0,0,Tabel3[[#This Row],[M2 vloer ]])</f>
        <v>16.7</v>
      </c>
      <c r="O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5" s="151">
        <f>Tabel3[[#This Row],[M2 vloer ]]*Tabel3[[#This Row],[Uitvoerings-
momenten]]</f>
        <v>2004</v>
      </c>
      <c r="Q85" s="165">
        <f>VLOOKUP(Tabel3[[#This Row],[Frequentie]],Transformatie!$B$4:$D$12,3,0)</f>
        <v>8</v>
      </c>
      <c r="R85" s="26">
        <f>IF(Tabel3[[#This Row],[M2 op basis van uitvoeringsmomenten]]=0,0,VLOOKUP(Tabel3[[#This Row],[Ruimte categorie]],'4. Normen &amp; Tarieven'!$C$8:$L$27,Tabel3[[#This Row],[Transformatie]],0))</f>
        <v>90</v>
      </c>
      <c r="S85" s="26"/>
      <c r="T85" s="26"/>
      <c r="U85" s="26"/>
      <c r="V85" s="172">
        <f>IF(Tabel3[[#This Row],[Prestatienorm inschrijver]]=0,0,Tabel3[[#This Row],[M2 op basis van uitvoeringsmomenten]]/Tabel3[[#This Row],[Prestatienorm inschrijver]])</f>
        <v>22.266666666666666</v>
      </c>
      <c r="W85" s="174">
        <f>Tabel3[[#This Row],[Aantal uur per jaar]]*$V$4</f>
        <v>22.266666666666666</v>
      </c>
      <c r="X85" s="76"/>
    </row>
    <row r="86" spans="1:24" ht="14.1" customHeight="1" x14ac:dyDescent="0.25">
      <c r="A86" s="210" t="str">
        <f>_xlfn.CONCAT(Tabel3[[#This Row],[Locatie]],Tabel3[[#This Row],[Vloergroep]])</f>
        <v>Berg en BosHarde vloer</v>
      </c>
      <c r="C86" s="69" t="s">
        <v>92</v>
      </c>
      <c r="D86" s="70" t="s">
        <v>563</v>
      </c>
      <c r="E86" s="71" t="s">
        <v>8</v>
      </c>
      <c r="F86" s="72" t="s">
        <v>59</v>
      </c>
      <c r="G86" s="70" t="s">
        <v>19</v>
      </c>
      <c r="H86" s="73" t="s">
        <v>761</v>
      </c>
      <c r="I86" s="73" t="s">
        <v>93</v>
      </c>
      <c r="J86" s="73" t="s">
        <v>902</v>
      </c>
      <c r="K86" s="74">
        <v>44.3</v>
      </c>
      <c r="L86" s="157">
        <v>40</v>
      </c>
      <c r="M86" s="158" t="s">
        <v>879</v>
      </c>
      <c r="N86" s="158">
        <f>IF(Tabel3[[#This Row],[Uitvoerings-
momenten]]=0,0,Tabel3[[#This Row],[M2 vloer ]])</f>
        <v>44.3</v>
      </c>
      <c r="O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" s="151">
        <f>Tabel3[[#This Row],[M2 vloer ]]*Tabel3[[#This Row],[Uitvoerings-
momenten]]</f>
        <v>8860</v>
      </c>
      <c r="Q86" s="165">
        <f>VLOOKUP(Tabel3[[#This Row],[Frequentie]],Transformatie!$B$4:$D$12,3,0)</f>
        <v>10</v>
      </c>
      <c r="R86" s="26">
        <f>IF(Tabel3[[#This Row],[M2 op basis van uitvoeringsmomenten]]=0,0,VLOOKUP(Tabel3[[#This Row],[Ruimte categorie]],'4. Normen &amp; Tarieven'!$C$8:$L$27,Tabel3[[#This Row],[Transformatie]],0))</f>
        <v>100</v>
      </c>
      <c r="S86" s="26"/>
      <c r="T86" s="26"/>
      <c r="U86" s="26"/>
      <c r="V86" s="172">
        <f>IF(Tabel3[[#This Row],[Prestatienorm inschrijver]]=0,0,Tabel3[[#This Row],[M2 op basis van uitvoeringsmomenten]]/Tabel3[[#This Row],[Prestatienorm inschrijver]])</f>
        <v>88.6</v>
      </c>
      <c r="W86" s="174">
        <f>Tabel3[[#This Row],[Aantal uur per jaar]]*$V$4</f>
        <v>88.6</v>
      </c>
      <c r="X86" s="78"/>
    </row>
    <row r="87" spans="1:24" ht="14.1" customHeight="1" x14ac:dyDescent="0.25">
      <c r="A87" s="210" t="str">
        <f>_xlfn.CONCAT(Tabel3[[#This Row],[Locatie]],Tabel3[[#This Row],[Vloergroep]])</f>
        <v>Berg en BosHarde vloer</v>
      </c>
      <c r="C87" s="69" t="s">
        <v>92</v>
      </c>
      <c r="D87" s="70" t="s">
        <v>563</v>
      </c>
      <c r="E87" s="71" t="s">
        <v>8</v>
      </c>
      <c r="F87" s="72" t="s">
        <v>61</v>
      </c>
      <c r="G87" s="73" t="s">
        <v>95</v>
      </c>
      <c r="H87" s="73" t="s">
        <v>815</v>
      </c>
      <c r="I87" s="73" t="s">
        <v>33</v>
      </c>
      <c r="J87" s="73" t="s">
        <v>902</v>
      </c>
      <c r="K87" s="74">
        <v>5.9</v>
      </c>
      <c r="L87" s="157">
        <v>40</v>
      </c>
      <c r="M87" s="158" t="s">
        <v>879</v>
      </c>
      <c r="N87" s="158">
        <f>IF(Tabel3[[#This Row],[Uitvoerings-
momenten]]=0,0,Tabel3[[#This Row],[M2 vloer ]])</f>
        <v>5.9</v>
      </c>
      <c r="O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" s="151">
        <f>Tabel3[[#This Row],[M2 vloer ]]*Tabel3[[#This Row],[Uitvoerings-
momenten]]</f>
        <v>1180</v>
      </c>
      <c r="Q87" s="165">
        <f>VLOOKUP(Tabel3[[#This Row],[Frequentie]],Transformatie!$B$4:$D$12,3,0)</f>
        <v>10</v>
      </c>
      <c r="R87" s="26">
        <f>IF(Tabel3[[#This Row],[M2 op basis van uitvoeringsmomenten]]=0,0,VLOOKUP(Tabel3[[#This Row],[Ruimte categorie]],'4. Normen &amp; Tarieven'!$C$8:$L$27,Tabel3[[#This Row],[Transformatie]],0))</f>
        <v>100</v>
      </c>
      <c r="S87" s="26"/>
      <c r="T87" s="26"/>
      <c r="U87" s="26"/>
      <c r="V87" s="172">
        <f>IF(Tabel3[[#This Row],[Prestatienorm inschrijver]]=0,0,Tabel3[[#This Row],[M2 op basis van uitvoeringsmomenten]]/Tabel3[[#This Row],[Prestatienorm inschrijver]])</f>
        <v>11.8</v>
      </c>
      <c r="W87" s="174">
        <f>Tabel3[[#This Row],[Aantal uur per jaar]]*$V$4</f>
        <v>11.8</v>
      </c>
      <c r="X87" s="76"/>
    </row>
    <row r="88" spans="1:24" ht="14.1" customHeight="1" x14ac:dyDescent="0.25">
      <c r="A88" s="210" t="str">
        <f>_xlfn.CONCAT(Tabel3[[#This Row],[Locatie]],Tabel3[[#This Row],[Vloergroep]])</f>
        <v>Berg en BosHarde vloer</v>
      </c>
      <c r="C88" s="69" t="s">
        <v>92</v>
      </c>
      <c r="D88" s="70" t="s">
        <v>563</v>
      </c>
      <c r="E88" s="71" t="s">
        <v>8</v>
      </c>
      <c r="F88" s="72" t="s">
        <v>96</v>
      </c>
      <c r="G88" s="73" t="s">
        <v>24</v>
      </c>
      <c r="H88" s="73" t="s">
        <v>25</v>
      </c>
      <c r="I88" s="73" t="s">
        <v>33</v>
      </c>
      <c r="J88" s="73" t="s">
        <v>902</v>
      </c>
      <c r="K88" s="74">
        <v>8.6</v>
      </c>
      <c r="L88" s="157">
        <v>40</v>
      </c>
      <c r="M88" s="158" t="s">
        <v>877</v>
      </c>
      <c r="N88" s="158">
        <f>IF(Tabel3[[#This Row],[Uitvoerings-
momenten]]=0,0,Tabel3[[#This Row],[M2 vloer ]])</f>
        <v>8.6</v>
      </c>
      <c r="O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8" s="151">
        <f>Tabel3[[#This Row],[M2 vloer ]]*Tabel3[[#This Row],[Uitvoerings-
momenten]]</f>
        <v>1032</v>
      </c>
      <c r="Q88" s="165">
        <f>VLOOKUP(Tabel3[[#This Row],[Frequentie]],Transformatie!$B$4:$D$12,3,0)</f>
        <v>8</v>
      </c>
      <c r="R88" s="26">
        <f>IF(Tabel3[[#This Row],[M2 op basis van uitvoeringsmomenten]]=0,0,VLOOKUP(Tabel3[[#This Row],[Ruimte categorie]],'4. Normen &amp; Tarieven'!$C$8:$L$27,Tabel3[[#This Row],[Transformatie]],0))</f>
        <v>90</v>
      </c>
      <c r="S88" s="26"/>
      <c r="T88" s="26"/>
      <c r="U88" s="26"/>
      <c r="V88" s="172">
        <f>IF(Tabel3[[#This Row],[Prestatienorm inschrijver]]=0,0,Tabel3[[#This Row],[M2 op basis van uitvoeringsmomenten]]/Tabel3[[#This Row],[Prestatienorm inschrijver]])</f>
        <v>11.466666666666667</v>
      </c>
      <c r="W88" s="174">
        <f>Tabel3[[#This Row],[Aantal uur per jaar]]*$V$4</f>
        <v>11.466666666666667</v>
      </c>
      <c r="X88" s="76"/>
    </row>
    <row r="89" spans="1:24" ht="14.1" customHeight="1" x14ac:dyDescent="0.25">
      <c r="A89" s="210" t="str">
        <f>_xlfn.CONCAT(Tabel3[[#This Row],[Locatie]],Tabel3[[#This Row],[Vloergroep]])</f>
        <v>Berg en BosHarde vloer</v>
      </c>
      <c r="C89" s="69" t="s">
        <v>92</v>
      </c>
      <c r="D89" s="70" t="s">
        <v>563</v>
      </c>
      <c r="E89" s="71" t="s">
        <v>8</v>
      </c>
      <c r="F89" s="72" t="s">
        <v>97</v>
      </c>
      <c r="G89" s="73" t="s">
        <v>21</v>
      </c>
      <c r="H89" s="73" t="s">
        <v>759</v>
      </c>
      <c r="I89" s="73" t="s">
        <v>22</v>
      </c>
      <c r="J89" s="73" t="s">
        <v>902</v>
      </c>
      <c r="K89" s="74">
        <v>17.100000000000001</v>
      </c>
      <c r="L89" s="157">
        <v>40</v>
      </c>
      <c r="M89" s="158" t="s">
        <v>879</v>
      </c>
      <c r="N89" s="158">
        <f>IF(Tabel3[[#This Row],[Uitvoerings-
momenten]]=0,0,Tabel3[[#This Row],[M2 vloer ]])</f>
        <v>17.100000000000001</v>
      </c>
      <c r="O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" s="151">
        <f>Tabel3[[#This Row],[M2 vloer ]]*Tabel3[[#This Row],[Uitvoerings-
momenten]]</f>
        <v>3420.0000000000005</v>
      </c>
      <c r="Q89" s="165">
        <f>VLOOKUP(Tabel3[[#This Row],[Frequentie]],Transformatie!$B$4:$D$12,3,0)</f>
        <v>10</v>
      </c>
      <c r="R89" s="26">
        <f>IF(Tabel3[[#This Row],[M2 op basis van uitvoeringsmomenten]]=0,0,VLOOKUP(Tabel3[[#This Row],[Ruimte categorie]],'4. Normen &amp; Tarieven'!$C$8:$L$27,Tabel3[[#This Row],[Transformatie]],0))</f>
        <v>100</v>
      </c>
      <c r="S89" s="26"/>
      <c r="T89" s="26"/>
      <c r="U89" s="26"/>
      <c r="V89" s="172">
        <f>IF(Tabel3[[#This Row],[Prestatienorm inschrijver]]=0,0,Tabel3[[#This Row],[M2 op basis van uitvoeringsmomenten]]/Tabel3[[#This Row],[Prestatienorm inschrijver]])</f>
        <v>34.200000000000003</v>
      </c>
      <c r="W89" s="174">
        <f>Tabel3[[#This Row],[Aantal uur per jaar]]*$V$4</f>
        <v>34.200000000000003</v>
      </c>
      <c r="X89" s="76"/>
    </row>
    <row r="90" spans="1:24" ht="14.1" customHeight="1" x14ac:dyDescent="0.25">
      <c r="A90" s="210" t="str">
        <f>_xlfn.CONCAT(Tabel3[[#This Row],[Locatie]],Tabel3[[#This Row],[Vloergroep]])</f>
        <v>Berg en BosHarde vloer</v>
      </c>
      <c r="C90" s="69" t="s">
        <v>92</v>
      </c>
      <c r="D90" s="70" t="s">
        <v>563</v>
      </c>
      <c r="E90" s="71" t="s">
        <v>8</v>
      </c>
      <c r="F90" s="72" t="s">
        <v>98</v>
      </c>
      <c r="G90" s="73" t="s">
        <v>37</v>
      </c>
      <c r="H90" s="73" t="s">
        <v>25</v>
      </c>
      <c r="I90" s="73" t="s">
        <v>33</v>
      </c>
      <c r="J90" s="73" t="s">
        <v>902</v>
      </c>
      <c r="K90" s="74">
        <v>17.7</v>
      </c>
      <c r="L90" s="157">
        <v>40</v>
      </c>
      <c r="M90" s="158" t="s">
        <v>877</v>
      </c>
      <c r="N90" s="158">
        <f>IF(Tabel3[[#This Row],[Uitvoerings-
momenten]]=0,0,Tabel3[[#This Row],[M2 vloer ]])</f>
        <v>17.7</v>
      </c>
      <c r="O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0" s="151">
        <f>Tabel3[[#This Row],[M2 vloer ]]*Tabel3[[#This Row],[Uitvoerings-
momenten]]</f>
        <v>2124</v>
      </c>
      <c r="Q90" s="165">
        <f>VLOOKUP(Tabel3[[#This Row],[Frequentie]],Transformatie!$B$4:$D$12,3,0)</f>
        <v>8</v>
      </c>
      <c r="R90" s="26">
        <f>IF(Tabel3[[#This Row],[M2 op basis van uitvoeringsmomenten]]=0,0,VLOOKUP(Tabel3[[#This Row],[Ruimte categorie]],'4. Normen &amp; Tarieven'!$C$8:$L$27,Tabel3[[#This Row],[Transformatie]],0))</f>
        <v>90</v>
      </c>
      <c r="S90" s="26"/>
      <c r="T90" s="26"/>
      <c r="U90" s="26"/>
      <c r="V90" s="172">
        <f>IF(Tabel3[[#This Row],[Prestatienorm inschrijver]]=0,0,Tabel3[[#This Row],[M2 op basis van uitvoeringsmomenten]]/Tabel3[[#This Row],[Prestatienorm inschrijver]])</f>
        <v>23.6</v>
      </c>
      <c r="W90" s="174">
        <f>Tabel3[[#This Row],[Aantal uur per jaar]]*$V$4</f>
        <v>23.6</v>
      </c>
      <c r="X90" s="76"/>
    </row>
    <row r="91" spans="1:24" ht="14.1" customHeight="1" x14ac:dyDescent="0.25">
      <c r="A91" s="210" t="str">
        <f>_xlfn.CONCAT(Tabel3[[#This Row],[Locatie]],Tabel3[[#This Row],[Vloergroep]])</f>
        <v>Berg en BosHarde vloer</v>
      </c>
      <c r="C91" s="69" t="s">
        <v>92</v>
      </c>
      <c r="D91" s="70" t="s">
        <v>563</v>
      </c>
      <c r="E91" s="71" t="s">
        <v>8</v>
      </c>
      <c r="F91" s="72" t="s">
        <v>99</v>
      </c>
      <c r="G91" s="70" t="s">
        <v>19</v>
      </c>
      <c r="H91" s="73" t="s">
        <v>761</v>
      </c>
      <c r="I91" s="73" t="s">
        <v>93</v>
      </c>
      <c r="J91" s="73" t="s">
        <v>902</v>
      </c>
      <c r="K91" s="74">
        <v>31</v>
      </c>
      <c r="L91" s="157">
        <v>40</v>
      </c>
      <c r="M91" s="158" t="s">
        <v>879</v>
      </c>
      <c r="N91" s="158">
        <f>IF(Tabel3[[#This Row],[Uitvoerings-
momenten]]=0,0,Tabel3[[#This Row],[M2 vloer ]])</f>
        <v>31</v>
      </c>
      <c r="O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" s="151">
        <f>Tabel3[[#This Row],[M2 vloer ]]*Tabel3[[#This Row],[Uitvoerings-
momenten]]</f>
        <v>6200</v>
      </c>
      <c r="Q91" s="165">
        <f>VLOOKUP(Tabel3[[#This Row],[Frequentie]],Transformatie!$B$4:$D$12,3,0)</f>
        <v>10</v>
      </c>
      <c r="R91" s="26">
        <f>IF(Tabel3[[#This Row],[M2 op basis van uitvoeringsmomenten]]=0,0,VLOOKUP(Tabel3[[#This Row],[Ruimte categorie]],'4. Normen &amp; Tarieven'!$C$8:$L$27,Tabel3[[#This Row],[Transformatie]],0))</f>
        <v>100</v>
      </c>
      <c r="S91" s="26"/>
      <c r="T91" s="26"/>
      <c r="U91" s="26"/>
      <c r="V91" s="172">
        <f>IF(Tabel3[[#This Row],[Prestatienorm inschrijver]]=0,0,Tabel3[[#This Row],[M2 op basis van uitvoeringsmomenten]]/Tabel3[[#This Row],[Prestatienorm inschrijver]])</f>
        <v>62</v>
      </c>
      <c r="W91" s="174">
        <f>Tabel3[[#This Row],[Aantal uur per jaar]]*$V$4</f>
        <v>62</v>
      </c>
      <c r="X91" s="78"/>
    </row>
    <row r="92" spans="1:24" ht="14.1" customHeight="1" x14ac:dyDescent="0.25">
      <c r="A92" s="210" t="str">
        <f>_xlfn.CONCAT(Tabel3[[#This Row],[Locatie]],Tabel3[[#This Row],[Vloergroep]])</f>
        <v>Berg en BosLino</v>
      </c>
      <c r="C92" s="69" t="s">
        <v>92</v>
      </c>
      <c r="D92" s="70" t="s">
        <v>563</v>
      </c>
      <c r="E92" s="71" t="s">
        <v>8</v>
      </c>
      <c r="F92" s="72" t="s">
        <v>100</v>
      </c>
      <c r="G92" s="73" t="s">
        <v>101</v>
      </c>
      <c r="H92" s="73" t="s">
        <v>817</v>
      </c>
      <c r="I92" s="73" t="s">
        <v>17</v>
      </c>
      <c r="J92" s="73" t="s">
        <v>903</v>
      </c>
      <c r="K92" s="74">
        <v>59.1</v>
      </c>
      <c r="L92" s="157">
        <v>40</v>
      </c>
      <c r="M92" s="158" t="s">
        <v>879</v>
      </c>
      <c r="N92" s="158">
        <f>IF(Tabel3[[#This Row],[Uitvoerings-
momenten]]=0,0,Tabel3[[#This Row],[M2 vloer ]])</f>
        <v>59.1</v>
      </c>
      <c r="O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" s="151">
        <f>Tabel3[[#This Row],[M2 vloer ]]*Tabel3[[#This Row],[Uitvoerings-
momenten]]</f>
        <v>11820</v>
      </c>
      <c r="Q92" s="165">
        <f>VLOOKUP(Tabel3[[#This Row],[Frequentie]],Transformatie!$B$4:$D$12,3,0)</f>
        <v>10</v>
      </c>
      <c r="R92" s="26">
        <f>IF(Tabel3[[#This Row],[M2 op basis van uitvoeringsmomenten]]=0,0,VLOOKUP(Tabel3[[#This Row],[Ruimte categorie]],'4. Normen &amp; Tarieven'!$C$8:$L$27,Tabel3[[#This Row],[Transformatie]],0))</f>
        <v>100</v>
      </c>
      <c r="S92" s="26"/>
      <c r="T92" s="26"/>
      <c r="U92" s="26"/>
      <c r="V92" s="172">
        <f>IF(Tabel3[[#This Row],[Prestatienorm inschrijver]]=0,0,Tabel3[[#This Row],[M2 op basis van uitvoeringsmomenten]]/Tabel3[[#This Row],[Prestatienorm inschrijver]])</f>
        <v>118.2</v>
      </c>
      <c r="W92" s="174">
        <f>Tabel3[[#This Row],[Aantal uur per jaar]]*$V$4</f>
        <v>118.2</v>
      </c>
      <c r="X92" s="76"/>
    </row>
    <row r="93" spans="1:24" ht="14.1" customHeight="1" x14ac:dyDescent="0.25">
      <c r="A93" s="210" t="str">
        <f>_xlfn.CONCAT(Tabel3[[#This Row],[Locatie]],Tabel3[[#This Row],[Vloergroep]])</f>
        <v>Berg en BosTapijt</v>
      </c>
      <c r="C93" s="69" t="s">
        <v>92</v>
      </c>
      <c r="D93" s="70" t="s">
        <v>563</v>
      </c>
      <c r="E93" s="71" t="s">
        <v>8</v>
      </c>
      <c r="F93" s="72" t="s">
        <v>102</v>
      </c>
      <c r="G93" s="73" t="s">
        <v>13</v>
      </c>
      <c r="H93" s="73" t="s">
        <v>761</v>
      </c>
      <c r="I93" s="73" t="s">
        <v>14</v>
      </c>
      <c r="J93" s="73" t="s">
        <v>14</v>
      </c>
      <c r="K93" s="74">
        <v>16.5</v>
      </c>
      <c r="L93" s="157">
        <v>40</v>
      </c>
      <c r="M93" s="158" t="s">
        <v>879</v>
      </c>
      <c r="N93" s="158">
        <f>IF(Tabel3[[#This Row],[Uitvoerings-
momenten]]=0,0,Tabel3[[#This Row],[M2 vloer ]])</f>
        <v>16.5</v>
      </c>
      <c r="O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" s="151">
        <f>Tabel3[[#This Row],[M2 vloer ]]*Tabel3[[#This Row],[Uitvoerings-
momenten]]</f>
        <v>3300</v>
      </c>
      <c r="Q93" s="165">
        <f>VLOOKUP(Tabel3[[#This Row],[Frequentie]],Transformatie!$B$4:$D$12,3,0)</f>
        <v>10</v>
      </c>
      <c r="R93" s="26">
        <f>IF(Tabel3[[#This Row],[M2 op basis van uitvoeringsmomenten]]=0,0,VLOOKUP(Tabel3[[#This Row],[Ruimte categorie]],'4. Normen &amp; Tarieven'!$C$8:$L$27,Tabel3[[#This Row],[Transformatie]],0))</f>
        <v>100</v>
      </c>
      <c r="S93" s="26"/>
      <c r="T93" s="26"/>
      <c r="U93" s="26"/>
      <c r="V93" s="172">
        <f>IF(Tabel3[[#This Row],[Prestatienorm inschrijver]]=0,0,Tabel3[[#This Row],[M2 op basis van uitvoeringsmomenten]]/Tabel3[[#This Row],[Prestatienorm inschrijver]])</f>
        <v>33</v>
      </c>
      <c r="W93" s="174">
        <f>Tabel3[[#This Row],[Aantal uur per jaar]]*$V$4</f>
        <v>33</v>
      </c>
      <c r="X93" s="78"/>
    </row>
    <row r="94" spans="1:24" ht="14.1" customHeight="1" x14ac:dyDescent="0.25">
      <c r="A94" s="210" t="str">
        <f>_xlfn.CONCAT(Tabel3[[#This Row],[Locatie]],Tabel3[[#This Row],[Vloergroep]])</f>
        <v>Berg en BosTapijt</v>
      </c>
      <c r="C94" s="69" t="s">
        <v>92</v>
      </c>
      <c r="D94" s="70" t="s">
        <v>563</v>
      </c>
      <c r="E94" s="71" t="s">
        <v>8</v>
      </c>
      <c r="F94" s="72" t="s">
        <v>103</v>
      </c>
      <c r="G94" s="73" t="s">
        <v>13</v>
      </c>
      <c r="H94" s="73" t="s">
        <v>761</v>
      </c>
      <c r="I94" s="73" t="s">
        <v>14</v>
      </c>
      <c r="J94" s="73" t="s">
        <v>14</v>
      </c>
      <c r="K94" s="74">
        <v>21.2</v>
      </c>
      <c r="L94" s="157">
        <v>40</v>
      </c>
      <c r="M94" s="158" t="s">
        <v>879</v>
      </c>
      <c r="N94" s="158">
        <f>IF(Tabel3[[#This Row],[Uitvoerings-
momenten]]=0,0,Tabel3[[#This Row],[M2 vloer ]])</f>
        <v>21.2</v>
      </c>
      <c r="O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" s="151">
        <f>Tabel3[[#This Row],[M2 vloer ]]*Tabel3[[#This Row],[Uitvoerings-
momenten]]</f>
        <v>4240</v>
      </c>
      <c r="Q94" s="165">
        <f>VLOOKUP(Tabel3[[#This Row],[Frequentie]],Transformatie!$B$4:$D$12,3,0)</f>
        <v>10</v>
      </c>
      <c r="R94" s="26">
        <f>IF(Tabel3[[#This Row],[M2 op basis van uitvoeringsmomenten]]=0,0,VLOOKUP(Tabel3[[#This Row],[Ruimte categorie]],'4. Normen &amp; Tarieven'!$C$8:$L$27,Tabel3[[#This Row],[Transformatie]],0))</f>
        <v>100</v>
      </c>
      <c r="S94" s="26"/>
      <c r="T94" s="26"/>
      <c r="U94" s="26"/>
      <c r="V94" s="172">
        <f>IF(Tabel3[[#This Row],[Prestatienorm inschrijver]]=0,0,Tabel3[[#This Row],[M2 op basis van uitvoeringsmomenten]]/Tabel3[[#This Row],[Prestatienorm inschrijver]])</f>
        <v>42.4</v>
      </c>
      <c r="W94" s="174">
        <f>Tabel3[[#This Row],[Aantal uur per jaar]]*$V$4</f>
        <v>42.4</v>
      </c>
      <c r="X94" s="78"/>
    </row>
    <row r="95" spans="1:24" ht="14.1" customHeight="1" x14ac:dyDescent="0.25">
      <c r="A95" s="210" t="str">
        <f>_xlfn.CONCAT(Tabel3[[#This Row],[Locatie]],Tabel3[[#This Row],[Vloergroep]])</f>
        <v>Berg en BosLino</v>
      </c>
      <c r="C95" s="69" t="s">
        <v>92</v>
      </c>
      <c r="D95" s="70" t="s">
        <v>563</v>
      </c>
      <c r="E95" s="71" t="s">
        <v>8</v>
      </c>
      <c r="F95" s="72" t="s">
        <v>104</v>
      </c>
      <c r="G95" s="73" t="s">
        <v>83</v>
      </c>
      <c r="H95" s="73" t="s">
        <v>659</v>
      </c>
      <c r="I95" s="73" t="s">
        <v>17</v>
      </c>
      <c r="J95" s="73" t="s">
        <v>903</v>
      </c>
      <c r="K95" s="74">
        <v>10.3</v>
      </c>
      <c r="L95" s="157">
        <v>40</v>
      </c>
      <c r="M95" s="158" t="s">
        <v>886</v>
      </c>
      <c r="N95" s="158">
        <f>IF(Tabel3[[#This Row],[Uitvoerings-
momenten]]=0,0,Tabel3[[#This Row],[M2 vloer ]])</f>
        <v>0</v>
      </c>
      <c r="O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" s="151">
        <f>Tabel3[[#This Row],[M2 vloer ]]*Tabel3[[#This Row],[Uitvoerings-
momenten]]</f>
        <v>0</v>
      </c>
      <c r="Q95" s="165">
        <f>VLOOKUP(Tabel3[[#This Row],[Frequentie]],Transformatie!$B$4:$D$12,3,0)</f>
        <v>0</v>
      </c>
      <c r="R95" s="26">
        <f>IF(Tabel3[[#This Row],[M2 op basis van uitvoeringsmomenten]]=0,0,VLOOKUP(Tabel3[[#This Row],[Ruimte categorie]],'4. Normen &amp; Tarieven'!$C$8:$L$27,Tabel3[[#This Row],[Transformatie]],0))</f>
        <v>0</v>
      </c>
      <c r="S95" s="26"/>
      <c r="T95" s="26"/>
      <c r="U95" s="26"/>
      <c r="V95" s="172">
        <f>IF(Tabel3[[#This Row],[Prestatienorm inschrijver]]=0,0,Tabel3[[#This Row],[M2 op basis van uitvoeringsmomenten]]/Tabel3[[#This Row],[Prestatienorm inschrijver]])</f>
        <v>0</v>
      </c>
      <c r="W95" s="174">
        <f>Tabel3[[#This Row],[Aantal uur per jaar]]*$V$4</f>
        <v>0</v>
      </c>
      <c r="X95" s="78"/>
    </row>
    <row r="96" spans="1:24" ht="14.1" customHeight="1" x14ac:dyDescent="0.25">
      <c r="A96" s="210" t="str">
        <f>_xlfn.CONCAT(Tabel3[[#This Row],[Locatie]],Tabel3[[#This Row],[Vloergroep]])</f>
        <v>Berg en BosHarde vloer</v>
      </c>
      <c r="C96" s="69" t="s">
        <v>92</v>
      </c>
      <c r="D96" s="70" t="s">
        <v>563</v>
      </c>
      <c r="E96" s="71" t="s">
        <v>8</v>
      </c>
      <c r="F96" s="72" t="s">
        <v>105</v>
      </c>
      <c r="G96" s="73" t="s">
        <v>83</v>
      </c>
      <c r="H96" s="73" t="s">
        <v>659</v>
      </c>
      <c r="I96" s="73" t="s">
        <v>22</v>
      </c>
      <c r="J96" s="73" t="s">
        <v>902</v>
      </c>
      <c r="K96" s="74">
        <v>0</v>
      </c>
      <c r="L96" s="157">
        <v>40</v>
      </c>
      <c r="M96" s="158" t="s">
        <v>886</v>
      </c>
      <c r="N96" s="158">
        <f>IF(Tabel3[[#This Row],[Uitvoerings-
momenten]]=0,0,Tabel3[[#This Row],[M2 vloer ]])</f>
        <v>0</v>
      </c>
      <c r="O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" s="151">
        <f>Tabel3[[#This Row],[M2 vloer ]]*Tabel3[[#This Row],[Uitvoerings-
momenten]]</f>
        <v>0</v>
      </c>
      <c r="Q96" s="165">
        <f>VLOOKUP(Tabel3[[#This Row],[Frequentie]],Transformatie!$B$4:$D$12,3,0)</f>
        <v>0</v>
      </c>
      <c r="R96" s="26">
        <f>IF(Tabel3[[#This Row],[M2 op basis van uitvoeringsmomenten]]=0,0,VLOOKUP(Tabel3[[#This Row],[Ruimte categorie]],'4. Normen &amp; Tarieven'!$C$8:$L$27,Tabel3[[#This Row],[Transformatie]],0))</f>
        <v>0</v>
      </c>
      <c r="S96" s="26"/>
      <c r="T96" s="26"/>
      <c r="U96" s="26"/>
      <c r="V96" s="172">
        <f>IF(Tabel3[[#This Row],[Prestatienorm inschrijver]]=0,0,Tabel3[[#This Row],[M2 op basis van uitvoeringsmomenten]]/Tabel3[[#This Row],[Prestatienorm inschrijver]])</f>
        <v>0</v>
      </c>
      <c r="W96" s="174">
        <f>Tabel3[[#This Row],[Aantal uur per jaar]]*$V$4</f>
        <v>0</v>
      </c>
      <c r="X96" s="76"/>
    </row>
    <row r="97" spans="1:24" ht="14.1" customHeight="1" x14ac:dyDescent="0.25">
      <c r="A97" s="210" t="str">
        <f>_xlfn.CONCAT(Tabel3[[#This Row],[Locatie]],Tabel3[[#This Row],[Vloergroep]])</f>
        <v>Berg en BosLino</v>
      </c>
      <c r="C97" s="69" t="s">
        <v>92</v>
      </c>
      <c r="D97" s="70" t="s">
        <v>563</v>
      </c>
      <c r="E97" s="71" t="s">
        <v>8</v>
      </c>
      <c r="F97" s="72" t="s">
        <v>106</v>
      </c>
      <c r="G97" s="73" t="s">
        <v>107</v>
      </c>
      <c r="H97" s="73" t="s">
        <v>117</v>
      </c>
      <c r="I97" s="73" t="s">
        <v>17</v>
      </c>
      <c r="J97" s="73" t="s">
        <v>903</v>
      </c>
      <c r="K97" s="74">
        <v>26.9</v>
      </c>
      <c r="L97" s="157">
        <v>40</v>
      </c>
      <c r="M97" s="158" t="s">
        <v>886</v>
      </c>
      <c r="N97" s="158">
        <f>IF(Tabel3[[#This Row],[Uitvoerings-
momenten]]=0,0,Tabel3[[#This Row],[M2 vloer ]])</f>
        <v>0</v>
      </c>
      <c r="O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" s="151">
        <f>Tabel3[[#This Row],[M2 vloer ]]*Tabel3[[#This Row],[Uitvoerings-
momenten]]</f>
        <v>0</v>
      </c>
      <c r="Q97" s="165">
        <f>VLOOKUP(Tabel3[[#This Row],[Frequentie]],Transformatie!$B$4:$D$12,3,0)</f>
        <v>0</v>
      </c>
      <c r="R97" s="26">
        <f>IF(Tabel3[[#This Row],[M2 op basis van uitvoeringsmomenten]]=0,0,VLOOKUP(Tabel3[[#This Row],[Ruimte categorie]],'4. Normen &amp; Tarieven'!$C$8:$L$27,Tabel3[[#This Row],[Transformatie]],0))</f>
        <v>0</v>
      </c>
      <c r="S97" s="26"/>
      <c r="T97" s="26"/>
      <c r="U97" s="26"/>
      <c r="V97" s="172">
        <f>IF(Tabel3[[#This Row],[Prestatienorm inschrijver]]=0,0,Tabel3[[#This Row],[M2 op basis van uitvoeringsmomenten]]/Tabel3[[#This Row],[Prestatienorm inschrijver]])</f>
        <v>0</v>
      </c>
      <c r="W97" s="174">
        <f>Tabel3[[#This Row],[Aantal uur per jaar]]*$V$4</f>
        <v>0</v>
      </c>
      <c r="X97" s="76"/>
    </row>
    <row r="98" spans="1:24" ht="14.1" customHeight="1" x14ac:dyDescent="0.25">
      <c r="A98" s="210" t="str">
        <f>_xlfn.CONCAT(Tabel3[[#This Row],[Locatie]],Tabel3[[#This Row],[Vloergroep]])</f>
        <v>Berg en BosLino</v>
      </c>
      <c r="C98" s="69" t="s">
        <v>92</v>
      </c>
      <c r="D98" s="70" t="s">
        <v>563</v>
      </c>
      <c r="E98" s="71" t="s">
        <v>8</v>
      </c>
      <c r="F98" s="72" t="s">
        <v>108</v>
      </c>
      <c r="G98" s="73" t="s">
        <v>107</v>
      </c>
      <c r="H98" s="73" t="s">
        <v>117</v>
      </c>
      <c r="I98" s="73" t="s">
        <v>17</v>
      </c>
      <c r="J98" s="73" t="s">
        <v>903</v>
      </c>
      <c r="K98" s="74">
        <v>29.2</v>
      </c>
      <c r="L98" s="157">
        <v>40</v>
      </c>
      <c r="M98" s="158" t="s">
        <v>886</v>
      </c>
      <c r="N98" s="158">
        <f>IF(Tabel3[[#This Row],[Uitvoerings-
momenten]]=0,0,Tabel3[[#This Row],[M2 vloer ]])</f>
        <v>0</v>
      </c>
      <c r="O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" s="151">
        <f>Tabel3[[#This Row],[M2 vloer ]]*Tabel3[[#This Row],[Uitvoerings-
momenten]]</f>
        <v>0</v>
      </c>
      <c r="Q98" s="165">
        <f>VLOOKUP(Tabel3[[#This Row],[Frequentie]],Transformatie!$B$4:$D$12,3,0)</f>
        <v>0</v>
      </c>
      <c r="R98" s="26">
        <f>IF(Tabel3[[#This Row],[M2 op basis van uitvoeringsmomenten]]=0,0,VLOOKUP(Tabel3[[#This Row],[Ruimte categorie]],'4. Normen &amp; Tarieven'!$C$8:$L$27,Tabel3[[#This Row],[Transformatie]],0))</f>
        <v>0</v>
      </c>
      <c r="S98" s="26"/>
      <c r="T98" s="26"/>
      <c r="U98" s="26"/>
      <c r="V98" s="172">
        <f>IF(Tabel3[[#This Row],[Prestatienorm inschrijver]]=0,0,Tabel3[[#This Row],[M2 op basis van uitvoeringsmomenten]]/Tabel3[[#This Row],[Prestatienorm inschrijver]])</f>
        <v>0</v>
      </c>
      <c r="W98" s="174">
        <f>Tabel3[[#This Row],[Aantal uur per jaar]]*$V$4</f>
        <v>0</v>
      </c>
      <c r="X98" s="76"/>
    </row>
    <row r="99" spans="1:24" ht="14.1" customHeight="1" x14ac:dyDescent="0.25">
      <c r="A99" s="210" t="str">
        <f>_xlfn.CONCAT(Tabel3[[#This Row],[Locatie]],Tabel3[[#This Row],[Vloergroep]])</f>
        <v>Berg en BosHarde vloer</v>
      </c>
      <c r="C99" s="69" t="s">
        <v>92</v>
      </c>
      <c r="D99" s="70" t="s">
        <v>563</v>
      </c>
      <c r="E99" s="71" t="s">
        <v>8</v>
      </c>
      <c r="F99" s="72" t="s">
        <v>109</v>
      </c>
      <c r="G99" s="73" t="s">
        <v>83</v>
      </c>
      <c r="H99" s="73" t="s">
        <v>659</v>
      </c>
      <c r="I99" s="73" t="s">
        <v>22</v>
      </c>
      <c r="J99" s="73" t="s">
        <v>902</v>
      </c>
      <c r="K99" s="74">
        <v>0</v>
      </c>
      <c r="L99" s="157">
        <v>40</v>
      </c>
      <c r="M99" s="158" t="s">
        <v>886</v>
      </c>
      <c r="N99" s="158">
        <f>IF(Tabel3[[#This Row],[Uitvoerings-
momenten]]=0,0,Tabel3[[#This Row],[M2 vloer ]])</f>
        <v>0</v>
      </c>
      <c r="O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" s="151">
        <f>Tabel3[[#This Row],[M2 vloer ]]*Tabel3[[#This Row],[Uitvoerings-
momenten]]</f>
        <v>0</v>
      </c>
      <c r="Q99" s="165">
        <f>VLOOKUP(Tabel3[[#This Row],[Frequentie]],Transformatie!$B$4:$D$12,3,0)</f>
        <v>0</v>
      </c>
      <c r="R99" s="26">
        <f>IF(Tabel3[[#This Row],[M2 op basis van uitvoeringsmomenten]]=0,0,VLOOKUP(Tabel3[[#This Row],[Ruimte categorie]],'4. Normen &amp; Tarieven'!$C$8:$L$27,Tabel3[[#This Row],[Transformatie]],0))</f>
        <v>0</v>
      </c>
      <c r="S99" s="26"/>
      <c r="T99" s="26"/>
      <c r="U99" s="26"/>
      <c r="V99" s="172">
        <f>IF(Tabel3[[#This Row],[Prestatienorm inschrijver]]=0,0,Tabel3[[#This Row],[M2 op basis van uitvoeringsmomenten]]/Tabel3[[#This Row],[Prestatienorm inschrijver]])</f>
        <v>0</v>
      </c>
      <c r="W99" s="174">
        <f>Tabel3[[#This Row],[Aantal uur per jaar]]*$V$4</f>
        <v>0</v>
      </c>
      <c r="X99" s="76"/>
    </row>
    <row r="100" spans="1:24" ht="14.1" customHeight="1" x14ac:dyDescent="0.25">
      <c r="A100" s="210" t="str">
        <f>_xlfn.CONCAT(Tabel3[[#This Row],[Locatie]],Tabel3[[#This Row],[Vloergroep]])</f>
        <v>Berg en BosHarde vloer</v>
      </c>
      <c r="C100" s="69" t="s">
        <v>92</v>
      </c>
      <c r="D100" s="70" t="s">
        <v>563</v>
      </c>
      <c r="E100" s="71" t="s">
        <v>8</v>
      </c>
      <c r="F100" s="72" t="s">
        <v>110</v>
      </c>
      <c r="G100" s="73" t="s">
        <v>35</v>
      </c>
      <c r="H100" s="73" t="s">
        <v>25</v>
      </c>
      <c r="I100" s="73" t="s">
        <v>33</v>
      </c>
      <c r="J100" s="73" t="s">
        <v>902</v>
      </c>
      <c r="K100" s="74">
        <v>8.6</v>
      </c>
      <c r="L100" s="157">
        <v>40</v>
      </c>
      <c r="M100" s="158" t="s">
        <v>886</v>
      </c>
      <c r="N100" s="158">
        <f>IF(Tabel3[[#This Row],[Uitvoerings-
momenten]]=0,0,Tabel3[[#This Row],[M2 vloer ]])</f>
        <v>0</v>
      </c>
      <c r="O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" s="151">
        <f>Tabel3[[#This Row],[M2 vloer ]]*Tabel3[[#This Row],[Uitvoerings-
momenten]]</f>
        <v>0</v>
      </c>
      <c r="Q100" s="165">
        <f>VLOOKUP(Tabel3[[#This Row],[Frequentie]],Transformatie!$B$4:$D$12,3,0)</f>
        <v>0</v>
      </c>
      <c r="R100" s="26">
        <f>IF(Tabel3[[#This Row],[M2 op basis van uitvoeringsmomenten]]=0,0,VLOOKUP(Tabel3[[#This Row],[Ruimte categorie]],'4. Normen &amp; Tarieven'!$C$8:$L$27,Tabel3[[#This Row],[Transformatie]],0))</f>
        <v>0</v>
      </c>
      <c r="S100" s="26"/>
      <c r="T100" s="26"/>
      <c r="U100" s="26"/>
      <c r="V100" s="172">
        <f>IF(Tabel3[[#This Row],[Prestatienorm inschrijver]]=0,0,Tabel3[[#This Row],[M2 op basis van uitvoeringsmomenten]]/Tabel3[[#This Row],[Prestatienorm inschrijver]])</f>
        <v>0</v>
      </c>
      <c r="W100" s="174">
        <f>Tabel3[[#This Row],[Aantal uur per jaar]]*$V$4</f>
        <v>0</v>
      </c>
      <c r="X100" s="76"/>
    </row>
    <row r="101" spans="1:24" ht="14.1" customHeight="1" x14ac:dyDescent="0.25">
      <c r="A101" s="210" t="str">
        <f>_xlfn.CONCAT(Tabel3[[#This Row],[Locatie]],Tabel3[[#This Row],[Vloergroep]])</f>
        <v>Berg en BosLino</v>
      </c>
      <c r="C101" s="69" t="s">
        <v>92</v>
      </c>
      <c r="D101" s="70" t="s">
        <v>563</v>
      </c>
      <c r="E101" s="71" t="s">
        <v>8</v>
      </c>
      <c r="F101" s="72" t="s">
        <v>111</v>
      </c>
      <c r="G101" s="73" t="s">
        <v>112</v>
      </c>
      <c r="H101" s="73" t="s">
        <v>818</v>
      </c>
      <c r="I101" s="73" t="s">
        <v>17</v>
      </c>
      <c r="J101" s="73" t="s">
        <v>903</v>
      </c>
      <c r="K101" s="74">
        <v>162.4</v>
      </c>
      <c r="L101" s="157">
        <v>40</v>
      </c>
      <c r="M101" s="158" t="s">
        <v>886</v>
      </c>
      <c r="N101" s="158">
        <f>IF(Tabel3[[#This Row],[Uitvoerings-
momenten]]=0,0,Tabel3[[#This Row],[M2 vloer ]])</f>
        <v>0</v>
      </c>
      <c r="O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1" s="151">
        <f>Tabel3[[#This Row],[M2 vloer ]]*Tabel3[[#This Row],[Uitvoerings-
momenten]]</f>
        <v>0</v>
      </c>
      <c r="Q101" s="165">
        <f>VLOOKUP(Tabel3[[#This Row],[Frequentie]],Transformatie!$B$4:$D$12,3,0)</f>
        <v>0</v>
      </c>
      <c r="R101" s="26">
        <f>IF(Tabel3[[#This Row],[M2 op basis van uitvoeringsmomenten]]=0,0,VLOOKUP(Tabel3[[#This Row],[Ruimte categorie]],'4. Normen &amp; Tarieven'!$C$8:$L$27,Tabel3[[#This Row],[Transformatie]],0))</f>
        <v>0</v>
      </c>
      <c r="S101" s="26"/>
      <c r="T101" s="26"/>
      <c r="U101" s="26"/>
      <c r="V101" s="172">
        <f>IF(Tabel3[[#This Row],[Prestatienorm inschrijver]]=0,0,Tabel3[[#This Row],[M2 op basis van uitvoeringsmomenten]]/Tabel3[[#This Row],[Prestatienorm inschrijver]])</f>
        <v>0</v>
      </c>
      <c r="W101" s="174">
        <f>Tabel3[[#This Row],[Aantal uur per jaar]]*$V$4</f>
        <v>0</v>
      </c>
      <c r="X101" s="76"/>
    </row>
    <row r="102" spans="1:24" ht="14.1" customHeight="1" x14ac:dyDescent="0.25">
      <c r="A102" s="210" t="str">
        <f>_xlfn.CONCAT(Tabel3[[#This Row],[Locatie]],Tabel3[[#This Row],[Vloergroep]])</f>
        <v>Berg en BosLino</v>
      </c>
      <c r="C102" s="69" t="s">
        <v>92</v>
      </c>
      <c r="D102" s="70" t="s">
        <v>563</v>
      </c>
      <c r="E102" s="71" t="s">
        <v>8</v>
      </c>
      <c r="F102" s="72" t="s">
        <v>113</v>
      </c>
      <c r="G102" s="73" t="s">
        <v>64</v>
      </c>
      <c r="H102" s="73" t="s">
        <v>756</v>
      </c>
      <c r="I102" s="73" t="s">
        <v>17</v>
      </c>
      <c r="J102" s="73" t="s">
        <v>903</v>
      </c>
      <c r="K102" s="74">
        <v>27.8</v>
      </c>
      <c r="L102" s="157">
        <v>40</v>
      </c>
      <c r="M102" s="158" t="s">
        <v>886</v>
      </c>
      <c r="N102" s="158">
        <f>IF(Tabel3[[#This Row],[Uitvoerings-
momenten]]=0,0,Tabel3[[#This Row],[M2 vloer ]])</f>
        <v>0</v>
      </c>
      <c r="O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" s="151">
        <f>Tabel3[[#This Row],[M2 vloer ]]*Tabel3[[#This Row],[Uitvoerings-
momenten]]</f>
        <v>0</v>
      </c>
      <c r="Q102" s="165">
        <f>VLOOKUP(Tabel3[[#This Row],[Frequentie]],Transformatie!$B$4:$D$12,3,0)</f>
        <v>0</v>
      </c>
      <c r="R102" s="26">
        <f>IF(Tabel3[[#This Row],[M2 op basis van uitvoeringsmomenten]]=0,0,VLOOKUP(Tabel3[[#This Row],[Ruimte categorie]],'4. Normen &amp; Tarieven'!$C$8:$L$27,Tabel3[[#This Row],[Transformatie]],0))</f>
        <v>0</v>
      </c>
      <c r="S102" s="26"/>
      <c r="T102" s="26"/>
      <c r="U102" s="26"/>
      <c r="V102" s="172">
        <f>IF(Tabel3[[#This Row],[Prestatienorm inschrijver]]=0,0,Tabel3[[#This Row],[M2 op basis van uitvoeringsmomenten]]/Tabel3[[#This Row],[Prestatienorm inschrijver]])</f>
        <v>0</v>
      </c>
      <c r="W102" s="174">
        <f>Tabel3[[#This Row],[Aantal uur per jaar]]*$V$4</f>
        <v>0</v>
      </c>
      <c r="X102" s="76"/>
    </row>
    <row r="103" spans="1:24" ht="14.1" customHeight="1" x14ac:dyDescent="0.25">
      <c r="A103" s="210" t="str">
        <f>_xlfn.CONCAT(Tabel3[[#This Row],[Locatie]],Tabel3[[#This Row],[Vloergroep]])</f>
        <v>De BoemerangHarde vloer</v>
      </c>
      <c r="C103" s="69" t="s">
        <v>114</v>
      </c>
      <c r="D103" s="70" t="s">
        <v>792</v>
      </c>
      <c r="E103" s="71" t="s">
        <v>8</v>
      </c>
      <c r="F103" s="72" t="s">
        <v>9</v>
      </c>
      <c r="G103" s="73" t="s">
        <v>10</v>
      </c>
      <c r="H103" s="73" t="s">
        <v>821</v>
      </c>
      <c r="I103" s="73" t="s">
        <v>11</v>
      </c>
      <c r="J103" s="73" t="s">
        <v>902</v>
      </c>
      <c r="K103" s="74">
        <v>25</v>
      </c>
      <c r="L103" s="157">
        <v>40</v>
      </c>
      <c r="M103" s="158" t="s">
        <v>879</v>
      </c>
      <c r="N103" s="158">
        <f>IF(Tabel3[[#This Row],[Uitvoerings-
momenten]]=0,0,Tabel3[[#This Row],[M2 vloer ]])</f>
        <v>25</v>
      </c>
      <c r="O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" s="151">
        <f>Tabel3[[#This Row],[M2 vloer ]]*Tabel3[[#This Row],[Uitvoerings-
momenten]]</f>
        <v>5000</v>
      </c>
      <c r="Q103" s="165">
        <f>VLOOKUP(Tabel3[[#This Row],[Frequentie]],Transformatie!$B$4:$D$12,3,0)</f>
        <v>10</v>
      </c>
      <c r="R103" s="26">
        <f>IF(Tabel3[[#This Row],[M2 op basis van uitvoeringsmomenten]]=0,0,VLOOKUP(Tabel3[[#This Row],[Ruimte categorie]],'4. Normen &amp; Tarieven'!$C$8:$L$27,Tabel3[[#This Row],[Transformatie]],0))</f>
        <v>100</v>
      </c>
      <c r="S103" s="26"/>
      <c r="T103" s="26"/>
      <c r="U103" s="26"/>
      <c r="V103" s="172">
        <f>IF(Tabel3[[#This Row],[Prestatienorm inschrijver]]=0,0,Tabel3[[#This Row],[M2 op basis van uitvoeringsmomenten]]/Tabel3[[#This Row],[Prestatienorm inschrijver]])</f>
        <v>50</v>
      </c>
      <c r="W103" s="174">
        <f>Tabel3[[#This Row],[Aantal uur per jaar]]*$V$4</f>
        <v>50</v>
      </c>
      <c r="X103" s="76"/>
    </row>
    <row r="104" spans="1:24" ht="14.1" customHeight="1" x14ac:dyDescent="0.25">
      <c r="A104" s="210" t="str">
        <f>_xlfn.CONCAT(Tabel3[[#This Row],[Locatie]],Tabel3[[#This Row],[Vloergroep]])</f>
        <v>De BoemerangLino</v>
      </c>
      <c r="C104" s="69" t="s">
        <v>114</v>
      </c>
      <c r="D104" s="70" t="s">
        <v>792</v>
      </c>
      <c r="E104" s="71" t="s">
        <v>8</v>
      </c>
      <c r="F104" s="72" t="s">
        <v>12</v>
      </c>
      <c r="G104" s="73" t="s">
        <v>41</v>
      </c>
      <c r="H104" s="73" t="s">
        <v>658</v>
      </c>
      <c r="I104" s="73" t="s">
        <v>17</v>
      </c>
      <c r="J104" s="73" t="s">
        <v>903</v>
      </c>
      <c r="K104" s="74">
        <v>64.900000000000006</v>
      </c>
      <c r="L104" s="157">
        <v>40</v>
      </c>
      <c r="M104" s="158" t="s">
        <v>879</v>
      </c>
      <c r="N104" s="158">
        <f>IF(Tabel3[[#This Row],[Uitvoerings-
momenten]]=0,0,Tabel3[[#This Row],[M2 vloer ]])</f>
        <v>64.900000000000006</v>
      </c>
      <c r="O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" s="151">
        <f>Tabel3[[#This Row],[M2 vloer ]]*Tabel3[[#This Row],[Uitvoerings-
momenten]]</f>
        <v>12980.000000000002</v>
      </c>
      <c r="Q104" s="165">
        <f>VLOOKUP(Tabel3[[#This Row],[Frequentie]],Transformatie!$B$4:$D$12,3,0)</f>
        <v>10</v>
      </c>
      <c r="R104" s="26">
        <f>IF(Tabel3[[#This Row],[M2 op basis van uitvoeringsmomenten]]=0,0,VLOOKUP(Tabel3[[#This Row],[Ruimte categorie]],'4. Normen &amp; Tarieven'!$C$8:$L$27,Tabel3[[#This Row],[Transformatie]],0))</f>
        <v>100</v>
      </c>
      <c r="S104" s="26"/>
      <c r="T104" s="26"/>
      <c r="U104" s="26"/>
      <c r="V104" s="172">
        <f>IF(Tabel3[[#This Row],[Prestatienorm inschrijver]]=0,0,Tabel3[[#This Row],[M2 op basis van uitvoeringsmomenten]]/Tabel3[[#This Row],[Prestatienorm inschrijver]])</f>
        <v>129.80000000000001</v>
      </c>
      <c r="W104" s="174">
        <f>Tabel3[[#This Row],[Aantal uur per jaar]]*$V$4</f>
        <v>129.80000000000001</v>
      </c>
      <c r="X104" s="76"/>
    </row>
    <row r="105" spans="1:24" ht="14.1" customHeight="1" x14ac:dyDescent="0.25">
      <c r="A105" s="210" t="str">
        <f>_xlfn.CONCAT(Tabel3[[#This Row],[Locatie]],Tabel3[[#This Row],[Vloergroep]])</f>
        <v>De BoemerangLino</v>
      </c>
      <c r="C105" s="69" t="s">
        <v>114</v>
      </c>
      <c r="D105" s="70" t="s">
        <v>792</v>
      </c>
      <c r="E105" s="71" t="s">
        <v>8</v>
      </c>
      <c r="F105" s="72" t="s">
        <v>15</v>
      </c>
      <c r="G105" s="73" t="s">
        <v>41</v>
      </c>
      <c r="H105" s="73" t="s">
        <v>658</v>
      </c>
      <c r="I105" s="73" t="s">
        <v>17</v>
      </c>
      <c r="J105" s="73" t="s">
        <v>903</v>
      </c>
      <c r="K105" s="74">
        <v>65.3</v>
      </c>
      <c r="L105" s="157">
        <v>40</v>
      </c>
      <c r="M105" s="158" t="s">
        <v>879</v>
      </c>
      <c r="N105" s="158">
        <f>IF(Tabel3[[#This Row],[Uitvoerings-
momenten]]=0,0,Tabel3[[#This Row],[M2 vloer ]])</f>
        <v>65.3</v>
      </c>
      <c r="O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" s="151">
        <f>Tabel3[[#This Row],[M2 vloer ]]*Tabel3[[#This Row],[Uitvoerings-
momenten]]</f>
        <v>13060</v>
      </c>
      <c r="Q105" s="165">
        <f>VLOOKUP(Tabel3[[#This Row],[Frequentie]],Transformatie!$B$4:$D$12,3,0)</f>
        <v>10</v>
      </c>
      <c r="R105" s="26">
        <f>IF(Tabel3[[#This Row],[M2 op basis van uitvoeringsmomenten]]=0,0,VLOOKUP(Tabel3[[#This Row],[Ruimte categorie]],'4. Normen &amp; Tarieven'!$C$8:$L$27,Tabel3[[#This Row],[Transformatie]],0))</f>
        <v>100</v>
      </c>
      <c r="S105" s="26"/>
      <c r="T105" s="26"/>
      <c r="U105" s="26"/>
      <c r="V105" s="172">
        <f>IF(Tabel3[[#This Row],[Prestatienorm inschrijver]]=0,0,Tabel3[[#This Row],[M2 op basis van uitvoeringsmomenten]]/Tabel3[[#This Row],[Prestatienorm inschrijver]])</f>
        <v>130.6</v>
      </c>
      <c r="W105" s="174">
        <f>Tabel3[[#This Row],[Aantal uur per jaar]]*$V$4</f>
        <v>130.6</v>
      </c>
      <c r="X105" s="76"/>
    </row>
    <row r="106" spans="1:24" ht="14.1" customHeight="1" x14ac:dyDescent="0.25">
      <c r="A106" s="210" t="str">
        <f>_xlfn.CONCAT(Tabel3[[#This Row],[Locatie]],Tabel3[[#This Row],[Vloergroep]])</f>
        <v>De BoemerangLino</v>
      </c>
      <c r="C106" s="69" t="s">
        <v>114</v>
      </c>
      <c r="D106" s="70" t="s">
        <v>792</v>
      </c>
      <c r="E106" s="71" t="s">
        <v>8</v>
      </c>
      <c r="F106" s="72" t="s">
        <v>18</v>
      </c>
      <c r="G106" s="73" t="s">
        <v>41</v>
      </c>
      <c r="H106" s="73" t="s">
        <v>658</v>
      </c>
      <c r="I106" s="73" t="s">
        <v>17</v>
      </c>
      <c r="J106" s="73" t="s">
        <v>903</v>
      </c>
      <c r="K106" s="74">
        <v>65.5</v>
      </c>
      <c r="L106" s="157">
        <v>40</v>
      </c>
      <c r="M106" s="158" t="s">
        <v>879</v>
      </c>
      <c r="N106" s="158">
        <f>IF(Tabel3[[#This Row],[Uitvoerings-
momenten]]=0,0,Tabel3[[#This Row],[M2 vloer ]])</f>
        <v>65.5</v>
      </c>
      <c r="O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" s="151">
        <f>Tabel3[[#This Row],[M2 vloer ]]*Tabel3[[#This Row],[Uitvoerings-
momenten]]</f>
        <v>13100</v>
      </c>
      <c r="Q106" s="165">
        <f>VLOOKUP(Tabel3[[#This Row],[Frequentie]],Transformatie!$B$4:$D$12,3,0)</f>
        <v>10</v>
      </c>
      <c r="R106" s="26">
        <f>IF(Tabel3[[#This Row],[M2 op basis van uitvoeringsmomenten]]=0,0,VLOOKUP(Tabel3[[#This Row],[Ruimte categorie]],'4. Normen &amp; Tarieven'!$C$8:$L$27,Tabel3[[#This Row],[Transformatie]],0))</f>
        <v>100</v>
      </c>
      <c r="S106" s="26"/>
      <c r="T106" s="26"/>
      <c r="U106" s="26"/>
      <c r="V106" s="172">
        <f>IF(Tabel3[[#This Row],[Prestatienorm inschrijver]]=0,0,Tabel3[[#This Row],[M2 op basis van uitvoeringsmomenten]]/Tabel3[[#This Row],[Prestatienorm inschrijver]])</f>
        <v>131</v>
      </c>
      <c r="W106" s="174">
        <f>Tabel3[[#This Row],[Aantal uur per jaar]]*$V$4</f>
        <v>131</v>
      </c>
      <c r="X106" s="76"/>
    </row>
    <row r="107" spans="1:24" ht="14.1" customHeight="1" x14ac:dyDescent="0.25">
      <c r="A107" s="210" t="str">
        <f>_xlfn.CONCAT(Tabel3[[#This Row],[Locatie]],Tabel3[[#This Row],[Vloergroep]])</f>
        <v>De BoemerangHarde vloer</v>
      </c>
      <c r="C107" s="69" t="s">
        <v>114</v>
      </c>
      <c r="D107" s="70" t="s">
        <v>792</v>
      </c>
      <c r="E107" s="71" t="s">
        <v>8</v>
      </c>
      <c r="F107" s="72" t="s">
        <v>20</v>
      </c>
      <c r="G107" s="73" t="s">
        <v>21</v>
      </c>
      <c r="H107" s="73" t="s">
        <v>760</v>
      </c>
      <c r="I107" s="73" t="s">
        <v>22</v>
      </c>
      <c r="J107" s="73" t="s">
        <v>902</v>
      </c>
      <c r="K107" s="74">
        <v>7.4</v>
      </c>
      <c r="L107" s="157">
        <v>40</v>
      </c>
      <c r="M107" s="158" t="s">
        <v>879</v>
      </c>
      <c r="N107" s="158">
        <f>IF(Tabel3[[#This Row],[Uitvoerings-
momenten]]=0,0,Tabel3[[#This Row],[M2 vloer ]])</f>
        <v>7.4</v>
      </c>
      <c r="O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" s="151">
        <f>Tabel3[[#This Row],[M2 vloer ]]*Tabel3[[#This Row],[Uitvoerings-
momenten]]</f>
        <v>1480</v>
      </c>
      <c r="Q107" s="165">
        <f>VLOOKUP(Tabel3[[#This Row],[Frequentie]],Transformatie!$B$4:$D$12,3,0)</f>
        <v>10</v>
      </c>
      <c r="R107" s="26">
        <f>IF(Tabel3[[#This Row],[M2 op basis van uitvoeringsmomenten]]=0,0,VLOOKUP(Tabel3[[#This Row],[Ruimte categorie]],'4. Normen &amp; Tarieven'!$C$8:$L$27,Tabel3[[#This Row],[Transformatie]],0))</f>
        <v>100</v>
      </c>
      <c r="S107" s="26"/>
      <c r="T107" s="26"/>
      <c r="U107" s="26"/>
      <c r="V107" s="172">
        <f>IF(Tabel3[[#This Row],[Prestatienorm inschrijver]]=0,0,Tabel3[[#This Row],[M2 op basis van uitvoeringsmomenten]]/Tabel3[[#This Row],[Prestatienorm inschrijver]])</f>
        <v>14.8</v>
      </c>
      <c r="W107" s="174">
        <f>Tabel3[[#This Row],[Aantal uur per jaar]]*$V$4</f>
        <v>14.8</v>
      </c>
      <c r="X107" s="76"/>
    </row>
    <row r="108" spans="1:24" ht="14.1" customHeight="1" x14ac:dyDescent="0.25">
      <c r="A108" s="210" t="str">
        <f>_xlfn.CONCAT(Tabel3[[#This Row],[Locatie]],Tabel3[[#This Row],[Vloergroep]])</f>
        <v>De BoemerangLino</v>
      </c>
      <c r="C108" s="69" t="s">
        <v>114</v>
      </c>
      <c r="D108" s="70" t="s">
        <v>792</v>
      </c>
      <c r="E108" s="71" t="s">
        <v>8</v>
      </c>
      <c r="F108" s="72" t="s">
        <v>23</v>
      </c>
      <c r="G108" s="73" t="s">
        <v>27</v>
      </c>
      <c r="H108" s="73" t="s">
        <v>761</v>
      </c>
      <c r="I108" s="73" t="s">
        <v>17</v>
      </c>
      <c r="J108" s="73" t="s">
        <v>903</v>
      </c>
      <c r="K108" s="74">
        <v>10.6</v>
      </c>
      <c r="L108" s="157">
        <v>40</v>
      </c>
      <c r="M108" s="158" t="s">
        <v>879</v>
      </c>
      <c r="N108" s="158">
        <f>IF(Tabel3[[#This Row],[Uitvoerings-
momenten]]=0,0,Tabel3[[#This Row],[M2 vloer ]])</f>
        <v>10.6</v>
      </c>
      <c r="O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" s="151">
        <f>Tabel3[[#This Row],[M2 vloer ]]*Tabel3[[#This Row],[Uitvoerings-
momenten]]</f>
        <v>2120</v>
      </c>
      <c r="Q108" s="165">
        <f>VLOOKUP(Tabel3[[#This Row],[Frequentie]],Transformatie!$B$4:$D$12,3,0)</f>
        <v>10</v>
      </c>
      <c r="R108" s="26">
        <f>IF(Tabel3[[#This Row],[M2 op basis van uitvoeringsmomenten]]=0,0,VLOOKUP(Tabel3[[#This Row],[Ruimte categorie]],'4. Normen &amp; Tarieven'!$C$8:$L$27,Tabel3[[#This Row],[Transformatie]],0))</f>
        <v>100</v>
      </c>
      <c r="S108" s="26"/>
      <c r="T108" s="26"/>
      <c r="U108" s="26"/>
      <c r="V108" s="172">
        <f>IF(Tabel3[[#This Row],[Prestatienorm inschrijver]]=0,0,Tabel3[[#This Row],[M2 op basis van uitvoeringsmomenten]]/Tabel3[[#This Row],[Prestatienorm inschrijver]])</f>
        <v>21.2</v>
      </c>
      <c r="W108" s="174">
        <f>Tabel3[[#This Row],[Aantal uur per jaar]]*$V$4</f>
        <v>21.2</v>
      </c>
      <c r="X108" s="76"/>
    </row>
    <row r="109" spans="1:24" ht="14.1" customHeight="1" x14ac:dyDescent="0.25">
      <c r="A109" s="210" t="str">
        <f>_xlfn.CONCAT(Tabel3[[#This Row],[Locatie]],Tabel3[[#This Row],[Vloergroep]])</f>
        <v>De BoemerangLino</v>
      </c>
      <c r="C109" s="69" t="s">
        <v>114</v>
      </c>
      <c r="D109" s="70" t="s">
        <v>792</v>
      </c>
      <c r="E109" s="71" t="s">
        <v>8</v>
      </c>
      <c r="F109" s="72" t="s">
        <v>26</v>
      </c>
      <c r="G109" s="73" t="s">
        <v>51</v>
      </c>
      <c r="H109" s="73" t="s">
        <v>756</v>
      </c>
      <c r="I109" s="73" t="s">
        <v>17</v>
      </c>
      <c r="J109" s="73" t="s">
        <v>903</v>
      </c>
      <c r="K109" s="74">
        <v>8.5</v>
      </c>
      <c r="L109" s="157">
        <v>40</v>
      </c>
      <c r="M109" s="158" t="s">
        <v>886</v>
      </c>
      <c r="N109" s="158">
        <f>IF(Tabel3[[#This Row],[Uitvoerings-
momenten]]=0,0,Tabel3[[#This Row],[M2 vloer ]])</f>
        <v>0</v>
      </c>
      <c r="O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" s="151">
        <f>Tabel3[[#This Row],[M2 vloer ]]*Tabel3[[#This Row],[Uitvoerings-
momenten]]</f>
        <v>0</v>
      </c>
      <c r="Q109" s="165">
        <f>VLOOKUP(Tabel3[[#This Row],[Frequentie]],Transformatie!$B$4:$D$12,3,0)</f>
        <v>0</v>
      </c>
      <c r="R109" s="26">
        <f>IF(Tabel3[[#This Row],[M2 op basis van uitvoeringsmomenten]]=0,0,VLOOKUP(Tabel3[[#This Row],[Ruimte categorie]],'4. Normen &amp; Tarieven'!$C$8:$L$27,Tabel3[[#This Row],[Transformatie]],0))</f>
        <v>0</v>
      </c>
      <c r="S109" s="26"/>
      <c r="T109" s="26"/>
      <c r="U109" s="26"/>
      <c r="V109" s="172">
        <f>IF(Tabel3[[#This Row],[Prestatienorm inschrijver]]=0,0,Tabel3[[#This Row],[M2 op basis van uitvoeringsmomenten]]/Tabel3[[#This Row],[Prestatienorm inschrijver]])</f>
        <v>0</v>
      </c>
      <c r="W109" s="174">
        <f>Tabel3[[#This Row],[Aantal uur per jaar]]*$V$4</f>
        <v>0</v>
      </c>
      <c r="X109" s="76"/>
    </row>
    <row r="110" spans="1:24" ht="14.1" customHeight="1" x14ac:dyDescent="0.25">
      <c r="A110" s="210" t="str">
        <f>_xlfn.CONCAT(Tabel3[[#This Row],[Locatie]],Tabel3[[#This Row],[Vloergroep]])</f>
        <v>De BoemerangLino</v>
      </c>
      <c r="C110" s="69" t="s">
        <v>114</v>
      </c>
      <c r="D110" s="70" t="s">
        <v>792</v>
      </c>
      <c r="E110" s="71" t="s">
        <v>8</v>
      </c>
      <c r="F110" s="72" t="s">
        <v>28</v>
      </c>
      <c r="G110" s="73" t="s">
        <v>27</v>
      </c>
      <c r="H110" s="73" t="s">
        <v>761</v>
      </c>
      <c r="I110" s="73" t="s">
        <v>17</v>
      </c>
      <c r="J110" s="73" t="s">
        <v>903</v>
      </c>
      <c r="K110" s="74">
        <v>10.7</v>
      </c>
      <c r="L110" s="157">
        <v>40</v>
      </c>
      <c r="M110" s="158" t="s">
        <v>879</v>
      </c>
      <c r="N110" s="158">
        <f>IF(Tabel3[[#This Row],[Uitvoerings-
momenten]]=0,0,Tabel3[[#This Row],[M2 vloer ]])</f>
        <v>10.7</v>
      </c>
      <c r="O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" s="151">
        <f>Tabel3[[#This Row],[M2 vloer ]]*Tabel3[[#This Row],[Uitvoerings-
momenten]]</f>
        <v>2140</v>
      </c>
      <c r="Q110" s="165">
        <f>VLOOKUP(Tabel3[[#This Row],[Frequentie]],Transformatie!$B$4:$D$12,3,0)</f>
        <v>10</v>
      </c>
      <c r="R110" s="26">
        <f>IF(Tabel3[[#This Row],[M2 op basis van uitvoeringsmomenten]]=0,0,VLOOKUP(Tabel3[[#This Row],[Ruimte categorie]],'4. Normen &amp; Tarieven'!$C$8:$L$27,Tabel3[[#This Row],[Transformatie]],0))</f>
        <v>100</v>
      </c>
      <c r="S110" s="26"/>
      <c r="T110" s="26"/>
      <c r="U110" s="26"/>
      <c r="V110" s="172">
        <f>IF(Tabel3[[#This Row],[Prestatienorm inschrijver]]=0,0,Tabel3[[#This Row],[M2 op basis van uitvoeringsmomenten]]/Tabel3[[#This Row],[Prestatienorm inschrijver]])</f>
        <v>21.4</v>
      </c>
      <c r="W110" s="174">
        <f>Tabel3[[#This Row],[Aantal uur per jaar]]*$V$4</f>
        <v>21.4</v>
      </c>
      <c r="X110" s="76"/>
    </row>
    <row r="111" spans="1:24" ht="14.1" customHeight="1" x14ac:dyDescent="0.25">
      <c r="A111" s="210" t="str">
        <f>_xlfn.CONCAT(Tabel3[[#This Row],[Locatie]],Tabel3[[#This Row],[Vloergroep]])</f>
        <v>De BoemerangHarde vloer</v>
      </c>
      <c r="C111" s="69" t="s">
        <v>114</v>
      </c>
      <c r="D111" s="70" t="s">
        <v>792</v>
      </c>
      <c r="E111" s="71" t="s">
        <v>8</v>
      </c>
      <c r="F111" s="72" t="s">
        <v>30</v>
      </c>
      <c r="G111" s="73" t="s">
        <v>21</v>
      </c>
      <c r="H111" s="73" t="s">
        <v>760</v>
      </c>
      <c r="I111" s="73" t="s">
        <v>22</v>
      </c>
      <c r="J111" s="73" t="s">
        <v>902</v>
      </c>
      <c r="K111" s="74">
        <v>7.5</v>
      </c>
      <c r="L111" s="157">
        <v>40</v>
      </c>
      <c r="M111" s="158" t="s">
        <v>879</v>
      </c>
      <c r="N111" s="158">
        <f>IF(Tabel3[[#This Row],[Uitvoerings-
momenten]]=0,0,Tabel3[[#This Row],[M2 vloer ]])</f>
        <v>7.5</v>
      </c>
      <c r="O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" s="151">
        <f>Tabel3[[#This Row],[M2 vloer ]]*Tabel3[[#This Row],[Uitvoerings-
momenten]]</f>
        <v>1500</v>
      </c>
      <c r="Q111" s="165">
        <f>VLOOKUP(Tabel3[[#This Row],[Frequentie]],Transformatie!$B$4:$D$12,3,0)</f>
        <v>10</v>
      </c>
      <c r="R111" s="26">
        <f>IF(Tabel3[[#This Row],[M2 op basis van uitvoeringsmomenten]]=0,0,VLOOKUP(Tabel3[[#This Row],[Ruimte categorie]],'4. Normen &amp; Tarieven'!$C$8:$L$27,Tabel3[[#This Row],[Transformatie]],0))</f>
        <v>100</v>
      </c>
      <c r="S111" s="26"/>
      <c r="T111" s="26"/>
      <c r="U111" s="26"/>
      <c r="V111" s="172">
        <f>IF(Tabel3[[#This Row],[Prestatienorm inschrijver]]=0,0,Tabel3[[#This Row],[M2 op basis van uitvoeringsmomenten]]/Tabel3[[#This Row],[Prestatienorm inschrijver]])</f>
        <v>15</v>
      </c>
      <c r="W111" s="174">
        <f>Tabel3[[#This Row],[Aantal uur per jaar]]*$V$4</f>
        <v>15</v>
      </c>
      <c r="X111" s="76"/>
    </row>
    <row r="112" spans="1:24" ht="14.1" customHeight="1" x14ac:dyDescent="0.25">
      <c r="A112" s="210" t="str">
        <f>_xlfn.CONCAT(Tabel3[[#This Row],[Locatie]],Tabel3[[#This Row],[Vloergroep]])</f>
        <v>De BoemerangHarde vloer</v>
      </c>
      <c r="C112" s="69" t="s">
        <v>114</v>
      </c>
      <c r="D112" s="70" t="s">
        <v>792</v>
      </c>
      <c r="E112" s="71" t="s">
        <v>8</v>
      </c>
      <c r="F112" s="72" t="s">
        <v>34</v>
      </c>
      <c r="G112" s="73" t="s">
        <v>47</v>
      </c>
      <c r="H112" s="73" t="s">
        <v>758</v>
      </c>
      <c r="I112" s="73" t="s">
        <v>33</v>
      </c>
      <c r="J112" s="73" t="s">
        <v>902</v>
      </c>
      <c r="K112" s="74">
        <v>42</v>
      </c>
      <c r="L112" s="157">
        <v>40</v>
      </c>
      <c r="M112" s="158" t="s">
        <v>879</v>
      </c>
      <c r="N112" s="158">
        <f>IF(Tabel3[[#This Row],[Uitvoerings-
momenten]]=0,0,Tabel3[[#This Row],[M2 vloer ]])</f>
        <v>42</v>
      </c>
      <c r="O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" s="151">
        <f>Tabel3[[#This Row],[M2 vloer ]]*Tabel3[[#This Row],[Uitvoerings-
momenten]]</f>
        <v>8400</v>
      </c>
      <c r="Q112" s="165">
        <f>VLOOKUP(Tabel3[[#This Row],[Frequentie]],Transformatie!$B$4:$D$12,3,0)</f>
        <v>10</v>
      </c>
      <c r="R112" s="26">
        <f>IF(Tabel3[[#This Row],[M2 op basis van uitvoeringsmomenten]]=0,0,VLOOKUP(Tabel3[[#This Row],[Ruimte categorie]],'4. Normen &amp; Tarieven'!$C$8:$L$27,Tabel3[[#This Row],[Transformatie]],0))</f>
        <v>100</v>
      </c>
      <c r="S112" s="26"/>
      <c r="T112" s="26"/>
      <c r="U112" s="26"/>
      <c r="V112" s="172">
        <f>IF(Tabel3[[#This Row],[Prestatienorm inschrijver]]=0,0,Tabel3[[#This Row],[M2 op basis van uitvoeringsmomenten]]/Tabel3[[#This Row],[Prestatienorm inschrijver]])</f>
        <v>84</v>
      </c>
      <c r="W112" s="174">
        <f>Tabel3[[#This Row],[Aantal uur per jaar]]*$V$4</f>
        <v>84</v>
      </c>
      <c r="X112" s="76"/>
    </row>
    <row r="113" spans="1:24" ht="14.1" customHeight="1" x14ac:dyDescent="0.25">
      <c r="A113" s="210" t="str">
        <f>_xlfn.CONCAT(Tabel3[[#This Row],[Locatie]],Tabel3[[#This Row],[Vloergroep]])</f>
        <v>De BoemerangHarde vloer</v>
      </c>
      <c r="C113" s="69" t="s">
        <v>114</v>
      </c>
      <c r="D113" s="70" t="s">
        <v>792</v>
      </c>
      <c r="E113" s="71" t="s">
        <v>8</v>
      </c>
      <c r="F113" s="72" t="s">
        <v>36</v>
      </c>
      <c r="G113" s="73" t="s">
        <v>47</v>
      </c>
      <c r="H113" s="73" t="s">
        <v>758</v>
      </c>
      <c r="I113" s="73" t="s">
        <v>33</v>
      </c>
      <c r="J113" s="73" t="s">
        <v>902</v>
      </c>
      <c r="K113" s="74">
        <v>55</v>
      </c>
      <c r="L113" s="157">
        <v>40</v>
      </c>
      <c r="M113" s="158" t="s">
        <v>879</v>
      </c>
      <c r="N113" s="158">
        <f>IF(Tabel3[[#This Row],[Uitvoerings-
momenten]]=0,0,Tabel3[[#This Row],[M2 vloer ]])</f>
        <v>55</v>
      </c>
      <c r="O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" s="151">
        <f>Tabel3[[#This Row],[M2 vloer ]]*Tabel3[[#This Row],[Uitvoerings-
momenten]]</f>
        <v>11000</v>
      </c>
      <c r="Q113" s="165">
        <f>VLOOKUP(Tabel3[[#This Row],[Frequentie]],Transformatie!$B$4:$D$12,3,0)</f>
        <v>10</v>
      </c>
      <c r="R113" s="26">
        <f>IF(Tabel3[[#This Row],[M2 op basis van uitvoeringsmomenten]]=0,0,VLOOKUP(Tabel3[[#This Row],[Ruimte categorie]],'4. Normen &amp; Tarieven'!$C$8:$L$27,Tabel3[[#This Row],[Transformatie]],0))</f>
        <v>100</v>
      </c>
      <c r="S113" s="26"/>
      <c r="T113" s="26"/>
      <c r="U113" s="26"/>
      <c r="V113" s="172">
        <f>IF(Tabel3[[#This Row],[Prestatienorm inschrijver]]=0,0,Tabel3[[#This Row],[M2 op basis van uitvoeringsmomenten]]/Tabel3[[#This Row],[Prestatienorm inschrijver]])</f>
        <v>110</v>
      </c>
      <c r="W113" s="174">
        <f>Tabel3[[#This Row],[Aantal uur per jaar]]*$V$4</f>
        <v>110</v>
      </c>
      <c r="X113" s="76"/>
    </row>
    <row r="114" spans="1:24" ht="14.1" customHeight="1" x14ac:dyDescent="0.25">
      <c r="A114" s="210" t="str">
        <f>_xlfn.CONCAT(Tabel3[[#This Row],[Locatie]],Tabel3[[#This Row],[Vloergroep]])</f>
        <v>De BoemerangHarde vloer</v>
      </c>
      <c r="C114" s="69" t="s">
        <v>114</v>
      </c>
      <c r="D114" s="70" t="s">
        <v>792</v>
      </c>
      <c r="E114" s="71" t="s">
        <v>8</v>
      </c>
      <c r="F114" s="72" t="s">
        <v>38</v>
      </c>
      <c r="G114" s="73" t="s">
        <v>47</v>
      </c>
      <c r="H114" s="73" t="s">
        <v>758</v>
      </c>
      <c r="I114" s="73" t="s">
        <v>33</v>
      </c>
      <c r="J114" s="73" t="s">
        <v>902</v>
      </c>
      <c r="K114" s="74">
        <v>42.4</v>
      </c>
      <c r="L114" s="157">
        <v>40</v>
      </c>
      <c r="M114" s="158" t="s">
        <v>879</v>
      </c>
      <c r="N114" s="158">
        <f>IF(Tabel3[[#This Row],[Uitvoerings-
momenten]]=0,0,Tabel3[[#This Row],[M2 vloer ]])</f>
        <v>42.4</v>
      </c>
      <c r="O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" s="151">
        <f>Tabel3[[#This Row],[M2 vloer ]]*Tabel3[[#This Row],[Uitvoerings-
momenten]]</f>
        <v>8480</v>
      </c>
      <c r="Q114" s="165">
        <f>VLOOKUP(Tabel3[[#This Row],[Frequentie]],Transformatie!$B$4:$D$12,3,0)</f>
        <v>10</v>
      </c>
      <c r="R114" s="26">
        <f>IF(Tabel3[[#This Row],[M2 op basis van uitvoeringsmomenten]]=0,0,VLOOKUP(Tabel3[[#This Row],[Ruimte categorie]],'4. Normen &amp; Tarieven'!$C$8:$L$27,Tabel3[[#This Row],[Transformatie]],0))</f>
        <v>100</v>
      </c>
      <c r="S114" s="26"/>
      <c r="T114" s="26"/>
      <c r="U114" s="26"/>
      <c r="V114" s="172">
        <f>IF(Tabel3[[#This Row],[Prestatienorm inschrijver]]=0,0,Tabel3[[#This Row],[M2 op basis van uitvoeringsmomenten]]/Tabel3[[#This Row],[Prestatienorm inschrijver]])</f>
        <v>84.8</v>
      </c>
      <c r="W114" s="174">
        <f>Tabel3[[#This Row],[Aantal uur per jaar]]*$V$4</f>
        <v>84.8</v>
      </c>
      <c r="X114" s="76"/>
    </row>
    <row r="115" spans="1:24" ht="14.1" customHeight="1" x14ac:dyDescent="0.25">
      <c r="A115" s="210" t="str">
        <f>_xlfn.CONCAT(Tabel3[[#This Row],[Locatie]],Tabel3[[#This Row],[Vloergroep]])</f>
        <v>De BoemerangHarde vloer</v>
      </c>
      <c r="C115" s="69" t="s">
        <v>114</v>
      </c>
      <c r="D115" s="70" t="s">
        <v>792</v>
      </c>
      <c r="E115" s="71" t="s">
        <v>8</v>
      </c>
      <c r="F115" s="72" t="s">
        <v>40</v>
      </c>
      <c r="G115" s="73" t="s">
        <v>21</v>
      </c>
      <c r="H115" s="73" t="s">
        <v>760</v>
      </c>
      <c r="I115" s="73" t="s">
        <v>22</v>
      </c>
      <c r="J115" s="73" t="s">
        <v>902</v>
      </c>
      <c r="K115" s="74">
        <v>1.4</v>
      </c>
      <c r="L115" s="157">
        <v>40</v>
      </c>
      <c r="M115" s="158" t="s">
        <v>879</v>
      </c>
      <c r="N115" s="158">
        <f>IF(Tabel3[[#This Row],[Uitvoerings-
momenten]]=0,0,Tabel3[[#This Row],[M2 vloer ]])</f>
        <v>1.4</v>
      </c>
      <c r="O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" s="151">
        <f>Tabel3[[#This Row],[M2 vloer ]]*Tabel3[[#This Row],[Uitvoerings-
momenten]]</f>
        <v>280</v>
      </c>
      <c r="Q115" s="165">
        <f>VLOOKUP(Tabel3[[#This Row],[Frequentie]],Transformatie!$B$4:$D$12,3,0)</f>
        <v>10</v>
      </c>
      <c r="R115" s="26">
        <f>IF(Tabel3[[#This Row],[M2 op basis van uitvoeringsmomenten]]=0,0,VLOOKUP(Tabel3[[#This Row],[Ruimte categorie]],'4. Normen &amp; Tarieven'!$C$8:$L$27,Tabel3[[#This Row],[Transformatie]],0))</f>
        <v>100</v>
      </c>
      <c r="S115" s="26"/>
      <c r="T115" s="26"/>
      <c r="U115" s="26"/>
      <c r="V115" s="172">
        <f>IF(Tabel3[[#This Row],[Prestatienorm inschrijver]]=0,0,Tabel3[[#This Row],[M2 op basis van uitvoeringsmomenten]]/Tabel3[[#This Row],[Prestatienorm inschrijver]])</f>
        <v>2.8</v>
      </c>
      <c r="W115" s="174">
        <f>Tabel3[[#This Row],[Aantal uur per jaar]]*$V$4</f>
        <v>2.8</v>
      </c>
      <c r="X115" s="76"/>
    </row>
    <row r="116" spans="1:24" ht="14.1" customHeight="1" x14ac:dyDescent="0.25">
      <c r="A116" s="210" t="str">
        <f>_xlfn.CONCAT(Tabel3[[#This Row],[Locatie]],Tabel3[[#This Row],[Vloergroep]])</f>
        <v>De BoemerangHarde vloer</v>
      </c>
      <c r="C116" s="69" t="s">
        <v>114</v>
      </c>
      <c r="D116" s="70" t="s">
        <v>792</v>
      </c>
      <c r="E116" s="71" t="s">
        <v>8</v>
      </c>
      <c r="F116" s="72" t="s">
        <v>42</v>
      </c>
      <c r="G116" s="73" t="s">
        <v>21</v>
      </c>
      <c r="H116" s="73" t="s">
        <v>760</v>
      </c>
      <c r="I116" s="73" t="s">
        <v>22</v>
      </c>
      <c r="J116" s="73" t="s">
        <v>902</v>
      </c>
      <c r="K116" s="74">
        <v>1.4</v>
      </c>
      <c r="L116" s="157">
        <v>40</v>
      </c>
      <c r="M116" s="158" t="s">
        <v>879</v>
      </c>
      <c r="N116" s="158">
        <f>IF(Tabel3[[#This Row],[Uitvoerings-
momenten]]=0,0,Tabel3[[#This Row],[M2 vloer ]])</f>
        <v>1.4</v>
      </c>
      <c r="O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" s="151">
        <f>Tabel3[[#This Row],[M2 vloer ]]*Tabel3[[#This Row],[Uitvoerings-
momenten]]</f>
        <v>280</v>
      </c>
      <c r="Q116" s="165">
        <f>VLOOKUP(Tabel3[[#This Row],[Frequentie]],Transformatie!$B$4:$D$12,3,0)</f>
        <v>10</v>
      </c>
      <c r="R116" s="26">
        <f>IF(Tabel3[[#This Row],[M2 op basis van uitvoeringsmomenten]]=0,0,VLOOKUP(Tabel3[[#This Row],[Ruimte categorie]],'4. Normen &amp; Tarieven'!$C$8:$L$27,Tabel3[[#This Row],[Transformatie]],0))</f>
        <v>100</v>
      </c>
      <c r="S116" s="26"/>
      <c r="T116" s="26"/>
      <c r="U116" s="26"/>
      <c r="V116" s="172">
        <f>IF(Tabel3[[#This Row],[Prestatienorm inschrijver]]=0,0,Tabel3[[#This Row],[M2 op basis van uitvoeringsmomenten]]/Tabel3[[#This Row],[Prestatienorm inschrijver]])</f>
        <v>2.8</v>
      </c>
      <c r="W116" s="174">
        <f>Tabel3[[#This Row],[Aantal uur per jaar]]*$V$4</f>
        <v>2.8</v>
      </c>
      <c r="X116" s="76"/>
    </row>
    <row r="117" spans="1:24" ht="14.1" customHeight="1" x14ac:dyDescent="0.25">
      <c r="A117" s="210" t="str">
        <f>_xlfn.CONCAT(Tabel3[[#This Row],[Locatie]],Tabel3[[#This Row],[Vloergroep]])</f>
        <v>De BoemerangHarde vloer</v>
      </c>
      <c r="C117" s="69" t="s">
        <v>114</v>
      </c>
      <c r="D117" s="70" t="s">
        <v>792</v>
      </c>
      <c r="E117" s="71" t="s">
        <v>8</v>
      </c>
      <c r="F117" s="72" t="s">
        <v>43</v>
      </c>
      <c r="G117" s="73" t="s">
        <v>115</v>
      </c>
      <c r="H117" s="73" t="s">
        <v>756</v>
      </c>
      <c r="I117" s="73" t="s">
        <v>33</v>
      </c>
      <c r="J117" s="73" t="s">
        <v>902</v>
      </c>
      <c r="K117" s="74">
        <v>1.4</v>
      </c>
      <c r="L117" s="157">
        <v>40</v>
      </c>
      <c r="M117" s="158" t="s">
        <v>886</v>
      </c>
      <c r="N117" s="158">
        <f>IF(Tabel3[[#This Row],[Uitvoerings-
momenten]]=0,0,Tabel3[[#This Row],[M2 vloer ]])</f>
        <v>0</v>
      </c>
      <c r="O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" s="151">
        <f>Tabel3[[#This Row],[M2 vloer ]]*Tabel3[[#This Row],[Uitvoerings-
momenten]]</f>
        <v>0</v>
      </c>
      <c r="Q117" s="165">
        <f>VLOOKUP(Tabel3[[#This Row],[Frequentie]],Transformatie!$B$4:$D$12,3,0)</f>
        <v>0</v>
      </c>
      <c r="R117" s="26">
        <f>IF(Tabel3[[#This Row],[M2 op basis van uitvoeringsmomenten]]=0,0,VLOOKUP(Tabel3[[#This Row],[Ruimte categorie]],'4. Normen &amp; Tarieven'!$C$8:$L$27,Tabel3[[#This Row],[Transformatie]],0))</f>
        <v>0</v>
      </c>
      <c r="S117" s="26"/>
      <c r="T117" s="26"/>
      <c r="U117" s="26"/>
      <c r="V117" s="172">
        <f>IF(Tabel3[[#This Row],[Prestatienorm inschrijver]]=0,0,Tabel3[[#This Row],[M2 op basis van uitvoeringsmomenten]]/Tabel3[[#This Row],[Prestatienorm inschrijver]])</f>
        <v>0</v>
      </c>
      <c r="W117" s="174">
        <f>Tabel3[[#This Row],[Aantal uur per jaar]]*$V$4</f>
        <v>0</v>
      </c>
      <c r="X117" s="76"/>
    </row>
    <row r="118" spans="1:24" ht="14.1" customHeight="1" x14ac:dyDescent="0.25">
      <c r="A118" s="210" t="str">
        <f>_xlfn.CONCAT(Tabel3[[#This Row],[Locatie]],Tabel3[[#This Row],[Vloergroep]])</f>
        <v>De BoemerangHarde vloer</v>
      </c>
      <c r="C118" s="69" t="s">
        <v>114</v>
      </c>
      <c r="D118" s="70" t="s">
        <v>792</v>
      </c>
      <c r="E118" s="71" t="s">
        <v>8</v>
      </c>
      <c r="F118" s="72" t="s">
        <v>44</v>
      </c>
      <c r="G118" s="73" t="s">
        <v>21</v>
      </c>
      <c r="H118" s="73" t="s">
        <v>759</v>
      </c>
      <c r="I118" s="73" t="s">
        <v>22</v>
      </c>
      <c r="J118" s="73" t="s">
        <v>902</v>
      </c>
      <c r="K118" s="74">
        <v>5.0999999999999996</v>
      </c>
      <c r="L118" s="157">
        <v>40</v>
      </c>
      <c r="M118" s="158" t="s">
        <v>879</v>
      </c>
      <c r="N118" s="158">
        <f>IF(Tabel3[[#This Row],[Uitvoerings-
momenten]]=0,0,Tabel3[[#This Row],[M2 vloer ]])</f>
        <v>5.0999999999999996</v>
      </c>
      <c r="O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" s="151">
        <f>Tabel3[[#This Row],[M2 vloer ]]*Tabel3[[#This Row],[Uitvoerings-
momenten]]</f>
        <v>1019.9999999999999</v>
      </c>
      <c r="Q118" s="165">
        <f>VLOOKUP(Tabel3[[#This Row],[Frequentie]],Transformatie!$B$4:$D$12,3,0)</f>
        <v>10</v>
      </c>
      <c r="R118" s="26">
        <f>IF(Tabel3[[#This Row],[M2 op basis van uitvoeringsmomenten]]=0,0,VLOOKUP(Tabel3[[#This Row],[Ruimte categorie]],'4. Normen &amp; Tarieven'!$C$8:$L$27,Tabel3[[#This Row],[Transformatie]],0))</f>
        <v>100</v>
      </c>
      <c r="S118" s="26"/>
      <c r="T118" s="26"/>
      <c r="U118" s="26"/>
      <c r="V118" s="172">
        <f>IF(Tabel3[[#This Row],[Prestatienorm inschrijver]]=0,0,Tabel3[[#This Row],[M2 op basis van uitvoeringsmomenten]]/Tabel3[[#This Row],[Prestatienorm inschrijver]])</f>
        <v>10.199999999999999</v>
      </c>
      <c r="W118" s="174">
        <f>Tabel3[[#This Row],[Aantal uur per jaar]]*$V$4</f>
        <v>10.199999999999999</v>
      </c>
      <c r="X118" s="76"/>
    </row>
    <row r="119" spans="1:24" ht="14.1" customHeight="1" x14ac:dyDescent="0.25">
      <c r="A119" s="210" t="str">
        <f>_xlfn.CONCAT(Tabel3[[#This Row],[Locatie]],Tabel3[[#This Row],[Vloergroep]])</f>
        <v>De BoemerangHarde vloer</v>
      </c>
      <c r="C119" s="69" t="s">
        <v>114</v>
      </c>
      <c r="D119" s="70" t="s">
        <v>792</v>
      </c>
      <c r="E119" s="71" t="s">
        <v>8</v>
      </c>
      <c r="F119" s="72" t="s">
        <v>45</v>
      </c>
      <c r="G119" s="73" t="s">
        <v>116</v>
      </c>
      <c r="H119" s="73" t="s">
        <v>820</v>
      </c>
      <c r="I119" s="73" t="s">
        <v>93</v>
      </c>
      <c r="J119" s="73" t="s">
        <v>902</v>
      </c>
      <c r="K119" s="74">
        <v>9</v>
      </c>
      <c r="L119" s="157">
        <v>40</v>
      </c>
      <c r="M119" s="158" t="s">
        <v>879</v>
      </c>
      <c r="N119" s="158">
        <f>IF(Tabel3[[#This Row],[Uitvoerings-
momenten]]=0,0,Tabel3[[#This Row],[M2 vloer ]])</f>
        <v>9</v>
      </c>
      <c r="O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" s="151">
        <f>Tabel3[[#This Row],[M2 vloer ]]*Tabel3[[#This Row],[Uitvoerings-
momenten]]</f>
        <v>1800</v>
      </c>
      <c r="Q119" s="165">
        <f>VLOOKUP(Tabel3[[#This Row],[Frequentie]],Transformatie!$B$4:$D$12,3,0)</f>
        <v>10</v>
      </c>
      <c r="R119" s="26">
        <f>IF(Tabel3[[#This Row],[M2 op basis van uitvoeringsmomenten]]=0,0,VLOOKUP(Tabel3[[#This Row],[Ruimte categorie]],'4. Normen &amp; Tarieven'!$C$8:$L$27,Tabel3[[#This Row],[Transformatie]],0))</f>
        <v>100</v>
      </c>
      <c r="S119" s="26"/>
      <c r="T119" s="26"/>
      <c r="U119" s="26"/>
      <c r="V119" s="172">
        <f>IF(Tabel3[[#This Row],[Prestatienorm inschrijver]]=0,0,Tabel3[[#This Row],[M2 op basis van uitvoeringsmomenten]]/Tabel3[[#This Row],[Prestatienorm inschrijver]])</f>
        <v>18</v>
      </c>
      <c r="W119" s="174">
        <f>Tabel3[[#This Row],[Aantal uur per jaar]]*$V$4</f>
        <v>18</v>
      </c>
      <c r="X119" s="76"/>
    </row>
    <row r="120" spans="1:24" ht="14.1" customHeight="1" x14ac:dyDescent="0.25">
      <c r="A120" s="210" t="str">
        <f>_xlfn.CONCAT(Tabel3[[#This Row],[Locatie]],Tabel3[[#This Row],[Vloergroep]])</f>
        <v>De BoemerangLino</v>
      </c>
      <c r="C120" s="69" t="s">
        <v>114</v>
      </c>
      <c r="D120" s="70" t="s">
        <v>792</v>
      </c>
      <c r="E120" s="71" t="s">
        <v>8</v>
      </c>
      <c r="F120" s="72" t="s">
        <v>46</v>
      </c>
      <c r="G120" s="73" t="s">
        <v>107</v>
      </c>
      <c r="H120" s="73" t="s">
        <v>117</v>
      </c>
      <c r="I120" s="73" t="s">
        <v>17</v>
      </c>
      <c r="J120" s="73" t="s">
        <v>903</v>
      </c>
      <c r="K120" s="74">
        <v>19.100000000000001</v>
      </c>
      <c r="L120" s="157">
        <v>40</v>
      </c>
      <c r="M120" s="158" t="s">
        <v>879</v>
      </c>
      <c r="N120" s="158">
        <f>IF(Tabel3[[#This Row],[Uitvoerings-
momenten]]=0,0,Tabel3[[#This Row],[M2 vloer ]])</f>
        <v>19.100000000000001</v>
      </c>
      <c r="O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" s="151">
        <f>Tabel3[[#This Row],[M2 vloer ]]*Tabel3[[#This Row],[Uitvoerings-
momenten]]</f>
        <v>3820.0000000000005</v>
      </c>
      <c r="Q120" s="165">
        <f>VLOOKUP(Tabel3[[#This Row],[Frequentie]],Transformatie!$B$4:$D$12,3,0)</f>
        <v>10</v>
      </c>
      <c r="R120" s="26">
        <f>IF(Tabel3[[#This Row],[M2 op basis van uitvoeringsmomenten]]=0,0,VLOOKUP(Tabel3[[#This Row],[Ruimte categorie]],'4. Normen &amp; Tarieven'!$C$8:$L$27,Tabel3[[#This Row],[Transformatie]],0))</f>
        <v>100</v>
      </c>
      <c r="S120" s="26"/>
      <c r="T120" s="26"/>
      <c r="U120" s="26"/>
      <c r="V120" s="172">
        <f>IF(Tabel3[[#This Row],[Prestatienorm inschrijver]]=0,0,Tabel3[[#This Row],[M2 op basis van uitvoeringsmomenten]]/Tabel3[[#This Row],[Prestatienorm inschrijver]])</f>
        <v>38.200000000000003</v>
      </c>
      <c r="W120" s="174">
        <f>Tabel3[[#This Row],[Aantal uur per jaar]]*$V$4</f>
        <v>38.200000000000003</v>
      </c>
      <c r="X120" s="76"/>
    </row>
    <row r="121" spans="1:24" ht="14.1" customHeight="1" x14ac:dyDescent="0.25">
      <c r="A121" s="210" t="str">
        <f>_xlfn.CONCAT(Tabel3[[#This Row],[Locatie]],Tabel3[[#This Row],[Vloergroep]])</f>
        <v>De BoemerangLino</v>
      </c>
      <c r="C121" s="69" t="s">
        <v>114</v>
      </c>
      <c r="D121" s="70" t="s">
        <v>792</v>
      </c>
      <c r="E121" s="71" t="s">
        <v>8</v>
      </c>
      <c r="F121" s="79" t="s">
        <v>48</v>
      </c>
      <c r="G121" s="70" t="s">
        <v>19</v>
      </c>
      <c r="H121" s="73" t="s">
        <v>761</v>
      </c>
      <c r="I121" s="73" t="s">
        <v>17</v>
      </c>
      <c r="J121" s="73" t="s">
        <v>903</v>
      </c>
      <c r="K121" s="74">
        <v>31.1</v>
      </c>
      <c r="L121" s="157">
        <v>40</v>
      </c>
      <c r="M121" s="158" t="s">
        <v>879</v>
      </c>
      <c r="N121" s="158">
        <f>IF(Tabel3[[#This Row],[Uitvoerings-
momenten]]=0,0,Tabel3[[#This Row],[M2 vloer ]])</f>
        <v>31.1</v>
      </c>
      <c r="O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1" s="151">
        <f>Tabel3[[#This Row],[M2 vloer ]]*Tabel3[[#This Row],[Uitvoerings-
momenten]]</f>
        <v>6220</v>
      </c>
      <c r="Q121" s="165">
        <f>VLOOKUP(Tabel3[[#This Row],[Frequentie]],Transformatie!$B$4:$D$12,3,0)</f>
        <v>10</v>
      </c>
      <c r="R121" s="26">
        <f>IF(Tabel3[[#This Row],[M2 op basis van uitvoeringsmomenten]]=0,0,VLOOKUP(Tabel3[[#This Row],[Ruimte categorie]],'4. Normen &amp; Tarieven'!$C$8:$L$27,Tabel3[[#This Row],[Transformatie]],0))</f>
        <v>100</v>
      </c>
      <c r="S121" s="26"/>
      <c r="T121" s="26"/>
      <c r="U121" s="26"/>
      <c r="V121" s="172">
        <f>IF(Tabel3[[#This Row],[Prestatienorm inschrijver]]=0,0,Tabel3[[#This Row],[M2 op basis van uitvoeringsmomenten]]/Tabel3[[#This Row],[Prestatienorm inschrijver]])</f>
        <v>62.2</v>
      </c>
      <c r="W121" s="174">
        <f>Tabel3[[#This Row],[Aantal uur per jaar]]*$V$4</f>
        <v>62.2</v>
      </c>
      <c r="X121" s="76"/>
    </row>
    <row r="122" spans="1:24" ht="14.1" customHeight="1" x14ac:dyDescent="0.25">
      <c r="A122" s="210" t="str">
        <f>_xlfn.CONCAT(Tabel3[[#This Row],[Locatie]],Tabel3[[#This Row],[Vloergroep]])</f>
        <v>De BoemerangLino</v>
      </c>
      <c r="C122" s="69" t="s">
        <v>114</v>
      </c>
      <c r="D122" s="70" t="s">
        <v>792</v>
      </c>
      <c r="E122" s="71" t="s">
        <v>8</v>
      </c>
      <c r="F122" s="79" t="s">
        <v>49</v>
      </c>
      <c r="G122" s="73" t="s">
        <v>107</v>
      </c>
      <c r="H122" s="73" t="s">
        <v>117</v>
      </c>
      <c r="I122" s="73" t="s">
        <v>17</v>
      </c>
      <c r="J122" s="73" t="s">
        <v>903</v>
      </c>
      <c r="K122" s="74">
        <v>22.3</v>
      </c>
      <c r="L122" s="157">
        <v>40</v>
      </c>
      <c r="M122" s="158" t="s">
        <v>879</v>
      </c>
      <c r="N122" s="158">
        <f>IF(Tabel3[[#This Row],[Uitvoerings-
momenten]]=0,0,Tabel3[[#This Row],[M2 vloer ]])</f>
        <v>22.3</v>
      </c>
      <c r="O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2" s="151">
        <f>Tabel3[[#This Row],[M2 vloer ]]*Tabel3[[#This Row],[Uitvoerings-
momenten]]</f>
        <v>4460</v>
      </c>
      <c r="Q122" s="165">
        <f>VLOOKUP(Tabel3[[#This Row],[Frequentie]],Transformatie!$B$4:$D$12,3,0)</f>
        <v>10</v>
      </c>
      <c r="R122" s="26">
        <f>IF(Tabel3[[#This Row],[M2 op basis van uitvoeringsmomenten]]=0,0,VLOOKUP(Tabel3[[#This Row],[Ruimte categorie]],'4. Normen &amp; Tarieven'!$C$8:$L$27,Tabel3[[#This Row],[Transformatie]],0))</f>
        <v>100</v>
      </c>
      <c r="S122" s="26"/>
      <c r="T122" s="26"/>
      <c r="U122" s="26"/>
      <c r="V122" s="172">
        <f>IF(Tabel3[[#This Row],[Prestatienorm inschrijver]]=0,0,Tabel3[[#This Row],[M2 op basis van uitvoeringsmomenten]]/Tabel3[[#This Row],[Prestatienorm inschrijver]])</f>
        <v>44.6</v>
      </c>
      <c r="W122" s="174">
        <f>Tabel3[[#This Row],[Aantal uur per jaar]]*$V$4</f>
        <v>44.6</v>
      </c>
      <c r="X122" s="76"/>
    </row>
    <row r="123" spans="1:24" ht="14.1" customHeight="1" x14ac:dyDescent="0.25">
      <c r="A123" s="210" t="str">
        <f>_xlfn.CONCAT(Tabel3[[#This Row],[Locatie]],Tabel3[[#This Row],[Vloergroep]])</f>
        <v>De BoemerangHarde vloer</v>
      </c>
      <c r="C123" s="69" t="s">
        <v>114</v>
      </c>
      <c r="D123" s="70" t="s">
        <v>792</v>
      </c>
      <c r="E123" s="71" t="s">
        <v>8</v>
      </c>
      <c r="F123" s="79" t="s">
        <v>50</v>
      </c>
      <c r="G123" s="73" t="s">
        <v>116</v>
      </c>
      <c r="H123" s="73" t="s">
        <v>820</v>
      </c>
      <c r="I123" s="73" t="s">
        <v>93</v>
      </c>
      <c r="J123" s="73" t="s">
        <v>902</v>
      </c>
      <c r="K123" s="74">
        <v>14.2</v>
      </c>
      <c r="L123" s="157">
        <v>40</v>
      </c>
      <c r="M123" s="158" t="s">
        <v>879</v>
      </c>
      <c r="N123" s="158">
        <f>IF(Tabel3[[#This Row],[Uitvoerings-
momenten]]=0,0,Tabel3[[#This Row],[M2 vloer ]])</f>
        <v>14.2</v>
      </c>
      <c r="O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3" s="151">
        <f>Tabel3[[#This Row],[M2 vloer ]]*Tabel3[[#This Row],[Uitvoerings-
momenten]]</f>
        <v>2840</v>
      </c>
      <c r="Q123" s="165">
        <f>VLOOKUP(Tabel3[[#This Row],[Frequentie]],Transformatie!$B$4:$D$12,3,0)</f>
        <v>10</v>
      </c>
      <c r="R123" s="26">
        <f>IF(Tabel3[[#This Row],[M2 op basis van uitvoeringsmomenten]]=0,0,VLOOKUP(Tabel3[[#This Row],[Ruimte categorie]],'4. Normen &amp; Tarieven'!$C$8:$L$27,Tabel3[[#This Row],[Transformatie]],0))</f>
        <v>100</v>
      </c>
      <c r="S123" s="26"/>
      <c r="T123" s="26"/>
      <c r="U123" s="26"/>
      <c r="V123" s="172">
        <f>IF(Tabel3[[#This Row],[Prestatienorm inschrijver]]=0,0,Tabel3[[#This Row],[M2 op basis van uitvoeringsmomenten]]/Tabel3[[#This Row],[Prestatienorm inschrijver]])</f>
        <v>28.4</v>
      </c>
      <c r="W123" s="174">
        <f>Tabel3[[#This Row],[Aantal uur per jaar]]*$V$4</f>
        <v>28.4</v>
      </c>
      <c r="X123" s="76"/>
    </row>
    <row r="124" spans="1:24" ht="14.1" customHeight="1" x14ac:dyDescent="0.25">
      <c r="A124" s="210" t="str">
        <f>_xlfn.CONCAT(Tabel3[[#This Row],[Locatie]],Tabel3[[#This Row],[Vloergroep]])</f>
        <v>De BoemerangLino</v>
      </c>
      <c r="C124" s="69" t="s">
        <v>114</v>
      </c>
      <c r="D124" s="70" t="s">
        <v>792</v>
      </c>
      <c r="E124" s="71" t="s">
        <v>8</v>
      </c>
      <c r="F124" s="79" t="s">
        <v>52</v>
      </c>
      <c r="G124" s="70" t="s">
        <v>112</v>
      </c>
      <c r="H124" s="73" t="s">
        <v>818</v>
      </c>
      <c r="I124" s="73" t="s">
        <v>17</v>
      </c>
      <c r="J124" s="73" t="s">
        <v>903</v>
      </c>
      <c r="K124" s="74">
        <v>252.7</v>
      </c>
      <c r="L124" s="157">
        <v>40</v>
      </c>
      <c r="M124" s="158" t="s">
        <v>879</v>
      </c>
      <c r="N124" s="158">
        <f>IF(Tabel3[[#This Row],[Uitvoerings-
momenten]]=0,0,Tabel3[[#This Row],[M2 vloer ]])</f>
        <v>252.7</v>
      </c>
      <c r="O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4" s="151">
        <f>Tabel3[[#This Row],[M2 vloer ]]*Tabel3[[#This Row],[Uitvoerings-
momenten]]</f>
        <v>50540</v>
      </c>
      <c r="Q124" s="165">
        <f>VLOOKUP(Tabel3[[#This Row],[Frequentie]],Transformatie!$B$4:$D$12,3,0)</f>
        <v>10</v>
      </c>
      <c r="R124" s="26">
        <f>IF(Tabel3[[#This Row],[M2 op basis van uitvoeringsmomenten]]=0,0,VLOOKUP(Tabel3[[#This Row],[Ruimte categorie]],'4. Normen &amp; Tarieven'!$C$8:$L$27,Tabel3[[#This Row],[Transformatie]],0))</f>
        <v>100</v>
      </c>
      <c r="S124" s="26"/>
      <c r="T124" s="26"/>
      <c r="U124" s="26"/>
      <c r="V124" s="172">
        <f>IF(Tabel3[[#This Row],[Prestatienorm inschrijver]]=0,0,Tabel3[[#This Row],[M2 op basis van uitvoeringsmomenten]]/Tabel3[[#This Row],[Prestatienorm inschrijver]])</f>
        <v>505.4</v>
      </c>
      <c r="W124" s="174">
        <f>Tabel3[[#This Row],[Aantal uur per jaar]]*$V$4</f>
        <v>505.4</v>
      </c>
      <c r="X124" s="76"/>
    </row>
    <row r="125" spans="1:24" ht="14.1" customHeight="1" x14ac:dyDescent="0.25">
      <c r="A125" s="210" t="str">
        <f>_xlfn.CONCAT(Tabel3[[#This Row],[Locatie]],Tabel3[[#This Row],[Vloergroep]])</f>
        <v>De BoemerangLino</v>
      </c>
      <c r="C125" s="69" t="s">
        <v>114</v>
      </c>
      <c r="D125" s="70" t="s">
        <v>792</v>
      </c>
      <c r="E125" s="71" t="s">
        <v>8</v>
      </c>
      <c r="F125" s="79" t="s">
        <v>54</v>
      </c>
      <c r="G125" s="73" t="s">
        <v>64</v>
      </c>
      <c r="H125" s="73" t="s">
        <v>756</v>
      </c>
      <c r="I125" s="73" t="s">
        <v>17</v>
      </c>
      <c r="J125" s="73" t="s">
        <v>903</v>
      </c>
      <c r="K125" s="74">
        <v>27.4</v>
      </c>
      <c r="L125" s="157">
        <v>40</v>
      </c>
      <c r="M125" s="158" t="s">
        <v>875</v>
      </c>
      <c r="N125" s="158">
        <f>IF(Tabel3[[#This Row],[Uitvoerings-
momenten]]=0,0,Tabel3[[#This Row],[M2 vloer ]])</f>
        <v>27.4</v>
      </c>
      <c r="O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25" s="151">
        <f>Tabel3[[#This Row],[M2 vloer ]]*Tabel3[[#This Row],[Uitvoerings-
momenten]]</f>
        <v>1096</v>
      </c>
      <c r="Q125" s="165">
        <f>VLOOKUP(Tabel3[[#This Row],[Frequentie]],Transformatie!$B$4:$D$12,3,0)</f>
        <v>6</v>
      </c>
      <c r="R125" s="26">
        <f>IF(Tabel3[[#This Row],[M2 op basis van uitvoeringsmomenten]]=0,0,VLOOKUP(Tabel3[[#This Row],[Ruimte categorie]],'4. Normen &amp; Tarieven'!$C$8:$L$27,Tabel3[[#This Row],[Transformatie]],0))</f>
        <v>100</v>
      </c>
      <c r="S125" s="26"/>
      <c r="T125" s="26"/>
      <c r="U125" s="26"/>
      <c r="V125" s="172">
        <f>IF(Tabel3[[#This Row],[Prestatienorm inschrijver]]=0,0,Tabel3[[#This Row],[M2 op basis van uitvoeringsmomenten]]/Tabel3[[#This Row],[Prestatienorm inschrijver]])</f>
        <v>10.96</v>
      </c>
      <c r="W125" s="174">
        <f>Tabel3[[#This Row],[Aantal uur per jaar]]*$V$4</f>
        <v>10.96</v>
      </c>
      <c r="X125" s="76"/>
    </row>
    <row r="126" spans="1:24" ht="14.1" customHeight="1" x14ac:dyDescent="0.25">
      <c r="A126" s="210" t="str">
        <f>_xlfn.CONCAT(Tabel3[[#This Row],[Locatie]],Tabel3[[#This Row],[Vloergroep]])</f>
        <v>De BoemerangLino</v>
      </c>
      <c r="C126" s="69" t="s">
        <v>114</v>
      </c>
      <c r="D126" s="70" t="s">
        <v>792</v>
      </c>
      <c r="E126" s="71" t="s">
        <v>8</v>
      </c>
      <c r="F126" s="79" t="s">
        <v>55</v>
      </c>
      <c r="G126" s="73" t="s">
        <v>107</v>
      </c>
      <c r="H126" s="73" t="s">
        <v>117</v>
      </c>
      <c r="I126" s="79" t="s">
        <v>17</v>
      </c>
      <c r="J126" s="73" t="s">
        <v>903</v>
      </c>
      <c r="K126" s="74">
        <v>6.9</v>
      </c>
      <c r="L126" s="157">
        <v>40</v>
      </c>
      <c r="M126" s="158" t="s">
        <v>879</v>
      </c>
      <c r="N126" s="158">
        <f>IF(Tabel3[[#This Row],[Uitvoerings-
momenten]]=0,0,Tabel3[[#This Row],[M2 vloer ]])</f>
        <v>6.9</v>
      </c>
      <c r="O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6" s="151">
        <f>Tabel3[[#This Row],[M2 vloer ]]*Tabel3[[#This Row],[Uitvoerings-
momenten]]</f>
        <v>1380</v>
      </c>
      <c r="Q126" s="165">
        <f>VLOOKUP(Tabel3[[#This Row],[Frequentie]],Transformatie!$B$4:$D$12,3,0)</f>
        <v>10</v>
      </c>
      <c r="R126" s="26">
        <f>IF(Tabel3[[#This Row],[M2 op basis van uitvoeringsmomenten]]=0,0,VLOOKUP(Tabel3[[#This Row],[Ruimte categorie]],'4. Normen &amp; Tarieven'!$C$8:$L$27,Tabel3[[#This Row],[Transformatie]],0))</f>
        <v>100</v>
      </c>
      <c r="S126" s="26"/>
      <c r="T126" s="26"/>
      <c r="U126" s="26"/>
      <c r="V126" s="172">
        <f>IF(Tabel3[[#This Row],[Prestatienorm inschrijver]]=0,0,Tabel3[[#This Row],[M2 op basis van uitvoeringsmomenten]]/Tabel3[[#This Row],[Prestatienorm inschrijver]])</f>
        <v>13.8</v>
      </c>
      <c r="W126" s="174">
        <f>Tabel3[[#This Row],[Aantal uur per jaar]]*$V$4</f>
        <v>13.8</v>
      </c>
      <c r="X126" s="76"/>
    </row>
    <row r="127" spans="1:24" ht="14.1" customHeight="1" x14ac:dyDescent="0.25">
      <c r="A127" s="210" t="str">
        <f>_xlfn.CONCAT(Tabel3[[#This Row],[Locatie]],Tabel3[[#This Row],[Vloergroep]])</f>
        <v>De BoemerangHarde vloer</v>
      </c>
      <c r="C127" s="69" t="s">
        <v>114</v>
      </c>
      <c r="D127" s="70" t="s">
        <v>792</v>
      </c>
      <c r="E127" s="71" t="s">
        <v>8</v>
      </c>
      <c r="F127" s="79" t="s">
        <v>56</v>
      </c>
      <c r="G127" s="73" t="s">
        <v>21</v>
      </c>
      <c r="H127" s="73" t="s">
        <v>760</v>
      </c>
      <c r="I127" s="73" t="s">
        <v>22</v>
      </c>
      <c r="J127" s="73" t="s">
        <v>902</v>
      </c>
      <c r="K127" s="74">
        <v>1.4</v>
      </c>
      <c r="L127" s="157">
        <v>40</v>
      </c>
      <c r="M127" s="158" t="s">
        <v>879</v>
      </c>
      <c r="N127" s="158">
        <f>IF(Tabel3[[#This Row],[Uitvoerings-
momenten]]=0,0,Tabel3[[#This Row],[M2 vloer ]])</f>
        <v>1.4</v>
      </c>
      <c r="O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7" s="151">
        <f>Tabel3[[#This Row],[M2 vloer ]]*Tabel3[[#This Row],[Uitvoerings-
momenten]]</f>
        <v>280</v>
      </c>
      <c r="Q127" s="165">
        <f>VLOOKUP(Tabel3[[#This Row],[Frequentie]],Transformatie!$B$4:$D$12,3,0)</f>
        <v>10</v>
      </c>
      <c r="R127" s="26">
        <f>IF(Tabel3[[#This Row],[M2 op basis van uitvoeringsmomenten]]=0,0,VLOOKUP(Tabel3[[#This Row],[Ruimte categorie]],'4. Normen &amp; Tarieven'!$C$8:$L$27,Tabel3[[#This Row],[Transformatie]],0))</f>
        <v>100</v>
      </c>
      <c r="S127" s="26"/>
      <c r="T127" s="26"/>
      <c r="U127" s="26"/>
      <c r="V127" s="172">
        <f>IF(Tabel3[[#This Row],[Prestatienorm inschrijver]]=0,0,Tabel3[[#This Row],[M2 op basis van uitvoeringsmomenten]]/Tabel3[[#This Row],[Prestatienorm inschrijver]])</f>
        <v>2.8</v>
      </c>
      <c r="W127" s="174">
        <f>Tabel3[[#This Row],[Aantal uur per jaar]]*$V$4</f>
        <v>2.8</v>
      </c>
      <c r="X127" s="76"/>
    </row>
    <row r="128" spans="1:24" ht="14.1" customHeight="1" x14ac:dyDescent="0.25">
      <c r="A128" s="210" t="str">
        <f>_xlfn.CONCAT(Tabel3[[#This Row],[Locatie]],Tabel3[[#This Row],[Vloergroep]])</f>
        <v>De BoemerangHarde vloer</v>
      </c>
      <c r="C128" s="69" t="s">
        <v>114</v>
      </c>
      <c r="D128" s="70" t="s">
        <v>792</v>
      </c>
      <c r="E128" s="71" t="s">
        <v>8</v>
      </c>
      <c r="F128" s="79" t="s">
        <v>57</v>
      </c>
      <c r="G128" s="73" t="s">
        <v>21</v>
      </c>
      <c r="H128" s="73" t="s">
        <v>760</v>
      </c>
      <c r="I128" s="73" t="s">
        <v>22</v>
      </c>
      <c r="J128" s="73" t="s">
        <v>902</v>
      </c>
      <c r="K128" s="74">
        <v>1.4</v>
      </c>
      <c r="L128" s="157">
        <v>40</v>
      </c>
      <c r="M128" s="158" t="s">
        <v>879</v>
      </c>
      <c r="N128" s="158">
        <f>IF(Tabel3[[#This Row],[Uitvoerings-
momenten]]=0,0,Tabel3[[#This Row],[M2 vloer ]])</f>
        <v>1.4</v>
      </c>
      <c r="O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8" s="151">
        <f>Tabel3[[#This Row],[M2 vloer ]]*Tabel3[[#This Row],[Uitvoerings-
momenten]]</f>
        <v>280</v>
      </c>
      <c r="Q128" s="165">
        <f>VLOOKUP(Tabel3[[#This Row],[Frequentie]],Transformatie!$B$4:$D$12,3,0)</f>
        <v>10</v>
      </c>
      <c r="R128" s="26">
        <f>IF(Tabel3[[#This Row],[M2 op basis van uitvoeringsmomenten]]=0,0,VLOOKUP(Tabel3[[#This Row],[Ruimte categorie]],'4. Normen &amp; Tarieven'!$C$8:$L$27,Tabel3[[#This Row],[Transformatie]],0))</f>
        <v>100</v>
      </c>
      <c r="S128" s="26"/>
      <c r="T128" s="26"/>
      <c r="U128" s="26"/>
      <c r="V128" s="172">
        <f>IF(Tabel3[[#This Row],[Prestatienorm inschrijver]]=0,0,Tabel3[[#This Row],[M2 op basis van uitvoeringsmomenten]]/Tabel3[[#This Row],[Prestatienorm inschrijver]])</f>
        <v>2.8</v>
      </c>
      <c r="W128" s="174">
        <f>Tabel3[[#This Row],[Aantal uur per jaar]]*$V$4</f>
        <v>2.8</v>
      </c>
      <c r="X128" s="76"/>
    </row>
    <row r="129" spans="1:24" ht="14.1" customHeight="1" x14ac:dyDescent="0.25">
      <c r="A129" s="210" t="str">
        <f>_xlfn.CONCAT(Tabel3[[#This Row],[Locatie]],Tabel3[[#This Row],[Vloergroep]])</f>
        <v>De BoemerangHarde vloer</v>
      </c>
      <c r="C129" s="69" t="s">
        <v>114</v>
      </c>
      <c r="D129" s="70" t="s">
        <v>792</v>
      </c>
      <c r="E129" s="71" t="s">
        <v>8</v>
      </c>
      <c r="F129" s="79" t="s">
        <v>59</v>
      </c>
      <c r="G129" s="73" t="s">
        <v>21</v>
      </c>
      <c r="H129" s="73" t="s">
        <v>759</v>
      </c>
      <c r="I129" s="73" t="s">
        <v>22</v>
      </c>
      <c r="J129" s="73" t="s">
        <v>902</v>
      </c>
      <c r="K129" s="74">
        <v>1.4</v>
      </c>
      <c r="L129" s="157">
        <v>40</v>
      </c>
      <c r="M129" s="158" t="s">
        <v>879</v>
      </c>
      <c r="N129" s="158">
        <f>IF(Tabel3[[#This Row],[Uitvoerings-
momenten]]=0,0,Tabel3[[#This Row],[M2 vloer ]])</f>
        <v>1.4</v>
      </c>
      <c r="O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9" s="151">
        <f>Tabel3[[#This Row],[M2 vloer ]]*Tabel3[[#This Row],[Uitvoerings-
momenten]]</f>
        <v>280</v>
      </c>
      <c r="Q129" s="165">
        <f>VLOOKUP(Tabel3[[#This Row],[Frequentie]],Transformatie!$B$4:$D$12,3,0)</f>
        <v>10</v>
      </c>
      <c r="R129" s="26">
        <f>IF(Tabel3[[#This Row],[M2 op basis van uitvoeringsmomenten]]=0,0,VLOOKUP(Tabel3[[#This Row],[Ruimte categorie]],'4. Normen &amp; Tarieven'!$C$8:$L$27,Tabel3[[#This Row],[Transformatie]],0))</f>
        <v>100</v>
      </c>
      <c r="S129" s="26"/>
      <c r="T129" s="26"/>
      <c r="U129" s="26"/>
      <c r="V129" s="172">
        <f>IF(Tabel3[[#This Row],[Prestatienorm inschrijver]]=0,0,Tabel3[[#This Row],[M2 op basis van uitvoeringsmomenten]]/Tabel3[[#This Row],[Prestatienorm inschrijver]])</f>
        <v>2.8</v>
      </c>
      <c r="W129" s="174">
        <f>Tabel3[[#This Row],[Aantal uur per jaar]]*$V$4</f>
        <v>2.8</v>
      </c>
      <c r="X129" s="76"/>
    </row>
    <row r="130" spans="1:24" ht="14.1" customHeight="1" x14ac:dyDescent="0.25">
      <c r="A130" s="210" t="str">
        <f>_xlfn.CONCAT(Tabel3[[#This Row],[Locatie]],Tabel3[[#This Row],[Vloergroep]])</f>
        <v>De BoemerangLino</v>
      </c>
      <c r="C130" s="69" t="s">
        <v>114</v>
      </c>
      <c r="D130" s="70" t="s">
        <v>792</v>
      </c>
      <c r="E130" s="71" t="s">
        <v>8</v>
      </c>
      <c r="F130" s="79" t="s">
        <v>61</v>
      </c>
      <c r="G130" s="73" t="s">
        <v>51</v>
      </c>
      <c r="H130" s="73" t="s">
        <v>756</v>
      </c>
      <c r="I130" s="73" t="s">
        <v>17</v>
      </c>
      <c r="J130" s="73" t="s">
        <v>903</v>
      </c>
      <c r="K130" s="74">
        <v>17.7</v>
      </c>
      <c r="L130" s="157">
        <v>40</v>
      </c>
      <c r="M130" s="158" t="s">
        <v>886</v>
      </c>
      <c r="N130" s="158">
        <f>IF(Tabel3[[#This Row],[Uitvoerings-
momenten]]=0,0,Tabel3[[#This Row],[M2 vloer ]])</f>
        <v>0</v>
      </c>
      <c r="O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0" s="151">
        <f>Tabel3[[#This Row],[M2 vloer ]]*Tabel3[[#This Row],[Uitvoerings-
momenten]]</f>
        <v>0</v>
      </c>
      <c r="Q130" s="165">
        <f>VLOOKUP(Tabel3[[#This Row],[Frequentie]],Transformatie!$B$4:$D$12,3,0)</f>
        <v>0</v>
      </c>
      <c r="R130" s="26">
        <f>IF(Tabel3[[#This Row],[M2 op basis van uitvoeringsmomenten]]=0,0,VLOOKUP(Tabel3[[#This Row],[Ruimte categorie]],'4. Normen &amp; Tarieven'!$C$8:$L$27,Tabel3[[#This Row],[Transformatie]],0))</f>
        <v>0</v>
      </c>
      <c r="S130" s="26"/>
      <c r="T130" s="26"/>
      <c r="U130" s="26"/>
      <c r="V130" s="172">
        <f>IF(Tabel3[[#This Row],[Prestatienorm inschrijver]]=0,0,Tabel3[[#This Row],[M2 op basis van uitvoeringsmomenten]]/Tabel3[[#This Row],[Prestatienorm inschrijver]])</f>
        <v>0</v>
      </c>
      <c r="W130" s="174">
        <f>Tabel3[[#This Row],[Aantal uur per jaar]]*$V$4</f>
        <v>0</v>
      </c>
      <c r="X130" s="76"/>
    </row>
    <row r="131" spans="1:24" ht="14.1" customHeight="1" x14ac:dyDescent="0.25">
      <c r="A131" s="210" t="str">
        <f>_xlfn.CONCAT(Tabel3[[#This Row],[Locatie]],Tabel3[[#This Row],[Vloergroep]])</f>
        <v>De BoemerangLino</v>
      </c>
      <c r="C131" s="69" t="s">
        <v>114</v>
      </c>
      <c r="D131" s="70" t="s">
        <v>792</v>
      </c>
      <c r="E131" s="71" t="s">
        <v>8</v>
      </c>
      <c r="F131" s="79" t="s">
        <v>96</v>
      </c>
      <c r="G131" s="73" t="s">
        <v>51</v>
      </c>
      <c r="H131" s="73" t="s">
        <v>756</v>
      </c>
      <c r="I131" s="73" t="s">
        <v>17</v>
      </c>
      <c r="J131" s="73" t="s">
        <v>903</v>
      </c>
      <c r="K131" s="74">
        <v>10.199999999999999</v>
      </c>
      <c r="L131" s="157">
        <v>40</v>
      </c>
      <c r="M131" s="158" t="s">
        <v>886</v>
      </c>
      <c r="N131" s="158">
        <f>IF(Tabel3[[#This Row],[Uitvoerings-
momenten]]=0,0,Tabel3[[#This Row],[M2 vloer ]])</f>
        <v>0</v>
      </c>
      <c r="O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1" s="151">
        <f>Tabel3[[#This Row],[M2 vloer ]]*Tabel3[[#This Row],[Uitvoerings-
momenten]]</f>
        <v>0</v>
      </c>
      <c r="Q131" s="165">
        <f>VLOOKUP(Tabel3[[#This Row],[Frequentie]],Transformatie!$B$4:$D$12,3,0)</f>
        <v>0</v>
      </c>
      <c r="R131" s="26">
        <f>IF(Tabel3[[#This Row],[M2 op basis van uitvoeringsmomenten]]=0,0,VLOOKUP(Tabel3[[#This Row],[Ruimte categorie]],'4. Normen &amp; Tarieven'!$C$8:$L$27,Tabel3[[#This Row],[Transformatie]],0))</f>
        <v>0</v>
      </c>
      <c r="S131" s="26"/>
      <c r="T131" s="26"/>
      <c r="U131" s="26"/>
      <c r="V131" s="172">
        <f>IF(Tabel3[[#This Row],[Prestatienorm inschrijver]]=0,0,Tabel3[[#This Row],[M2 op basis van uitvoeringsmomenten]]/Tabel3[[#This Row],[Prestatienorm inschrijver]])</f>
        <v>0</v>
      </c>
      <c r="W131" s="174">
        <f>Tabel3[[#This Row],[Aantal uur per jaar]]*$V$4</f>
        <v>0</v>
      </c>
      <c r="X131" s="76"/>
    </row>
    <row r="132" spans="1:24" ht="14.1" customHeight="1" x14ac:dyDescent="0.25">
      <c r="A132" s="210" t="str">
        <f>_xlfn.CONCAT(Tabel3[[#This Row],[Locatie]],Tabel3[[#This Row],[Vloergroep]])</f>
        <v>De BoemerangLino</v>
      </c>
      <c r="C132" s="69" t="s">
        <v>114</v>
      </c>
      <c r="D132" s="70" t="s">
        <v>792</v>
      </c>
      <c r="E132" s="71" t="s">
        <v>8</v>
      </c>
      <c r="F132" s="79" t="s">
        <v>97</v>
      </c>
      <c r="G132" s="73" t="s">
        <v>118</v>
      </c>
      <c r="H132" s="73" t="s">
        <v>817</v>
      </c>
      <c r="I132" s="73" t="s">
        <v>17</v>
      </c>
      <c r="J132" s="73" t="s">
        <v>903</v>
      </c>
      <c r="K132" s="74">
        <v>117.4</v>
      </c>
      <c r="L132" s="157">
        <v>40</v>
      </c>
      <c r="M132" s="158" t="s">
        <v>879</v>
      </c>
      <c r="N132" s="158">
        <f>IF(Tabel3[[#This Row],[Uitvoerings-
momenten]]=0,0,Tabel3[[#This Row],[M2 vloer ]])</f>
        <v>117.4</v>
      </c>
      <c r="O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2" s="151">
        <f>Tabel3[[#This Row],[M2 vloer ]]*Tabel3[[#This Row],[Uitvoerings-
momenten]]</f>
        <v>23480</v>
      </c>
      <c r="Q132" s="165">
        <f>VLOOKUP(Tabel3[[#This Row],[Frequentie]],Transformatie!$B$4:$D$12,3,0)</f>
        <v>10</v>
      </c>
      <c r="R132" s="26">
        <f>IF(Tabel3[[#This Row],[M2 op basis van uitvoeringsmomenten]]=0,0,VLOOKUP(Tabel3[[#This Row],[Ruimte categorie]],'4. Normen &amp; Tarieven'!$C$8:$L$27,Tabel3[[#This Row],[Transformatie]],0))</f>
        <v>100</v>
      </c>
      <c r="S132" s="26"/>
      <c r="T132" s="26"/>
      <c r="U132" s="26"/>
      <c r="V132" s="172">
        <f>IF(Tabel3[[#This Row],[Prestatienorm inschrijver]]=0,0,Tabel3[[#This Row],[M2 op basis van uitvoeringsmomenten]]/Tabel3[[#This Row],[Prestatienorm inschrijver]])</f>
        <v>234.8</v>
      </c>
      <c r="W132" s="174">
        <f>Tabel3[[#This Row],[Aantal uur per jaar]]*$V$4</f>
        <v>234.8</v>
      </c>
      <c r="X132" s="76"/>
    </row>
    <row r="133" spans="1:24" ht="14.1" customHeight="1" x14ac:dyDescent="0.25">
      <c r="A133" s="210" t="str">
        <f>_xlfn.CONCAT(Tabel3[[#This Row],[Locatie]],Tabel3[[#This Row],[Vloergroep]])</f>
        <v>De BoemerangLino</v>
      </c>
      <c r="C133" s="69" t="s">
        <v>114</v>
      </c>
      <c r="D133" s="70" t="s">
        <v>792</v>
      </c>
      <c r="E133" s="71" t="s">
        <v>8</v>
      </c>
      <c r="F133" s="79" t="s">
        <v>98</v>
      </c>
      <c r="G133" s="70" t="s">
        <v>19</v>
      </c>
      <c r="H133" s="73" t="s">
        <v>761</v>
      </c>
      <c r="I133" s="73" t="s">
        <v>17</v>
      </c>
      <c r="J133" s="73" t="s">
        <v>903</v>
      </c>
      <c r="K133" s="74">
        <v>373.4</v>
      </c>
      <c r="L133" s="157">
        <v>40</v>
      </c>
      <c r="M133" s="158" t="s">
        <v>879</v>
      </c>
      <c r="N133" s="158">
        <f>IF(Tabel3[[#This Row],[Uitvoerings-
momenten]]=0,0,Tabel3[[#This Row],[M2 vloer ]])</f>
        <v>373.4</v>
      </c>
      <c r="O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3" s="151">
        <f>Tabel3[[#This Row],[M2 vloer ]]*Tabel3[[#This Row],[Uitvoerings-
momenten]]</f>
        <v>74680</v>
      </c>
      <c r="Q133" s="165">
        <f>VLOOKUP(Tabel3[[#This Row],[Frequentie]],Transformatie!$B$4:$D$12,3,0)</f>
        <v>10</v>
      </c>
      <c r="R133" s="26">
        <f>IF(Tabel3[[#This Row],[M2 op basis van uitvoeringsmomenten]]=0,0,VLOOKUP(Tabel3[[#This Row],[Ruimte categorie]],'4. Normen &amp; Tarieven'!$C$8:$L$27,Tabel3[[#This Row],[Transformatie]],0))</f>
        <v>100</v>
      </c>
      <c r="S133" s="26"/>
      <c r="T133" s="26"/>
      <c r="U133" s="26"/>
      <c r="V133" s="172">
        <f>IF(Tabel3[[#This Row],[Prestatienorm inschrijver]]=0,0,Tabel3[[#This Row],[M2 op basis van uitvoeringsmomenten]]/Tabel3[[#This Row],[Prestatienorm inschrijver]])</f>
        <v>746.8</v>
      </c>
      <c r="W133" s="174">
        <f>Tabel3[[#This Row],[Aantal uur per jaar]]*$V$4</f>
        <v>746.8</v>
      </c>
      <c r="X133" s="76"/>
    </row>
    <row r="134" spans="1:24" ht="14.1" customHeight="1" x14ac:dyDescent="0.25">
      <c r="A134" s="210" t="str">
        <f>_xlfn.CONCAT(Tabel3[[#This Row],[Locatie]],Tabel3[[#This Row],[Vloergroep]])</f>
        <v>De BoemerangTapijt</v>
      </c>
      <c r="C134" s="69" t="s">
        <v>114</v>
      </c>
      <c r="D134" s="70" t="s">
        <v>792</v>
      </c>
      <c r="E134" s="71" t="s">
        <v>8</v>
      </c>
      <c r="F134" s="79" t="s">
        <v>99</v>
      </c>
      <c r="G134" s="73" t="s">
        <v>13</v>
      </c>
      <c r="H134" s="73" t="s">
        <v>761</v>
      </c>
      <c r="I134" s="73" t="s">
        <v>14</v>
      </c>
      <c r="J134" s="73" t="s">
        <v>14</v>
      </c>
      <c r="K134" s="74">
        <v>4.4000000000000004</v>
      </c>
      <c r="L134" s="157">
        <v>40</v>
      </c>
      <c r="M134" s="158" t="s">
        <v>879</v>
      </c>
      <c r="N134" s="158">
        <f>IF(Tabel3[[#This Row],[Uitvoerings-
momenten]]=0,0,Tabel3[[#This Row],[M2 vloer ]])</f>
        <v>4.4000000000000004</v>
      </c>
      <c r="O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4" s="151">
        <f>Tabel3[[#This Row],[M2 vloer ]]*Tabel3[[#This Row],[Uitvoerings-
momenten]]</f>
        <v>880.00000000000011</v>
      </c>
      <c r="Q134" s="165">
        <f>VLOOKUP(Tabel3[[#This Row],[Frequentie]],Transformatie!$B$4:$D$12,3,0)</f>
        <v>10</v>
      </c>
      <c r="R134" s="26">
        <f>IF(Tabel3[[#This Row],[M2 op basis van uitvoeringsmomenten]]=0,0,VLOOKUP(Tabel3[[#This Row],[Ruimte categorie]],'4. Normen &amp; Tarieven'!$C$8:$L$27,Tabel3[[#This Row],[Transformatie]],0))</f>
        <v>100</v>
      </c>
      <c r="S134" s="26"/>
      <c r="T134" s="26"/>
      <c r="U134" s="26"/>
      <c r="V134" s="172">
        <f>IF(Tabel3[[#This Row],[Prestatienorm inschrijver]]=0,0,Tabel3[[#This Row],[M2 op basis van uitvoeringsmomenten]]/Tabel3[[#This Row],[Prestatienorm inschrijver]])</f>
        <v>8.8000000000000007</v>
      </c>
      <c r="W134" s="174">
        <f>Tabel3[[#This Row],[Aantal uur per jaar]]*$V$4</f>
        <v>8.8000000000000007</v>
      </c>
      <c r="X134" s="76"/>
    </row>
    <row r="135" spans="1:24" ht="14.1" customHeight="1" x14ac:dyDescent="0.25">
      <c r="A135" s="210" t="str">
        <f>_xlfn.CONCAT(Tabel3[[#This Row],[Locatie]],Tabel3[[#This Row],[Vloergroep]])</f>
        <v>De BoemerangLino</v>
      </c>
      <c r="C135" s="69" t="s">
        <v>114</v>
      </c>
      <c r="D135" s="70" t="s">
        <v>792</v>
      </c>
      <c r="E135" s="71" t="s">
        <v>8</v>
      </c>
      <c r="F135" s="79" t="s">
        <v>100</v>
      </c>
      <c r="G135" s="73" t="s">
        <v>68</v>
      </c>
      <c r="H135" s="73" t="s">
        <v>762</v>
      </c>
      <c r="I135" s="79" t="s">
        <v>17</v>
      </c>
      <c r="J135" s="73" t="s">
        <v>903</v>
      </c>
      <c r="K135" s="74">
        <v>19.3</v>
      </c>
      <c r="L135" s="157">
        <v>40</v>
      </c>
      <c r="M135" s="158" t="s">
        <v>879</v>
      </c>
      <c r="N135" s="158">
        <f>IF(Tabel3[[#This Row],[Uitvoerings-
momenten]]=0,0,Tabel3[[#This Row],[M2 vloer ]])</f>
        <v>19.3</v>
      </c>
      <c r="O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5" s="151">
        <f>Tabel3[[#This Row],[M2 vloer ]]*Tabel3[[#This Row],[Uitvoerings-
momenten]]</f>
        <v>3860</v>
      </c>
      <c r="Q135" s="165">
        <f>VLOOKUP(Tabel3[[#This Row],[Frequentie]],Transformatie!$B$4:$D$12,3,0)</f>
        <v>10</v>
      </c>
      <c r="R135" s="26">
        <f>IF(Tabel3[[#This Row],[M2 op basis van uitvoeringsmomenten]]=0,0,VLOOKUP(Tabel3[[#This Row],[Ruimte categorie]],'4. Normen &amp; Tarieven'!$C$8:$L$27,Tabel3[[#This Row],[Transformatie]],0))</f>
        <v>100</v>
      </c>
      <c r="S135" s="26"/>
      <c r="T135" s="26"/>
      <c r="U135" s="26"/>
      <c r="V135" s="172">
        <f>IF(Tabel3[[#This Row],[Prestatienorm inschrijver]]=0,0,Tabel3[[#This Row],[M2 op basis van uitvoeringsmomenten]]/Tabel3[[#This Row],[Prestatienorm inschrijver]])</f>
        <v>38.6</v>
      </c>
      <c r="W135" s="174">
        <f>Tabel3[[#This Row],[Aantal uur per jaar]]*$V$4</f>
        <v>38.6</v>
      </c>
      <c r="X135" s="76"/>
    </row>
    <row r="136" spans="1:24" ht="14.1" customHeight="1" x14ac:dyDescent="0.25">
      <c r="A136" s="210" t="str">
        <f>_xlfn.CONCAT(Tabel3[[#This Row],[Locatie]],Tabel3[[#This Row],[Vloergroep]])</f>
        <v>De BoemerangLino</v>
      </c>
      <c r="C136" s="69" t="s">
        <v>114</v>
      </c>
      <c r="D136" s="70" t="s">
        <v>792</v>
      </c>
      <c r="E136" s="71" t="s">
        <v>8</v>
      </c>
      <c r="F136" s="79" t="s">
        <v>102</v>
      </c>
      <c r="G136" s="73" t="s">
        <v>119</v>
      </c>
      <c r="H136" s="73" t="s">
        <v>25</v>
      </c>
      <c r="I136" s="79" t="s">
        <v>17</v>
      </c>
      <c r="J136" s="73" t="s">
        <v>903</v>
      </c>
      <c r="K136" s="74">
        <v>12.1</v>
      </c>
      <c r="L136" s="157">
        <v>40</v>
      </c>
      <c r="M136" s="158" t="s">
        <v>877</v>
      </c>
      <c r="N136" s="158">
        <f>IF(Tabel3[[#This Row],[Uitvoerings-
momenten]]=0,0,Tabel3[[#This Row],[M2 vloer ]])</f>
        <v>12.1</v>
      </c>
      <c r="O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36" s="151">
        <f>Tabel3[[#This Row],[M2 vloer ]]*Tabel3[[#This Row],[Uitvoerings-
momenten]]</f>
        <v>1452</v>
      </c>
      <c r="Q136" s="165">
        <f>VLOOKUP(Tabel3[[#This Row],[Frequentie]],Transformatie!$B$4:$D$12,3,0)</f>
        <v>8</v>
      </c>
      <c r="R136" s="26">
        <f>IF(Tabel3[[#This Row],[M2 op basis van uitvoeringsmomenten]]=0,0,VLOOKUP(Tabel3[[#This Row],[Ruimte categorie]],'4. Normen &amp; Tarieven'!$C$8:$L$27,Tabel3[[#This Row],[Transformatie]],0))</f>
        <v>90</v>
      </c>
      <c r="S136" s="26"/>
      <c r="T136" s="26"/>
      <c r="U136" s="26"/>
      <c r="V136" s="172">
        <f>IF(Tabel3[[#This Row],[Prestatienorm inschrijver]]=0,0,Tabel3[[#This Row],[M2 op basis van uitvoeringsmomenten]]/Tabel3[[#This Row],[Prestatienorm inschrijver]])</f>
        <v>16.133333333333333</v>
      </c>
      <c r="W136" s="174">
        <f>Tabel3[[#This Row],[Aantal uur per jaar]]*$V$4</f>
        <v>16.133333333333333</v>
      </c>
      <c r="X136" s="76"/>
    </row>
    <row r="137" spans="1:24" ht="14.1" customHeight="1" x14ac:dyDescent="0.25">
      <c r="A137" s="210" t="str">
        <f>_xlfn.CONCAT(Tabel3[[#This Row],[Locatie]],Tabel3[[#This Row],[Vloergroep]])</f>
        <v>De BoemerangHarde vloer</v>
      </c>
      <c r="C137" s="69" t="s">
        <v>114</v>
      </c>
      <c r="D137" s="70" t="s">
        <v>792</v>
      </c>
      <c r="E137" s="71" t="s">
        <v>8</v>
      </c>
      <c r="F137" s="79" t="s">
        <v>103</v>
      </c>
      <c r="G137" s="73" t="s">
        <v>21</v>
      </c>
      <c r="H137" s="73" t="s">
        <v>759</v>
      </c>
      <c r="I137" s="73" t="s">
        <v>22</v>
      </c>
      <c r="J137" s="73" t="s">
        <v>902</v>
      </c>
      <c r="K137" s="74">
        <v>5.6</v>
      </c>
      <c r="L137" s="157">
        <v>40</v>
      </c>
      <c r="M137" s="158" t="s">
        <v>879</v>
      </c>
      <c r="N137" s="158">
        <f>IF(Tabel3[[#This Row],[Uitvoerings-
momenten]]=0,0,Tabel3[[#This Row],[M2 vloer ]])</f>
        <v>5.6</v>
      </c>
      <c r="O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7" s="151">
        <f>Tabel3[[#This Row],[M2 vloer ]]*Tabel3[[#This Row],[Uitvoerings-
momenten]]</f>
        <v>1120</v>
      </c>
      <c r="Q137" s="165">
        <f>VLOOKUP(Tabel3[[#This Row],[Frequentie]],Transformatie!$B$4:$D$12,3,0)</f>
        <v>10</v>
      </c>
      <c r="R137" s="26">
        <f>IF(Tabel3[[#This Row],[M2 op basis van uitvoeringsmomenten]]=0,0,VLOOKUP(Tabel3[[#This Row],[Ruimte categorie]],'4. Normen &amp; Tarieven'!$C$8:$L$27,Tabel3[[#This Row],[Transformatie]],0))</f>
        <v>100</v>
      </c>
      <c r="S137" s="26"/>
      <c r="T137" s="26"/>
      <c r="U137" s="26"/>
      <c r="V137" s="172">
        <f>IF(Tabel3[[#This Row],[Prestatienorm inschrijver]]=0,0,Tabel3[[#This Row],[M2 op basis van uitvoeringsmomenten]]/Tabel3[[#This Row],[Prestatienorm inschrijver]])</f>
        <v>11.2</v>
      </c>
      <c r="W137" s="174">
        <f>Tabel3[[#This Row],[Aantal uur per jaar]]*$V$4</f>
        <v>11.2</v>
      </c>
      <c r="X137" s="76"/>
    </row>
    <row r="138" spans="1:24" ht="14.1" customHeight="1" x14ac:dyDescent="0.25">
      <c r="A138" s="210" t="str">
        <f>_xlfn.CONCAT(Tabel3[[#This Row],[Locatie]],Tabel3[[#This Row],[Vloergroep]])</f>
        <v>De BoemerangLino</v>
      </c>
      <c r="C138" s="69" t="s">
        <v>114</v>
      </c>
      <c r="D138" s="70" t="s">
        <v>792</v>
      </c>
      <c r="E138" s="71" t="s">
        <v>8</v>
      </c>
      <c r="F138" s="79" t="s">
        <v>104</v>
      </c>
      <c r="G138" s="79" t="s">
        <v>41</v>
      </c>
      <c r="H138" s="73" t="s">
        <v>658</v>
      </c>
      <c r="I138" s="79" t="s">
        <v>17</v>
      </c>
      <c r="J138" s="73" t="s">
        <v>903</v>
      </c>
      <c r="K138" s="74">
        <v>54.3</v>
      </c>
      <c r="L138" s="157">
        <v>40</v>
      </c>
      <c r="M138" s="158" t="s">
        <v>879</v>
      </c>
      <c r="N138" s="158">
        <f>IF(Tabel3[[#This Row],[Uitvoerings-
momenten]]=0,0,Tabel3[[#This Row],[M2 vloer ]])</f>
        <v>54.3</v>
      </c>
      <c r="O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8" s="151">
        <f>Tabel3[[#This Row],[M2 vloer ]]*Tabel3[[#This Row],[Uitvoerings-
momenten]]</f>
        <v>10860</v>
      </c>
      <c r="Q138" s="165">
        <f>VLOOKUP(Tabel3[[#This Row],[Frequentie]],Transformatie!$B$4:$D$12,3,0)</f>
        <v>10</v>
      </c>
      <c r="R138" s="26">
        <f>IF(Tabel3[[#This Row],[M2 op basis van uitvoeringsmomenten]]=0,0,VLOOKUP(Tabel3[[#This Row],[Ruimte categorie]],'4. Normen &amp; Tarieven'!$C$8:$L$27,Tabel3[[#This Row],[Transformatie]],0))</f>
        <v>100</v>
      </c>
      <c r="S138" s="26"/>
      <c r="T138" s="26"/>
      <c r="U138" s="26"/>
      <c r="V138" s="172">
        <f>IF(Tabel3[[#This Row],[Prestatienorm inschrijver]]=0,0,Tabel3[[#This Row],[M2 op basis van uitvoeringsmomenten]]/Tabel3[[#This Row],[Prestatienorm inschrijver]])</f>
        <v>108.6</v>
      </c>
      <c r="W138" s="174">
        <f>Tabel3[[#This Row],[Aantal uur per jaar]]*$V$4</f>
        <v>108.6</v>
      </c>
      <c r="X138" s="76"/>
    </row>
    <row r="139" spans="1:24" ht="14.1" customHeight="1" x14ac:dyDescent="0.25">
      <c r="A139" s="210" t="str">
        <f>_xlfn.CONCAT(Tabel3[[#This Row],[Locatie]],Tabel3[[#This Row],[Vloergroep]])</f>
        <v>De BoemerangHarde vloer</v>
      </c>
      <c r="C139" s="69" t="s">
        <v>114</v>
      </c>
      <c r="D139" s="70" t="s">
        <v>792</v>
      </c>
      <c r="E139" s="71" t="s">
        <v>8</v>
      </c>
      <c r="F139" s="79" t="s">
        <v>105</v>
      </c>
      <c r="G139" s="79" t="s">
        <v>41</v>
      </c>
      <c r="H139" s="73" t="s">
        <v>658</v>
      </c>
      <c r="I139" s="79" t="s">
        <v>33</v>
      </c>
      <c r="J139" s="73" t="s">
        <v>902</v>
      </c>
      <c r="K139" s="74">
        <v>58.3</v>
      </c>
      <c r="L139" s="157">
        <v>40</v>
      </c>
      <c r="M139" s="158" t="s">
        <v>879</v>
      </c>
      <c r="N139" s="158">
        <f>IF(Tabel3[[#This Row],[Uitvoerings-
momenten]]=0,0,Tabel3[[#This Row],[M2 vloer ]])</f>
        <v>58.3</v>
      </c>
      <c r="O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9" s="151">
        <f>Tabel3[[#This Row],[M2 vloer ]]*Tabel3[[#This Row],[Uitvoerings-
momenten]]</f>
        <v>11660</v>
      </c>
      <c r="Q139" s="165">
        <f>VLOOKUP(Tabel3[[#This Row],[Frequentie]],Transformatie!$B$4:$D$12,3,0)</f>
        <v>10</v>
      </c>
      <c r="R139" s="26">
        <f>IF(Tabel3[[#This Row],[M2 op basis van uitvoeringsmomenten]]=0,0,VLOOKUP(Tabel3[[#This Row],[Ruimte categorie]],'4. Normen &amp; Tarieven'!$C$8:$L$27,Tabel3[[#This Row],[Transformatie]],0))</f>
        <v>100</v>
      </c>
      <c r="S139" s="26"/>
      <c r="T139" s="26"/>
      <c r="U139" s="26"/>
      <c r="V139" s="172">
        <f>IF(Tabel3[[#This Row],[Prestatienorm inschrijver]]=0,0,Tabel3[[#This Row],[M2 op basis van uitvoeringsmomenten]]/Tabel3[[#This Row],[Prestatienorm inschrijver]])</f>
        <v>116.6</v>
      </c>
      <c r="W139" s="174">
        <f>Tabel3[[#This Row],[Aantal uur per jaar]]*$V$4</f>
        <v>116.6</v>
      </c>
      <c r="X139" s="76"/>
    </row>
    <row r="140" spans="1:24" ht="14.1" customHeight="1" x14ac:dyDescent="0.25">
      <c r="A140" s="210" t="str">
        <f>_xlfn.CONCAT(Tabel3[[#This Row],[Locatie]],Tabel3[[#This Row],[Vloergroep]])</f>
        <v>De BoemerangHarde vloer</v>
      </c>
      <c r="C140" s="69" t="s">
        <v>114</v>
      </c>
      <c r="D140" s="70" t="s">
        <v>792</v>
      </c>
      <c r="E140" s="71" t="s">
        <v>8</v>
      </c>
      <c r="F140" s="79" t="s">
        <v>106</v>
      </c>
      <c r="G140" s="73" t="s">
        <v>21</v>
      </c>
      <c r="H140" s="73" t="s">
        <v>759</v>
      </c>
      <c r="I140" s="73" t="s">
        <v>22</v>
      </c>
      <c r="J140" s="73" t="s">
        <v>902</v>
      </c>
      <c r="K140" s="74">
        <v>8.1</v>
      </c>
      <c r="L140" s="157">
        <v>40</v>
      </c>
      <c r="M140" s="158" t="s">
        <v>879</v>
      </c>
      <c r="N140" s="158">
        <f>IF(Tabel3[[#This Row],[Uitvoerings-
momenten]]=0,0,Tabel3[[#This Row],[M2 vloer ]])</f>
        <v>8.1</v>
      </c>
      <c r="O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0" s="151">
        <f>Tabel3[[#This Row],[M2 vloer ]]*Tabel3[[#This Row],[Uitvoerings-
momenten]]</f>
        <v>1620</v>
      </c>
      <c r="Q140" s="165">
        <f>VLOOKUP(Tabel3[[#This Row],[Frequentie]],Transformatie!$B$4:$D$12,3,0)</f>
        <v>10</v>
      </c>
      <c r="R140" s="26">
        <f>IF(Tabel3[[#This Row],[M2 op basis van uitvoeringsmomenten]]=0,0,VLOOKUP(Tabel3[[#This Row],[Ruimte categorie]],'4. Normen &amp; Tarieven'!$C$8:$L$27,Tabel3[[#This Row],[Transformatie]],0))</f>
        <v>100</v>
      </c>
      <c r="S140" s="26"/>
      <c r="T140" s="26"/>
      <c r="U140" s="26"/>
      <c r="V140" s="172">
        <f>IF(Tabel3[[#This Row],[Prestatienorm inschrijver]]=0,0,Tabel3[[#This Row],[M2 op basis van uitvoeringsmomenten]]/Tabel3[[#This Row],[Prestatienorm inschrijver]])</f>
        <v>16.2</v>
      </c>
      <c r="W140" s="174">
        <f>Tabel3[[#This Row],[Aantal uur per jaar]]*$V$4</f>
        <v>16.2</v>
      </c>
      <c r="X140" s="76"/>
    </row>
    <row r="141" spans="1:24" ht="14.1" customHeight="1" x14ac:dyDescent="0.25">
      <c r="A141" s="210" t="str">
        <f>_xlfn.CONCAT(Tabel3[[#This Row],[Locatie]],Tabel3[[#This Row],[Vloergroep]])</f>
        <v>De BoemerangLino</v>
      </c>
      <c r="C141" s="69" t="s">
        <v>114</v>
      </c>
      <c r="D141" s="70" t="s">
        <v>792</v>
      </c>
      <c r="E141" s="71" t="s">
        <v>8</v>
      </c>
      <c r="F141" s="79" t="s">
        <v>108</v>
      </c>
      <c r="G141" s="73" t="s">
        <v>27</v>
      </c>
      <c r="H141" s="73" t="s">
        <v>761</v>
      </c>
      <c r="I141" s="79" t="s">
        <v>17</v>
      </c>
      <c r="J141" s="73" t="s">
        <v>903</v>
      </c>
      <c r="K141" s="74">
        <v>8.1</v>
      </c>
      <c r="L141" s="157">
        <v>40</v>
      </c>
      <c r="M141" s="158" t="s">
        <v>879</v>
      </c>
      <c r="N141" s="158">
        <f>IF(Tabel3[[#This Row],[Uitvoerings-
momenten]]=0,0,Tabel3[[#This Row],[M2 vloer ]])</f>
        <v>8.1</v>
      </c>
      <c r="O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1" s="151">
        <f>Tabel3[[#This Row],[M2 vloer ]]*Tabel3[[#This Row],[Uitvoerings-
momenten]]</f>
        <v>1620</v>
      </c>
      <c r="Q141" s="165">
        <f>VLOOKUP(Tabel3[[#This Row],[Frequentie]],Transformatie!$B$4:$D$12,3,0)</f>
        <v>10</v>
      </c>
      <c r="R141" s="26">
        <f>IF(Tabel3[[#This Row],[M2 op basis van uitvoeringsmomenten]]=0,0,VLOOKUP(Tabel3[[#This Row],[Ruimte categorie]],'4. Normen &amp; Tarieven'!$C$8:$L$27,Tabel3[[#This Row],[Transformatie]],0))</f>
        <v>100</v>
      </c>
      <c r="S141" s="26"/>
      <c r="T141" s="26"/>
      <c r="U141" s="26"/>
      <c r="V141" s="172">
        <f>IF(Tabel3[[#This Row],[Prestatienorm inschrijver]]=0,0,Tabel3[[#This Row],[M2 op basis van uitvoeringsmomenten]]/Tabel3[[#This Row],[Prestatienorm inschrijver]])</f>
        <v>16.2</v>
      </c>
      <c r="W141" s="174">
        <f>Tabel3[[#This Row],[Aantal uur per jaar]]*$V$4</f>
        <v>16.2</v>
      </c>
      <c r="X141" s="76"/>
    </row>
    <row r="142" spans="1:24" ht="14.1" customHeight="1" x14ac:dyDescent="0.25">
      <c r="A142" s="210" t="str">
        <f>_xlfn.CONCAT(Tabel3[[#This Row],[Locatie]],Tabel3[[#This Row],[Vloergroep]])</f>
        <v>De BoemerangHarde vloer</v>
      </c>
      <c r="C142" s="69" t="s">
        <v>114</v>
      </c>
      <c r="D142" s="70" t="s">
        <v>792</v>
      </c>
      <c r="E142" s="71" t="s">
        <v>8</v>
      </c>
      <c r="F142" s="79" t="s">
        <v>109</v>
      </c>
      <c r="G142" s="79" t="s">
        <v>41</v>
      </c>
      <c r="H142" s="73" t="s">
        <v>658</v>
      </c>
      <c r="I142" s="79" t="s">
        <v>33</v>
      </c>
      <c r="J142" s="73" t="s">
        <v>902</v>
      </c>
      <c r="K142" s="74">
        <v>53.6</v>
      </c>
      <c r="L142" s="157">
        <v>40</v>
      </c>
      <c r="M142" s="158" t="s">
        <v>879</v>
      </c>
      <c r="N142" s="158">
        <f>IF(Tabel3[[#This Row],[Uitvoerings-
momenten]]=0,0,Tabel3[[#This Row],[M2 vloer ]])</f>
        <v>53.6</v>
      </c>
      <c r="O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2" s="151">
        <f>Tabel3[[#This Row],[M2 vloer ]]*Tabel3[[#This Row],[Uitvoerings-
momenten]]</f>
        <v>10720</v>
      </c>
      <c r="Q142" s="165">
        <f>VLOOKUP(Tabel3[[#This Row],[Frequentie]],Transformatie!$B$4:$D$12,3,0)</f>
        <v>10</v>
      </c>
      <c r="R142" s="26">
        <f>IF(Tabel3[[#This Row],[M2 op basis van uitvoeringsmomenten]]=0,0,VLOOKUP(Tabel3[[#This Row],[Ruimte categorie]],'4. Normen &amp; Tarieven'!$C$8:$L$27,Tabel3[[#This Row],[Transformatie]],0))</f>
        <v>100</v>
      </c>
      <c r="S142" s="26"/>
      <c r="T142" s="26"/>
      <c r="U142" s="26"/>
      <c r="V142" s="172">
        <f>IF(Tabel3[[#This Row],[Prestatienorm inschrijver]]=0,0,Tabel3[[#This Row],[M2 op basis van uitvoeringsmomenten]]/Tabel3[[#This Row],[Prestatienorm inschrijver]])</f>
        <v>107.2</v>
      </c>
      <c r="W142" s="174">
        <f>Tabel3[[#This Row],[Aantal uur per jaar]]*$V$4</f>
        <v>107.2</v>
      </c>
      <c r="X142" s="76"/>
    </row>
    <row r="143" spans="1:24" ht="14.1" customHeight="1" x14ac:dyDescent="0.25">
      <c r="A143" s="210" t="str">
        <f>_xlfn.CONCAT(Tabel3[[#This Row],[Locatie]],Tabel3[[#This Row],[Vloergroep]])</f>
        <v>De BoemerangHarde vloer</v>
      </c>
      <c r="C143" s="69" t="s">
        <v>114</v>
      </c>
      <c r="D143" s="70" t="s">
        <v>792</v>
      </c>
      <c r="E143" s="71" t="s">
        <v>8</v>
      </c>
      <c r="F143" s="79" t="s">
        <v>110</v>
      </c>
      <c r="G143" s="79" t="s">
        <v>41</v>
      </c>
      <c r="H143" s="73" t="s">
        <v>658</v>
      </c>
      <c r="I143" s="79" t="s">
        <v>33</v>
      </c>
      <c r="J143" s="73" t="s">
        <v>902</v>
      </c>
      <c r="K143" s="74">
        <v>54.7</v>
      </c>
      <c r="L143" s="157">
        <v>40</v>
      </c>
      <c r="M143" s="158" t="s">
        <v>879</v>
      </c>
      <c r="N143" s="158">
        <f>IF(Tabel3[[#This Row],[Uitvoerings-
momenten]]=0,0,Tabel3[[#This Row],[M2 vloer ]])</f>
        <v>54.7</v>
      </c>
      <c r="O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3" s="151">
        <f>Tabel3[[#This Row],[M2 vloer ]]*Tabel3[[#This Row],[Uitvoerings-
momenten]]</f>
        <v>10940</v>
      </c>
      <c r="Q143" s="165">
        <f>VLOOKUP(Tabel3[[#This Row],[Frequentie]],Transformatie!$B$4:$D$12,3,0)</f>
        <v>10</v>
      </c>
      <c r="R143" s="26">
        <f>IF(Tabel3[[#This Row],[M2 op basis van uitvoeringsmomenten]]=0,0,VLOOKUP(Tabel3[[#This Row],[Ruimte categorie]],'4. Normen &amp; Tarieven'!$C$8:$L$27,Tabel3[[#This Row],[Transformatie]],0))</f>
        <v>100</v>
      </c>
      <c r="S143" s="26"/>
      <c r="T143" s="26"/>
      <c r="U143" s="26"/>
      <c r="V143" s="172">
        <f>IF(Tabel3[[#This Row],[Prestatienorm inschrijver]]=0,0,Tabel3[[#This Row],[M2 op basis van uitvoeringsmomenten]]/Tabel3[[#This Row],[Prestatienorm inschrijver]])</f>
        <v>109.4</v>
      </c>
      <c r="W143" s="174">
        <f>Tabel3[[#This Row],[Aantal uur per jaar]]*$V$4</f>
        <v>109.4</v>
      </c>
      <c r="X143" s="76"/>
    </row>
    <row r="144" spans="1:24" ht="14.1" customHeight="1" x14ac:dyDescent="0.25">
      <c r="A144" s="210" t="str">
        <f>_xlfn.CONCAT(Tabel3[[#This Row],[Locatie]],Tabel3[[#This Row],[Vloergroep]])</f>
        <v>De BoemerangHarde vloer</v>
      </c>
      <c r="C144" s="69" t="s">
        <v>114</v>
      </c>
      <c r="D144" s="70" t="s">
        <v>792</v>
      </c>
      <c r="E144" s="71" t="s">
        <v>8</v>
      </c>
      <c r="F144" s="79" t="s">
        <v>111</v>
      </c>
      <c r="G144" s="73" t="s">
        <v>21</v>
      </c>
      <c r="H144" s="73" t="s">
        <v>759</v>
      </c>
      <c r="I144" s="73" t="s">
        <v>22</v>
      </c>
      <c r="J144" s="73" t="s">
        <v>902</v>
      </c>
      <c r="K144" s="74">
        <v>8</v>
      </c>
      <c r="L144" s="157">
        <v>40</v>
      </c>
      <c r="M144" s="158" t="s">
        <v>879</v>
      </c>
      <c r="N144" s="158">
        <f>IF(Tabel3[[#This Row],[Uitvoerings-
momenten]]=0,0,Tabel3[[#This Row],[M2 vloer ]])</f>
        <v>8</v>
      </c>
      <c r="O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4" s="151">
        <f>Tabel3[[#This Row],[M2 vloer ]]*Tabel3[[#This Row],[Uitvoerings-
momenten]]</f>
        <v>1600</v>
      </c>
      <c r="Q144" s="165">
        <f>VLOOKUP(Tabel3[[#This Row],[Frequentie]],Transformatie!$B$4:$D$12,3,0)</f>
        <v>10</v>
      </c>
      <c r="R144" s="26">
        <f>IF(Tabel3[[#This Row],[M2 op basis van uitvoeringsmomenten]]=0,0,VLOOKUP(Tabel3[[#This Row],[Ruimte categorie]],'4. Normen &amp; Tarieven'!$C$8:$L$27,Tabel3[[#This Row],[Transformatie]],0))</f>
        <v>100</v>
      </c>
      <c r="S144" s="26"/>
      <c r="T144" s="26"/>
      <c r="U144" s="26"/>
      <c r="V144" s="172">
        <f>IF(Tabel3[[#This Row],[Prestatienorm inschrijver]]=0,0,Tabel3[[#This Row],[M2 op basis van uitvoeringsmomenten]]/Tabel3[[#This Row],[Prestatienorm inschrijver]])</f>
        <v>16</v>
      </c>
      <c r="W144" s="174">
        <f>Tabel3[[#This Row],[Aantal uur per jaar]]*$V$4</f>
        <v>16</v>
      </c>
      <c r="X144" s="76"/>
    </row>
    <row r="145" spans="1:24" ht="14.1" customHeight="1" x14ac:dyDescent="0.25">
      <c r="A145" s="210" t="str">
        <f>_xlfn.CONCAT(Tabel3[[#This Row],[Locatie]],Tabel3[[#This Row],[Vloergroep]])</f>
        <v>De BoemerangLino</v>
      </c>
      <c r="C145" s="69" t="s">
        <v>114</v>
      </c>
      <c r="D145" s="70" t="s">
        <v>792</v>
      </c>
      <c r="E145" s="71" t="s">
        <v>8</v>
      </c>
      <c r="F145" s="79" t="s">
        <v>113</v>
      </c>
      <c r="G145" s="73" t="s">
        <v>27</v>
      </c>
      <c r="H145" s="73" t="s">
        <v>761</v>
      </c>
      <c r="I145" s="79" t="s">
        <v>17</v>
      </c>
      <c r="J145" s="73" t="s">
        <v>903</v>
      </c>
      <c r="K145" s="74">
        <v>7.8</v>
      </c>
      <c r="L145" s="157">
        <v>40</v>
      </c>
      <c r="M145" s="158" t="s">
        <v>879</v>
      </c>
      <c r="N145" s="158">
        <f>IF(Tabel3[[#This Row],[Uitvoerings-
momenten]]=0,0,Tabel3[[#This Row],[M2 vloer ]])</f>
        <v>7.8</v>
      </c>
      <c r="O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5" s="151">
        <f>Tabel3[[#This Row],[M2 vloer ]]*Tabel3[[#This Row],[Uitvoerings-
momenten]]</f>
        <v>1560</v>
      </c>
      <c r="Q145" s="165">
        <f>VLOOKUP(Tabel3[[#This Row],[Frequentie]],Transformatie!$B$4:$D$12,3,0)</f>
        <v>10</v>
      </c>
      <c r="R145" s="26">
        <f>IF(Tabel3[[#This Row],[M2 op basis van uitvoeringsmomenten]]=0,0,VLOOKUP(Tabel3[[#This Row],[Ruimte categorie]],'4. Normen &amp; Tarieven'!$C$8:$L$27,Tabel3[[#This Row],[Transformatie]],0))</f>
        <v>100</v>
      </c>
      <c r="S145" s="26"/>
      <c r="T145" s="26"/>
      <c r="U145" s="26"/>
      <c r="V145" s="172">
        <f>IF(Tabel3[[#This Row],[Prestatienorm inschrijver]]=0,0,Tabel3[[#This Row],[M2 op basis van uitvoeringsmomenten]]/Tabel3[[#This Row],[Prestatienorm inschrijver]])</f>
        <v>15.6</v>
      </c>
      <c r="W145" s="174">
        <f>Tabel3[[#This Row],[Aantal uur per jaar]]*$V$4</f>
        <v>15.6</v>
      </c>
      <c r="X145" s="76"/>
    </row>
    <row r="146" spans="1:24" ht="14.1" customHeight="1" x14ac:dyDescent="0.25">
      <c r="A146" s="210" t="str">
        <f>_xlfn.CONCAT(Tabel3[[#This Row],[Locatie]],Tabel3[[#This Row],[Vloergroep]])</f>
        <v>De BoemerangHarde vloer</v>
      </c>
      <c r="C146" s="69" t="s">
        <v>114</v>
      </c>
      <c r="D146" s="70" t="s">
        <v>792</v>
      </c>
      <c r="E146" s="71" t="s">
        <v>8</v>
      </c>
      <c r="F146" s="79" t="s">
        <v>120</v>
      </c>
      <c r="G146" s="79" t="s">
        <v>41</v>
      </c>
      <c r="H146" s="73" t="s">
        <v>658</v>
      </c>
      <c r="I146" s="79" t="s">
        <v>33</v>
      </c>
      <c r="J146" s="73" t="s">
        <v>902</v>
      </c>
      <c r="K146" s="74">
        <v>53.5</v>
      </c>
      <c r="L146" s="157">
        <v>40</v>
      </c>
      <c r="M146" s="158" t="s">
        <v>879</v>
      </c>
      <c r="N146" s="158">
        <f>IF(Tabel3[[#This Row],[Uitvoerings-
momenten]]=0,0,Tabel3[[#This Row],[M2 vloer ]])</f>
        <v>53.5</v>
      </c>
      <c r="O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6" s="151">
        <f>Tabel3[[#This Row],[M2 vloer ]]*Tabel3[[#This Row],[Uitvoerings-
momenten]]</f>
        <v>10700</v>
      </c>
      <c r="Q146" s="165">
        <f>VLOOKUP(Tabel3[[#This Row],[Frequentie]],Transformatie!$B$4:$D$12,3,0)</f>
        <v>10</v>
      </c>
      <c r="R146" s="26">
        <f>IF(Tabel3[[#This Row],[M2 op basis van uitvoeringsmomenten]]=0,0,VLOOKUP(Tabel3[[#This Row],[Ruimte categorie]],'4. Normen &amp; Tarieven'!$C$8:$L$27,Tabel3[[#This Row],[Transformatie]],0))</f>
        <v>100</v>
      </c>
      <c r="S146" s="26"/>
      <c r="T146" s="26"/>
      <c r="U146" s="26"/>
      <c r="V146" s="172">
        <f>IF(Tabel3[[#This Row],[Prestatienorm inschrijver]]=0,0,Tabel3[[#This Row],[M2 op basis van uitvoeringsmomenten]]/Tabel3[[#This Row],[Prestatienorm inschrijver]])</f>
        <v>107</v>
      </c>
      <c r="W146" s="174">
        <f>Tabel3[[#This Row],[Aantal uur per jaar]]*$V$4</f>
        <v>107</v>
      </c>
      <c r="X146" s="76"/>
    </row>
    <row r="147" spans="1:24" ht="14.1" customHeight="1" x14ac:dyDescent="0.25">
      <c r="A147" s="210" t="str">
        <f>_xlfn.CONCAT(Tabel3[[#This Row],[Locatie]],Tabel3[[#This Row],[Vloergroep]])</f>
        <v>De BoemerangHarde vloer</v>
      </c>
      <c r="C147" s="69" t="s">
        <v>114</v>
      </c>
      <c r="D147" s="70" t="s">
        <v>792</v>
      </c>
      <c r="E147" s="71" t="s">
        <v>8</v>
      </c>
      <c r="F147" s="79" t="s">
        <v>121</v>
      </c>
      <c r="G147" s="73" t="s">
        <v>21</v>
      </c>
      <c r="H147" s="73" t="s">
        <v>759</v>
      </c>
      <c r="I147" s="73" t="s">
        <v>22</v>
      </c>
      <c r="J147" s="73" t="s">
        <v>902</v>
      </c>
      <c r="K147" s="74">
        <v>5.8</v>
      </c>
      <c r="L147" s="157">
        <v>40</v>
      </c>
      <c r="M147" s="158" t="s">
        <v>879</v>
      </c>
      <c r="N147" s="158">
        <f>IF(Tabel3[[#This Row],[Uitvoerings-
momenten]]=0,0,Tabel3[[#This Row],[M2 vloer ]])</f>
        <v>5.8</v>
      </c>
      <c r="O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7" s="151">
        <f>Tabel3[[#This Row],[M2 vloer ]]*Tabel3[[#This Row],[Uitvoerings-
momenten]]</f>
        <v>1160</v>
      </c>
      <c r="Q147" s="165">
        <f>VLOOKUP(Tabel3[[#This Row],[Frequentie]],Transformatie!$B$4:$D$12,3,0)</f>
        <v>10</v>
      </c>
      <c r="R147" s="26">
        <f>IF(Tabel3[[#This Row],[M2 op basis van uitvoeringsmomenten]]=0,0,VLOOKUP(Tabel3[[#This Row],[Ruimte categorie]],'4. Normen &amp; Tarieven'!$C$8:$L$27,Tabel3[[#This Row],[Transformatie]],0))</f>
        <v>100</v>
      </c>
      <c r="S147" s="26"/>
      <c r="T147" s="26"/>
      <c r="U147" s="26"/>
      <c r="V147" s="172">
        <f>IF(Tabel3[[#This Row],[Prestatienorm inschrijver]]=0,0,Tabel3[[#This Row],[M2 op basis van uitvoeringsmomenten]]/Tabel3[[#This Row],[Prestatienorm inschrijver]])</f>
        <v>11.6</v>
      </c>
      <c r="W147" s="174">
        <f>Tabel3[[#This Row],[Aantal uur per jaar]]*$V$4</f>
        <v>11.6</v>
      </c>
      <c r="X147" s="76"/>
    </row>
    <row r="148" spans="1:24" ht="14.1" customHeight="1" x14ac:dyDescent="0.25">
      <c r="A148" s="210" t="str">
        <f>_xlfn.CONCAT(Tabel3[[#This Row],[Locatie]],Tabel3[[#This Row],[Vloergroep]])</f>
        <v>De BoemerangLino</v>
      </c>
      <c r="C148" s="69" t="s">
        <v>114</v>
      </c>
      <c r="D148" s="70" t="s">
        <v>792</v>
      </c>
      <c r="E148" s="71" t="s">
        <v>8</v>
      </c>
      <c r="F148" s="79" t="s">
        <v>67</v>
      </c>
      <c r="G148" s="73" t="s">
        <v>51</v>
      </c>
      <c r="H148" s="73" t="s">
        <v>756</v>
      </c>
      <c r="I148" s="73" t="s">
        <v>17</v>
      </c>
      <c r="J148" s="73" t="s">
        <v>903</v>
      </c>
      <c r="K148" s="74">
        <v>8.6999999999999993</v>
      </c>
      <c r="L148" s="157">
        <v>40</v>
      </c>
      <c r="M148" s="158" t="s">
        <v>886</v>
      </c>
      <c r="N148" s="158">
        <f>IF(Tabel3[[#This Row],[Uitvoerings-
momenten]]=0,0,Tabel3[[#This Row],[M2 vloer ]])</f>
        <v>0</v>
      </c>
      <c r="O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48" s="151">
        <f>Tabel3[[#This Row],[M2 vloer ]]*Tabel3[[#This Row],[Uitvoerings-
momenten]]</f>
        <v>0</v>
      </c>
      <c r="Q148" s="165">
        <f>VLOOKUP(Tabel3[[#This Row],[Frequentie]],Transformatie!$B$4:$D$12,3,0)</f>
        <v>0</v>
      </c>
      <c r="R148" s="26">
        <f>IF(Tabel3[[#This Row],[M2 op basis van uitvoeringsmomenten]]=0,0,VLOOKUP(Tabel3[[#This Row],[Ruimte categorie]],'4. Normen &amp; Tarieven'!$C$8:$L$27,Tabel3[[#This Row],[Transformatie]],0))</f>
        <v>0</v>
      </c>
      <c r="S148" s="26"/>
      <c r="T148" s="26"/>
      <c r="U148" s="26"/>
      <c r="V148" s="172">
        <f>IF(Tabel3[[#This Row],[Prestatienorm inschrijver]]=0,0,Tabel3[[#This Row],[M2 op basis van uitvoeringsmomenten]]/Tabel3[[#This Row],[Prestatienorm inschrijver]])</f>
        <v>0</v>
      </c>
      <c r="W148" s="174">
        <f>Tabel3[[#This Row],[Aantal uur per jaar]]*$V$4</f>
        <v>0</v>
      </c>
      <c r="X148" s="76"/>
    </row>
    <row r="149" spans="1:24" ht="14.1" customHeight="1" x14ac:dyDescent="0.25">
      <c r="A149" s="210" t="str">
        <f>_xlfn.CONCAT(Tabel3[[#This Row],[Locatie]],Tabel3[[#This Row],[Vloergroep]])</f>
        <v>De BoemerangHarde vloer</v>
      </c>
      <c r="C149" s="69" t="s">
        <v>114</v>
      </c>
      <c r="D149" s="70" t="s">
        <v>792</v>
      </c>
      <c r="E149" s="71" t="s">
        <v>8</v>
      </c>
      <c r="F149" s="79" t="s">
        <v>122</v>
      </c>
      <c r="G149" s="79" t="s">
        <v>41</v>
      </c>
      <c r="H149" s="73" t="s">
        <v>658</v>
      </c>
      <c r="I149" s="79" t="s">
        <v>33</v>
      </c>
      <c r="J149" s="73" t="s">
        <v>902</v>
      </c>
      <c r="K149" s="74">
        <v>56.9</v>
      </c>
      <c r="L149" s="157">
        <v>40</v>
      </c>
      <c r="M149" s="158" t="s">
        <v>879</v>
      </c>
      <c r="N149" s="158">
        <f>IF(Tabel3[[#This Row],[Uitvoerings-
momenten]]=0,0,Tabel3[[#This Row],[M2 vloer ]])</f>
        <v>56.9</v>
      </c>
      <c r="O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9" s="151">
        <f>Tabel3[[#This Row],[M2 vloer ]]*Tabel3[[#This Row],[Uitvoerings-
momenten]]</f>
        <v>11380</v>
      </c>
      <c r="Q149" s="165">
        <f>VLOOKUP(Tabel3[[#This Row],[Frequentie]],Transformatie!$B$4:$D$12,3,0)</f>
        <v>10</v>
      </c>
      <c r="R149" s="26">
        <f>IF(Tabel3[[#This Row],[M2 op basis van uitvoeringsmomenten]]=0,0,VLOOKUP(Tabel3[[#This Row],[Ruimte categorie]],'4. Normen &amp; Tarieven'!$C$8:$L$27,Tabel3[[#This Row],[Transformatie]],0))</f>
        <v>100</v>
      </c>
      <c r="S149" s="26"/>
      <c r="T149" s="26"/>
      <c r="U149" s="26"/>
      <c r="V149" s="172">
        <f>IF(Tabel3[[#This Row],[Prestatienorm inschrijver]]=0,0,Tabel3[[#This Row],[M2 op basis van uitvoeringsmomenten]]/Tabel3[[#This Row],[Prestatienorm inschrijver]])</f>
        <v>113.8</v>
      </c>
      <c r="W149" s="174">
        <f>Tabel3[[#This Row],[Aantal uur per jaar]]*$V$4</f>
        <v>113.8</v>
      </c>
      <c r="X149" s="76"/>
    </row>
    <row r="150" spans="1:24" ht="14.1" customHeight="1" x14ac:dyDescent="0.25">
      <c r="A150" s="210" t="str">
        <f>_xlfn.CONCAT(Tabel3[[#This Row],[Locatie]],Tabel3[[#This Row],[Vloergroep]])</f>
        <v>De BoemerangLino</v>
      </c>
      <c r="C150" s="69" t="s">
        <v>114</v>
      </c>
      <c r="D150" s="70" t="s">
        <v>792</v>
      </c>
      <c r="E150" s="71" t="s">
        <v>8</v>
      </c>
      <c r="F150" s="79" t="s">
        <v>123</v>
      </c>
      <c r="G150" s="73" t="s">
        <v>27</v>
      </c>
      <c r="H150" s="73" t="s">
        <v>761</v>
      </c>
      <c r="I150" s="79" t="s">
        <v>17</v>
      </c>
      <c r="J150" s="73" t="s">
        <v>903</v>
      </c>
      <c r="K150" s="74">
        <v>10.6</v>
      </c>
      <c r="L150" s="157">
        <v>40</v>
      </c>
      <c r="M150" s="158" t="s">
        <v>879</v>
      </c>
      <c r="N150" s="158">
        <f>IF(Tabel3[[#This Row],[Uitvoerings-
momenten]]=0,0,Tabel3[[#This Row],[M2 vloer ]])</f>
        <v>10.6</v>
      </c>
      <c r="O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0" s="151">
        <f>Tabel3[[#This Row],[M2 vloer ]]*Tabel3[[#This Row],[Uitvoerings-
momenten]]</f>
        <v>2120</v>
      </c>
      <c r="Q150" s="165">
        <f>VLOOKUP(Tabel3[[#This Row],[Frequentie]],Transformatie!$B$4:$D$12,3,0)</f>
        <v>10</v>
      </c>
      <c r="R150" s="26">
        <f>IF(Tabel3[[#This Row],[M2 op basis van uitvoeringsmomenten]]=0,0,VLOOKUP(Tabel3[[#This Row],[Ruimte categorie]],'4. Normen &amp; Tarieven'!$C$8:$L$27,Tabel3[[#This Row],[Transformatie]],0))</f>
        <v>100</v>
      </c>
      <c r="S150" s="26"/>
      <c r="T150" s="26"/>
      <c r="U150" s="26"/>
      <c r="V150" s="172">
        <f>IF(Tabel3[[#This Row],[Prestatienorm inschrijver]]=0,0,Tabel3[[#This Row],[M2 op basis van uitvoeringsmomenten]]/Tabel3[[#This Row],[Prestatienorm inschrijver]])</f>
        <v>21.2</v>
      </c>
      <c r="W150" s="174">
        <f>Tabel3[[#This Row],[Aantal uur per jaar]]*$V$4</f>
        <v>21.2</v>
      </c>
      <c r="X150" s="76"/>
    </row>
    <row r="151" spans="1:24" ht="14.1" customHeight="1" x14ac:dyDescent="0.25">
      <c r="A151" s="210" t="str">
        <f>_xlfn.CONCAT(Tabel3[[#This Row],[Locatie]],Tabel3[[#This Row],[Vloergroep]])</f>
        <v>De BoemerangHarde vloer</v>
      </c>
      <c r="C151" s="69" t="s">
        <v>114</v>
      </c>
      <c r="D151" s="70" t="s">
        <v>792</v>
      </c>
      <c r="E151" s="71" t="s">
        <v>8</v>
      </c>
      <c r="F151" s="79" t="s">
        <v>124</v>
      </c>
      <c r="G151" s="73" t="s">
        <v>21</v>
      </c>
      <c r="H151" s="73" t="s">
        <v>759</v>
      </c>
      <c r="I151" s="73" t="s">
        <v>22</v>
      </c>
      <c r="J151" s="73" t="s">
        <v>902</v>
      </c>
      <c r="K151" s="74">
        <v>7.3</v>
      </c>
      <c r="L151" s="157">
        <v>40</v>
      </c>
      <c r="M151" s="158" t="s">
        <v>879</v>
      </c>
      <c r="N151" s="158">
        <f>IF(Tabel3[[#This Row],[Uitvoerings-
momenten]]=0,0,Tabel3[[#This Row],[M2 vloer ]])</f>
        <v>7.3</v>
      </c>
      <c r="O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1" s="151">
        <f>Tabel3[[#This Row],[M2 vloer ]]*Tabel3[[#This Row],[Uitvoerings-
momenten]]</f>
        <v>1460</v>
      </c>
      <c r="Q151" s="165">
        <f>VLOOKUP(Tabel3[[#This Row],[Frequentie]],Transformatie!$B$4:$D$12,3,0)</f>
        <v>10</v>
      </c>
      <c r="R151" s="26">
        <f>IF(Tabel3[[#This Row],[M2 op basis van uitvoeringsmomenten]]=0,0,VLOOKUP(Tabel3[[#This Row],[Ruimte categorie]],'4. Normen &amp; Tarieven'!$C$8:$L$27,Tabel3[[#This Row],[Transformatie]],0))</f>
        <v>100</v>
      </c>
      <c r="S151" s="26"/>
      <c r="T151" s="26"/>
      <c r="U151" s="26"/>
      <c r="V151" s="172">
        <f>IF(Tabel3[[#This Row],[Prestatienorm inschrijver]]=0,0,Tabel3[[#This Row],[M2 op basis van uitvoeringsmomenten]]/Tabel3[[#This Row],[Prestatienorm inschrijver]])</f>
        <v>14.6</v>
      </c>
      <c r="W151" s="174">
        <f>Tabel3[[#This Row],[Aantal uur per jaar]]*$V$4</f>
        <v>14.6</v>
      </c>
      <c r="X151" s="76"/>
    </row>
    <row r="152" spans="1:24" ht="14.1" customHeight="1" x14ac:dyDescent="0.25">
      <c r="A152" s="210" t="str">
        <f>_xlfn.CONCAT(Tabel3[[#This Row],[Locatie]],Tabel3[[#This Row],[Vloergroep]])</f>
        <v>De BoemerangHarde vloer</v>
      </c>
      <c r="C152" s="69" t="s">
        <v>114</v>
      </c>
      <c r="D152" s="70" t="s">
        <v>792</v>
      </c>
      <c r="E152" s="71" t="s">
        <v>8</v>
      </c>
      <c r="F152" s="79" t="s">
        <v>125</v>
      </c>
      <c r="G152" s="79" t="s">
        <v>41</v>
      </c>
      <c r="H152" s="73" t="s">
        <v>658</v>
      </c>
      <c r="I152" s="79" t="s">
        <v>33</v>
      </c>
      <c r="J152" s="73" t="s">
        <v>902</v>
      </c>
      <c r="K152" s="74">
        <v>56.6</v>
      </c>
      <c r="L152" s="157">
        <v>40</v>
      </c>
      <c r="M152" s="158" t="s">
        <v>879</v>
      </c>
      <c r="N152" s="158">
        <f>IF(Tabel3[[#This Row],[Uitvoerings-
momenten]]=0,0,Tabel3[[#This Row],[M2 vloer ]])</f>
        <v>56.6</v>
      </c>
      <c r="O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2" s="151">
        <f>Tabel3[[#This Row],[M2 vloer ]]*Tabel3[[#This Row],[Uitvoerings-
momenten]]</f>
        <v>11320</v>
      </c>
      <c r="Q152" s="165">
        <f>VLOOKUP(Tabel3[[#This Row],[Frequentie]],Transformatie!$B$4:$D$12,3,0)</f>
        <v>10</v>
      </c>
      <c r="R152" s="26">
        <f>IF(Tabel3[[#This Row],[M2 op basis van uitvoeringsmomenten]]=0,0,VLOOKUP(Tabel3[[#This Row],[Ruimte categorie]],'4. Normen &amp; Tarieven'!$C$8:$L$27,Tabel3[[#This Row],[Transformatie]],0))</f>
        <v>100</v>
      </c>
      <c r="S152" s="26"/>
      <c r="T152" s="26"/>
      <c r="U152" s="26"/>
      <c r="V152" s="172">
        <f>IF(Tabel3[[#This Row],[Prestatienorm inschrijver]]=0,0,Tabel3[[#This Row],[M2 op basis van uitvoeringsmomenten]]/Tabel3[[#This Row],[Prestatienorm inschrijver]])</f>
        <v>113.2</v>
      </c>
      <c r="W152" s="174">
        <f>Tabel3[[#This Row],[Aantal uur per jaar]]*$V$4</f>
        <v>113.2</v>
      </c>
      <c r="X152" s="76"/>
    </row>
    <row r="153" spans="1:24" ht="14.1" customHeight="1" x14ac:dyDescent="0.25">
      <c r="A153" s="210" t="str">
        <f>_xlfn.CONCAT(Tabel3[[#This Row],[Locatie]],Tabel3[[#This Row],[Vloergroep]])</f>
        <v>De BoemerangLino</v>
      </c>
      <c r="C153" s="69" t="s">
        <v>114</v>
      </c>
      <c r="D153" s="70" t="s">
        <v>792</v>
      </c>
      <c r="E153" s="71" t="s">
        <v>8</v>
      </c>
      <c r="F153" s="79" t="s">
        <v>126</v>
      </c>
      <c r="G153" s="73" t="s">
        <v>51</v>
      </c>
      <c r="H153" s="73" t="s">
        <v>756</v>
      </c>
      <c r="I153" s="73" t="s">
        <v>17</v>
      </c>
      <c r="J153" s="73" t="s">
        <v>903</v>
      </c>
      <c r="K153" s="74">
        <v>16.399999999999999</v>
      </c>
      <c r="L153" s="157">
        <v>40</v>
      </c>
      <c r="M153" s="158" t="s">
        <v>886</v>
      </c>
      <c r="N153" s="158">
        <f>IF(Tabel3[[#This Row],[Uitvoerings-
momenten]]=0,0,Tabel3[[#This Row],[M2 vloer ]])</f>
        <v>0</v>
      </c>
      <c r="O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3" s="151">
        <f>Tabel3[[#This Row],[M2 vloer ]]*Tabel3[[#This Row],[Uitvoerings-
momenten]]</f>
        <v>0</v>
      </c>
      <c r="Q153" s="165">
        <f>VLOOKUP(Tabel3[[#This Row],[Frequentie]],Transformatie!$B$4:$D$12,3,0)</f>
        <v>0</v>
      </c>
      <c r="R153" s="26">
        <f>IF(Tabel3[[#This Row],[M2 op basis van uitvoeringsmomenten]]=0,0,VLOOKUP(Tabel3[[#This Row],[Ruimte categorie]],'4. Normen &amp; Tarieven'!$C$8:$L$27,Tabel3[[#This Row],[Transformatie]],0))</f>
        <v>0</v>
      </c>
      <c r="S153" s="26"/>
      <c r="T153" s="26"/>
      <c r="U153" s="26"/>
      <c r="V153" s="172">
        <f>IF(Tabel3[[#This Row],[Prestatienorm inschrijver]]=0,0,Tabel3[[#This Row],[M2 op basis van uitvoeringsmomenten]]/Tabel3[[#This Row],[Prestatienorm inschrijver]])</f>
        <v>0</v>
      </c>
      <c r="W153" s="174">
        <f>Tabel3[[#This Row],[Aantal uur per jaar]]*$V$4</f>
        <v>0</v>
      </c>
      <c r="X153" s="76"/>
    </row>
    <row r="154" spans="1:24" ht="14.1" customHeight="1" x14ac:dyDescent="0.25">
      <c r="A154" s="210" t="str">
        <f>_xlfn.CONCAT(Tabel3[[#This Row],[Locatie]],Tabel3[[#This Row],[Vloergroep]])</f>
        <v>De BoemerangHarde vloer</v>
      </c>
      <c r="C154" s="69" t="s">
        <v>114</v>
      </c>
      <c r="D154" s="70" t="s">
        <v>792</v>
      </c>
      <c r="E154" s="71" t="s">
        <v>8</v>
      </c>
      <c r="F154" s="79" t="s">
        <v>127</v>
      </c>
      <c r="G154" s="79" t="s">
        <v>41</v>
      </c>
      <c r="H154" s="73" t="s">
        <v>658</v>
      </c>
      <c r="I154" s="79" t="s">
        <v>33</v>
      </c>
      <c r="J154" s="73" t="s">
        <v>902</v>
      </c>
      <c r="K154" s="74">
        <v>56.6</v>
      </c>
      <c r="L154" s="157">
        <v>40</v>
      </c>
      <c r="M154" s="158" t="s">
        <v>879</v>
      </c>
      <c r="N154" s="158">
        <f>IF(Tabel3[[#This Row],[Uitvoerings-
momenten]]=0,0,Tabel3[[#This Row],[M2 vloer ]])</f>
        <v>56.6</v>
      </c>
      <c r="O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4" s="151">
        <f>Tabel3[[#This Row],[M2 vloer ]]*Tabel3[[#This Row],[Uitvoerings-
momenten]]</f>
        <v>11320</v>
      </c>
      <c r="Q154" s="165">
        <f>VLOOKUP(Tabel3[[#This Row],[Frequentie]],Transformatie!$B$4:$D$12,3,0)</f>
        <v>10</v>
      </c>
      <c r="R154" s="26">
        <f>IF(Tabel3[[#This Row],[M2 op basis van uitvoeringsmomenten]]=0,0,VLOOKUP(Tabel3[[#This Row],[Ruimte categorie]],'4. Normen &amp; Tarieven'!$C$8:$L$27,Tabel3[[#This Row],[Transformatie]],0))</f>
        <v>100</v>
      </c>
      <c r="S154" s="26"/>
      <c r="T154" s="26"/>
      <c r="U154" s="26"/>
      <c r="V154" s="172">
        <f>IF(Tabel3[[#This Row],[Prestatienorm inschrijver]]=0,0,Tabel3[[#This Row],[M2 op basis van uitvoeringsmomenten]]/Tabel3[[#This Row],[Prestatienorm inschrijver]])</f>
        <v>113.2</v>
      </c>
      <c r="W154" s="174">
        <f>Tabel3[[#This Row],[Aantal uur per jaar]]*$V$4</f>
        <v>113.2</v>
      </c>
      <c r="X154" s="76"/>
    </row>
    <row r="155" spans="1:24" ht="14.1" customHeight="1" x14ac:dyDescent="0.25">
      <c r="A155" s="210" t="str">
        <f>_xlfn.CONCAT(Tabel3[[#This Row],[Locatie]],Tabel3[[#This Row],[Vloergroep]])</f>
        <v>De BoemerangHarde vloer</v>
      </c>
      <c r="C155" s="69" t="s">
        <v>114</v>
      </c>
      <c r="D155" s="70" t="s">
        <v>792</v>
      </c>
      <c r="E155" s="71" t="s">
        <v>8</v>
      </c>
      <c r="F155" s="79" t="s">
        <v>128</v>
      </c>
      <c r="G155" s="73" t="s">
        <v>21</v>
      </c>
      <c r="H155" s="73" t="s">
        <v>759</v>
      </c>
      <c r="I155" s="73" t="s">
        <v>22</v>
      </c>
      <c r="J155" s="73" t="s">
        <v>902</v>
      </c>
      <c r="K155" s="74">
        <v>7.4</v>
      </c>
      <c r="L155" s="157">
        <v>40</v>
      </c>
      <c r="M155" s="158" t="s">
        <v>879</v>
      </c>
      <c r="N155" s="158">
        <f>IF(Tabel3[[#This Row],[Uitvoerings-
momenten]]=0,0,Tabel3[[#This Row],[M2 vloer ]])</f>
        <v>7.4</v>
      </c>
      <c r="O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5" s="151">
        <f>Tabel3[[#This Row],[M2 vloer ]]*Tabel3[[#This Row],[Uitvoerings-
momenten]]</f>
        <v>1480</v>
      </c>
      <c r="Q155" s="165">
        <f>VLOOKUP(Tabel3[[#This Row],[Frequentie]],Transformatie!$B$4:$D$12,3,0)</f>
        <v>10</v>
      </c>
      <c r="R155" s="26">
        <f>IF(Tabel3[[#This Row],[M2 op basis van uitvoeringsmomenten]]=0,0,VLOOKUP(Tabel3[[#This Row],[Ruimte categorie]],'4. Normen &amp; Tarieven'!$C$8:$L$27,Tabel3[[#This Row],[Transformatie]],0))</f>
        <v>100</v>
      </c>
      <c r="S155" s="26"/>
      <c r="T155" s="26"/>
      <c r="U155" s="26"/>
      <c r="V155" s="172">
        <f>IF(Tabel3[[#This Row],[Prestatienorm inschrijver]]=0,0,Tabel3[[#This Row],[M2 op basis van uitvoeringsmomenten]]/Tabel3[[#This Row],[Prestatienorm inschrijver]])</f>
        <v>14.8</v>
      </c>
      <c r="W155" s="174">
        <f>Tabel3[[#This Row],[Aantal uur per jaar]]*$V$4</f>
        <v>14.8</v>
      </c>
      <c r="X155" s="76"/>
    </row>
    <row r="156" spans="1:24" ht="14.1" customHeight="1" x14ac:dyDescent="0.25">
      <c r="A156" s="210" t="str">
        <f>_xlfn.CONCAT(Tabel3[[#This Row],[Locatie]],Tabel3[[#This Row],[Vloergroep]])</f>
        <v>De BoemerangLino</v>
      </c>
      <c r="C156" s="69" t="s">
        <v>114</v>
      </c>
      <c r="D156" s="70" t="s">
        <v>792</v>
      </c>
      <c r="E156" s="71" t="s">
        <v>8</v>
      </c>
      <c r="F156" s="79" t="s">
        <v>129</v>
      </c>
      <c r="G156" s="73" t="s">
        <v>27</v>
      </c>
      <c r="H156" s="73" t="s">
        <v>761</v>
      </c>
      <c r="I156" s="79" t="s">
        <v>17</v>
      </c>
      <c r="J156" s="73" t="s">
        <v>903</v>
      </c>
      <c r="K156" s="74">
        <v>10.7</v>
      </c>
      <c r="L156" s="157">
        <v>40</v>
      </c>
      <c r="M156" s="158" t="s">
        <v>879</v>
      </c>
      <c r="N156" s="158">
        <f>IF(Tabel3[[#This Row],[Uitvoerings-
momenten]]=0,0,Tabel3[[#This Row],[M2 vloer ]])</f>
        <v>10.7</v>
      </c>
      <c r="O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6" s="151">
        <f>Tabel3[[#This Row],[M2 vloer ]]*Tabel3[[#This Row],[Uitvoerings-
momenten]]</f>
        <v>2140</v>
      </c>
      <c r="Q156" s="165">
        <f>VLOOKUP(Tabel3[[#This Row],[Frequentie]],Transformatie!$B$4:$D$12,3,0)</f>
        <v>10</v>
      </c>
      <c r="R156" s="26">
        <f>IF(Tabel3[[#This Row],[M2 op basis van uitvoeringsmomenten]]=0,0,VLOOKUP(Tabel3[[#This Row],[Ruimte categorie]],'4. Normen &amp; Tarieven'!$C$8:$L$27,Tabel3[[#This Row],[Transformatie]],0))</f>
        <v>100</v>
      </c>
      <c r="S156" s="26"/>
      <c r="T156" s="26"/>
      <c r="U156" s="26"/>
      <c r="V156" s="172">
        <f>IF(Tabel3[[#This Row],[Prestatienorm inschrijver]]=0,0,Tabel3[[#This Row],[M2 op basis van uitvoeringsmomenten]]/Tabel3[[#This Row],[Prestatienorm inschrijver]])</f>
        <v>21.4</v>
      </c>
      <c r="W156" s="174">
        <f>Tabel3[[#This Row],[Aantal uur per jaar]]*$V$4</f>
        <v>21.4</v>
      </c>
      <c r="X156" s="76"/>
    </row>
    <row r="157" spans="1:24" ht="14.1" customHeight="1" x14ac:dyDescent="0.25">
      <c r="A157" s="210" t="str">
        <f>_xlfn.CONCAT(Tabel3[[#This Row],[Locatie]],Tabel3[[#This Row],[Vloergroep]])</f>
        <v>De BoemerangHarde vloer</v>
      </c>
      <c r="C157" s="69" t="s">
        <v>114</v>
      </c>
      <c r="D157" s="70" t="s">
        <v>792</v>
      </c>
      <c r="E157" s="71" t="s">
        <v>8</v>
      </c>
      <c r="F157" s="79" t="s">
        <v>130</v>
      </c>
      <c r="G157" s="79" t="s">
        <v>41</v>
      </c>
      <c r="H157" s="73" t="s">
        <v>658</v>
      </c>
      <c r="I157" s="79" t="s">
        <v>33</v>
      </c>
      <c r="J157" s="73" t="s">
        <v>902</v>
      </c>
      <c r="K157" s="74">
        <v>56.7</v>
      </c>
      <c r="L157" s="157">
        <v>40</v>
      </c>
      <c r="M157" s="158" t="s">
        <v>879</v>
      </c>
      <c r="N157" s="158">
        <f>IF(Tabel3[[#This Row],[Uitvoerings-
momenten]]=0,0,Tabel3[[#This Row],[M2 vloer ]])</f>
        <v>56.7</v>
      </c>
      <c r="O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7" s="151">
        <f>Tabel3[[#This Row],[M2 vloer ]]*Tabel3[[#This Row],[Uitvoerings-
momenten]]</f>
        <v>11340</v>
      </c>
      <c r="Q157" s="165">
        <f>VLOOKUP(Tabel3[[#This Row],[Frequentie]],Transformatie!$B$4:$D$12,3,0)</f>
        <v>10</v>
      </c>
      <c r="R157" s="26">
        <f>IF(Tabel3[[#This Row],[M2 op basis van uitvoeringsmomenten]]=0,0,VLOOKUP(Tabel3[[#This Row],[Ruimte categorie]],'4. Normen &amp; Tarieven'!$C$8:$L$27,Tabel3[[#This Row],[Transformatie]],0))</f>
        <v>100</v>
      </c>
      <c r="S157" s="26"/>
      <c r="T157" s="26"/>
      <c r="U157" s="26"/>
      <c r="V157" s="172">
        <f>IF(Tabel3[[#This Row],[Prestatienorm inschrijver]]=0,0,Tabel3[[#This Row],[M2 op basis van uitvoeringsmomenten]]/Tabel3[[#This Row],[Prestatienorm inschrijver]])</f>
        <v>113.4</v>
      </c>
      <c r="W157" s="174">
        <f>Tabel3[[#This Row],[Aantal uur per jaar]]*$V$4</f>
        <v>113.4</v>
      </c>
      <c r="X157" s="76"/>
    </row>
    <row r="158" spans="1:24" ht="14.1" customHeight="1" x14ac:dyDescent="0.25">
      <c r="A158" s="210" t="str">
        <f>_xlfn.CONCAT(Tabel3[[#This Row],[Locatie]],Tabel3[[#This Row],[Vloergroep]])</f>
        <v>De BoemerangLino</v>
      </c>
      <c r="C158" s="69" t="s">
        <v>114</v>
      </c>
      <c r="D158" s="70" t="s">
        <v>792</v>
      </c>
      <c r="E158" s="71" t="s">
        <v>8</v>
      </c>
      <c r="F158" s="79" t="s">
        <v>131</v>
      </c>
      <c r="G158" s="79" t="s">
        <v>75</v>
      </c>
      <c r="H158" s="73" t="s">
        <v>756</v>
      </c>
      <c r="I158" s="73" t="s">
        <v>17</v>
      </c>
      <c r="J158" s="73" t="s">
        <v>903</v>
      </c>
      <c r="K158" s="74">
        <v>9.1</v>
      </c>
      <c r="L158" s="157">
        <v>40</v>
      </c>
      <c r="M158" s="158" t="s">
        <v>886</v>
      </c>
      <c r="N158" s="158">
        <f>IF(Tabel3[[#This Row],[Uitvoerings-
momenten]]=0,0,Tabel3[[#This Row],[M2 vloer ]])</f>
        <v>0</v>
      </c>
      <c r="O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8" s="151">
        <f>Tabel3[[#This Row],[M2 vloer ]]*Tabel3[[#This Row],[Uitvoerings-
momenten]]</f>
        <v>0</v>
      </c>
      <c r="Q158" s="165">
        <f>VLOOKUP(Tabel3[[#This Row],[Frequentie]],Transformatie!$B$4:$D$12,3,0)</f>
        <v>0</v>
      </c>
      <c r="R158" s="26">
        <f>IF(Tabel3[[#This Row],[M2 op basis van uitvoeringsmomenten]]=0,0,VLOOKUP(Tabel3[[#This Row],[Ruimte categorie]],'4. Normen &amp; Tarieven'!$C$8:$L$27,Tabel3[[#This Row],[Transformatie]],0))</f>
        <v>0</v>
      </c>
      <c r="S158" s="26"/>
      <c r="T158" s="26"/>
      <c r="U158" s="26"/>
      <c r="V158" s="172">
        <f>IF(Tabel3[[#This Row],[Prestatienorm inschrijver]]=0,0,Tabel3[[#This Row],[M2 op basis van uitvoeringsmomenten]]/Tabel3[[#This Row],[Prestatienorm inschrijver]])</f>
        <v>0</v>
      </c>
      <c r="W158" s="174">
        <f>Tabel3[[#This Row],[Aantal uur per jaar]]*$V$4</f>
        <v>0</v>
      </c>
      <c r="X158" s="76"/>
    </row>
    <row r="159" spans="1:24" ht="14.1" customHeight="1" x14ac:dyDescent="0.25">
      <c r="A159" s="210" t="str">
        <f>_xlfn.CONCAT(Tabel3[[#This Row],[Locatie]],Tabel3[[#This Row],[Vloergroep]])</f>
        <v>De BoemerangLino</v>
      </c>
      <c r="C159" s="69" t="s">
        <v>114</v>
      </c>
      <c r="D159" s="70" t="s">
        <v>792</v>
      </c>
      <c r="E159" s="71" t="s">
        <v>8</v>
      </c>
      <c r="F159" s="79" t="s">
        <v>132</v>
      </c>
      <c r="G159" s="79" t="s">
        <v>133</v>
      </c>
      <c r="H159" s="73" t="s">
        <v>761</v>
      </c>
      <c r="I159" s="79" t="s">
        <v>17</v>
      </c>
      <c r="J159" s="73" t="s">
        <v>903</v>
      </c>
      <c r="K159" s="74">
        <v>9.4</v>
      </c>
      <c r="L159" s="157">
        <v>40</v>
      </c>
      <c r="M159" s="158" t="s">
        <v>886</v>
      </c>
      <c r="N159" s="158">
        <f>IF(Tabel3[[#This Row],[Uitvoerings-
momenten]]=0,0,Tabel3[[#This Row],[M2 vloer ]])</f>
        <v>0</v>
      </c>
      <c r="O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9" s="151">
        <f>Tabel3[[#This Row],[M2 vloer ]]*Tabel3[[#This Row],[Uitvoerings-
momenten]]</f>
        <v>0</v>
      </c>
      <c r="Q159" s="165">
        <f>VLOOKUP(Tabel3[[#This Row],[Frequentie]],Transformatie!$B$4:$D$12,3,0)</f>
        <v>0</v>
      </c>
      <c r="R159" s="26">
        <f>IF(Tabel3[[#This Row],[M2 op basis van uitvoeringsmomenten]]=0,0,VLOOKUP(Tabel3[[#This Row],[Ruimte categorie]],'4. Normen &amp; Tarieven'!$C$8:$L$27,Tabel3[[#This Row],[Transformatie]],0))</f>
        <v>0</v>
      </c>
      <c r="S159" s="26"/>
      <c r="T159" s="26"/>
      <c r="U159" s="26"/>
      <c r="V159" s="172">
        <f>IF(Tabel3[[#This Row],[Prestatienorm inschrijver]]=0,0,Tabel3[[#This Row],[M2 op basis van uitvoeringsmomenten]]/Tabel3[[#This Row],[Prestatienorm inschrijver]])</f>
        <v>0</v>
      </c>
      <c r="W159" s="174">
        <f>Tabel3[[#This Row],[Aantal uur per jaar]]*$V$4</f>
        <v>0</v>
      </c>
      <c r="X159" s="76"/>
    </row>
    <row r="160" spans="1:24" ht="14.1" customHeight="1" x14ac:dyDescent="0.25">
      <c r="A160" s="210" t="str">
        <f>_xlfn.CONCAT(Tabel3[[#This Row],[Locatie]],Tabel3[[#This Row],[Vloergroep]])</f>
        <v>De BoemerangLino</v>
      </c>
      <c r="C160" s="69" t="s">
        <v>114</v>
      </c>
      <c r="D160" s="70" t="s">
        <v>792</v>
      </c>
      <c r="E160" s="71" t="s">
        <v>8</v>
      </c>
      <c r="F160" s="79" t="s">
        <v>134</v>
      </c>
      <c r="G160" s="79" t="s">
        <v>51</v>
      </c>
      <c r="H160" s="73" t="s">
        <v>756</v>
      </c>
      <c r="I160" s="73" t="s">
        <v>17</v>
      </c>
      <c r="J160" s="73" t="s">
        <v>903</v>
      </c>
      <c r="K160" s="74">
        <v>9.8000000000000007</v>
      </c>
      <c r="L160" s="157">
        <v>40</v>
      </c>
      <c r="M160" s="158" t="s">
        <v>886</v>
      </c>
      <c r="N160" s="158">
        <f>IF(Tabel3[[#This Row],[Uitvoerings-
momenten]]=0,0,Tabel3[[#This Row],[M2 vloer ]])</f>
        <v>0</v>
      </c>
      <c r="O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0" s="151">
        <f>Tabel3[[#This Row],[M2 vloer ]]*Tabel3[[#This Row],[Uitvoerings-
momenten]]</f>
        <v>0</v>
      </c>
      <c r="Q160" s="165">
        <f>VLOOKUP(Tabel3[[#This Row],[Frequentie]],Transformatie!$B$4:$D$12,3,0)</f>
        <v>0</v>
      </c>
      <c r="R160" s="26">
        <f>IF(Tabel3[[#This Row],[M2 op basis van uitvoeringsmomenten]]=0,0,VLOOKUP(Tabel3[[#This Row],[Ruimte categorie]],'4. Normen &amp; Tarieven'!$C$8:$L$27,Tabel3[[#This Row],[Transformatie]],0))</f>
        <v>0</v>
      </c>
      <c r="S160" s="26"/>
      <c r="T160" s="26"/>
      <c r="U160" s="26"/>
      <c r="V160" s="172">
        <f>IF(Tabel3[[#This Row],[Prestatienorm inschrijver]]=0,0,Tabel3[[#This Row],[M2 op basis van uitvoeringsmomenten]]/Tabel3[[#This Row],[Prestatienorm inschrijver]])</f>
        <v>0</v>
      </c>
      <c r="W160" s="174">
        <f>Tabel3[[#This Row],[Aantal uur per jaar]]*$V$4</f>
        <v>0</v>
      </c>
      <c r="X160" s="76"/>
    </row>
    <row r="161" spans="1:24" ht="14.1" customHeight="1" x14ac:dyDescent="0.25">
      <c r="A161" s="210" t="str">
        <f>_xlfn.CONCAT(Tabel3[[#This Row],[Locatie]],Tabel3[[#This Row],[Vloergroep]])</f>
        <v>De BoemerangHarde vloer</v>
      </c>
      <c r="C161" s="69" t="s">
        <v>114</v>
      </c>
      <c r="D161" s="70" t="s">
        <v>792</v>
      </c>
      <c r="E161" s="71" t="s">
        <v>8</v>
      </c>
      <c r="F161" s="79" t="s">
        <v>135</v>
      </c>
      <c r="G161" s="79" t="s">
        <v>21</v>
      </c>
      <c r="H161" s="73" t="s">
        <v>759</v>
      </c>
      <c r="I161" s="73" t="s">
        <v>22</v>
      </c>
      <c r="J161" s="73" t="s">
        <v>902</v>
      </c>
      <c r="K161" s="74">
        <v>7.2</v>
      </c>
      <c r="L161" s="157">
        <v>40</v>
      </c>
      <c r="M161" s="158" t="s">
        <v>886</v>
      </c>
      <c r="N161" s="158">
        <f>IF(Tabel3[[#This Row],[Uitvoerings-
momenten]]=0,0,Tabel3[[#This Row],[M2 vloer ]])</f>
        <v>0</v>
      </c>
      <c r="O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1" s="151">
        <f>Tabel3[[#This Row],[M2 vloer ]]*Tabel3[[#This Row],[Uitvoerings-
momenten]]</f>
        <v>0</v>
      </c>
      <c r="Q161" s="165">
        <f>VLOOKUP(Tabel3[[#This Row],[Frequentie]],Transformatie!$B$4:$D$12,3,0)</f>
        <v>0</v>
      </c>
      <c r="R161" s="26">
        <f>IF(Tabel3[[#This Row],[M2 op basis van uitvoeringsmomenten]]=0,0,VLOOKUP(Tabel3[[#This Row],[Ruimte categorie]],'4. Normen &amp; Tarieven'!$C$8:$L$27,Tabel3[[#This Row],[Transformatie]],0))</f>
        <v>0</v>
      </c>
      <c r="S161" s="26"/>
      <c r="T161" s="26"/>
      <c r="U161" s="26"/>
      <c r="V161" s="172">
        <f>IF(Tabel3[[#This Row],[Prestatienorm inschrijver]]=0,0,Tabel3[[#This Row],[M2 op basis van uitvoeringsmomenten]]/Tabel3[[#This Row],[Prestatienorm inschrijver]])</f>
        <v>0</v>
      </c>
      <c r="W161" s="174">
        <f>Tabel3[[#This Row],[Aantal uur per jaar]]*$V$4</f>
        <v>0</v>
      </c>
      <c r="X161" s="76"/>
    </row>
    <row r="162" spans="1:24" ht="14.1" customHeight="1" x14ac:dyDescent="0.25">
      <c r="A162" s="210" t="str">
        <f>_xlfn.CONCAT(Tabel3[[#This Row],[Locatie]],Tabel3[[#This Row],[Vloergroep]])</f>
        <v>De BoemerangLino</v>
      </c>
      <c r="C162" s="69" t="s">
        <v>114</v>
      </c>
      <c r="D162" s="70" t="s">
        <v>792</v>
      </c>
      <c r="E162" s="71" t="s">
        <v>8</v>
      </c>
      <c r="F162" s="79" t="s">
        <v>136</v>
      </c>
      <c r="G162" s="79" t="s">
        <v>137</v>
      </c>
      <c r="H162" s="73" t="s">
        <v>658</v>
      </c>
      <c r="I162" s="79" t="s">
        <v>17</v>
      </c>
      <c r="J162" s="73" t="s">
        <v>903</v>
      </c>
      <c r="K162" s="74">
        <v>62.7</v>
      </c>
      <c r="L162" s="157">
        <v>40</v>
      </c>
      <c r="M162" s="158" t="s">
        <v>886</v>
      </c>
      <c r="N162" s="158">
        <f>IF(Tabel3[[#This Row],[Uitvoerings-
momenten]]=0,0,Tabel3[[#This Row],[M2 vloer ]])</f>
        <v>0</v>
      </c>
      <c r="O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2" s="151">
        <f>Tabel3[[#This Row],[M2 vloer ]]*Tabel3[[#This Row],[Uitvoerings-
momenten]]</f>
        <v>0</v>
      </c>
      <c r="Q162" s="165">
        <f>VLOOKUP(Tabel3[[#This Row],[Frequentie]],Transformatie!$B$4:$D$12,3,0)</f>
        <v>0</v>
      </c>
      <c r="R162" s="26">
        <f>IF(Tabel3[[#This Row],[M2 op basis van uitvoeringsmomenten]]=0,0,VLOOKUP(Tabel3[[#This Row],[Ruimte categorie]],'4. Normen &amp; Tarieven'!$C$8:$L$27,Tabel3[[#This Row],[Transformatie]],0))</f>
        <v>0</v>
      </c>
      <c r="S162" s="26"/>
      <c r="T162" s="26"/>
      <c r="U162" s="26"/>
      <c r="V162" s="172">
        <f>IF(Tabel3[[#This Row],[Prestatienorm inschrijver]]=0,0,Tabel3[[#This Row],[M2 op basis van uitvoeringsmomenten]]/Tabel3[[#This Row],[Prestatienorm inschrijver]])</f>
        <v>0</v>
      </c>
      <c r="W162" s="174">
        <f>Tabel3[[#This Row],[Aantal uur per jaar]]*$V$4</f>
        <v>0</v>
      </c>
      <c r="X162" s="76"/>
    </row>
    <row r="163" spans="1:24" ht="14.1" customHeight="1" x14ac:dyDescent="0.25">
      <c r="A163" s="210" t="str">
        <f>_xlfn.CONCAT(Tabel3[[#This Row],[Locatie]],Tabel3[[#This Row],[Vloergroep]])</f>
        <v>De BoemerangLino</v>
      </c>
      <c r="C163" s="69" t="s">
        <v>114</v>
      </c>
      <c r="D163" s="70" t="s">
        <v>792</v>
      </c>
      <c r="E163" s="71" t="s">
        <v>69</v>
      </c>
      <c r="F163" s="79" t="s">
        <v>70</v>
      </c>
      <c r="G163" s="79" t="s">
        <v>41</v>
      </c>
      <c r="H163" s="73" t="s">
        <v>658</v>
      </c>
      <c r="I163" s="79" t="s">
        <v>17</v>
      </c>
      <c r="J163" s="73" t="s">
        <v>903</v>
      </c>
      <c r="K163" s="74">
        <v>57</v>
      </c>
      <c r="L163" s="157">
        <v>40</v>
      </c>
      <c r="M163" s="158" t="s">
        <v>879</v>
      </c>
      <c r="N163" s="158">
        <f>IF(Tabel3[[#This Row],[Uitvoerings-
momenten]]=0,0,Tabel3[[#This Row],[M2 vloer ]])</f>
        <v>57</v>
      </c>
      <c r="O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3" s="151">
        <f>Tabel3[[#This Row],[M2 vloer ]]*Tabel3[[#This Row],[Uitvoerings-
momenten]]</f>
        <v>11400</v>
      </c>
      <c r="Q163" s="165">
        <f>VLOOKUP(Tabel3[[#This Row],[Frequentie]],Transformatie!$B$4:$D$12,3,0)</f>
        <v>10</v>
      </c>
      <c r="R163" s="26">
        <f>IF(Tabel3[[#This Row],[M2 op basis van uitvoeringsmomenten]]=0,0,VLOOKUP(Tabel3[[#This Row],[Ruimte categorie]],'4. Normen &amp; Tarieven'!$C$8:$L$27,Tabel3[[#This Row],[Transformatie]],0))</f>
        <v>100</v>
      </c>
      <c r="S163" s="26"/>
      <c r="T163" s="26"/>
      <c r="U163" s="26"/>
      <c r="V163" s="172">
        <f>IF(Tabel3[[#This Row],[Prestatienorm inschrijver]]=0,0,Tabel3[[#This Row],[M2 op basis van uitvoeringsmomenten]]/Tabel3[[#This Row],[Prestatienorm inschrijver]])</f>
        <v>114</v>
      </c>
      <c r="W163" s="174">
        <f>Tabel3[[#This Row],[Aantal uur per jaar]]*$V$4</f>
        <v>114</v>
      </c>
      <c r="X163" s="76"/>
    </row>
    <row r="164" spans="1:24" ht="14.1" customHeight="1" x14ac:dyDescent="0.25">
      <c r="A164" s="210" t="str">
        <f>_xlfn.CONCAT(Tabel3[[#This Row],[Locatie]],Tabel3[[#This Row],[Vloergroep]])</f>
        <v>De BoemerangLino</v>
      </c>
      <c r="C164" s="69" t="s">
        <v>114</v>
      </c>
      <c r="D164" s="70" t="s">
        <v>792</v>
      </c>
      <c r="E164" s="71" t="s">
        <v>69</v>
      </c>
      <c r="F164" s="79" t="s">
        <v>71</v>
      </c>
      <c r="G164" s="73" t="s">
        <v>119</v>
      </c>
      <c r="H164" s="73" t="s">
        <v>25</v>
      </c>
      <c r="I164" s="79" t="s">
        <v>17</v>
      </c>
      <c r="J164" s="73" t="s">
        <v>903</v>
      </c>
      <c r="K164" s="74">
        <v>10.6</v>
      </c>
      <c r="L164" s="157">
        <v>40</v>
      </c>
      <c r="M164" s="158" t="s">
        <v>877</v>
      </c>
      <c r="N164" s="158">
        <f>IF(Tabel3[[#This Row],[Uitvoerings-
momenten]]=0,0,Tabel3[[#This Row],[M2 vloer ]])</f>
        <v>10.6</v>
      </c>
      <c r="O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4" s="151">
        <f>Tabel3[[#This Row],[M2 vloer ]]*Tabel3[[#This Row],[Uitvoerings-
momenten]]</f>
        <v>1272</v>
      </c>
      <c r="Q164" s="165">
        <f>VLOOKUP(Tabel3[[#This Row],[Frequentie]],Transformatie!$B$4:$D$12,3,0)</f>
        <v>8</v>
      </c>
      <c r="R164" s="26">
        <f>IF(Tabel3[[#This Row],[M2 op basis van uitvoeringsmomenten]]=0,0,VLOOKUP(Tabel3[[#This Row],[Ruimte categorie]],'4. Normen &amp; Tarieven'!$C$8:$L$27,Tabel3[[#This Row],[Transformatie]],0))</f>
        <v>90</v>
      </c>
      <c r="S164" s="26"/>
      <c r="T164" s="26"/>
      <c r="U164" s="26"/>
      <c r="V164" s="172">
        <f>IF(Tabel3[[#This Row],[Prestatienorm inschrijver]]=0,0,Tabel3[[#This Row],[M2 op basis van uitvoeringsmomenten]]/Tabel3[[#This Row],[Prestatienorm inschrijver]])</f>
        <v>14.133333333333333</v>
      </c>
      <c r="W164" s="174">
        <f>Tabel3[[#This Row],[Aantal uur per jaar]]*$V$4</f>
        <v>14.133333333333333</v>
      </c>
      <c r="X164" s="76"/>
    </row>
    <row r="165" spans="1:24" ht="14.1" customHeight="1" x14ac:dyDescent="0.25">
      <c r="A165" s="210" t="str">
        <f>_xlfn.CONCAT(Tabel3[[#This Row],[Locatie]],Tabel3[[#This Row],[Vloergroep]])</f>
        <v>De BoemerangLino</v>
      </c>
      <c r="C165" s="69" t="s">
        <v>114</v>
      </c>
      <c r="D165" s="70" t="s">
        <v>792</v>
      </c>
      <c r="E165" s="71" t="s">
        <v>69</v>
      </c>
      <c r="F165" s="79" t="s">
        <v>72</v>
      </c>
      <c r="G165" s="79" t="s">
        <v>138</v>
      </c>
      <c r="H165" s="73" t="s">
        <v>817</v>
      </c>
      <c r="I165" s="79" t="s">
        <v>17</v>
      </c>
      <c r="J165" s="73" t="s">
        <v>903</v>
      </c>
      <c r="K165" s="74">
        <v>20.100000000000001</v>
      </c>
      <c r="L165" s="157">
        <v>40</v>
      </c>
      <c r="M165" s="158" t="s">
        <v>879</v>
      </c>
      <c r="N165" s="158">
        <f>IF(Tabel3[[#This Row],[Uitvoerings-
momenten]]=0,0,Tabel3[[#This Row],[M2 vloer ]])</f>
        <v>20.100000000000001</v>
      </c>
      <c r="O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5" s="151">
        <f>Tabel3[[#This Row],[M2 vloer ]]*Tabel3[[#This Row],[Uitvoerings-
momenten]]</f>
        <v>4020.0000000000005</v>
      </c>
      <c r="Q165" s="165">
        <f>VLOOKUP(Tabel3[[#This Row],[Frequentie]],Transformatie!$B$4:$D$12,3,0)</f>
        <v>10</v>
      </c>
      <c r="R165" s="26">
        <f>IF(Tabel3[[#This Row],[M2 op basis van uitvoeringsmomenten]]=0,0,VLOOKUP(Tabel3[[#This Row],[Ruimte categorie]],'4. Normen &amp; Tarieven'!$C$8:$L$27,Tabel3[[#This Row],[Transformatie]],0))</f>
        <v>100</v>
      </c>
      <c r="S165" s="26"/>
      <c r="T165" s="26"/>
      <c r="U165" s="26"/>
      <c r="V165" s="172">
        <f>IF(Tabel3[[#This Row],[Prestatienorm inschrijver]]=0,0,Tabel3[[#This Row],[M2 op basis van uitvoeringsmomenten]]/Tabel3[[#This Row],[Prestatienorm inschrijver]])</f>
        <v>40.200000000000003</v>
      </c>
      <c r="W165" s="174">
        <f>Tabel3[[#This Row],[Aantal uur per jaar]]*$V$4</f>
        <v>40.200000000000003</v>
      </c>
      <c r="X165" s="76"/>
    </row>
    <row r="166" spans="1:24" ht="14.1" customHeight="1" x14ac:dyDescent="0.25">
      <c r="A166" s="210" t="str">
        <f>_xlfn.CONCAT(Tabel3[[#This Row],[Locatie]],Tabel3[[#This Row],[Vloergroep]])</f>
        <v>De BoemerangLino</v>
      </c>
      <c r="C166" s="69" t="s">
        <v>114</v>
      </c>
      <c r="D166" s="70" t="s">
        <v>792</v>
      </c>
      <c r="E166" s="71" t="s">
        <v>69</v>
      </c>
      <c r="F166" s="79" t="s">
        <v>73</v>
      </c>
      <c r="G166" s="73" t="s">
        <v>139</v>
      </c>
      <c r="H166" s="73" t="s">
        <v>770</v>
      </c>
      <c r="I166" s="79" t="s">
        <v>17</v>
      </c>
      <c r="J166" s="73" t="s">
        <v>903</v>
      </c>
      <c r="K166" s="74">
        <v>18.399999999999999</v>
      </c>
      <c r="L166" s="157">
        <v>40</v>
      </c>
      <c r="M166" s="158" t="s">
        <v>879</v>
      </c>
      <c r="N166" s="158">
        <f>IF(Tabel3[[#This Row],[Uitvoerings-
momenten]]=0,0,Tabel3[[#This Row],[M2 vloer ]])</f>
        <v>18.399999999999999</v>
      </c>
      <c r="O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6" s="151">
        <f>Tabel3[[#This Row],[M2 vloer ]]*Tabel3[[#This Row],[Uitvoerings-
momenten]]</f>
        <v>3679.9999999999995</v>
      </c>
      <c r="Q166" s="165">
        <f>VLOOKUP(Tabel3[[#This Row],[Frequentie]],Transformatie!$B$4:$D$12,3,0)</f>
        <v>10</v>
      </c>
      <c r="R166" s="26">
        <f>IF(Tabel3[[#This Row],[M2 op basis van uitvoeringsmomenten]]=0,0,VLOOKUP(Tabel3[[#This Row],[Ruimte categorie]],'4. Normen &amp; Tarieven'!$C$8:$L$27,Tabel3[[#This Row],[Transformatie]],0))</f>
        <v>100</v>
      </c>
      <c r="S166" s="26"/>
      <c r="T166" s="26"/>
      <c r="U166" s="26"/>
      <c r="V166" s="172">
        <f>IF(Tabel3[[#This Row],[Prestatienorm inschrijver]]=0,0,Tabel3[[#This Row],[M2 op basis van uitvoeringsmomenten]]/Tabel3[[#This Row],[Prestatienorm inschrijver]])</f>
        <v>36.799999999999997</v>
      </c>
      <c r="W166" s="174">
        <f>Tabel3[[#This Row],[Aantal uur per jaar]]*$V$4</f>
        <v>36.799999999999997</v>
      </c>
      <c r="X166" s="76"/>
    </row>
    <row r="167" spans="1:24" ht="14.1" customHeight="1" x14ac:dyDescent="0.25">
      <c r="A167" s="210" t="str">
        <f>_xlfn.CONCAT(Tabel3[[#This Row],[Locatie]],Tabel3[[#This Row],[Vloergroep]])</f>
        <v>De BoemerangLino</v>
      </c>
      <c r="C167" s="69" t="s">
        <v>114</v>
      </c>
      <c r="D167" s="70" t="s">
        <v>792</v>
      </c>
      <c r="E167" s="71" t="s">
        <v>69</v>
      </c>
      <c r="F167" s="79" t="s">
        <v>74</v>
      </c>
      <c r="G167" s="70" t="s">
        <v>19</v>
      </c>
      <c r="H167" s="73" t="s">
        <v>761</v>
      </c>
      <c r="I167" s="73" t="s">
        <v>17</v>
      </c>
      <c r="J167" s="73" t="s">
        <v>903</v>
      </c>
      <c r="K167" s="74">
        <v>17.5</v>
      </c>
      <c r="L167" s="157">
        <v>40</v>
      </c>
      <c r="M167" s="158" t="s">
        <v>879</v>
      </c>
      <c r="N167" s="158">
        <f>IF(Tabel3[[#This Row],[Uitvoerings-
momenten]]=0,0,Tabel3[[#This Row],[M2 vloer ]])</f>
        <v>17.5</v>
      </c>
      <c r="O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7" s="151">
        <f>Tabel3[[#This Row],[M2 vloer ]]*Tabel3[[#This Row],[Uitvoerings-
momenten]]</f>
        <v>3500</v>
      </c>
      <c r="Q167" s="165">
        <f>VLOOKUP(Tabel3[[#This Row],[Frequentie]],Transformatie!$B$4:$D$12,3,0)</f>
        <v>10</v>
      </c>
      <c r="R167" s="26">
        <f>IF(Tabel3[[#This Row],[M2 op basis van uitvoeringsmomenten]]=0,0,VLOOKUP(Tabel3[[#This Row],[Ruimte categorie]],'4. Normen &amp; Tarieven'!$C$8:$L$27,Tabel3[[#This Row],[Transformatie]],0))</f>
        <v>100</v>
      </c>
      <c r="S167" s="26"/>
      <c r="T167" s="26"/>
      <c r="U167" s="26"/>
      <c r="V167" s="172">
        <f>IF(Tabel3[[#This Row],[Prestatienorm inschrijver]]=0,0,Tabel3[[#This Row],[M2 op basis van uitvoeringsmomenten]]/Tabel3[[#This Row],[Prestatienorm inschrijver]])</f>
        <v>35</v>
      </c>
      <c r="W167" s="174">
        <f>Tabel3[[#This Row],[Aantal uur per jaar]]*$V$4</f>
        <v>35</v>
      </c>
      <c r="X167" s="76"/>
    </row>
    <row r="168" spans="1:24" ht="14.1" customHeight="1" x14ac:dyDescent="0.25">
      <c r="A168" s="210" t="str">
        <f>_xlfn.CONCAT(Tabel3[[#This Row],[Locatie]],Tabel3[[#This Row],[Vloergroep]])</f>
        <v>De BoemerangLino</v>
      </c>
      <c r="C168" s="69" t="s">
        <v>114</v>
      </c>
      <c r="D168" s="70" t="s">
        <v>792</v>
      </c>
      <c r="E168" s="71" t="s">
        <v>69</v>
      </c>
      <c r="F168" s="79" t="s">
        <v>76</v>
      </c>
      <c r="G168" s="73" t="s">
        <v>51</v>
      </c>
      <c r="H168" s="73" t="s">
        <v>756</v>
      </c>
      <c r="I168" s="73" t="s">
        <v>17</v>
      </c>
      <c r="J168" s="73" t="s">
        <v>903</v>
      </c>
      <c r="K168" s="74">
        <v>10.7</v>
      </c>
      <c r="L168" s="157">
        <v>40</v>
      </c>
      <c r="M168" s="158" t="s">
        <v>886</v>
      </c>
      <c r="N168" s="158">
        <f>IF(Tabel3[[#This Row],[Uitvoerings-
momenten]]=0,0,Tabel3[[#This Row],[M2 vloer ]])</f>
        <v>0</v>
      </c>
      <c r="O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8" s="151">
        <f>Tabel3[[#This Row],[M2 vloer ]]*Tabel3[[#This Row],[Uitvoerings-
momenten]]</f>
        <v>0</v>
      </c>
      <c r="Q168" s="165">
        <f>VLOOKUP(Tabel3[[#This Row],[Frequentie]],Transformatie!$B$4:$D$12,3,0)</f>
        <v>0</v>
      </c>
      <c r="R168" s="26">
        <f>IF(Tabel3[[#This Row],[M2 op basis van uitvoeringsmomenten]]=0,0,VLOOKUP(Tabel3[[#This Row],[Ruimte categorie]],'4. Normen &amp; Tarieven'!$C$8:$L$27,Tabel3[[#This Row],[Transformatie]],0))</f>
        <v>0</v>
      </c>
      <c r="S168" s="26"/>
      <c r="T168" s="26"/>
      <c r="U168" s="26"/>
      <c r="V168" s="172">
        <f>IF(Tabel3[[#This Row],[Prestatienorm inschrijver]]=0,0,Tabel3[[#This Row],[M2 op basis van uitvoeringsmomenten]]/Tabel3[[#This Row],[Prestatienorm inschrijver]])</f>
        <v>0</v>
      </c>
      <c r="W168" s="174">
        <f>Tabel3[[#This Row],[Aantal uur per jaar]]*$V$4</f>
        <v>0</v>
      </c>
      <c r="X168" s="76"/>
    </row>
    <row r="169" spans="1:24" ht="14.1" customHeight="1" x14ac:dyDescent="0.25">
      <c r="A169" s="210" t="str">
        <f>_xlfn.CONCAT(Tabel3[[#This Row],[Locatie]],Tabel3[[#This Row],[Vloergroep]])</f>
        <v>De BoemerangLino</v>
      </c>
      <c r="C169" s="69" t="s">
        <v>114</v>
      </c>
      <c r="D169" s="70" t="s">
        <v>792</v>
      </c>
      <c r="E169" s="71" t="s">
        <v>69</v>
      </c>
      <c r="F169" s="79" t="s">
        <v>77</v>
      </c>
      <c r="G169" s="73" t="s">
        <v>68</v>
      </c>
      <c r="H169" s="73" t="s">
        <v>762</v>
      </c>
      <c r="I169" s="79" t="s">
        <v>17</v>
      </c>
      <c r="J169" s="73" t="s">
        <v>903</v>
      </c>
      <c r="K169" s="74">
        <v>12.4</v>
      </c>
      <c r="L169" s="157">
        <v>40</v>
      </c>
      <c r="M169" s="158" t="s">
        <v>879</v>
      </c>
      <c r="N169" s="158">
        <f>IF(Tabel3[[#This Row],[Uitvoerings-
momenten]]=0,0,Tabel3[[#This Row],[M2 vloer ]])</f>
        <v>12.4</v>
      </c>
      <c r="O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9" s="151">
        <f>Tabel3[[#This Row],[M2 vloer ]]*Tabel3[[#This Row],[Uitvoerings-
momenten]]</f>
        <v>2480</v>
      </c>
      <c r="Q169" s="165">
        <f>VLOOKUP(Tabel3[[#This Row],[Frequentie]],Transformatie!$B$4:$D$12,3,0)</f>
        <v>10</v>
      </c>
      <c r="R169" s="26">
        <f>IF(Tabel3[[#This Row],[M2 op basis van uitvoeringsmomenten]]=0,0,VLOOKUP(Tabel3[[#This Row],[Ruimte categorie]],'4. Normen &amp; Tarieven'!$C$8:$L$27,Tabel3[[#This Row],[Transformatie]],0))</f>
        <v>100</v>
      </c>
      <c r="S169" s="26"/>
      <c r="T169" s="26"/>
      <c r="U169" s="26"/>
      <c r="V169" s="172">
        <f>IF(Tabel3[[#This Row],[Prestatienorm inschrijver]]=0,0,Tabel3[[#This Row],[M2 op basis van uitvoeringsmomenten]]/Tabel3[[#This Row],[Prestatienorm inschrijver]])</f>
        <v>24.8</v>
      </c>
      <c r="W169" s="174">
        <f>Tabel3[[#This Row],[Aantal uur per jaar]]*$V$4</f>
        <v>24.8</v>
      </c>
      <c r="X169" s="76"/>
    </row>
    <row r="170" spans="1:24" ht="14.1" customHeight="1" x14ac:dyDescent="0.25">
      <c r="A170" s="210" t="str">
        <f>_xlfn.CONCAT(Tabel3[[#This Row],[Locatie]],Tabel3[[#This Row],[Vloergroep]])</f>
        <v>De BoemerangLino</v>
      </c>
      <c r="C170" s="69" t="s">
        <v>114</v>
      </c>
      <c r="D170" s="70" t="s">
        <v>792</v>
      </c>
      <c r="E170" s="71" t="s">
        <v>69</v>
      </c>
      <c r="F170" s="79" t="s">
        <v>78</v>
      </c>
      <c r="G170" s="73" t="s">
        <v>51</v>
      </c>
      <c r="H170" s="73" t="s">
        <v>756</v>
      </c>
      <c r="I170" s="73" t="s">
        <v>17</v>
      </c>
      <c r="J170" s="73" t="s">
        <v>903</v>
      </c>
      <c r="K170" s="74">
        <v>20.5</v>
      </c>
      <c r="L170" s="157">
        <v>40</v>
      </c>
      <c r="M170" s="158" t="s">
        <v>886</v>
      </c>
      <c r="N170" s="158">
        <f>IF(Tabel3[[#This Row],[Uitvoerings-
momenten]]=0,0,Tabel3[[#This Row],[M2 vloer ]])</f>
        <v>0</v>
      </c>
      <c r="O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0" s="151">
        <f>Tabel3[[#This Row],[M2 vloer ]]*Tabel3[[#This Row],[Uitvoerings-
momenten]]</f>
        <v>0</v>
      </c>
      <c r="Q170" s="165">
        <f>VLOOKUP(Tabel3[[#This Row],[Frequentie]],Transformatie!$B$4:$D$12,3,0)</f>
        <v>0</v>
      </c>
      <c r="R170" s="26">
        <f>IF(Tabel3[[#This Row],[M2 op basis van uitvoeringsmomenten]]=0,0,VLOOKUP(Tabel3[[#This Row],[Ruimte categorie]],'4. Normen &amp; Tarieven'!$C$8:$L$27,Tabel3[[#This Row],[Transformatie]],0))</f>
        <v>0</v>
      </c>
      <c r="S170" s="26"/>
      <c r="T170" s="26"/>
      <c r="U170" s="26"/>
      <c r="V170" s="172">
        <f>IF(Tabel3[[#This Row],[Prestatienorm inschrijver]]=0,0,Tabel3[[#This Row],[M2 op basis van uitvoeringsmomenten]]/Tabel3[[#This Row],[Prestatienorm inschrijver]])</f>
        <v>0</v>
      </c>
      <c r="W170" s="174">
        <f>Tabel3[[#This Row],[Aantal uur per jaar]]*$V$4</f>
        <v>0</v>
      </c>
      <c r="X170" s="76"/>
    </row>
    <row r="171" spans="1:24" ht="14.1" customHeight="1" x14ac:dyDescent="0.25">
      <c r="A171" s="210" t="str">
        <f>_xlfn.CONCAT(Tabel3[[#This Row],[Locatie]],Tabel3[[#This Row],[Vloergroep]])</f>
        <v>De BoemerangLino</v>
      </c>
      <c r="C171" s="69" t="s">
        <v>114</v>
      </c>
      <c r="D171" s="70" t="s">
        <v>792</v>
      </c>
      <c r="E171" s="71" t="s">
        <v>69</v>
      </c>
      <c r="F171" s="79" t="s">
        <v>80</v>
      </c>
      <c r="G171" s="79" t="s">
        <v>75</v>
      </c>
      <c r="H171" s="73" t="s">
        <v>756</v>
      </c>
      <c r="I171" s="73" t="s">
        <v>17</v>
      </c>
      <c r="J171" s="73" t="s">
        <v>903</v>
      </c>
      <c r="K171" s="74">
        <v>14.4</v>
      </c>
      <c r="L171" s="157">
        <v>40</v>
      </c>
      <c r="M171" s="158" t="s">
        <v>886</v>
      </c>
      <c r="N171" s="158">
        <f>IF(Tabel3[[#This Row],[Uitvoerings-
momenten]]=0,0,Tabel3[[#This Row],[M2 vloer ]])</f>
        <v>0</v>
      </c>
      <c r="O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1" s="151">
        <f>Tabel3[[#This Row],[M2 vloer ]]*Tabel3[[#This Row],[Uitvoerings-
momenten]]</f>
        <v>0</v>
      </c>
      <c r="Q171" s="165">
        <f>VLOOKUP(Tabel3[[#This Row],[Frequentie]],Transformatie!$B$4:$D$12,3,0)</f>
        <v>0</v>
      </c>
      <c r="R171" s="26">
        <f>IF(Tabel3[[#This Row],[M2 op basis van uitvoeringsmomenten]]=0,0,VLOOKUP(Tabel3[[#This Row],[Ruimte categorie]],'4. Normen &amp; Tarieven'!$C$8:$L$27,Tabel3[[#This Row],[Transformatie]],0))</f>
        <v>0</v>
      </c>
      <c r="S171" s="26"/>
      <c r="T171" s="26"/>
      <c r="U171" s="26"/>
      <c r="V171" s="172">
        <f>IF(Tabel3[[#This Row],[Prestatienorm inschrijver]]=0,0,Tabel3[[#This Row],[M2 op basis van uitvoeringsmomenten]]/Tabel3[[#This Row],[Prestatienorm inschrijver]])</f>
        <v>0</v>
      </c>
      <c r="W171" s="174">
        <f>Tabel3[[#This Row],[Aantal uur per jaar]]*$V$4</f>
        <v>0</v>
      </c>
      <c r="X171" s="76"/>
    </row>
    <row r="172" spans="1:24" ht="14.1" customHeight="1" x14ac:dyDescent="0.25">
      <c r="A172" s="210" t="str">
        <f>_xlfn.CONCAT(Tabel3[[#This Row],[Locatie]],Tabel3[[#This Row],[Vloergroep]])</f>
        <v>De BoemerangLino</v>
      </c>
      <c r="C172" s="69" t="s">
        <v>114</v>
      </c>
      <c r="D172" s="70" t="s">
        <v>792</v>
      </c>
      <c r="E172" s="71" t="s">
        <v>69</v>
      </c>
      <c r="F172" s="79" t="s">
        <v>81</v>
      </c>
      <c r="G172" s="70" t="s">
        <v>140</v>
      </c>
      <c r="H172" s="73" t="s">
        <v>761</v>
      </c>
      <c r="I172" s="73" t="s">
        <v>17</v>
      </c>
      <c r="J172" s="73" t="s">
        <v>903</v>
      </c>
      <c r="K172" s="74">
        <v>19.7</v>
      </c>
      <c r="L172" s="157">
        <v>40</v>
      </c>
      <c r="M172" s="158" t="s">
        <v>879</v>
      </c>
      <c r="N172" s="158">
        <f>IF(Tabel3[[#This Row],[Uitvoerings-
momenten]]=0,0,Tabel3[[#This Row],[M2 vloer ]])</f>
        <v>19.7</v>
      </c>
      <c r="O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2" s="151">
        <f>Tabel3[[#This Row],[M2 vloer ]]*Tabel3[[#This Row],[Uitvoerings-
momenten]]</f>
        <v>3940</v>
      </c>
      <c r="Q172" s="165">
        <f>VLOOKUP(Tabel3[[#This Row],[Frequentie]],Transformatie!$B$4:$D$12,3,0)</f>
        <v>10</v>
      </c>
      <c r="R172" s="26">
        <f>IF(Tabel3[[#This Row],[M2 op basis van uitvoeringsmomenten]]=0,0,VLOOKUP(Tabel3[[#This Row],[Ruimte categorie]],'4. Normen &amp; Tarieven'!$C$8:$L$27,Tabel3[[#This Row],[Transformatie]],0))</f>
        <v>100</v>
      </c>
      <c r="S172" s="26"/>
      <c r="T172" s="26"/>
      <c r="U172" s="26"/>
      <c r="V172" s="172">
        <f>IF(Tabel3[[#This Row],[Prestatienorm inschrijver]]=0,0,Tabel3[[#This Row],[M2 op basis van uitvoeringsmomenten]]/Tabel3[[#This Row],[Prestatienorm inschrijver]])</f>
        <v>39.4</v>
      </c>
      <c r="W172" s="174">
        <f>Tabel3[[#This Row],[Aantal uur per jaar]]*$V$4</f>
        <v>39.4</v>
      </c>
      <c r="X172" s="76"/>
    </row>
    <row r="173" spans="1:24" ht="14.1" customHeight="1" x14ac:dyDescent="0.25">
      <c r="A173" s="210" t="str">
        <f>_xlfn.CONCAT(Tabel3[[#This Row],[Locatie]],Tabel3[[#This Row],[Vloergroep]])</f>
        <v>De BoemerangTapijt</v>
      </c>
      <c r="C173" s="69" t="s">
        <v>114</v>
      </c>
      <c r="D173" s="70" t="s">
        <v>792</v>
      </c>
      <c r="E173" s="71" t="s">
        <v>69</v>
      </c>
      <c r="F173" s="79" t="s">
        <v>82</v>
      </c>
      <c r="G173" s="79" t="s">
        <v>31</v>
      </c>
      <c r="H173" s="73" t="s">
        <v>815</v>
      </c>
      <c r="I173" s="73" t="s">
        <v>14</v>
      </c>
      <c r="J173" s="73" t="s">
        <v>14</v>
      </c>
      <c r="K173" s="74">
        <v>66.400000000000006</v>
      </c>
      <c r="L173" s="157">
        <v>40</v>
      </c>
      <c r="M173" s="158" t="s">
        <v>879</v>
      </c>
      <c r="N173" s="158">
        <f>IF(Tabel3[[#This Row],[Uitvoerings-
momenten]]=0,0,Tabel3[[#This Row],[M2 vloer ]])</f>
        <v>66.400000000000006</v>
      </c>
      <c r="O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3" s="151">
        <f>Tabel3[[#This Row],[M2 vloer ]]*Tabel3[[#This Row],[Uitvoerings-
momenten]]</f>
        <v>13280.000000000002</v>
      </c>
      <c r="Q173" s="165">
        <f>VLOOKUP(Tabel3[[#This Row],[Frequentie]],Transformatie!$B$4:$D$12,3,0)</f>
        <v>10</v>
      </c>
      <c r="R173" s="26">
        <f>IF(Tabel3[[#This Row],[M2 op basis van uitvoeringsmomenten]]=0,0,VLOOKUP(Tabel3[[#This Row],[Ruimte categorie]],'4. Normen &amp; Tarieven'!$C$8:$L$27,Tabel3[[#This Row],[Transformatie]],0))</f>
        <v>100</v>
      </c>
      <c r="S173" s="26"/>
      <c r="T173" s="26"/>
      <c r="U173" s="26"/>
      <c r="V173" s="172">
        <f>IF(Tabel3[[#This Row],[Prestatienorm inschrijver]]=0,0,Tabel3[[#This Row],[M2 op basis van uitvoeringsmomenten]]/Tabel3[[#This Row],[Prestatienorm inschrijver]])</f>
        <v>132.80000000000001</v>
      </c>
      <c r="W173" s="174">
        <f>Tabel3[[#This Row],[Aantal uur per jaar]]*$V$4</f>
        <v>132.80000000000001</v>
      </c>
      <c r="X173" s="76"/>
    </row>
    <row r="174" spans="1:24" ht="14.1" customHeight="1" x14ac:dyDescent="0.25">
      <c r="A174" s="210" t="str">
        <f>_xlfn.CONCAT(Tabel3[[#This Row],[Locatie]],Tabel3[[#This Row],[Vloergroep]])</f>
        <v>De BoemerangLino</v>
      </c>
      <c r="C174" s="69" t="s">
        <v>114</v>
      </c>
      <c r="D174" s="70" t="s">
        <v>792</v>
      </c>
      <c r="E174" s="71" t="s">
        <v>69</v>
      </c>
      <c r="F174" s="79" t="s">
        <v>84</v>
      </c>
      <c r="G174" s="70" t="s">
        <v>19</v>
      </c>
      <c r="H174" s="73" t="s">
        <v>761</v>
      </c>
      <c r="I174" s="73" t="s">
        <v>17</v>
      </c>
      <c r="J174" s="73" t="s">
        <v>903</v>
      </c>
      <c r="K174" s="74">
        <v>40.5</v>
      </c>
      <c r="L174" s="157">
        <v>40</v>
      </c>
      <c r="M174" s="158" t="s">
        <v>879</v>
      </c>
      <c r="N174" s="158">
        <f>IF(Tabel3[[#This Row],[Uitvoerings-
momenten]]=0,0,Tabel3[[#This Row],[M2 vloer ]])</f>
        <v>40.5</v>
      </c>
      <c r="O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4" s="151">
        <f>Tabel3[[#This Row],[M2 vloer ]]*Tabel3[[#This Row],[Uitvoerings-
momenten]]</f>
        <v>8100</v>
      </c>
      <c r="Q174" s="165">
        <f>VLOOKUP(Tabel3[[#This Row],[Frequentie]],Transformatie!$B$4:$D$12,3,0)</f>
        <v>10</v>
      </c>
      <c r="R174" s="26">
        <f>IF(Tabel3[[#This Row],[M2 op basis van uitvoeringsmomenten]]=0,0,VLOOKUP(Tabel3[[#This Row],[Ruimte categorie]],'4. Normen &amp; Tarieven'!$C$8:$L$27,Tabel3[[#This Row],[Transformatie]],0))</f>
        <v>100</v>
      </c>
      <c r="S174" s="26"/>
      <c r="T174" s="26"/>
      <c r="U174" s="26"/>
      <c r="V174" s="172">
        <f>IF(Tabel3[[#This Row],[Prestatienorm inschrijver]]=0,0,Tabel3[[#This Row],[M2 op basis van uitvoeringsmomenten]]/Tabel3[[#This Row],[Prestatienorm inschrijver]])</f>
        <v>81</v>
      </c>
      <c r="W174" s="174">
        <f>Tabel3[[#This Row],[Aantal uur per jaar]]*$V$4</f>
        <v>81</v>
      </c>
      <c r="X174" s="76"/>
    </row>
    <row r="175" spans="1:24" ht="14.1" customHeight="1" x14ac:dyDescent="0.25">
      <c r="A175" s="210" t="str">
        <f>_xlfn.CONCAT(Tabel3[[#This Row],[Locatie]],Tabel3[[#This Row],[Vloergroep]])</f>
        <v>De BoemerangHarde vloer</v>
      </c>
      <c r="C175" s="69" t="s">
        <v>114</v>
      </c>
      <c r="D175" s="70" t="s">
        <v>792</v>
      </c>
      <c r="E175" s="71" t="s">
        <v>69</v>
      </c>
      <c r="F175" s="79" t="s">
        <v>86</v>
      </c>
      <c r="G175" s="73" t="s">
        <v>21</v>
      </c>
      <c r="H175" s="73" t="s">
        <v>759</v>
      </c>
      <c r="I175" s="73" t="s">
        <v>22</v>
      </c>
      <c r="J175" s="73" t="s">
        <v>902</v>
      </c>
      <c r="K175" s="74">
        <v>1.5</v>
      </c>
      <c r="L175" s="157">
        <v>40</v>
      </c>
      <c r="M175" s="158" t="s">
        <v>879</v>
      </c>
      <c r="N175" s="158">
        <f>IF(Tabel3[[#This Row],[Uitvoerings-
momenten]]=0,0,Tabel3[[#This Row],[M2 vloer ]])</f>
        <v>1.5</v>
      </c>
      <c r="O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5" s="151">
        <f>Tabel3[[#This Row],[M2 vloer ]]*Tabel3[[#This Row],[Uitvoerings-
momenten]]</f>
        <v>300</v>
      </c>
      <c r="Q175" s="165">
        <f>VLOOKUP(Tabel3[[#This Row],[Frequentie]],Transformatie!$B$4:$D$12,3,0)</f>
        <v>10</v>
      </c>
      <c r="R175" s="26">
        <f>IF(Tabel3[[#This Row],[M2 op basis van uitvoeringsmomenten]]=0,0,VLOOKUP(Tabel3[[#This Row],[Ruimte categorie]],'4. Normen &amp; Tarieven'!$C$8:$L$27,Tabel3[[#This Row],[Transformatie]],0))</f>
        <v>100</v>
      </c>
      <c r="S175" s="26"/>
      <c r="T175" s="26"/>
      <c r="U175" s="26"/>
      <c r="V175" s="172">
        <f>IF(Tabel3[[#This Row],[Prestatienorm inschrijver]]=0,0,Tabel3[[#This Row],[M2 op basis van uitvoeringsmomenten]]/Tabel3[[#This Row],[Prestatienorm inschrijver]])</f>
        <v>3</v>
      </c>
      <c r="W175" s="174">
        <f>Tabel3[[#This Row],[Aantal uur per jaar]]*$V$4</f>
        <v>3</v>
      </c>
      <c r="X175" s="76"/>
    </row>
    <row r="176" spans="1:24" ht="14.1" customHeight="1" x14ac:dyDescent="0.25">
      <c r="A176" s="210" t="str">
        <f>_xlfn.CONCAT(Tabel3[[#This Row],[Locatie]],Tabel3[[#This Row],[Vloergroep]])</f>
        <v>De BoemerangLino</v>
      </c>
      <c r="C176" s="69" t="s">
        <v>114</v>
      </c>
      <c r="D176" s="70" t="s">
        <v>792</v>
      </c>
      <c r="E176" s="71" t="s">
        <v>69</v>
      </c>
      <c r="F176" s="79" t="s">
        <v>87</v>
      </c>
      <c r="G176" s="73" t="s">
        <v>27</v>
      </c>
      <c r="H176" s="73" t="s">
        <v>761</v>
      </c>
      <c r="I176" s="79" t="s">
        <v>17</v>
      </c>
      <c r="J176" s="73" t="s">
        <v>903</v>
      </c>
      <c r="K176" s="74">
        <v>3.9</v>
      </c>
      <c r="L176" s="157">
        <v>40</v>
      </c>
      <c r="M176" s="158" t="s">
        <v>879</v>
      </c>
      <c r="N176" s="158">
        <f>IF(Tabel3[[#This Row],[Uitvoerings-
momenten]]=0,0,Tabel3[[#This Row],[M2 vloer ]])</f>
        <v>3.9</v>
      </c>
      <c r="O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6" s="151">
        <f>Tabel3[[#This Row],[M2 vloer ]]*Tabel3[[#This Row],[Uitvoerings-
momenten]]</f>
        <v>780</v>
      </c>
      <c r="Q176" s="165">
        <f>VLOOKUP(Tabel3[[#This Row],[Frequentie]],Transformatie!$B$4:$D$12,3,0)</f>
        <v>10</v>
      </c>
      <c r="R176" s="26">
        <f>IF(Tabel3[[#This Row],[M2 op basis van uitvoeringsmomenten]]=0,0,VLOOKUP(Tabel3[[#This Row],[Ruimte categorie]],'4. Normen &amp; Tarieven'!$C$8:$L$27,Tabel3[[#This Row],[Transformatie]],0))</f>
        <v>100</v>
      </c>
      <c r="S176" s="26"/>
      <c r="T176" s="26"/>
      <c r="U176" s="26"/>
      <c r="V176" s="172">
        <f>IF(Tabel3[[#This Row],[Prestatienorm inschrijver]]=0,0,Tabel3[[#This Row],[M2 op basis van uitvoeringsmomenten]]/Tabel3[[#This Row],[Prestatienorm inschrijver]])</f>
        <v>7.8</v>
      </c>
      <c r="W176" s="174">
        <f>Tabel3[[#This Row],[Aantal uur per jaar]]*$V$4</f>
        <v>7.8</v>
      </c>
      <c r="X176" s="76"/>
    </row>
    <row r="177" spans="1:24" ht="14.1" customHeight="1" x14ac:dyDescent="0.25">
      <c r="A177" s="210" t="str">
        <f>_xlfn.CONCAT(Tabel3[[#This Row],[Locatie]],Tabel3[[#This Row],[Vloergroep]])</f>
        <v>De BoemerangTapijt</v>
      </c>
      <c r="C177" s="69" t="s">
        <v>114</v>
      </c>
      <c r="D177" s="70" t="s">
        <v>792</v>
      </c>
      <c r="E177" s="71" t="s">
        <v>69</v>
      </c>
      <c r="F177" s="79" t="s">
        <v>88</v>
      </c>
      <c r="G177" s="73" t="s">
        <v>37</v>
      </c>
      <c r="H177" s="73" t="s">
        <v>25</v>
      </c>
      <c r="I177" s="73" t="s">
        <v>14</v>
      </c>
      <c r="J177" s="73" t="s">
        <v>14</v>
      </c>
      <c r="K177" s="74">
        <v>17.899999999999999</v>
      </c>
      <c r="L177" s="157">
        <v>40</v>
      </c>
      <c r="M177" s="158" t="s">
        <v>877</v>
      </c>
      <c r="N177" s="158">
        <f>IF(Tabel3[[#This Row],[Uitvoerings-
momenten]]=0,0,Tabel3[[#This Row],[M2 vloer ]])</f>
        <v>17.899999999999999</v>
      </c>
      <c r="O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7" s="151">
        <f>Tabel3[[#This Row],[M2 vloer ]]*Tabel3[[#This Row],[Uitvoerings-
momenten]]</f>
        <v>2148</v>
      </c>
      <c r="Q177" s="165">
        <f>VLOOKUP(Tabel3[[#This Row],[Frequentie]],Transformatie!$B$4:$D$12,3,0)</f>
        <v>8</v>
      </c>
      <c r="R177" s="26">
        <f>IF(Tabel3[[#This Row],[M2 op basis van uitvoeringsmomenten]]=0,0,VLOOKUP(Tabel3[[#This Row],[Ruimte categorie]],'4. Normen &amp; Tarieven'!$C$8:$L$27,Tabel3[[#This Row],[Transformatie]],0))</f>
        <v>90</v>
      </c>
      <c r="S177" s="26"/>
      <c r="T177" s="26"/>
      <c r="U177" s="26"/>
      <c r="V177" s="172">
        <f>IF(Tabel3[[#This Row],[Prestatienorm inschrijver]]=0,0,Tabel3[[#This Row],[M2 op basis van uitvoeringsmomenten]]/Tabel3[[#This Row],[Prestatienorm inschrijver]])</f>
        <v>23.866666666666667</v>
      </c>
      <c r="W177" s="174">
        <f>Tabel3[[#This Row],[Aantal uur per jaar]]*$V$4</f>
        <v>23.866666666666667</v>
      </c>
      <c r="X177" s="76"/>
    </row>
    <row r="178" spans="1:24" ht="14.1" customHeight="1" x14ac:dyDescent="0.25">
      <c r="A178" s="210" t="str">
        <f>_xlfn.CONCAT(Tabel3[[#This Row],[Locatie]],Tabel3[[#This Row],[Vloergroep]])</f>
        <v>De BoemerangTapijt</v>
      </c>
      <c r="C178" s="69" t="s">
        <v>114</v>
      </c>
      <c r="D178" s="70" t="s">
        <v>792</v>
      </c>
      <c r="E178" s="71" t="s">
        <v>69</v>
      </c>
      <c r="F178" s="79" t="s">
        <v>89</v>
      </c>
      <c r="G178" s="73" t="s">
        <v>35</v>
      </c>
      <c r="H178" s="73" t="s">
        <v>25</v>
      </c>
      <c r="I178" s="73" t="s">
        <v>14</v>
      </c>
      <c r="J178" s="73" t="s">
        <v>14</v>
      </c>
      <c r="K178" s="74">
        <v>21.7</v>
      </c>
      <c r="L178" s="157">
        <v>40</v>
      </c>
      <c r="M178" s="158" t="s">
        <v>877</v>
      </c>
      <c r="N178" s="158">
        <f>IF(Tabel3[[#This Row],[Uitvoerings-
momenten]]=0,0,Tabel3[[#This Row],[M2 vloer ]])</f>
        <v>21.7</v>
      </c>
      <c r="O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8" s="151">
        <f>Tabel3[[#This Row],[M2 vloer ]]*Tabel3[[#This Row],[Uitvoerings-
momenten]]</f>
        <v>2604</v>
      </c>
      <c r="Q178" s="165">
        <f>VLOOKUP(Tabel3[[#This Row],[Frequentie]],Transformatie!$B$4:$D$12,3,0)</f>
        <v>8</v>
      </c>
      <c r="R178" s="26">
        <f>IF(Tabel3[[#This Row],[M2 op basis van uitvoeringsmomenten]]=0,0,VLOOKUP(Tabel3[[#This Row],[Ruimte categorie]],'4. Normen &amp; Tarieven'!$C$8:$L$27,Tabel3[[#This Row],[Transformatie]],0))</f>
        <v>90</v>
      </c>
      <c r="S178" s="26"/>
      <c r="T178" s="26"/>
      <c r="U178" s="26"/>
      <c r="V178" s="172">
        <f>IF(Tabel3[[#This Row],[Prestatienorm inschrijver]]=0,0,Tabel3[[#This Row],[M2 op basis van uitvoeringsmomenten]]/Tabel3[[#This Row],[Prestatienorm inschrijver]])</f>
        <v>28.933333333333334</v>
      </c>
      <c r="W178" s="174">
        <f>Tabel3[[#This Row],[Aantal uur per jaar]]*$V$4</f>
        <v>28.933333333333334</v>
      </c>
      <c r="X178" s="76"/>
    </row>
    <row r="179" spans="1:24" ht="14.1" customHeight="1" x14ac:dyDescent="0.25">
      <c r="A179" s="210" t="str">
        <f>_xlfn.CONCAT(Tabel3[[#This Row],[Locatie]],Tabel3[[#This Row],[Vloergroep]])</f>
        <v>De BoemerangTapijt</v>
      </c>
      <c r="C179" s="69" t="s">
        <v>114</v>
      </c>
      <c r="D179" s="70" t="s">
        <v>792</v>
      </c>
      <c r="E179" s="71" t="s">
        <v>69</v>
      </c>
      <c r="F179" s="79" t="s">
        <v>90</v>
      </c>
      <c r="G179" s="73" t="s">
        <v>37</v>
      </c>
      <c r="H179" s="73" t="s">
        <v>25</v>
      </c>
      <c r="I179" s="73" t="s">
        <v>14</v>
      </c>
      <c r="J179" s="73" t="s">
        <v>14</v>
      </c>
      <c r="K179" s="74">
        <v>27</v>
      </c>
      <c r="L179" s="157">
        <v>40</v>
      </c>
      <c r="M179" s="158" t="s">
        <v>877</v>
      </c>
      <c r="N179" s="158">
        <f>IF(Tabel3[[#This Row],[Uitvoerings-
momenten]]=0,0,Tabel3[[#This Row],[M2 vloer ]])</f>
        <v>27</v>
      </c>
      <c r="O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9" s="151">
        <f>Tabel3[[#This Row],[M2 vloer ]]*Tabel3[[#This Row],[Uitvoerings-
momenten]]</f>
        <v>3240</v>
      </c>
      <c r="Q179" s="165">
        <f>VLOOKUP(Tabel3[[#This Row],[Frequentie]],Transformatie!$B$4:$D$12,3,0)</f>
        <v>8</v>
      </c>
      <c r="R179" s="26">
        <f>IF(Tabel3[[#This Row],[M2 op basis van uitvoeringsmomenten]]=0,0,VLOOKUP(Tabel3[[#This Row],[Ruimte categorie]],'4. Normen &amp; Tarieven'!$C$8:$L$27,Tabel3[[#This Row],[Transformatie]],0))</f>
        <v>90</v>
      </c>
      <c r="S179" s="26"/>
      <c r="T179" s="26"/>
      <c r="U179" s="26"/>
      <c r="V179" s="172">
        <f>IF(Tabel3[[#This Row],[Prestatienorm inschrijver]]=0,0,Tabel3[[#This Row],[M2 op basis van uitvoeringsmomenten]]/Tabel3[[#This Row],[Prestatienorm inschrijver]])</f>
        <v>36</v>
      </c>
      <c r="W179" s="174">
        <f>Tabel3[[#This Row],[Aantal uur per jaar]]*$V$4</f>
        <v>36</v>
      </c>
      <c r="X179" s="76"/>
    </row>
    <row r="180" spans="1:24" ht="14.1" customHeight="1" x14ac:dyDescent="0.25">
      <c r="A180" s="210" t="str">
        <f>_xlfn.CONCAT(Tabel3[[#This Row],[Locatie]],Tabel3[[#This Row],[Vloergroep]])</f>
        <v>De BoemerangTapijt</v>
      </c>
      <c r="C180" s="69" t="s">
        <v>114</v>
      </c>
      <c r="D180" s="70" t="s">
        <v>792</v>
      </c>
      <c r="E180" s="71" t="s">
        <v>69</v>
      </c>
      <c r="F180" s="79" t="s">
        <v>91</v>
      </c>
      <c r="G180" s="73" t="s">
        <v>141</v>
      </c>
      <c r="H180" s="73" t="s">
        <v>25</v>
      </c>
      <c r="I180" s="73" t="s">
        <v>14</v>
      </c>
      <c r="J180" s="73" t="s">
        <v>14</v>
      </c>
      <c r="K180" s="74">
        <v>29.5</v>
      </c>
      <c r="L180" s="157">
        <v>40</v>
      </c>
      <c r="M180" s="158" t="s">
        <v>877</v>
      </c>
      <c r="N180" s="158">
        <f>IF(Tabel3[[#This Row],[Uitvoerings-
momenten]]=0,0,Tabel3[[#This Row],[M2 vloer ]])</f>
        <v>29.5</v>
      </c>
      <c r="O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0" s="151">
        <f>Tabel3[[#This Row],[M2 vloer ]]*Tabel3[[#This Row],[Uitvoerings-
momenten]]</f>
        <v>3540</v>
      </c>
      <c r="Q180" s="165">
        <f>VLOOKUP(Tabel3[[#This Row],[Frequentie]],Transformatie!$B$4:$D$12,3,0)</f>
        <v>8</v>
      </c>
      <c r="R180" s="26">
        <f>IF(Tabel3[[#This Row],[M2 op basis van uitvoeringsmomenten]]=0,0,VLOOKUP(Tabel3[[#This Row],[Ruimte categorie]],'4. Normen &amp; Tarieven'!$C$8:$L$27,Tabel3[[#This Row],[Transformatie]],0))</f>
        <v>90</v>
      </c>
      <c r="S180" s="26"/>
      <c r="T180" s="26"/>
      <c r="U180" s="26"/>
      <c r="V180" s="172">
        <f>IF(Tabel3[[#This Row],[Prestatienorm inschrijver]]=0,0,Tabel3[[#This Row],[M2 op basis van uitvoeringsmomenten]]/Tabel3[[#This Row],[Prestatienorm inschrijver]])</f>
        <v>39.333333333333336</v>
      </c>
      <c r="W180" s="174">
        <f>Tabel3[[#This Row],[Aantal uur per jaar]]*$V$4</f>
        <v>39.333333333333336</v>
      </c>
      <c r="X180" s="76"/>
    </row>
    <row r="181" spans="1:24" ht="14.1" customHeight="1" x14ac:dyDescent="0.25">
      <c r="A181" s="210" t="str">
        <f>_xlfn.CONCAT(Tabel3[[#This Row],[Locatie]],Tabel3[[#This Row],[Vloergroep]])</f>
        <v>De BoemerangLino</v>
      </c>
      <c r="C181" s="69" t="s">
        <v>114</v>
      </c>
      <c r="D181" s="70" t="s">
        <v>792</v>
      </c>
      <c r="E181" s="71" t="s">
        <v>69</v>
      </c>
      <c r="F181" s="79" t="s">
        <v>142</v>
      </c>
      <c r="G181" s="70" t="s">
        <v>19</v>
      </c>
      <c r="H181" s="73" t="s">
        <v>761</v>
      </c>
      <c r="I181" s="73" t="s">
        <v>17</v>
      </c>
      <c r="J181" s="73" t="s">
        <v>903</v>
      </c>
      <c r="K181" s="74">
        <v>29.4</v>
      </c>
      <c r="L181" s="157">
        <v>40</v>
      </c>
      <c r="M181" s="158" t="s">
        <v>879</v>
      </c>
      <c r="N181" s="158">
        <f>IF(Tabel3[[#This Row],[Uitvoerings-
momenten]]=0,0,Tabel3[[#This Row],[M2 vloer ]])</f>
        <v>29.4</v>
      </c>
      <c r="O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1" s="151">
        <f>Tabel3[[#This Row],[M2 vloer ]]*Tabel3[[#This Row],[Uitvoerings-
momenten]]</f>
        <v>5880</v>
      </c>
      <c r="Q181" s="165">
        <f>VLOOKUP(Tabel3[[#This Row],[Frequentie]],Transformatie!$B$4:$D$12,3,0)</f>
        <v>10</v>
      </c>
      <c r="R181" s="26">
        <f>IF(Tabel3[[#This Row],[M2 op basis van uitvoeringsmomenten]]=0,0,VLOOKUP(Tabel3[[#This Row],[Ruimte categorie]],'4. Normen &amp; Tarieven'!$C$8:$L$27,Tabel3[[#This Row],[Transformatie]],0))</f>
        <v>100</v>
      </c>
      <c r="S181" s="26"/>
      <c r="T181" s="26"/>
      <c r="U181" s="26"/>
      <c r="V181" s="172">
        <f>IF(Tabel3[[#This Row],[Prestatienorm inschrijver]]=0,0,Tabel3[[#This Row],[M2 op basis van uitvoeringsmomenten]]/Tabel3[[#This Row],[Prestatienorm inschrijver]])</f>
        <v>58.8</v>
      </c>
      <c r="W181" s="174">
        <f>Tabel3[[#This Row],[Aantal uur per jaar]]*$V$4</f>
        <v>58.8</v>
      </c>
      <c r="X181" s="76"/>
    </row>
    <row r="182" spans="1:24" ht="14.1" customHeight="1" x14ac:dyDescent="0.25">
      <c r="A182" s="210" t="str">
        <f>_xlfn.CONCAT(Tabel3[[#This Row],[Locatie]],Tabel3[[#This Row],[Vloergroep]])</f>
        <v>De BoemerangTapijt</v>
      </c>
      <c r="C182" s="69" t="s">
        <v>114</v>
      </c>
      <c r="D182" s="70" t="s">
        <v>792</v>
      </c>
      <c r="E182" s="71" t="s">
        <v>69</v>
      </c>
      <c r="F182" s="79" t="s">
        <v>143</v>
      </c>
      <c r="G182" s="73" t="s">
        <v>144</v>
      </c>
      <c r="H182" s="73" t="s">
        <v>25</v>
      </c>
      <c r="I182" s="73" t="s">
        <v>14</v>
      </c>
      <c r="J182" s="73" t="s">
        <v>14</v>
      </c>
      <c r="K182" s="74">
        <v>38.4</v>
      </c>
      <c r="L182" s="157">
        <v>40</v>
      </c>
      <c r="M182" s="158" t="s">
        <v>877</v>
      </c>
      <c r="N182" s="158">
        <f>IF(Tabel3[[#This Row],[Uitvoerings-
momenten]]=0,0,Tabel3[[#This Row],[M2 vloer ]])</f>
        <v>38.4</v>
      </c>
      <c r="O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2" s="151">
        <f>Tabel3[[#This Row],[M2 vloer ]]*Tabel3[[#This Row],[Uitvoerings-
momenten]]</f>
        <v>4608</v>
      </c>
      <c r="Q182" s="165">
        <f>VLOOKUP(Tabel3[[#This Row],[Frequentie]],Transformatie!$B$4:$D$12,3,0)</f>
        <v>8</v>
      </c>
      <c r="R182" s="26">
        <f>IF(Tabel3[[#This Row],[M2 op basis van uitvoeringsmomenten]]=0,0,VLOOKUP(Tabel3[[#This Row],[Ruimte categorie]],'4. Normen &amp; Tarieven'!$C$8:$L$27,Tabel3[[#This Row],[Transformatie]],0))</f>
        <v>90</v>
      </c>
      <c r="S182" s="26"/>
      <c r="T182" s="26"/>
      <c r="U182" s="26"/>
      <c r="V182" s="172">
        <f>IF(Tabel3[[#This Row],[Prestatienorm inschrijver]]=0,0,Tabel3[[#This Row],[M2 op basis van uitvoeringsmomenten]]/Tabel3[[#This Row],[Prestatienorm inschrijver]])</f>
        <v>51.2</v>
      </c>
      <c r="W182" s="174">
        <f>Tabel3[[#This Row],[Aantal uur per jaar]]*$V$4</f>
        <v>51.2</v>
      </c>
      <c r="X182" s="76"/>
    </row>
    <row r="183" spans="1:24" ht="14.1" customHeight="1" x14ac:dyDescent="0.25">
      <c r="A183" s="210" t="str">
        <f>_xlfn.CONCAT(Tabel3[[#This Row],[Locatie]],Tabel3[[#This Row],[Vloergroep]])</f>
        <v>De BoemerangTapijt</v>
      </c>
      <c r="C183" s="69" t="s">
        <v>114</v>
      </c>
      <c r="D183" s="70" t="s">
        <v>792</v>
      </c>
      <c r="E183" s="71" t="s">
        <v>69</v>
      </c>
      <c r="F183" s="79" t="s">
        <v>145</v>
      </c>
      <c r="G183" s="73" t="s">
        <v>144</v>
      </c>
      <c r="H183" s="73" t="s">
        <v>25</v>
      </c>
      <c r="I183" s="73" t="s">
        <v>14</v>
      </c>
      <c r="J183" s="73" t="s">
        <v>14</v>
      </c>
      <c r="K183" s="74">
        <v>15.6</v>
      </c>
      <c r="L183" s="157">
        <v>40</v>
      </c>
      <c r="M183" s="158" t="s">
        <v>877</v>
      </c>
      <c r="N183" s="158">
        <f>IF(Tabel3[[#This Row],[Uitvoerings-
momenten]]=0,0,Tabel3[[#This Row],[M2 vloer ]])</f>
        <v>15.6</v>
      </c>
      <c r="O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3" s="151">
        <f>Tabel3[[#This Row],[M2 vloer ]]*Tabel3[[#This Row],[Uitvoerings-
momenten]]</f>
        <v>1872</v>
      </c>
      <c r="Q183" s="165">
        <f>VLOOKUP(Tabel3[[#This Row],[Frequentie]],Transformatie!$B$4:$D$12,3,0)</f>
        <v>8</v>
      </c>
      <c r="R183" s="26">
        <f>IF(Tabel3[[#This Row],[M2 op basis van uitvoeringsmomenten]]=0,0,VLOOKUP(Tabel3[[#This Row],[Ruimte categorie]],'4. Normen &amp; Tarieven'!$C$8:$L$27,Tabel3[[#This Row],[Transformatie]],0))</f>
        <v>90</v>
      </c>
      <c r="S183" s="26"/>
      <c r="T183" s="26"/>
      <c r="U183" s="26"/>
      <c r="V183" s="172">
        <f>IF(Tabel3[[#This Row],[Prestatienorm inschrijver]]=0,0,Tabel3[[#This Row],[M2 op basis van uitvoeringsmomenten]]/Tabel3[[#This Row],[Prestatienorm inschrijver]])</f>
        <v>20.8</v>
      </c>
      <c r="W183" s="174">
        <f>Tabel3[[#This Row],[Aantal uur per jaar]]*$V$4</f>
        <v>20.8</v>
      </c>
      <c r="X183" s="76"/>
    </row>
    <row r="184" spans="1:24" ht="14.1" customHeight="1" x14ac:dyDescent="0.25">
      <c r="A184" s="210" t="str">
        <f>_xlfn.CONCAT(Tabel3[[#This Row],[Locatie]],Tabel3[[#This Row],[Vloergroep]])</f>
        <v>De BoemerangTapijt</v>
      </c>
      <c r="C184" s="69" t="s">
        <v>114</v>
      </c>
      <c r="D184" s="70" t="s">
        <v>792</v>
      </c>
      <c r="E184" s="71" t="s">
        <v>69</v>
      </c>
      <c r="F184" s="79" t="s">
        <v>146</v>
      </c>
      <c r="G184" s="73" t="s">
        <v>141</v>
      </c>
      <c r="H184" s="73" t="s">
        <v>25</v>
      </c>
      <c r="I184" s="73" t="s">
        <v>14</v>
      </c>
      <c r="J184" s="73" t="s">
        <v>14</v>
      </c>
      <c r="K184" s="74">
        <v>9.1999999999999993</v>
      </c>
      <c r="L184" s="157">
        <v>40</v>
      </c>
      <c r="M184" s="158" t="s">
        <v>877</v>
      </c>
      <c r="N184" s="158">
        <f>IF(Tabel3[[#This Row],[Uitvoerings-
momenten]]=0,0,Tabel3[[#This Row],[M2 vloer ]])</f>
        <v>9.1999999999999993</v>
      </c>
      <c r="O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4" s="151">
        <f>Tabel3[[#This Row],[M2 vloer ]]*Tabel3[[#This Row],[Uitvoerings-
momenten]]</f>
        <v>1104</v>
      </c>
      <c r="Q184" s="165">
        <f>VLOOKUP(Tabel3[[#This Row],[Frequentie]],Transformatie!$B$4:$D$12,3,0)</f>
        <v>8</v>
      </c>
      <c r="R184" s="26">
        <f>IF(Tabel3[[#This Row],[M2 op basis van uitvoeringsmomenten]]=0,0,VLOOKUP(Tabel3[[#This Row],[Ruimte categorie]],'4. Normen &amp; Tarieven'!$C$8:$L$27,Tabel3[[#This Row],[Transformatie]],0))</f>
        <v>90</v>
      </c>
      <c r="S184" s="26"/>
      <c r="T184" s="26"/>
      <c r="U184" s="26"/>
      <c r="V184" s="172">
        <f>IF(Tabel3[[#This Row],[Prestatienorm inschrijver]]=0,0,Tabel3[[#This Row],[M2 op basis van uitvoeringsmomenten]]/Tabel3[[#This Row],[Prestatienorm inschrijver]])</f>
        <v>12.266666666666667</v>
      </c>
      <c r="W184" s="174">
        <f>Tabel3[[#This Row],[Aantal uur per jaar]]*$V$4</f>
        <v>12.266666666666667</v>
      </c>
      <c r="X184" s="76"/>
    </row>
    <row r="185" spans="1:24" ht="14.1" customHeight="1" x14ac:dyDescent="0.25">
      <c r="A185" s="210" t="str">
        <f>_xlfn.CONCAT(Tabel3[[#This Row],[Locatie]],Tabel3[[#This Row],[Vloergroep]])</f>
        <v>De BoemerangHarde vloer</v>
      </c>
      <c r="C185" s="69" t="s">
        <v>114</v>
      </c>
      <c r="D185" s="70" t="s">
        <v>792</v>
      </c>
      <c r="E185" s="71" t="s">
        <v>69</v>
      </c>
      <c r="F185" s="79" t="s">
        <v>147</v>
      </c>
      <c r="G185" s="73" t="s">
        <v>21</v>
      </c>
      <c r="H185" s="73" t="s">
        <v>759</v>
      </c>
      <c r="I185" s="73" t="s">
        <v>22</v>
      </c>
      <c r="J185" s="73" t="s">
        <v>902</v>
      </c>
      <c r="K185" s="74">
        <v>2.4</v>
      </c>
      <c r="L185" s="157">
        <v>40</v>
      </c>
      <c r="M185" s="158" t="s">
        <v>879</v>
      </c>
      <c r="N185" s="158">
        <f>IF(Tabel3[[#This Row],[Uitvoerings-
momenten]]=0,0,Tabel3[[#This Row],[M2 vloer ]])</f>
        <v>2.4</v>
      </c>
      <c r="O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5" s="151">
        <f>Tabel3[[#This Row],[M2 vloer ]]*Tabel3[[#This Row],[Uitvoerings-
momenten]]</f>
        <v>480</v>
      </c>
      <c r="Q185" s="165">
        <f>VLOOKUP(Tabel3[[#This Row],[Frequentie]],Transformatie!$B$4:$D$12,3,0)</f>
        <v>10</v>
      </c>
      <c r="R185" s="26">
        <f>IF(Tabel3[[#This Row],[M2 op basis van uitvoeringsmomenten]]=0,0,VLOOKUP(Tabel3[[#This Row],[Ruimte categorie]],'4. Normen &amp; Tarieven'!$C$8:$L$27,Tabel3[[#This Row],[Transformatie]],0))</f>
        <v>100</v>
      </c>
      <c r="S185" s="26"/>
      <c r="T185" s="26"/>
      <c r="U185" s="26"/>
      <c r="V185" s="172">
        <f>IF(Tabel3[[#This Row],[Prestatienorm inschrijver]]=0,0,Tabel3[[#This Row],[M2 op basis van uitvoeringsmomenten]]/Tabel3[[#This Row],[Prestatienorm inschrijver]])</f>
        <v>4.8</v>
      </c>
      <c r="W185" s="174">
        <f>Tabel3[[#This Row],[Aantal uur per jaar]]*$V$4</f>
        <v>4.8</v>
      </c>
      <c r="X185" s="76"/>
    </row>
    <row r="186" spans="1:24" ht="14.1" customHeight="1" x14ac:dyDescent="0.25">
      <c r="A186" s="210" t="str">
        <f>_xlfn.CONCAT(Tabel3[[#This Row],[Locatie]],Tabel3[[#This Row],[Vloergroep]])</f>
        <v>De BoemerangTapijt</v>
      </c>
      <c r="C186" s="69" t="s">
        <v>114</v>
      </c>
      <c r="D186" s="70" t="s">
        <v>792</v>
      </c>
      <c r="E186" s="71" t="s">
        <v>69</v>
      </c>
      <c r="F186" s="79" t="s">
        <v>148</v>
      </c>
      <c r="G186" s="73" t="s">
        <v>35</v>
      </c>
      <c r="H186" s="73" t="s">
        <v>25</v>
      </c>
      <c r="I186" s="73" t="s">
        <v>14</v>
      </c>
      <c r="J186" s="73" t="s">
        <v>14</v>
      </c>
      <c r="K186" s="74">
        <v>33.299999999999997</v>
      </c>
      <c r="L186" s="157">
        <v>40</v>
      </c>
      <c r="M186" s="158" t="s">
        <v>877</v>
      </c>
      <c r="N186" s="158">
        <f>IF(Tabel3[[#This Row],[Uitvoerings-
momenten]]=0,0,Tabel3[[#This Row],[M2 vloer ]])</f>
        <v>33.299999999999997</v>
      </c>
      <c r="O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6" s="151">
        <f>Tabel3[[#This Row],[M2 vloer ]]*Tabel3[[#This Row],[Uitvoerings-
momenten]]</f>
        <v>3995.9999999999995</v>
      </c>
      <c r="Q186" s="165">
        <f>VLOOKUP(Tabel3[[#This Row],[Frequentie]],Transformatie!$B$4:$D$12,3,0)</f>
        <v>8</v>
      </c>
      <c r="R186" s="26">
        <f>IF(Tabel3[[#This Row],[M2 op basis van uitvoeringsmomenten]]=0,0,VLOOKUP(Tabel3[[#This Row],[Ruimte categorie]],'4. Normen &amp; Tarieven'!$C$8:$L$27,Tabel3[[#This Row],[Transformatie]],0))</f>
        <v>90</v>
      </c>
      <c r="S186" s="26"/>
      <c r="T186" s="26"/>
      <c r="U186" s="26"/>
      <c r="V186" s="172">
        <f>IF(Tabel3[[#This Row],[Prestatienorm inschrijver]]=0,0,Tabel3[[#This Row],[M2 op basis van uitvoeringsmomenten]]/Tabel3[[#This Row],[Prestatienorm inschrijver]])</f>
        <v>44.399999999999991</v>
      </c>
      <c r="W186" s="174">
        <f>Tabel3[[#This Row],[Aantal uur per jaar]]*$V$4</f>
        <v>44.399999999999991</v>
      </c>
      <c r="X186" s="76"/>
    </row>
    <row r="187" spans="1:24" ht="14.1" customHeight="1" x14ac:dyDescent="0.25">
      <c r="A187" s="210" t="str">
        <f>_xlfn.CONCAT(Tabel3[[#This Row],[Locatie]],Tabel3[[#This Row],[Vloergroep]])</f>
        <v>De BongerdHarde vloer</v>
      </c>
      <c r="C187" s="69" t="s">
        <v>157</v>
      </c>
      <c r="D187" s="70" t="s">
        <v>793</v>
      </c>
      <c r="E187" s="71" t="s">
        <v>8</v>
      </c>
      <c r="F187" s="72" t="s">
        <v>9</v>
      </c>
      <c r="G187" s="73" t="s">
        <v>10</v>
      </c>
      <c r="H187" s="73" t="s">
        <v>821</v>
      </c>
      <c r="I187" s="73" t="s">
        <v>11</v>
      </c>
      <c r="J187" s="73" t="s">
        <v>902</v>
      </c>
      <c r="K187" s="74">
        <v>25</v>
      </c>
      <c r="L187" s="157">
        <v>40</v>
      </c>
      <c r="M187" s="158" t="s">
        <v>879</v>
      </c>
      <c r="N187" s="158">
        <f>IF(Tabel3[[#This Row],[Uitvoerings-
momenten]]=0,0,Tabel3[[#This Row],[M2 vloer ]])</f>
        <v>25</v>
      </c>
      <c r="O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7" s="151">
        <f>Tabel3[[#This Row],[M2 vloer ]]*Tabel3[[#This Row],[Uitvoerings-
momenten]]</f>
        <v>5000</v>
      </c>
      <c r="Q187" s="165">
        <f>VLOOKUP(Tabel3[[#This Row],[Frequentie]],Transformatie!$B$4:$D$12,3,0)</f>
        <v>10</v>
      </c>
      <c r="R187" s="26">
        <f>IF(Tabel3[[#This Row],[M2 op basis van uitvoeringsmomenten]]=0,0,VLOOKUP(Tabel3[[#This Row],[Ruimte categorie]],'4. Normen &amp; Tarieven'!$C$8:$L$27,Tabel3[[#This Row],[Transformatie]],0))</f>
        <v>100</v>
      </c>
      <c r="S187" s="26"/>
      <c r="T187" s="26"/>
      <c r="U187" s="26"/>
      <c r="V187" s="172">
        <f>IF(Tabel3[[#This Row],[Prestatienorm inschrijver]]=0,0,Tabel3[[#This Row],[M2 op basis van uitvoeringsmomenten]]/Tabel3[[#This Row],[Prestatienorm inschrijver]])</f>
        <v>50</v>
      </c>
      <c r="W187" s="174">
        <f>Tabel3[[#This Row],[Aantal uur per jaar]]*$V$4</f>
        <v>50</v>
      </c>
      <c r="X187" s="76"/>
    </row>
    <row r="188" spans="1:24" ht="14.1" customHeight="1" x14ac:dyDescent="0.25">
      <c r="A188" s="210" t="str">
        <f>_xlfn.CONCAT(Tabel3[[#This Row],[Locatie]],Tabel3[[#This Row],[Vloergroep]])</f>
        <v>De BongerdHarde vloer</v>
      </c>
      <c r="C188" s="69" t="s">
        <v>157</v>
      </c>
      <c r="D188" s="70" t="s">
        <v>793</v>
      </c>
      <c r="E188" s="71" t="s">
        <v>8</v>
      </c>
      <c r="F188" s="72" t="s">
        <v>12</v>
      </c>
      <c r="G188" s="73" t="s">
        <v>150</v>
      </c>
      <c r="H188" s="73" t="s">
        <v>761</v>
      </c>
      <c r="I188" s="73" t="s">
        <v>33</v>
      </c>
      <c r="J188" s="73" t="s">
        <v>902</v>
      </c>
      <c r="K188" s="74">
        <v>8.74</v>
      </c>
      <c r="L188" s="157">
        <v>40</v>
      </c>
      <c r="M188" s="158" t="s">
        <v>879</v>
      </c>
      <c r="N188" s="158">
        <f>IF(Tabel3[[#This Row],[Uitvoerings-
momenten]]=0,0,Tabel3[[#This Row],[M2 vloer ]])</f>
        <v>8.74</v>
      </c>
      <c r="O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8" s="151">
        <f>Tabel3[[#This Row],[M2 vloer ]]*Tabel3[[#This Row],[Uitvoerings-
momenten]]</f>
        <v>1748</v>
      </c>
      <c r="Q188" s="165">
        <f>VLOOKUP(Tabel3[[#This Row],[Frequentie]],Transformatie!$B$4:$D$12,3,0)</f>
        <v>10</v>
      </c>
      <c r="R188" s="26">
        <f>IF(Tabel3[[#This Row],[M2 op basis van uitvoeringsmomenten]]=0,0,VLOOKUP(Tabel3[[#This Row],[Ruimte categorie]],'4. Normen &amp; Tarieven'!$C$8:$L$27,Tabel3[[#This Row],[Transformatie]],0))</f>
        <v>100</v>
      </c>
      <c r="S188" s="26"/>
      <c r="T188" s="26"/>
      <c r="U188" s="26"/>
      <c r="V188" s="172">
        <f>IF(Tabel3[[#This Row],[Prestatienorm inschrijver]]=0,0,Tabel3[[#This Row],[M2 op basis van uitvoeringsmomenten]]/Tabel3[[#This Row],[Prestatienorm inschrijver]])</f>
        <v>17.48</v>
      </c>
      <c r="W188" s="174">
        <f>Tabel3[[#This Row],[Aantal uur per jaar]]*$V$4</f>
        <v>17.48</v>
      </c>
      <c r="X188" s="76"/>
    </row>
    <row r="189" spans="1:24" ht="14.1" customHeight="1" x14ac:dyDescent="0.25">
      <c r="A189" s="210" t="str">
        <f>_xlfn.CONCAT(Tabel3[[#This Row],[Locatie]],Tabel3[[#This Row],[Vloergroep]])</f>
        <v>De BongerdHarde vloer</v>
      </c>
      <c r="C189" s="69" t="s">
        <v>157</v>
      </c>
      <c r="D189" s="70" t="s">
        <v>793</v>
      </c>
      <c r="E189" s="71" t="s">
        <v>8</v>
      </c>
      <c r="F189" s="72" t="s">
        <v>158</v>
      </c>
      <c r="G189" s="73" t="s">
        <v>159</v>
      </c>
      <c r="H189" s="73" t="s">
        <v>756</v>
      </c>
      <c r="I189" s="73" t="s">
        <v>33</v>
      </c>
      <c r="J189" s="73" t="s">
        <v>902</v>
      </c>
      <c r="K189" s="74">
        <v>1.32</v>
      </c>
      <c r="L189" s="157">
        <v>40</v>
      </c>
      <c r="M189" s="158" t="s">
        <v>886</v>
      </c>
      <c r="N189" s="158">
        <f>IF(Tabel3[[#This Row],[Uitvoerings-
momenten]]=0,0,Tabel3[[#This Row],[M2 vloer ]])</f>
        <v>0</v>
      </c>
      <c r="O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89" s="151">
        <f>Tabel3[[#This Row],[M2 vloer ]]*Tabel3[[#This Row],[Uitvoerings-
momenten]]</f>
        <v>0</v>
      </c>
      <c r="Q189" s="165">
        <f>VLOOKUP(Tabel3[[#This Row],[Frequentie]],Transformatie!$B$4:$D$12,3,0)</f>
        <v>0</v>
      </c>
      <c r="R189" s="26">
        <f>IF(Tabel3[[#This Row],[M2 op basis van uitvoeringsmomenten]]=0,0,VLOOKUP(Tabel3[[#This Row],[Ruimte categorie]],'4. Normen &amp; Tarieven'!$C$8:$L$27,Tabel3[[#This Row],[Transformatie]],0))</f>
        <v>0</v>
      </c>
      <c r="S189" s="26"/>
      <c r="T189" s="26"/>
      <c r="U189" s="26"/>
      <c r="V189" s="172">
        <f>IF(Tabel3[[#This Row],[Prestatienorm inschrijver]]=0,0,Tabel3[[#This Row],[M2 op basis van uitvoeringsmomenten]]/Tabel3[[#This Row],[Prestatienorm inschrijver]])</f>
        <v>0</v>
      </c>
      <c r="W189" s="174">
        <f>Tabel3[[#This Row],[Aantal uur per jaar]]*$V$4</f>
        <v>0</v>
      </c>
      <c r="X189" s="76"/>
    </row>
    <row r="190" spans="1:24" ht="14.1" customHeight="1" x14ac:dyDescent="0.25">
      <c r="A190" s="210" t="str">
        <f>_xlfn.CONCAT(Tabel3[[#This Row],[Locatie]],Tabel3[[#This Row],[Vloergroep]])</f>
        <v>De BongerdHarde vloer</v>
      </c>
      <c r="C190" s="69" t="s">
        <v>157</v>
      </c>
      <c r="D190" s="70" t="s">
        <v>793</v>
      </c>
      <c r="E190" s="71" t="s">
        <v>8</v>
      </c>
      <c r="F190" s="72" t="s">
        <v>160</v>
      </c>
      <c r="G190" s="73" t="s">
        <v>37</v>
      </c>
      <c r="H190" s="73" t="s">
        <v>25</v>
      </c>
      <c r="I190" s="73" t="s">
        <v>33</v>
      </c>
      <c r="J190" s="73" t="s">
        <v>902</v>
      </c>
      <c r="K190" s="74">
        <v>19.690000000000001</v>
      </c>
      <c r="L190" s="157">
        <v>40</v>
      </c>
      <c r="M190" s="158" t="s">
        <v>877</v>
      </c>
      <c r="N190" s="158">
        <f>IF(Tabel3[[#This Row],[Uitvoerings-
momenten]]=0,0,Tabel3[[#This Row],[M2 vloer ]])</f>
        <v>19.690000000000001</v>
      </c>
      <c r="O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0" s="151">
        <f>Tabel3[[#This Row],[M2 vloer ]]*Tabel3[[#This Row],[Uitvoerings-
momenten]]</f>
        <v>2362.8000000000002</v>
      </c>
      <c r="Q190" s="165">
        <f>VLOOKUP(Tabel3[[#This Row],[Frequentie]],Transformatie!$B$4:$D$12,3,0)</f>
        <v>8</v>
      </c>
      <c r="R190" s="26">
        <f>IF(Tabel3[[#This Row],[M2 op basis van uitvoeringsmomenten]]=0,0,VLOOKUP(Tabel3[[#This Row],[Ruimte categorie]],'4. Normen &amp; Tarieven'!$C$8:$L$27,Tabel3[[#This Row],[Transformatie]],0))</f>
        <v>90</v>
      </c>
      <c r="S190" s="26"/>
      <c r="T190" s="26"/>
      <c r="U190" s="26"/>
      <c r="V190" s="172">
        <f>IF(Tabel3[[#This Row],[Prestatienorm inschrijver]]=0,0,Tabel3[[#This Row],[M2 op basis van uitvoeringsmomenten]]/Tabel3[[#This Row],[Prestatienorm inschrijver]])</f>
        <v>26.253333333333334</v>
      </c>
      <c r="W190" s="174">
        <f>Tabel3[[#This Row],[Aantal uur per jaar]]*$V$4</f>
        <v>26.253333333333334</v>
      </c>
      <c r="X190" s="76"/>
    </row>
    <row r="191" spans="1:24" ht="14.1" customHeight="1" x14ac:dyDescent="0.25">
      <c r="A191" s="210" t="str">
        <f>_xlfn.CONCAT(Tabel3[[#This Row],[Locatie]],Tabel3[[#This Row],[Vloergroep]])</f>
        <v>De BongerdHarde vloer</v>
      </c>
      <c r="C191" s="69" t="s">
        <v>157</v>
      </c>
      <c r="D191" s="70" t="s">
        <v>793</v>
      </c>
      <c r="E191" s="71" t="s">
        <v>8</v>
      </c>
      <c r="F191" s="72" t="s">
        <v>161</v>
      </c>
      <c r="G191" s="73" t="s">
        <v>162</v>
      </c>
      <c r="H191" s="73" t="s">
        <v>25</v>
      </c>
      <c r="I191" s="73" t="s">
        <v>33</v>
      </c>
      <c r="J191" s="73" t="s">
        <v>902</v>
      </c>
      <c r="K191" s="74">
        <v>12.17</v>
      </c>
      <c r="L191" s="157">
        <v>40</v>
      </c>
      <c r="M191" s="158" t="s">
        <v>877</v>
      </c>
      <c r="N191" s="158">
        <f>IF(Tabel3[[#This Row],[Uitvoerings-
momenten]]=0,0,Tabel3[[#This Row],[M2 vloer ]])</f>
        <v>12.17</v>
      </c>
      <c r="O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1" s="151">
        <f>Tabel3[[#This Row],[M2 vloer ]]*Tabel3[[#This Row],[Uitvoerings-
momenten]]</f>
        <v>1460.4</v>
      </c>
      <c r="Q191" s="165">
        <f>VLOOKUP(Tabel3[[#This Row],[Frequentie]],Transformatie!$B$4:$D$12,3,0)</f>
        <v>8</v>
      </c>
      <c r="R191" s="26">
        <f>IF(Tabel3[[#This Row],[M2 op basis van uitvoeringsmomenten]]=0,0,VLOOKUP(Tabel3[[#This Row],[Ruimte categorie]],'4. Normen &amp; Tarieven'!$C$8:$L$27,Tabel3[[#This Row],[Transformatie]],0))</f>
        <v>90</v>
      </c>
      <c r="S191" s="26"/>
      <c r="T191" s="26"/>
      <c r="U191" s="26"/>
      <c r="V191" s="172">
        <f>IF(Tabel3[[#This Row],[Prestatienorm inschrijver]]=0,0,Tabel3[[#This Row],[M2 op basis van uitvoeringsmomenten]]/Tabel3[[#This Row],[Prestatienorm inschrijver]])</f>
        <v>16.226666666666667</v>
      </c>
      <c r="W191" s="174">
        <f>Tabel3[[#This Row],[Aantal uur per jaar]]*$V$4</f>
        <v>16.226666666666667</v>
      </c>
      <c r="X191" s="76"/>
    </row>
    <row r="192" spans="1:24" ht="14.1" customHeight="1" x14ac:dyDescent="0.25">
      <c r="A192" s="210" t="str">
        <f>_xlfn.CONCAT(Tabel3[[#This Row],[Locatie]],Tabel3[[#This Row],[Vloergroep]])</f>
        <v>De BongerdHarde vloer</v>
      </c>
      <c r="C192" s="69" t="s">
        <v>157</v>
      </c>
      <c r="D192" s="70" t="s">
        <v>793</v>
      </c>
      <c r="E192" s="71" t="s">
        <v>8</v>
      </c>
      <c r="F192" s="72" t="s">
        <v>163</v>
      </c>
      <c r="G192" s="73" t="s">
        <v>164</v>
      </c>
      <c r="H192" s="73" t="s">
        <v>756</v>
      </c>
      <c r="I192" s="73" t="s">
        <v>33</v>
      </c>
      <c r="J192" s="73" t="s">
        <v>902</v>
      </c>
      <c r="K192" s="74">
        <v>6.23</v>
      </c>
      <c r="L192" s="157">
        <v>40</v>
      </c>
      <c r="M192" s="158" t="s">
        <v>886</v>
      </c>
      <c r="N192" s="158">
        <f>IF(Tabel3[[#This Row],[Uitvoerings-
momenten]]=0,0,Tabel3[[#This Row],[M2 vloer ]])</f>
        <v>0</v>
      </c>
      <c r="O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2" s="151">
        <f>Tabel3[[#This Row],[M2 vloer ]]*Tabel3[[#This Row],[Uitvoerings-
momenten]]</f>
        <v>0</v>
      </c>
      <c r="Q192" s="165">
        <f>VLOOKUP(Tabel3[[#This Row],[Frequentie]],Transformatie!$B$4:$D$12,3,0)</f>
        <v>0</v>
      </c>
      <c r="R192" s="26">
        <f>IF(Tabel3[[#This Row],[M2 op basis van uitvoeringsmomenten]]=0,0,VLOOKUP(Tabel3[[#This Row],[Ruimte categorie]],'4. Normen &amp; Tarieven'!$C$8:$L$27,Tabel3[[#This Row],[Transformatie]],0))</f>
        <v>0</v>
      </c>
      <c r="S192" s="26"/>
      <c r="T192" s="26"/>
      <c r="U192" s="26"/>
      <c r="V192" s="172">
        <f>IF(Tabel3[[#This Row],[Prestatienorm inschrijver]]=0,0,Tabel3[[#This Row],[M2 op basis van uitvoeringsmomenten]]/Tabel3[[#This Row],[Prestatienorm inschrijver]])</f>
        <v>0</v>
      </c>
      <c r="W192" s="174">
        <f>Tabel3[[#This Row],[Aantal uur per jaar]]*$V$4</f>
        <v>0</v>
      </c>
      <c r="X192" s="76"/>
    </row>
    <row r="193" spans="1:24" ht="14.1" customHeight="1" x14ac:dyDescent="0.25">
      <c r="A193" s="210" t="str">
        <f>_xlfn.CONCAT(Tabel3[[#This Row],[Locatie]],Tabel3[[#This Row],[Vloergroep]])</f>
        <v>De BongerdHarde vloer</v>
      </c>
      <c r="C193" s="69" t="s">
        <v>157</v>
      </c>
      <c r="D193" s="70" t="s">
        <v>793</v>
      </c>
      <c r="E193" s="71" t="s">
        <v>8</v>
      </c>
      <c r="F193" s="72" t="s">
        <v>165</v>
      </c>
      <c r="G193" s="73" t="s">
        <v>115</v>
      </c>
      <c r="H193" s="73" t="s">
        <v>756</v>
      </c>
      <c r="I193" s="73" t="s">
        <v>33</v>
      </c>
      <c r="J193" s="73" t="s">
        <v>902</v>
      </c>
      <c r="K193" s="74">
        <v>2.2200000000000002</v>
      </c>
      <c r="L193" s="157">
        <v>40</v>
      </c>
      <c r="M193" s="158" t="s">
        <v>886</v>
      </c>
      <c r="N193" s="158">
        <f>IF(Tabel3[[#This Row],[Uitvoerings-
momenten]]=0,0,Tabel3[[#This Row],[M2 vloer ]])</f>
        <v>0</v>
      </c>
      <c r="O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3" s="151">
        <f>Tabel3[[#This Row],[M2 vloer ]]*Tabel3[[#This Row],[Uitvoerings-
momenten]]</f>
        <v>0</v>
      </c>
      <c r="Q193" s="165">
        <f>VLOOKUP(Tabel3[[#This Row],[Frequentie]],Transformatie!$B$4:$D$12,3,0)</f>
        <v>0</v>
      </c>
      <c r="R193" s="26">
        <f>IF(Tabel3[[#This Row],[M2 op basis van uitvoeringsmomenten]]=0,0,VLOOKUP(Tabel3[[#This Row],[Ruimte categorie]],'4. Normen &amp; Tarieven'!$C$8:$L$27,Tabel3[[#This Row],[Transformatie]],0))</f>
        <v>0</v>
      </c>
      <c r="S193" s="26"/>
      <c r="T193" s="26"/>
      <c r="U193" s="26"/>
      <c r="V193" s="172">
        <f>IF(Tabel3[[#This Row],[Prestatienorm inschrijver]]=0,0,Tabel3[[#This Row],[M2 op basis van uitvoeringsmomenten]]/Tabel3[[#This Row],[Prestatienorm inschrijver]])</f>
        <v>0</v>
      </c>
      <c r="W193" s="174">
        <f>Tabel3[[#This Row],[Aantal uur per jaar]]*$V$4</f>
        <v>0</v>
      </c>
      <c r="X193" s="76"/>
    </row>
    <row r="194" spans="1:24" ht="14.1" customHeight="1" x14ac:dyDescent="0.25">
      <c r="A194" s="210" t="str">
        <f>_xlfn.CONCAT(Tabel3[[#This Row],[Locatie]],Tabel3[[#This Row],[Vloergroep]])</f>
        <v>De BongerdHarde vloer</v>
      </c>
      <c r="C194" s="69" t="s">
        <v>157</v>
      </c>
      <c r="D194" s="70" t="s">
        <v>793</v>
      </c>
      <c r="E194" s="71" t="s">
        <v>8</v>
      </c>
      <c r="F194" s="72" t="s">
        <v>166</v>
      </c>
      <c r="G194" s="73" t="s">
        <v>167</v>
      </c>
      <c r="H194" s="73" t="s">
        <v>781</v>
      </c>
      <c r="I194" s="73" t="s">
        <v>33</v>
      </c>
      <c r="J194" s="73" t="s">
        <v>902</v>
      </c>
      <c r="K194" s="74">
        <v>3.41</v>
      </c>
      <c r="L194" s="157">
        <v>40</v>
      </c>
      <c r="M194" s="158" t="s">
        <v>879</v>
      </c>
      <c r="N194" s="158">
        <f>IF(Tabel3[[#This Row],[Uitvoerings-
momenten]]=0,0,Tabel3[[#This Row],[M2 vloer ]])</f>
        <v>3.41</v>
      </c>
      <c r="O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4" s="151">
        <f>Tabel3[[#This Row],[M2 vloer ]]*Tabel3[[#This Row],[Uitvoerings-
momenten]]</f>
        <v>682</v>
      </c>
      <c r="Q194" s="165">
        <f>VLOOKUP(Tabel3[[#This Row],[Frequentie]],Transformatie!$B$4:$D$12,3,0)</f>
        <v>10</v>
      </c>
      <c r="R194" s="26">
        <f>IF(Tabel3[[#This Row],[M2 op basis van uitvoeringsmomenten]]=0,0,VLOOKUP(Tabel3[[#This Row],[Ruimte categorie]],'4. Normen &amp; Tarieven'!$C$8:$L$27,Tabel3[[#This Row],[Transformatie]],0))</f>
        <v>100</v>
      </c>
      <c r="S194" s="26"/>
      <c r="T194" s="26"/>
      <c r="U194" s="26"/>
      <c r="V194" s="172">
        <f>IF(Tabel3[[#This Row],[Prestatienorm inschrijver]]=0,0,Tabel3[[#This Row],[M2 op basis van uitvoeringsmomenten]]/Tabel3[[#This Row],[Prestatienorm inschrijver]])</f>
        <v>6.82</v>
      </c>
      <c r="W194" s="174">
        <f>Tabel3[[#This Row],[Aantal uur per jaar]]*$V$4</f>
        <v>6.82</v>
      </c>
      <c r="X194" s="76"/>
    </row>
    <row r="195" spans="1:24" ht="14.1" customHeight="1" x14ac:dyDescent="0.25">
      <c r="A195" s="210" t="str">
        <f>_xlfn.CONCAT(Tabel3[[#This Row],[Locatie]],Tabel3[[#This Row],[Vloergroep]])</f>
        <v>De BongerdHarde vloer</v>
      </c>
      <c r="C195" s="69" t="s">
        <v>157</v>
      </c>
      <c r="D195" s="70" t="s">
        <v>793</v>
      </c>
      <c r="E195" s="71" t="s">
        <v>8</v>
      </c>
      <c r="F195" s="72" t="s">
        <v>168</v>
      </c>
      <c r="G195" s="73" t="s">
        <v>29</v>
      </c>
      <c r="H195" s="73" t="s">
        <v>781</v>
      </c>
      <c r="I195" s="73" t="s">
        <v>33</v>
      </c>
      <c r="J195" s="73" t="s">
        <v>902</v>
      </c>
      <c r="K195" s="74">
        <v>3.38</v>
      </c>
      <c r="L195" s="157">
        <v>40</v>
      </c>
      <c r="M195" s="158" t="s">
        <v>879</v>
      </c>
      <c r="N195" s="158">
        <f>IF(Tabel3[[#This Row],[Uitvoerings-
momenten]]=0,0,Tabel3[[#This Row],[M2 vloer ]])</f>
        <v>3.38</v>
      </c>
      <c r="O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5" s="151">
        <f>Tabel3[[#This Row],[M2 vloer ]]*Tabel3[[#This Row],[Uitvoerings-
momenten]]</f>
        <v>676</v>
      </c>
      <c r="Q195" s="165">
        <f>VLOOKUP(Tabel3[[#This Row],[Frequentie]],Transformatie!$B$4:$D$12,3,0)</f>
        <v>10</v>
      </c>
      <c r="R195" s="26">
        <f>IF(Tabel3[[#This Row],[M2 op basis van uitvoeringsmomenten]]=0,0,VLOOKUP(Tabel3[[#This Row],[Ruimte categorie]],'4. Normen &amp; Tarieven'!$C$8:$L$27,Tabel3[[#This Row],[Transformatie]],0))</f>
        <v>100</v>
      </c>
      <c r="S195" s="26"/>
      <c r="T195" s="26"/>
      <c r="U195" s="26"/>
      <c r="V195" s="172">
        <f>IF(Tabel3[[#This Row],[Prestatienorm inschrijver]]=0,0,Tabel3[[#This Row],[M2 op basis van uitvoeringsmomenten]]/Tabel3[[#This Row],[Prestatienorm inschrijver]])</f>
        <v>6.76</v>
      </c>
      <c r="W195" s="174">
        <f>Tabel3[[#This Row],[Aantal uur per jaar]]*$V$4</f>
        <v>6.76</v>
      </c>
      <c r="X195" s="76"/>
    </row>
    <row r="196" spans="1:24" ht="14.1" customHeight="1" x14ac:dyDescent="0.25">
      <c r="A196" s="210" t="str">
        <f>_xlfn.CONCAT(Tabel3[[#This Row],[Locatie]],Tabel3[[#This Row],[Vloergroep]])</f>
        <v>De BongerdHarde vloer</v>
      </c>
      <c r="C196" s="69" t="s">
        <v>157</v>
      </c>
      <c r="D196" s="70" t="s">
        <v>793</v>
      </c>
      <c r="E196" s="71" t="s">
        <v>8</v>
      </c>
      <c r="F196" s="72" t="s">
        <v>169</v>
      </c>
      <c r="G196" s="73" t="s">
        <v>170</v>
      </c>
      <c r="H196" s="73" t="s">
        <v>756</v>
      </c>
      <c r="I196" s="73" t="s">
        <v>33</v>
      </c>
      <c r="J196" s="73" t="s">
        <v>902</v>
      </c>
      <c r="K196" s="74">
        <v>3.39</v>
      </c>
      <c r="L196" s="157">
        <v>40</v>
      </c>
      <c r="M196" s="158" t="s">
        <v>886</v>
      </c>
      <c r="N196" s="158">
        <f>IF(Tabel3[[#This Row],[Uitvoerings-
momenten]]=0,0,Tabel3[[#This Row],[M2 vloer ]])</f>
        <v>0</v>
      </c>
      <c r="O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6" s="151">
        <f>Tabel3[[#This Row],[M2 vloer ]]*Tabel3[[#This Row],[Uitvoerings-
momenten]]</f>
        <v>0</v>
      </c>
      <c r="Q196" s="165">
        <f>VLOOKUP(Tabel3[[#This Row],[Frequentie]],Transformatie!$B$4:$D$12,3,0)</f>
        <v>0</v>
      </c>
      <c r="R196" s="26">
        <f>IF(Tabel3[[#This Row],[M2 op basis van uitvoeringsmomenten]]=0,0,VLOOKUP(Tabel3[[#This Row],[Ruimte categorie]],'4. Normen &amp; Tarieven'!$C$8:$L$27,Tabel3[[#This Row],[Transformatie]],0))</f>
        <v>0</v>
      </c>
      <c r="S196" s="26"/>
      <c r="T196" s="26"/>
      <c r="U196" s="26"/>
      <c r="V196" s="172">
        <f>IF(Tabel3[[#This Row],[Prestatienorm inschrijver]]=0,0,Tabel3[[#This Row],[M2 op basis van uitvoeringsmomenten]]/Tabel3[[#This Row],[Prestatienorm inschrijver]])</f>
        <v>0</v>
      </c>
      <c r="W196" s="174">
        <f>Tabel3[[#This Row],[Aantal uur per jaar]]*$V$4</f>
        <v>0</v>
      </c>
      <c r="X196" s="76"/>
    </row>
    <row r="197" spans="1:24" ht="14.1" customHeight="1" x14ac:dyDescent="0.25">
      <c r="A197" s="210" t="str">
        <f>_xlfn.CONCAT(Tabel3[[#This Row],[Locatie]],Tabel3[[#This Row],[Vloergroep]])</f>
        <v>De BongerdHarde vloer</v>
      </c>
      <c r="C197" s="69" t="s">
        <v>157</v>
      </c>
      <c r="D197" s="70" t="s">
        <v>793</v>
      </c>
      <c r="E197" s="71" t="s">
        <v>8</v>
      </c>
      <c r="F197" s="72" t="s">
        <v>36</v>
      </c>
      <c r="G197" s="73" t="s">
        <v>75</v>
      </c>
      <c r="H197" s="73" t="s">
        <v>756</v>
      </c>
      <c r="I197" s="73" t="s">
        <v>33</v>
      </c>
      <c r="J197" s="73" t="s">
        <v>902</v>
      </c>
      <c r="K197" s="74">
        <v>7.09</v>
      </c>
      <c r="L197" s="157">
        <v>40</v>
      </c>
      <c r="M197" s="158" t="s">
        <v>886</v>
      </c>
      <c r="N197" s="158">
        <f>IF(Tabel3[[#This Row],[Uitvoerings-
momenten]]=0,0,Tabel3[[#This Row],[M2 vloer ]])</f>
        <v>0</v>
      </c>
      <c r="O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7" s="151">
        <f>Tabel3[[#This Row],[M2 vloer ]]*Tabel3[[#This Row],[Uitvoerings-
momenten]]</f>
        <v>0</v>
      </c>
      <c r="Q197" s="165">
        <f>VLOOKUP(Tabel3[[#This Row],[Frequentie]],Transformatie!$B$4:$D$12,3,0)</f>
        <v>0</v>
      </c>
      <c r="R197" s="26">
        <f>IF(Tabel3[[#This Row],[M2 op basis van uitvoeringsmomenten]]=0,0,VLOOKUP(Tabel3[[#This Row],[Ruimte categorie]],'4. Normen &amp; Tarieven'!$C$8:$L$27,Tabel3[[#This Row],[Transformatie]],0))</f>
        <v>0</v>
      </c>
      <c r="S197" s="26"/>
      <c r="T197" s="26"/>
      <c r="U197" s="26"/>
      <c r="V197" s="172">
        <f>IF(Tabel3[[#This Row],[Prestatienorm inschrijver]]=0,0,Tabel3[[#This Row],[M2 op basis van uitvoeringsmomenten]]/Tabel3[[#This Row],[Prestatienorm inschrijver]])</f>
        <v>0</v>
      </c>
      <c r="W197" s="174">
        <f>Tabel3[[#This Row],[Aantal uur per jaar]]*$V$4</f>
        <v>0</v>
      </c>
      <c r="X197" s="76"/>
    </row>
    <row r="198" spans="1:24" ht="14.1" customHeight="1" x14ac:dyDescent="0.25">
      <c r="A198" s="210" t="str">
        <f>_xlfn.CONCAT(Tabel3[[#This Row],[Locatie]],Tabel3[[#This Row],[Vloergroep]])</f>
        <v>De BongerdHarde vloer</v>
      </c>
      <c r="C198" s="69" t="s">
        <v>157</v>
      </c>
      <c r="D198" s="70" t="s">
        <v>793</v>
      </c>
      <c r="E198" s="71" t="s">
        <v>8</v>
      </c>
      <c r="F198" s="72" t="s">
        <v>38</v>
      </c>
      <c r="G198" s="70" t="s">
        <v>171</v>
      </c>
      <c r="H198" s="73" t="s">
        <v>25</v>
      </c>
      <c r="I198" s="73" t="s">
        <v>33</v>
      </c>
      <c r="J198" s="73" t="s">
        <v>902</v>
      </c>
      <c r="K198" s="74">
        <v>22.42</v>
      </c>
      <c r="L198" s="157">
        <v>40</v>
      </c>
      <c r="M198" s="158" t="s">
        <v>877</v>
      </c>
      <c r="N198" s="158">
        <f>IF(Tabel3[[#This Row],[Uitvoerings-
momenten]]=0,0,Tabel3[[#This Row],[M2 vloer ]])</f>
        <v>22.42</v>
      </c>
      <c r="O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8" s="151">
        <f>Tabel3[[#This Row],[M2 vloer ]]*Tabel3[[#This Row],[Uitvoerings-
momenten]]</f>
        <v>2690.4</v>
      </c>
      <c r="Q198" s="165">
        <f>VLOOKUP(Tabel3[[#This Row],[Frequentie]],Transformatie!$B$4:$D$12,3,0)</f>
        <v>8</v>
      </c>
      <c r="R198" s="26">
        <f>IF(Tabel3[[#This Row],[M2 op basis van uitvoeringsmomenten]]=0,0,VLOOKUP(Tabel3[[#This Row],[Ruimte categorie]],'4. Normen &amp; Tarieven'!$C$8:$L$27,Tabel3[[#This Row],[Transformatie]],0))</f>
        <v>90</v>
      </c>
      <c r="S198" s="26"/>
      <c r="T198" s="26"/>
      <c r="U198" s="26"/>
      <c r="V198" s="172">
        <f>IF(Tabel3[[#This Row],[Prestatienorm inschrijver]]=0,0,Tabel3[[#This Row],[M2 op basis van uitvoeringsmomenten]]/Tabel3[[#This Row],[Prestatienorm inschrijver]])</f>
        <v>29.893333333333334</v>
      </c>
      <c r="W198" s="174">
        <f>Tabel3[[#This Row],[Aantal uur per jaar]]*$V$4</f>
        <v>29.893333333333334</v>
      </c>
      <c r="X198" s="76"/>
    </row>
    <row r="199" spans="1:24" ht="14.1" customHeight="1" x14ac:dyDescent="0.25">
      <c r="A199" s="210" t="str">
        <f>_xlfn.CONCAT(Tabel3[[#This Row],[Locatie]],Tabel3[[#This Row],[Vloergroep]])</f>
        <v>De BongerdHarde vloer</v>
      </c>
      <c r="C199" s="69" t="s">
        <v>157</v>
      </c>
      <c r="D199" s="70" t="s">
        <v>793</v>
      </c>
      <c r="E199" s="71" t="s">
        <v>8</v>
      </c>
      <c r="F199" s="72" t="s">
        <v>172</v>
      </c>
      <c r="G199" s="73" t="s">
        <v>173</v>
      </c>
      <c r="H199" s="77" t="s">
        <v>25</v>
      </c>
      <c r="I199" s="73" t="s">
        <v>33</v>
      </c>
      <c r="J199" s="73" t="s">
        <v>902</v>
      </c>
      <c r="K199" s="74">
        <v>5.94</v>
      </c>
      <c r="L199" s="157">
        <v>40</v>
      </c>
      <c r="M199" s="158" t="s">
        <v>877</v>
      </c>
      <c r="N199" s="158">
        <f>IF(Tabel3[[#This Row],[Uitvoerings-
momenten]]=0,0,Tabel3[[#This Row],[M2 vloer ]])</f>
        <v>5.94</v>
      </c>
      <c r="O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9" s="151">
        <f>Tabel3[[#This Row],[M2 vloer ]]*Tabel3[[#This Row],[Uitvoerings-
momenten]]</f>
        <v>712.80000000000007</v>
      </c>
      <c r="Q199" s="165">
        <f>VLOOKUP(Tabel3[[#This Row],[Frequentie]],Transformatie!$B$4:$D$12,3,0)</f>
        <v>8</v>
      </c>
      <c r="R199" s="26">
        <f>IF(Tabel3[[#This Row],[M2 op basis van uitvoeringsmomenten]]=0,0,VLOOKUP(Tabel3[[#This Row],[Ruimte categorie]],'4. Normen &amp; Tarieven'!$C$8:$L$27,Tabel3[[#This Row],[Transformatie]],0))</f>
        <v>90</v>
      </c>
      <c r="S199" s="26"/>
      <c r="T199" s="26"/>
      <c r="U199" s="26"/>
      <c r="V199" s="172">
        <f>IF(Tabel3[[#This Row],[Prestatienorm inschrijver]]=0,0,Tabel3[[#This Row],[M2 op basis van uitvoeringsmomenten]]/Tabel3[[#This Row],[Prestatienorm inschrijver]])</f>
        <v>7.9200000000000008</v>
      </c>
      <c r="W199" s="174">
        <f>Tabel3[[#This Row],[Aantal uur per jaar]]*$V$4</f>
        <v>7.9200000000000008</v>
      </c>
      <c r="X199" s="76"/>
    </row>
    <row r="200" spans="1:24" ht="14.1" customHeight="1" x14ac:dyDescent="0.25">
      <c r="A200" s="210" t="str">
        <f>_xlfn.CONCAT(Tabel3[[#This Row],[Locatie]],Tabel3[[#This Row],[Vloergroep]])</f>
        <v>De BongerdHarde vloer</v>
      </c>
      <c r="C200" s="69" t="s">
        <v>157</v>
      </c>
      <c r="D200" s="70" t="s">
        <v>793</v>
      </c>
      <c r="E200" s="71" t="s">
        <v>8</v>
      </c>
      <c r="F200" s="72" t="s">
        <v>174</v>
      </c>
      <c r="G200" s="73" t="s">
        <v>175</v>
      </c>
      <c r="H200" s="73" t="s">
        <v>25</v>
      </c>
      <c r="I200" s="73" t="s">
        <v>33</v>
      </c>
      <c r="J200" s="73" t="s">
        <v>902</v>
      </c>
      <c r="K200" s="74">
        <v>5.94</v>
      </c>
      <c r="L200" s="157">
        <v>40</v>
      </c>
      <c r="M200" s="158" t="s">
        <v>877</v>
      </c>
      <c r="N200" s="158">
        <f>IF(Tabel3[[#This Row],[Uitvoerings-
momenten]]=0,0,Tabel3[[#This Row],[M2 vloer ]])</f>
        <v>5.94</v>
      </c>
      <c r="O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00" s="151">
        <f>Tabel3[[#This Row],[M2 vloer ]]*Tabel3[[#This Row],[Uitvoerings-
momenten]]</f>
        <v>712.80000000000007</v>
      </c>
      <c r="Q200" s="165">
        <f>VLOOKUP(Tabel3[[#This Row],[Frequentie]],Transformatie!$B$4:$D$12,3,0)</f>
        <v>8</v>
      </c>
      <c r="R200" s="26">
        <f>IF(Tabel3[[#This Row],[M2 op basis van uitvoeringsmomenten]]=0,0,VLOOKUP(Tabel3[[#This Row],[Ruimte categorie]],'4. Normen &amp; Tarieven'!$C$8:$L$27,Tabel3[[#This Row],[Transformatie]],0))</f>
        <v>90</v>
      </c>
      <c r="S200" s="26"/>
      <c r="T200" s="26"/>
      <c r="U200" s="26"/>
      <c r="V200" s="172">
        <f>IF(Tabel3[[#This Row],[Prestatienorm inschrijver]]=0,0,Tabel3[[#This Row],[M2 op basis van uitvoeringsmomenten]]/Tabel3[[#This Row],[Prestatienorm inschrijver]])</f>
        <v>7.9200000000000008</v>
      </c>
      <c r="W200" s="174">
        <f>Tabel3[[#This Row],[Aantal uur per jaar]]*$V$4</f>
        <v>7.9200000000000008</v>
      </c>
      <c r="X200" s="76"/>
    </row>
    <row r="201" spans="1:24" ht="14.1" customHeight="1" x14ac:dyDescent="0.25">
      <c r="A201" s="210" t="str">
        <f>_xlfn.CONCAT(Tabel3[[#This Row],[Locatie]],Tabel3[[#This Row],[Vloergroep]])</f>
        <v>De BongerdHarde vloer</v>
      </c>
      <c r="C201" s="69" t="s">
        <v>157</v>
      </c>
      <c r="D201" s="70" t="s">
        <v>793</v>
      </c>
      <c r="E201" s="71" t="s">
        <v>8</v>
      </c>
      <c r="F201" s="72" t="s">
        <v>176</v>
      </c>
      <c r="G201" s="73" t="s">
        <v>19</v>
      </c>
      <c r="H201" s="73" t="s">
        <v>761</v>
      </c>
      <c r="I201" s="73" t="s">
        <v>33</v>
      </c>
      <c r="J201" s="73" t="s">
        <v>902</v>
      </c>
      <c r="K201" s="74">
        <v>15.21</v>
      </c>
      <c r="L201" s="157">
        <v>40</v>
      </c>
      <c r="M201" s="158" t="s">
        <v>879</v>
      </c>
      <c r="N201" s="158">
        <f>IF(Tabel3[[#This Row],[Uitvoerings-
momenten]]=0,0,Tabel3[[#This Row],[M2 vloer ]])</f>
        <v>15.21</v>
      </c>
      <c r="O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1" s="151">
        <f>Tabel3[[#This Row],[M2 vloer ]]*Tabel3[[#This Row],[Uitvoerings-
momenten]]</f>
        <v>3042</v>
      </c>
      <c r="Q201" s="165">
        <f>VLOOKUP(Tabel3[[#This Row],[Frequentie]],Transformatie!$B$4:$D$12,3,0)</f>
        <v>10</v>
      </c>
      <c r="R201" s="26">
        <f>IF(Tabel3[[#This Row],[M2 op basis van uitvoeringsmomenten]]=0,0,VLOOKUP(Tabel3[[#This Row],[Ruimte categorie]],'4. Normen &amp; Tarieven'!$C$8:$L$27,Tabel3[[#This Row],[Transformatie]],0))</f>
        <v>100</v>
      </c>
      <c r="S201" s="26"/>
      <c r="T201" s="26"/>
      <c r="U201" s="26"/>
      <c r="V201" s="172">
        <f>IF(Tabel3[[#This Row],[Prestatienorm inschrijver]]=0,0,Tabel3[[#This Row],[M2 op basis van uitvoeringsmomenten]]/Tabel3[[#This Row],[Prestatienorm inschrijver]])</f>
        <v>30.42</v>
      </c>
      <c r="W201" s="174">
        <f>Tabel3[[#This Row],[Aantal uur per jaar]]*$V$4</f>
        <v>30.42</v>
      </c>
      <c r="X201" s="76"/>
    </row>
    <row r="202" spans="1:24" ht="14.1" customHeight="1" x14ac:dyDescent="0.25">
      <c r="A202" s="210" t="str">
        <f>_xlfn.CONCAT(Tabel3[[#This Row],[Locatie]],Tabel3[[#This Row],[Vloergroep]])</f>
        <v>De BongerdHarde vloer</v>
      </c>
      <c r="C202" s="69" t="s">
        <v>157</v>
      </c>
      <c r="D202" s="70" t="s">
        <v>793</v>
      </c>
      <c r="E202" s="71" t="s">
        <v>8</v>
      </c>
      <c r="F202" s="72" t="s">
        <v>177</v>
      </c>
      <c r="G202" s="73" t="s">
        <v>178</v>
      </c>
      <c r="H202" s="73" t="s">
        <v>817</v>
      </c>
      <c r="I202" s="73" t="s">
        <v>33</v>
      </c>
      <c r="J202" s="73" t="s">
        <v>902</v>
      </c>
      <c r="K202" s="74">
        <v>37.200000000000003</v>
      </c>
      <c r="L202" s="157">
        <v>40</v>
      </c>
      <c r="M202" s="158" t="s">
        <v>879</v>
      </c>
      <c r="N202" s="158">
        <f>IF(Tabel3[[#This Row],[Uitvoerings-
momenten]]=0,0,Tabel3[[#This Row],[M2 vloer ]])</f>
        <v>37.200000000000003</v>
      </c>
      <c r="O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2" s="151">
        <f>Tabel3[[#This Row],[M2 vloer ]]*Tabel3[[#This Row],[Uitvoerings-
momenten]]</f>
        <v>7440.0000000000009</v>
      </c>
      <c r="Q202" s="165">
        <f>VLOOKUP(Tabel3[[#This Row],[Frequentie]],Transformatie!$B$4:$D$12,3,0)</f>
        <v>10</v>
      </c>
      <c r="R202" s="26">
        <f>IF(Tabel3[[#This Row],[M2 op basis van uitvoeringsmomenten]]=0,0,VLOOKUP(Tabel3[[#This Row],[Ruimte categorie]],'4. Normen &amp; Tarieven'!$C$8:$L$27,Tabel3[[#This Row],[Transformatie]],0))</f>
        <v>100</v>
      </c>
      <c r="S202" s="26"/>
      <c r="T202" s="26"/>
      <c r="U202" s="26"/>
      <c r="V202" s="172">
        <f>IF(Tabel3[[#This Row],[Prestatienorm inschrijver]]=0,0,Tabel3[[#This Row],[M2 op basis van uitvoeringsmomenten]]/Tabel3[[#This Row],[Prestatienorm inschrijver]])</f>
        <v>74.400000000000006</v>
      </c>
      <c r="W202" s="174">
        <f>Tabel3[[#This Row],[Aantal uur per jaar]]*$V$4</f>
        <v>74.400000000000006</v>
      </c>
      <c r="X202" s="76"/>
    </row>
    <row r="203" spans="1:24" ht="14.1" customHeight="1" x14ac:dyDescent="0.25">
      <c r="A203" s="210" t="str">
        <f>_xlfn.CONCAT(Tabel3[[#This Row],[Locatie]],Tabel3[[#This Row],[Vloergroep]])</f>
        <v>De BongerdHarde vloer</v>
      </c>
      <c r="C203" s="69" t="s">
        <v>157</v>
      </c>
      <c r="D203" s="70" t="s">
        <v>793</v>
      </c>
      <c r="E203" s="71" t="s">
        <v>8</v>
      </c>
      <c r="F203" s="72" t="s">
        <v>179</v>
      </c>
      <c r="G203" s="73" t="s">
        <v>180</v>
      </c>
      <c r="H203" s="73" t="s">
        <v>817</v>
      </c>
      <c r="I203" s="73" t="s">
        <v>33</v>
      </c>
      <c r="J203" s="73" t="s">
        <v>902</v>
      </c>
      <c r="K203" s="74">
        <v>47.07</v>
      </c>
      <c r="L203" s="157">
        <v>40</v>
      </c>
      <c r="M203" s="158" t="s">
        <v>879</v>
      </c>
      <c r="N203" s="158">
        <f>IF(Tabel3[[#This Row],[Uitvoerings-
momenten]]=0,0,Tabel3[[#This Row],[M2 vloer ]])</f>
        <v>47.07</v>
      </c>
      <c r="O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3" s="151">
        <f>Tabel3[[#This Row],[M2 vloer ]]*Tabel3[[#This Row],[Uitvoerings-
momenten]]</f>
        <v>9414</v>
      </c>
      <c r="Q203" s="165">
        <f>VLOOKUP(Tabel3[[#This Row],[Frequentie]],Transformatie!$B$4:$D$12,3,0)</f>
        <v>10</v>
      </c>
      <c r="R203" s="26">
        <f>IF(Tabel3[[#This Row],[M2 op basis van uitvoeringsmomenten]]=0,0,VLOOKUP(Tabel3[[#This Row],[Ruimte categorie]],'4. Normen &amp; Tarieven'!$C$8:$L$27,Tabel3[[#This Row],[Transformatie]],0))</f>
        <v>100</v>
      </c>
      <c r="S203" s="26"/>
      <c r="T203" s="26"/>
      <c r="U203" s="26"/>
      <c r="V203" s="172">
        <f>IF(Tabel3[[#This Row],[Prestatienorm inschrijver]]=0,0,Tabel3[[#This Row],[M2 op basis van uitvoeringsmomenten]]/Tabel3[[#This Row],[Prestatienorm inschrijver]])</f>
        <v>94.14</v>
      </c>
      <c r="W203" s="174">
        <f>Tabel3[[#This Row],[Aantal uur per jaar]]*$V$4</f>
        <v>94.14</v>
      </c>
      <c r="X203" s="76"/>
    </row>
    <row r="204" spans="1:24" ht="14.1" customHeight="1" x14ac:dyDescent="0.25">
      <c r="A204" s="210" t="str">
        <f>_xlfn.CONCAT(Tabel3[[#This Row],[Locatie]],Tabel3[[#This Row],[Vloergroep]])</f>
        <v>De BongerdHarde vloer</v>
      </c>
      <c r="C204" s="69" t="s">
        <v>157</v>
      </c>
      <c r="D204" s="70" t="s">
        <v>793</v>
      </c>
      <c r="E204" s="71" t="s">
        <v>8</v>
      </c>
      <c r="F204" s="72" t="s">
        <v>181</v>
      </c>
      <c r="G204" s="73" t="s">
        <v>27</v>
      </c>
      <c r="H204" s="73" t="s">
        <v>761</v>
      </c>
      <c r="I204" s="73" t="s">
        <v>33</v>
      </c>
      <c r="J204" s="73" t="s">
        <v>902</v>
      </c>
      <c r="K204" s="74">
        <v>35.97</v>
      </c>
      <c r="L204" s="157">
        <v>40</v>
      </c>
      <c r="M204" s="158" t="s">
        <v>879</v>
      </c>
      <c r="N204" s="158">
        <f>IF(Tabel3[[#This Row],[Uitvoerings-
momenten]]=0,0,Tabel3[[#This Row],[M2 vloer ]])</f>
        <v>35.97</v>
      </c>
      <c r="O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4" s="151">
        <f>Tabel3[[#This Row],[M2 vloer ]]*Tabel3[[#This Row],[Uitvoerings-
momenten]]</f>
        <v>7194</v>
      </c>
      <c r="Q204" s="165">
        <f>VLOOKUP(Tabel3[[#This Row],[Frequentie]],Transformatie!$B$4:$D$12,3,0)</f>
        <v>10</v>
      </c>
      <c r="R204" s="26">
        <f>IF(Tabel3[[#This Row],[M2 op basis van uitvoeringsmomenten]]=0,0,VLOOKUP(Tabel3[[#This Row],[Ruimte categorie]],'4. Normen &amp; Tarieven'!$C$8:$L$27,Tabel3[[#This Row],[Transformatie]],0))</f>
        <v>100</v>
      </c>
      <c r="S204" s="26"/>
      <c r="T204" s="26"/>
      <c r="U204" s="26"/>
      <c r="V204" s="172">
        <f>IF(Tabel3[[#This Row],[Prestatienorm inschrijver]]=0,0,Tabel3[[#This Row],[M2 op basis van uitvoeringsmomenten]]/Tabel3[[#This Row],[Prestatienorm inschrijver]])</f>
        <v>71.94</v>
      </c>
      <c r="W204" s="174">
        <f>Tabel3[[#This Row],[Aantal uur per jaar]]*$V$4</f>
        <v>71.94</v>
      </c>
      <c r="X204" s="76"/>
    </row>
    <row r="205" spans="1:24" ht="14.1" customHeight="1" x14ac:dyDescent="0.25">
      <c r="A205" s="210" t="str">
        <f>_xlfn.CONCAT(Tabel3[[#This Row],[Locatie]],Tabel3[[#This Row],[Vloergroep]])</f>
        <v>De BongerdHarde vloer</v>
      </c>
      <c r="C205" s="69" t="s">
        <v>157</v>
      </c>
      <c r="D205" s="70" t="s">
        <v>793</v>
      </c>
      <c r="E205" s="71" t="s">
        <v>8</v>
      </c>
      <c r="F205" s="72" t="s">
        <v>182</v>
      </c>
      <c r="G205" s="73" t="s">
        <v>183</v>
      </c>
      <c r="H205" s="73" t="s">
        <v>817</v>
      </c>
      <c r="I205" s="73" t="s">
        <v>33</v>
      </c>
      <c r="J205" s="73" t="s">
        <v>902</v>
      </c>
      <c r="K205" s="74">
        <v>62.02</v>
      </c>
      <c r="L205" s="157">
        <v>40</v>
      </c>
      <c r="M205" s="158" t="s">
        <v>879</v>
      </c>
      <c r="N205" s="158">
        <f>IF(Tabel3[[#This Row],[Uitvoerings-
momenten]]=0,0,Tabel3[[#This Row],[M2 vloer ]])</f>
        <v>62.02</v>
      </c>
      <c r="O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5" s="151">
        <f>Tabel3[[#This Row],[M2 vloer ]]*Tabel3[[#This Row],[Uitvoerings-
momenten]]</f>
        <v>12404</v>
      </c>
      <c r="Q205" s="165">
        <f>VLOOKUP(Tabel3[[#This Row],[Frequentie]],Transformatie!$B$4:$D$12,3,0)</f>
        <v>10</v>
      </c>
      <c r="R205" s="26">
        <f>IF(Tabel3[[#This Row],[M2 op basis van uitvoeringsmomenten]]=0,0,VLOOKUP(Tabel3[[#This Row],[Ruimte categorie]],'4. Normen &amp; Tarieven'!$C$8:$L$27,Tabel3[[#This Row],[Transformatie]],0))</f>
        <v>100</v>
      </c>
      <c r="S205" s="26"/>
      <c r="T205" s="26"/>
      <c r="U205" s="26"/>
      <c r="V205" s="172">
        <f>IF(Tabel3[[#This Row],[Prestatienorm inschrijver]]=0,0,Tabel3[[#This Row],[M2 op basis van uitvoeringsmomenten]]/Tabel3[[#This Row],[Prestatienorm inschrijver]])</f>
        <v>124.04</v>
      </c>
      <c r="W205" s="174">
        <f>Tabel3[[#This Row],[Aantal uur per jaar]]*$V$4</f>
        <v>124.04</v>
      </c>
      <c r="X205" s="76"/>
    </row>
    <row r="206" spans="1:24" ht="14.1" customHeight="1" x14ac:dyDescent="0.25">
      <c r="A206" s="210" t="str">
        <f>_xlfn.CONCAT(Tabel3[[#This Row],[Locatie]],Tabel3[[#This Row],[Vloergroep]])</f>
        <v>De BongerdHarde vloer</v>
      </c>
      <c r="C206" s="69" t="s">
        <v>157</v>
      </c>
      <c r="D206" s="70" t="s">
        <v>793</v>
      </c>
      <c r="E206" s="71" t="s">
        <v>8</v>
      </c>
      <c r="F206" s="72" t="s">
        <v>184</v>
      </c>
      <c r="G206" s="73" t="s">
        <v>185</v>
      </c>
      <c r="H206" s="73" t="s">
        <v>817</v>
      </c>
      <c r="I206" s="73" t="s">
        <v>33</v>
      </c>
      <c r="J206" s="73" t="s">
        <v>902</v>
      </c>
      <c r="K206" s="74">
        <v>80.34</v>
      </c>
      <c r="L206" s="157">
        <v>40</v>
      </c>
      <c r="M206" s="158" t="s">
        <v>879</v>
      </c>
      <c r="N206" s="158">
        <f>IF(Tabel3[[#This Row],[Uitvoerings-
momenten]]=0,0,Tabel3[[#This Row],[M2 vloer ]])</f>
        <v>80.34</v>
      </c>
      <c r="O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6" s="151">
        <f>Tabel3[[#This Row],[M2 vloer ]]*Tabel3[[#This Row],[Uitvoerings-
momenten]]</f>
        <v>16068</v>
      </c>
      <c r="Q206" s="165">
        <f>VLOOKUP(Tabel3[[#This Row],[Frequentie]],Transformatie!$B$4:$D$12,3,0)</f>
        <v>10</v>
      </c>
      <c r="R206" s="26">
        <f>IF(Tabel3[[#This Row],[M2 op basis van uitvoeringsmomenten]]=0,0,VLOOKUP(Tabel3[[#This Row],[Ruimte categorie]],'4. Normen &amp; Tarieven'!$C$8:$L$27,Tabel3[[#This Row],[Transformatie]],0))</f>
        <v>100</v>
      </c>
      <c r="S206" s="26"/>
      <c r="T206" s="26"/>
      <c r="U206" s="26"/>
      <c r="V206" s="172">
        <f>IF(Tabel3[[#This Row],[Prestatienorm inschrijver]]=0,0,Tabel3[[#This Row],[M2 op basis van uitvoeringsmomenten]]/Tabel3[[#This Row],[Prestatienorm inschrijver]])</f>
        <v>160.68</v>
      </c>
      <c r="W206" s="174">
        <f>Tabel3[[#This Row],[Aantal uur per jaar]]*$V$4</f>
        <v>160.68</v>
      </c>
      <c r="X206" s="76"/>
    </row>
    <row r="207" spans="1:24" ht="14.1" customHeight="1" x14ac:dyDescent="0.25">
      <c r="A207" s="210" t="str">
        <f>_xlfn.CONCAT(Tabel3[[#This Row],[Locatie]],Tabel3[[#This Row],[Vloergroep]])</f>
        <v>De BongerdHarde vloer</v>
      </c>
      <c r="C207" s="69" t="s">
        <v>157</v>
      </c>
      <c r="D207" s="70" t="s">
        <v>793</v>
      </c>
      <c r="E207" s="71" t="s">
        <v>8</v>
      </c>
      <c r="F207" s="72" t="s">
        <v>186</v>
      </c>
      <c r="G207" s="73" t="s">
        <v>187</v>
      </c>
      <c r="H207" s="73" t="s">
        <v>761</v>
      </c>
      <c r="I207" s="73" t="s">
        <v>33</v>
      </c>
      <c r="J207" s="73" t="s">
        <v>902</v>
      </c>
      <c r="K207" s="74">
        <v>29.8</v>
      </c>
      <c r="L207" s="157">
        <v>40</v>
      </c>
      <c r="M207" s="158" t="s">
        <v>879</v>
      </c>
      <c r="N207" s="158">
        <f>IF(Tabel3[[#This Row],[Uitvoerings-
momenten]]=0,0,Tabel3[[#This Row],[M2 vloer ]])</f>
        <v>29.8</v>
      </c>
      <c r="O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7" s="151">
        <f>Tabel3[[#This Row],[M2 vloer ]]*Tabel3[[#This Row],[Uitvoerings-
momenten]]</f>
        <v>5960</v>
      </c>
      <c r="Q207" s="165">
        <f>VLOOKUP(Tabel3[[#This Row],[Frequentie]],Transformatie!$B$4:$D$12,3,0)</f>
        <v>10</v>
      </c>
      <c r="R207" s="26">
        <f>IF(Tabel3[[#This Row],[M2 op basis van uitvoeringsmomenten]]=0,0,VLOOKUP(Tabel3[[#This Row],[Ruimte categorie]],'4. Normen &amp; Tarieven'!$C$8:$L$27,Tabel3[[#This Row],[Transformatie]],0))</f>
        <v>100</v>
      </c>
      <c r="S207" s="26"/>
      <c r="T207" s="26"/>
      <c r="U207" s="26"/>
      <c r="V207" s="172">
        <f>IF(Tabel3[[#This Row],[Prestatienorm inschrijver]]=0,0,Tabel3[[#This Row],[M2 op basis van uitvoeringsmomenten]]/Tabel3[[#This Row],[Prestatienorm inschrijver]])</f>
        <v>59.6</v>
      </c>
      <c r="W207" s="174">
        <f>Tabel3[[#This Row],[Aantal uur per jaar]]*$V$4</f>
        <v>59.6</v>
      </c>
      <c r="X207" s="76"/>
    </row>
    <row r="208" spans="1:24" ht="14.1" customHeight="1" x14ac:dyDescent="0.25">
      <c r="A208" s="210" t="str">
        <f>_xlfn.CONCAT(Tabel3[[#This Row],[Locatie]],Tabel3[[#This Row],[Vloergroep]])</f>
        <v>De BongerdHarde vloer</v>
      </c>
      <c r="C208" s="69" t="s">
        <v>157</v>
      </c>
      <c r="D208" s="70" t="s">
        <v>793</v>
      </c>
      <c r="E208" s="71" t="s">
        <v>8</v>
      </c>
      <c r="F208" s="72" t="s">
        <v>188</v>
      </c>
      <c r="G208" s="73" t="s">
        <v>189</v>
      </c>
      <c r="H208" s="73" t="s">
        <v>761</v>
      </c>
      <c r="I208" s="73" t="s">
        <v>33</v>
      </c>
      <c r="J208" s="73" t="s">
        <v>902</v>
      </c>
      <c r="K208" s="74">
        <v>29.8</v>
      </c>
      <c r="L208" s="157">
        <v>40</v>
      </c>
      <c r="M208" s="158" t="s">
        <v>879</v>
      </c>
      <c r="N208" s="158">
        <f>IF(Tabel3[[#This Row],[Uitvoerings-
momenten]]=0,0,Tabel3[[#This Row],[M2 vloer ]])</f>
        <v>29.8</v>
      </c>
      <c r="O2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8" s="151">
        <f>Tabel3[[#This Row],[M2 vloer ]]*Tabel3[[#This Row],[Uitvoerings-
momenten]]</f>
        <v>5960</v>
      </c>
      <c r="Q208" s="165">
        <f>VLOOKUP(Tabel3[[#This Row],[Frequentie]],Transformatie!$B$4:$D$12,3,0)</f>
        <v>10</v>
      </c>
      <c r="R208" s="26">
        <f>IF(Tabel3[[#This Row],[M2 op basis van uitvoeringsmomenten]]=0,0,VLOOKUP(Tabel3[[#This Row],[Ruimte categorie]],'4. Normen &amp; Tarieven'!$C$8:$L$27,Tabel3[[#This Row],[Transformatie]],0))</f>
        <v>100</v>
      </c>
      <c r="S208" s="26"/>
      <c r="T208" s="26"/>
      <c r="U208" s="26"/>
      <c r="V208" s="172">
        <f>IF(Tabel3[[#This Row],[Prestatienorm inschrijver]]=0,0,Tabel3[[#This Row],[M2 op basis van uitvoeringsmomenten]]/Tabel3[[#This Row],[Prestatienorm inschrijver]])</f>
        <v>59.6</v>
      </c>
      <c r="W208" s="174">
        <f>Tabel3[[#This Row],[Aantal uur per jaar]]*$V$4</f>
        <v>59.6</v>
      </c>
      <c r="X208" s="76"/>
    </row>
    <row r="209" spans="1:24" ht="14.1" customHeight="1" x14ac:dyDescent="0.25">
      <c r="A209" s="210" t="str">
        <f>_xlfn.CONCAT(Tabel3[[#This Row],[Locatie]],Tabel3[[#This Row],[Vloergroep]])</f>
        <v>De BongerdHarde vloer</v>
      </c>
      <c r="C209" s="69" t="s">
        <v>157</v>
      </c>
      <c r="D209" s="70" t="s">
        <v>793</v>
      </c>
      <c r="E209" s="71" t="s">
        <v>8</v>
      </c>
      <c r="F209" s="72" t="s">
        <v>43</v>
      </c>
      <c r="G209" s="70" t="s">
        <v>190</v>
      </c>
      <c r="H209" s="73" t="s">
        <v>658</v>
      </c>
      <c r="I209" s="73" t="s">
        <v>33</v>
      </c>
      <c r="J209" s="73" t="s">
        <v>902</v>
      </c>
      <c r="K209" s="74">
        <v>52</v>
      </c>
      <c r="L209" s="157">
        <v>40</v>
      </c>
      <c r="M209" s="158" t="s">
        <v>879</v>
      </c>
      <c r="N209" s="158">
        <f>IF(Tabel3[[#This Row],[Uitvoerings-
momenten]]=0,0,Tabel3[[#This Row],[M2 vloer ]])</f>
        <v>52</v>
      </c>
      <c r="O2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9" s="151">
        <f>Tabel3[[#This Row],[M2 vloer ]]*Tabel3[[#This Row],[Uitvoerings-
momenten]]</f>
        <v>10400</v>
      </c>
      <c r="Q209" s="165">
        <f>VLOOKUP(Tabel3[[#This Row],[Frequentie]],Transformatie!$B$4:$D$12,3,0)</f>
        <v>10</v>
      </c>
      <c r="R209" s="26">
        <f>IF(Tabel3[[#This Row],[M2 op basis van uitvoeringsmomenten]]=0,0,VLOOKUP(Tabel3[[#This Row],[Ruimte categorie]],'4. Normen &amp; Tarieven'!$C$8:$L$27,Tabel3[[#This Row],[Transformatie]],0))</f>
        <v>100</v>
      </c>
      <c r="S209" s="26"/>
      <c r="T209" s="26"/>
      <c r="U209" s="26"/>
      <c r="V209" s="172">
        <f>IF(Tabel3[[#This Row],[Prestatienorm inschrijver]]=0,0,Tabel3[[#This Row],[M2 op basis van uitvoeringsmomenten]]/Tabel3[[#This Row],[Prestatienorm inschrijver]])</f>
        <v>104</v>
      </c>
      <c r="W209" s="174">
        <f>Tabel3[[#This Row],[Aantal uur per jaar]]*$V$4</f>
        <v>104</v>
      </c>
      <c r="X209" s="76"/>
    </row>
    <row r="210" spans="1:24" ht="14.1" customHeight="1" x14ac:dyDescent="0.25">
      <c r="A210" s="210" t="str">
        <f>_xlfn.CONCAT(Tabel3[[#This Row],[Locatie]],Tabel3[[#This Row],[Vloergroep]])</f>
        <v>De BongerdHarde vloer</v>
      </c>
      <c r="C210" s="69" t="s">
        <v>157</v>
      </c>
      <c r="D210" s="70" t="s">
        <v>793</v>
      </c>
      <c r="E210" s="71" t="s">
        <v>8</v>
      </c>
      <c r="F210" s="72" t="s">
        <v>44</v>
      </c>
      <c r="G210" s="70" t="s">
        <v>191</v>
      </c>
      <c r="H210" s="73" t="s">
        <v>25</v>
      </c>
      <c r="I210" s="73" t="s">
        <v>33</v>
      </c>
      <c r="J210" s="73" t="s">
        <v>902</v>
      </c>
      <c r="K210" s="74">
        <v>8.58</v>
      </c>
      <c r="L210" s="157">
        <v>40</v>
      </c>
      <c r="M210" s="158" t="s">
        <v>877</v>
      </c>
      <c r="N210" s="158">
        <f>IF(Tabel3[[#This Row],[Uitvoerings-
momenten]]=0,0,Tabel3[[#This Row],[M2 vloer ]])</f>
        <v>8.58</v>
      </c>
      <c r="O2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10" s="151">
        <f>Tabel3[[#This Row],[M2 vloer ]]*Tabel3[[#This Row],[Uitvoerings-
momenten]]</f>
        <v>1029.5999999999999</v>
      </c>
      <c r="Q210" s="165">
        <f>VLOOKUP(Tabel3[[#This Row],[Frequentie]],Transformatie!$B$4:$D$12,3,0)</f>
        <v>8</v>
      </c>
      <c r="R210" s="26">
        <f>IF(Tabel3[[#This Row],[M2 op basis van uitvoeringsmomenten]]=0,0,VLOOKUP(Tabel3[[#This Row],[Ruimte categorie]],'4. Normen &amp; Tarieven'!$C$8:$L$27,Tabel3[[#This Row],[Transformatie]],0))</f>
        <v>90</v>
      </c>
      <c r="S210" s="26"/>
      <c r="T210" s="26"/>
      <c r="U210" s="26"/>
      <c r="V210" s="172">
        <f>IF(Tabel3[[#This Row],[Prestatienorm inschrijver]]=0,0,Tabel3[[#This Row],[M2 op basis van uitvoeringsmomenten]]/Tabel3[[#This Row],[Prestatienorm inschrijver]])</f>
        <v>11.44</v>
      </c>
      <c r="W210" s="174">
        <f>Tabel3[[#This Row],[Aantal uur per jaar]]*$V$4</f>
        <v>11.44</v>
      </c>
      <c r="X210" s="76"/>
    </row>
    <row r="211" spans="1:24" ht="14.1" customHeight="1" x14ac:dyDescent="0.25">
      <c r="A211" s="210" t="str">
        <f>_xlfn.CONCAT(Tabel3[[#This Row],[Locatie]],Tabel3[[#This Row],[Vloergroep]])</f>
        <v>De BongerdHarde vloer</v>
      </c>
      <c r="C211" s="69" t="s">
        <v>157</v>
      </c>
      <c r="D211" s="70" t="s">
        <v>793</v>
      </c>
      <c r="E211" s="71" t="s">
        <v>8</v>
      </c>
      <c r="F211" s="72" t="s">
        <v>45</v>
      </c>
      <c r="G211" s="73" t="s">
        <v>192</v>
      </c>
      <c r="H211" s="73" t="s">
        <v>756</v>
      </c>
      <c r="I211" s="73" t="s">
        <v>33</v>
      </c>
      <c r="J211" s="73" t="s">
        <v>902</v>
      </c>
      <c r="K211" s="74">
        <v>8.56</v>
      </c>
      <c r="L211" s="157">
        <v>40</v>
      </c>
      <c r="M211" s="158" t="s">
        <v>886</v>
      </c>
      <c r="N211" s="158">
        <f>IF(Tabel3[[#This Row],[Uitvoerings-
momenten]]=0,0,Tabel3[[#This Row],[M2 vloer ]])</f>
        <v>0</v>
      </c>
      <c r="O2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1" s="151">
        <f>Tabel3[[#This Row],[M2 vloer ]]*Tabel3[[#This Row],[Uitvoerings-
momenten]]</f>
        <v>0</v>
      </c>
      <c r="Q211" s="165">
        <f>VLOOKUP(Tabel3[[#This Row],[Frequentie]],Transformatie!$B$4:$D$12,3,0)</f>
        <v>0</v>
      </c>
      <c r="R211" s="26">
        <f>IF(Tabel3[[#This Row],[M2 op basis van uitvoeringsmomenten]]=0,0,VLOOKUP(Tabel3[[#This Row],[Ruimte categorie]],'4. Normen &amp; Tarieven'!$C$8:$L$27,Tabel3[[#This Row],[Transformatie]],0))</f>
        <v>0</v>
      </c>
      <c r="S211" s="26"/>
      <c r="T211" s="26"/>
      <c r="U211" s="26"/>
      <c r="V211" s="172">
        <f>IF(Tabel3[[#This Row],[Prestatienorm inschrijver]]=0,0,Tabel3[[#This Row],[M2 op basis van uitvoeringsmomenten]]/Tabel3[[#This Row],[Prestatienorm inschrijver]])</f>
        <v>0</v>
      </c>
      <c r="W211" s="174">
        <f>Tabel3[[#This Row],[Aantal uur per jaar]]*$V$4</f>
        <v>0</v>
      </c>
      <c r="X211" s="76"/>
    </row>
    <row r="212" spans="1:24" ht="14.1" customHeight="1" x14ac:dyDescent="0.25">
      <c r="A212" s="210" t="str">
        <f>_xlfn.CONCAT(Tabel3[[#This Row],[Locatie]],Tabel3[[#This Row],[Vloergroep]])</f>
        <v>De BongerdHarde vloer</v>
      </c>
      <c r="C212" s="69" t="s">
        <v>157</v>
      </c>
      <c r="D212" s="70" t="s">
        <v>793</v>
      </c>
      <c r="E212" s="71" t="s">
        <v>8</v>
      </c>
      <c r="F212" s="72" t="s">
        <v>46</v>
      </c>
      <c r="G212" s="73" t="s">
        <v>193</v>
      </c>
      <c r="H212" s="73" t="s">
        <v>760</v>
      </c>
      <c r="I212" s="73" t="s">
        <v>33</v>
      </c>
      <c r="J212" s="73" t="s">
        <v>902</v>
      </c>
      <c r="K212" s="74">
        <v>10.42</v>
      </c>
      <c r="L212" s="157">
        <v>40</v>
      </c>
      <c r="M212" s="158" t="s">
        <v>879</v>
      </c>
      <c r="N212" s="158">
        <f>IF(Tabel3[[#This Row],[Uitvoerings-
momenten]]=0,0,Tabel3[[#This Row],[M2 vloer ]])</f>
        <v>10.42</v>
      </c>
      <c r="O2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2" s="151">
        <f>Tabel3[[#This Row],[M2 vloer ]]*Tabel3[[#This Row],[Uitvoerings-
momenten]]</f>
        <v>2084</v>
      </c>
      <c r="Q212" s="165">
        <f>VLOOKUP(Tabel3[[#This Row],[Frequentie]],Transformatie!$B$4:$D$12,3,0)</f>
        <v>10</v>
      </c>
      <c r="R212" s="26">
        <f>IF(Tabel3[[#This Row],[M2 op basis van uitvoeringsmomenten]]=0,0,VLOOKUP(Tabel3[[#This Row],[Ruimte categorie]],'4. Normen &amp; Tarieven'!$C$8:$L$27,Tabel3[[#This Row],[Transformatie]],0))</f>
        <v>100</v>
      </c>
      <c r="S212" s="26"/>
      <c r="T212" s="26"/>
      <c r="U212" s="26"/>
      <c r="V212" s="172">
        <f>IF(Tabel3[[#This Row],[Prestatienorm inschrijver]]=0,0,Tabel3[[#This Row],[M2 op basis van uitvoeringsmomenten]]/Tabel3[[#This Row],[Prestatienorm inschrijver]])</f>
        <v>20.84</v>
      </c>
      <c r="W212" s="174">
        <f>Tabel3[[#This Row],[Aantal uur per jaar]]*$V$4</f>
        <v>20.84</v>
      </c>
      <c r="X212" s="76"/>
    </row>
    <row r="213" spans="1:24" ht="14.1" customHeight="1" x14ac:dyDescent="0.25">
      <c r="A213" s="210" t="str">
        <f>_xlfn.CONCAT(Tabel3[[#This Row],[Locatie]],Tabel3[[#This Row],[Vloergroep]])</f>
        <v>De BongerdHarde vloer</v>
      </c>
      <c r="C213" s="69" t="s">
        <v>157</v>
      </c>
      <c r="D213" s="70" t="s">
        <v>793</v>
      </c>
      <c r="E213" s="71" t="s">
        <v>8</v>
      </c>
      <c r="F213" s="72" t="s">
        <v>48</v>
      </c>
      <c r="G213" s="73" t="s">
        <v>194</v>
      </c>
      <c r="H213" s="73" t="s">
        <v>658</v>
      </c>
      <c r="I213" s="73" t="s">
        <v>33</v>
      </c>
      <c r="J213" s="73" t="s">
        <v>902</v>
      </c>
      <c r="K213" s="74">
        <v>52.03</v>
      </c>
      <c r="L213" s="157">
        <v>40</v>
      </c>
      <c r="M213" s="158" t="s">
        <v>879</v>
      </c>
      <c r="N213" s="158">
        <f>IF(Tabel3[[#This Row],[Uitvoerings-
momenten]]=0,0,Tabel3[[#This Row],[M2 vloer ]])</f>
        <v>52.03</v>
      </c>
      <c r="O2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3" s="151">
        <f>Tabel3[[#This Row],[M2 vloer ]]*Tabel3[[#This Row],[Uitvoerings-
momenten]]</f>
        <v>10406</v>
      </c>
      <c r="Q213" s="165">
        <f>VLOOKUP(Tabel3[[#This Row],[Frequentie]],Transformatie!$B$4:$D$12,3,0)</f>
        <v>10</v>
      </c>
      <c r="R213" s="26">
        <f>IF(Tabel3[[#This Row],[M2 op basis van uitvoeringsmomenten]]=0,0,VLOOKUP(Tabel3[[#This Row],[Ruimte categorie]],'4. Normen &amp; Tarieven'!$C$8:$L$27,Tabel3[[#This Row],[Transformatie]],0))</f>
        <v>100</v>
      </c>
      <c r="S213" s="26"/>
      <c r="T213" s="26"/>
      <c r="U213" s="26"/>
      <c r="V213" s="172">
        <f>IF(Tabel3[[#This Row],[Prestatienorm inschrijver]]=0,0,Tabel3[[#This Row],[M2 op basis van uitvoeringsmomenten]]/Tabel3[[#This Row],[Prestatienorm inschrijver]])</f>
        <v>104.06</v>
      </c>
      <c r="W213" s="174">
        <f>Tabel3[[#This Row],[Aantal uur per jaar]]*$V$4</f>
        <v>104.06</v>
      </c>
      <c r="X213" s="76"/>
    </row>
    <row r="214" spans="1:24" ht="14.1" customHeight="1" x14ac:dyDescent="0.25">
      <c r="A214" s="210" t="str">
        <f>_xlfn.CONCAT(Tabel3[[#This Row],[Locatie]],Tabel3[[#This Row],[Vloergroep]])</f>
        <v>De BongerdHarde vloer</v>
      </c>
      <c r="C214" s="69" t="s">
        <v>157</v>
      </c>
      <c r="D214" s="70" t="s">
        <v>793</v>
      </c>
      <c r="E214" s="71" t="s">
        <v>8</v>
      </c>
      <c r="F214" s="72" t="s">
        <v>49</v>
      </c>
      <c r="G214" s="70" t="s">
        <v>195</v>
      </c>
      <c r="H214" s="73" t="s">
        <v>756</v>
      </c>
      <c r="I214" s="73" t="s">
        <v>33</v>
      </c>
      <c r="J214" s="73" t="s">
        <v>902</v>
      </c>
      <c r="K214" s="74">
        <v>13.55</v>
      </c>
      <c r="L214" s="157">
        <v>40</v>
      </c>
      <c r="M214" s="158" t="s">
        <v>886</v>
      </c>
      <c r="N214" s="158">
        <f>IF(Tabel3[[#This Row],[Uitvoerings-
momenten]]=0,0,Tabel3[[#This Row],[M2 vloer ]])</f>
        <v>0</v>
      </c>
      <c r="O2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4" s="151">
        <f>Tabel3[[#This Row],[M2 vloer ]]*Tabel3[[#This Row],[Uitvoerings-
momenten]]</f>
        <v>0</v>
      </c>
      <c r="Q214" s="165">
        <f>VLOOKUP(Tabel3[[#This Row],[Frequentie]],Transformatie!$B$4:$D$12,3,0)</f>
        <v>0</v>
      </c>
      <c r="R214" s="26">
        <f>IF(Tabel3[[#This Row],[M2 op basis van uitvoeringsmomenten]]=0,0,VLOOKUP(Tabel3[[#This Row],[Ruimte categorie]],'4. Normen &amp; Tarieven'!$C$8:$L$27,Tabel3[[#This Row],[Transformatie]],0))</f>
        <v>0</v>
      </c>
      <c r="S214" s="26"/>
      <c r="T214" s="26"/>
      <c r="U214" s="26"/>
      <c r="V214" s="172">
        <f>IF(Tabel3[[#This Row],[Prestatienorm inschrijver]]=0,0,Tabel3[[#This Row],[M2 op basis van uitvoeringsmomenten]]/Tabel3[[#This Row],[Prestatienorm inschrijver]])</f>
        <v>0</v>
      </c>
      <c r="W214" s="174">
        <f>Tabel3[[#This Row],[Aantal uur per jaar]]*$V$4</f>
        <v>0</v>
      </c>
      <c r="X214" s="76"/>
    </row>
    <row r="215" spans="1:24" ht="14.1" customHeight="1" x14ac:dyDescent="0.25">
      <c r="A215" s="210" t="str">
        <f>_xlfn.CONCAT(Tabel3[[#This Row],[Locatie]],Tabel3[[#This Row],[Vloergroep]])</f>
        <v>De BongerdHarde vloer</v>
      </c>
      <c r="C215" s="69" t="s">
        <v>157</v>
      </c>
      <c r="D215" s="70" t="s">
        <v>793</v>
      </c>
      <c r="E215" s="71" t="s">
        <v>8</v>
      </c>
      <c r="F215" s="72" t="s">
        <v>50</v>
      </c>
      <c r="G215" s="73" t="s">
        <v>196</v>
      </c>
      <c r="H215" s="73" t="s">
        <v>760</v>
      </c>
      <c r="I215" s="73" t="s">
        <v>33</v>
      </c>
      <c r="J215" s="73" t="s">
        <v>902</v>
      </c>
      <c r="K215" s="74">
        <v>11.06</v>
      </c>
      <c r="L215" s="157">
        <v>40</v>
      </c>
      <c r="M215" s="158" t="s">
        <v>879</v>
      </c>
      <c r="N215" s="158">
        <f>IF(Tabel3[[#This Row],[Uitvoerings-
momenten]]=0,0,Tabel3[[#This Row],[M2 vloer ]])</f>
        <v>11.06</v>
      </c>
      <c r="O2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5" s="151">
        <f>Tabel3[[#This Row],[M2 vloer ]]*Tabel3[[#This Row],[Uitvoerings-
momenten]]</f>
        <v>2212</v>
      </c>
      <c r="Q215" s="165">
        <f>VLOOKUP(Tabel3[[#This Row],[Frequentie]],Transformatie!$B$4:$D$12,3,0)</f>
        <v>10</v>
      </c>
      <c r="R215" s="26">
        <f>IF(Tabel3[[#This Row],[M2 op basis van uitvoeringsmomenten]]=0,0,VLOOKUP(Tabel3[[#This Row],[Ruimte categorie]],'4. Normen &amp; Tarieven'!$C$8:$L$27,Tabel3[[#This Row],[Transformatie]],0))</f>
        <v>100</v>
      </c>
      <c r="S215" s="26"/>
      <c r="T215" s="26"/>
      <c r="U215" s="26"/>
      <c r="V215" s="172">
        <f>IF(Tabel3[[#This Row],[Prestatienorm inschrijver]]=0,0,Tabel3[[#This Row],[M2 op basis van uitvoeringsmomenten]]/Tabel3[[#This Row],[Prestatienorm inschrijver]])</f>
        <v>22.12</v>
      </c>
      <c r="W215" s="174">
        <f>Tabel3[[#This Row],[Aantal uur per jaar]]*$V$4</f>
        <v>22.12</v>
      </c>
      <c r="X215" s="76"/>
    </row>
    <row r="216" spans="1:24" ht="14.1" customHeight="1" x14ac:dyDescent="0.25">
      <c r="A216" s="210" t="str">
        <f>_xlfn.CONCAT(Tabel3[[#This Row],[Locatie]],Tabel3[[#This Row],[Vloergroep]])</f>
        <v>De BongerdHarde vloer</v>
      </c>
      <c r="C216" s="69" t="s">
        <v>157</v>
      </c>
      <c r="D216" s="70" t="s">
        <v>793</v>
      </c>
      <c r="E216" s="71" t="s">
        <v>8</v>
      </c>
      <c r="F216" s="72" t="s">
        <v>52</v>
      </c>
      <c r="G216" s="73" t="s">
        <v>197</v>
      </c>
      <c r="H216" s="73" t="s">
        <v>817</v>
      </c>
      <c r="I216" s="73" t="s">
        <v>33</v>
      </c>
      <c r="J216" s="73" t="s">
        <v>902</v>
      </c>
      <c r="K216" s="74">
        <v>8.19</v>
      </c>
      <c r="L216" s="157">
        <v>40</v>
      </c>
      <c r="M216" s="158" t="s">
        <v>879</v>
      </c>
      <c r="N216" s="158">
        <f>IF(Tabel3[[#This Row],[Uitvoerings-
momenten]]=0,0,Tabel3[[#This Row],[M2 vloer ]])</f>
        <v>8.19</v>
      </c>
      <c r="O2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6" s="151">
        <f>Tabel3[[#This Row],[M2 vloer ]]*Tabel3[[#This Row],[Uitvoerings-
momenten]]</f>
        <v>1638</v>
      </c>
      <c r="Q216" s="165">
        <f>VLOOKUP(Tabel3[[#This Row],[Frequentie]],Transformatie!$B$4:$D$12,3,0)</f>
        <v>10</v>
      </c>
      <c r="R216" s="26">
        <f>IF(Tabel3[[#This Row],[M2 op basis van uitvoeringsmomenten]]=0,0,VLOOKUP(Tabel3[[#This Row],[Ruimte categorie]],'4. Normen &amp; Tarieven'!$C$8:$L$27,Tabel3[[#This Row],[Transformatie]],0))</f>
        <v>100</v>
      </c>
      <c r="S216" s="26"/>
      <c r="T216" s="26"/>
      <c r="U216" s="26"/>
      <c r="V216" s="172">
        <f>IF(Tabel3[[#This Row],[Prestatienorm inschrijver]]=0,0,Tabel3[[#This Row],[M2 op basis van uitvoeringsmomenten]]/Tabel3[[#This Row],[Prestatienorm inschrijver]])</f>
        <v>16.38</v>
      </c>
      <c r="W216" s="174">
        <f>Tabel3[[#This Row],[Aantal uur per jaar]]*$V$4</f>
        <v>16.38</v>
      </c>
      <c r="X216" s="76"/>
    </row>
    <row r="217" spans="1:24" ht="14.1" customHeight="1" x14ac:dyDescent="0.25">
      <c r="A217" s="210" t="str">
        <f>_xlfn.CONCAT(Tabel3[[#This Row],[Locatie]],Tabel3[[#This Row],[Vloergroep]])</f>
        <v>De BongerdHarde vloer</v>
      </c>
      <c r="C217" s="69" t="s">
        <v>157</v>
      </c>
      <c r="D217" s="70" t="s">
        <v>793</v>
      </c>
      <c r="E217" s="71" t="s">
        <v>8</v>
      </c>
      <c r="F217" s="72" t="s">
        <v>54</v>
      </c>
      <c r="G217" s="73" t="s">
        <v>198</v>
      </c>
      <c r="H217" s="73" t="s">
        <v>756</v>
      </c>
      <c r="I217" s="73" t="s">
        <v>33</v>
      </c>
      <c r="J217" s="73" t="s">
        <v>902</v>
      </c>
      <c r="K217" s="74">
        <v>6.87</v>
      </c>
      <c r="L217" s="157">
        <v>40</v>
      </c>
      <c r="M217" s="158" t="s">
        <v>886</v>
      </c>
      <c r="N217" s="158">
        <f>IF(Tabel3[[#This Row],[Uitvoerings-
momenten]]=0,0,Tabel3[[#This Row],[M2 vloer ]])</f>
        <v>0</v>
      </c>
      <c r="O2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7" s="151">
        <f>Tabel3[[#This Row],[M2 vloer ]]*Tabel3[[#This Row],[Uitvoerings-
momenten]]</f>
        <v>0</v>
      </c>
      <c r="Q217" s="165">
        <f>VLOOKUP(Tabel3[[#This Row],[Frequentie]],Transformatie!$B$4:$D$12,3,0)</f>
        <v>0</v>
      </c>
      <c r="R217" s="26">
        <f>IF(Tabel3[[#This Row],[M2 op basis van uitvoeringsmomenten]]=0,0,VLOOKUP(Tabel3[[#This Row],[Ruimte categorie]],'4. Normen &amp; Tarieven'!$C$8:$L$27,Tabel3[[#This Row],[Transformatie]],0))</f>
        <v>0</v>
      </c>
      <c r="S217" s="26"/>
      <c r="T217" s="26"/>
      <c r="U217" s="26"/>
      <c r="V217" s="172">
        <f>IF(Tabel3[[#This Row],[Prestatienorm inschrijver]]=0,0,Tabel3[[#This Row],[M2 op basis van uitvoeringsmomenten]]/Tabel3[[#This Row],[Prestatienorm inschrijver]])</f>
        <v>0</v>
      </c>
      <c r="W217" s="174">
        <f>Tabel3[[#This Row],[Aantal uur per jaar]]*$V$4</f>
        <v>0</v>
      </c>
      <c r="X217" s="76"/>
    </row>
    <row r="218" spans="1:24" ht="14.1" customHeight="1" x14ac:dyDescent="0.25">
      <c r="A218" s="210" t="str">
        <f>_xlfn.CONCAT(Tabel3[[#This Row],[Locatie]],Tabel3[[#This Row],[Vloergroep]])</f>
        <v>De BongerdHarde vloer</v>
      </c>
      <c r="C218" s="69" t="s">
        <v>157</v>
      </c>
      <c r="D218" s="70" t="s">
        <v>793</v>
      </c>
      <c r="E218" s="71" t="s">
        <v>8</v>
      </c>
      <c r="F218" s="72" t="s">
        <v>55</v>
      </c>
      <c r="G218" s="73" t="s">
        <v>199</v>
      </c>
      <c r="H218" s="73" t="s">
        <v>817</v>
      </c>
      <c r="I218" s="73" t="s">
        <v>33</v>
      </c>
      <c r="J218" s="73" t="s">
        <v>902</v>
      </c>
      <c r="K218" s="74">
        <v>7.43</v>
      </c>
      <c r="L218" s="157">
        <v>40</v>
      </c>
      <c r="M218" s="158" t="s">
        <v>879</v>
      </c>
      <c r="N218" s="158">
        <f>IF(Tabel3[[#This Row],[Uitvoerings-
momenten]]=0,0,Tabel3[[#This Row],[M2 vloer ]])</f>
        <v>7.43</v>
      </c>
      <c r="O2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8" s="151">
        <f>Tabel3[[#This Row],[M2 vloer ]]*Tabel3[[#This Row],[Uitvoerings-
momenten]]</f>
        <v>1486</v>
      </c>
      <c r="Q218" s="165">
        <f>VLOOKUP(Tabel3[[#This Row],[Frequentie]],Transformatie!$B$4:$D$12,3,0)</f>
        <v>10</v>
      </c>
      <c r="R218" s="26">
        <f>IF(Tabel3[[#This Row],[M2 op basis van uitvoeringsmomenten]]=0,0,VLOOKUP(Tabel3[[#This Row],[Ruimte categorie]],'4. Normen &amp; Tarieven'!$C$8:$L$27,Tabel3[[#This Row],[Transformatie]],0))</f>
        <v>100</v>
      </c>
      <c r="S218" s="26"/>
      <c r="T218" s="26"/>
      <c r="U218" s="26"/>
      <c r="V218" s="172">
        <f>IF(Tabel3[[#This Row],[Prestatienorm inschrijver]]=0,0,Tabel3[[#This Row],[M2 op basis van uitvoeringsmomenten]]/Tabel3[[#This Row],[Prestatienorm inschrijver]])</f>
        <v>14.86</v>
      </c>
      <c r="W218" s="174">
        <f>Tabel3[[#This Row],[Aantal uur per jaar]]*$V$4</f>
        <v>14.86</v>
      </c>
      <c r="X218" s="76"/>
    </row>
    <row r="219" spans="1:24" ht="14.1" customHeight="1" x14ac:dyDescent="0.25">
      <c r="A219" s="210" t="str">
        <f>_xlfn.CONCAT(Tabel3[[#This Row],[Locatie]],Tabel3[[#This Row],[Vloergroep]])</f>
        <v>De BongerdHarde vloer</v>
      </c>
      <c r="C219" s="69" t="s">
        <v>157</v>
      </c>
      <c r="D219" s="70" t="s">
        <v>793</v>
      </c>
      <c r="E219" s="71" t="s">
        <v>8</v>
      </c>
      <c r="F219" s="72" t="s">
        <v>200</v>
      </c>
      <c r="G219" s="70" t="s">
        <v>201</v>
      </c>
      <c r="H219" s="73" t="s">
        <v>794</v>
      </c>
      <c r="I219" s="73" t="s">
        <v>33</v>
      </c>
      <c r="J219" s="73" t="s">
        <v>902</v>
      </c>
      <c r="K219" s="74">
        <v>56.13</v>
      </c>
      <c r="L219" s="157">
        <v>40</v>
      </c>
      <c r="M219" s="158" t="s">
        <v>879</v>
      </c>
      <c r="N219" s="158">
        <f>IF(Tabel3[[#This Row],[Uitvoerings-
momenten]]=0,0,Tabel3[[#This Row],[M2 vloer ]])</f>
        <v>56.13</v>
      </c>
      <c r="O2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9" s="151">
        <f>Tabel3[[#This Row],[M2 vloer ]]*Tabel3[[#This Row],[Uitvoerings-
momenten]]</f>
        <v>11226</v>
      </c>
      <c r="Q219" s="165">
        <f>VLOOKUP(Tabel3[[#This Row],[Frequentie]],Transformatie!$B$4:$D$12,3,0)</f>
        <v>10</v>
      </c>
      <c r="R219" s="26">
        <f>IF(Tabel3[[#This Row],[M2 op basis van uitvoeringsmomenten]]=0,0,VLOOKUP(Tabel3[[#This Row],[Ruimte categorie]],'4. Normen &amp; Tarieven'!$C$8:$L$27,Tabel3[[#This Row],[Transformatie]],0))</f>
        <v>100</v>
      </c>
      <c r="S219" s="26"/>
      <c r="T219" s="26"/>
      <c r="U219" s="26"/>
      <c r="V219" s="172">
        <f>IF(Tabel3[[#This Row],[Prestatienorm inschrijver]]=0,0,Tabel3[[#This Row],[M2 op basis van uitvoeringsmomenten]]/Tabel3[[#This Row],[Prestatienorm inschrijver]])</f>
        <v>112.26</v>
      </c>
      <c r="W219" s="174">
        <f>Tabel3[[#This Row],[Aantal uur per jaar]]*$V$4</f>
        <v>112.26</v>
      </c>
      <c r="X219" s="76"/>
    </row>
    <row r="220" spans="1:24" ht="14.1" customHeight="1" x14ac:dyDescent="0.25">
      <c r="A220" s="210" t="str">
        <f>_xlfn.CONCAT(Tabel3[[#This Row],[Locatie]],Tabel3[[#This Row],[Vloergroep]])</f>
        <v>De BongerdHarde vloer</v>
      </c>
      <c r="C220" s="69" t="s">
        <v>157</v>
      </c>
      <c r="D220" s="70" t="s">
        <v>793</v>
      </c>
      <c r="E220" s="71" t="s">
        <v>8</v>
      </c>
      <c r="F220" s="72" t="s">
        <v>202</v>
      </c>
      <c r="G220" s="73" t="s">
        <v>203</v>
      </c>
      <c r="H220" s="73" t="s">
        <v>794</v>
      </c>
      <c r="I220" s="73" t="s">
        <v>33</v>
      </c>
      <c r="J220" s="73" t="s">
        <v>902</v>
      </c>
      <c r="K220" s="74">
        <v>3.55</v>
      </c>
      <c r="L220" s="157">
        <v>40</v>
      </c>
      <c r="M220" s="158" t="s">
        <v>879</v>
      </c>
      <c r="N220" s="158">
        <f>IF(Tabel3[[#This Row],[Uitvoerings-
momenten]]=0,0,Tabel3[[#This Row],[M2 vloer ]])</f>
        <v>3.55</v>
      </c>
      <c r="O2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0" s="151">
        <f>Tabel3[[#This Row],[M2 vloer ]]*Tabel3[[#This Row],[Uitvoerings-
momenten]]</f>
        <v>710</v>
      </c>
      <c r="Q220" s="165">
        <f>VLOOKUP(Tabel3[[#This Row],[Frequentie]],Transformatie!$B$4:$D$12,3,0)</f>
        <v>10</v>
      </c>
      <c r="R220" s="26">
        <f>IF(Tabel3[[#This Row],[M2 op basis van uitvoeringsmomenten]]=0,0,VLOOKUP(Tabel3[[#This Row],[Ruimte categorie]],'4. Normen &amp; Tarieven'!$C$8:$L$27,Tabel3[[#This Row],[Transformatie]],0))</f>
        <v>100</v>
      </c>
      <c r="S220" s="26"/>
      <c r="T220" s="26"/>
      <c r="U220" s="26"/>
      <c r="V220" s="172">
        <f>IF(Tabel3[[#This Row],[Prestatienorm inschrijver]]=0,0,Tabel3[[#This Row],[M2 op basis van uitvoeringsmomenten]]/Tabel3[[#This Row],[Prestatienorm inschrijver]])</f>
        <v>7.1</v>
      </c>
      <c r="W220" s="174">
        <f>Tabel3[[#This Row],[Aantal uur per jaar]]*$V$4</f>
        <v>7.1</v>
      </c>
      <c r="X220" s="76"/>
    </row>
    <row r="221" spans="1:24" ht="14.1" customHeight="1" x14ac:dyDescent="0.25">
      <c r="A221" s="210" t="str">
        <f>_xlfn.CONCAT(Tabel3[[#This Row],[Locatie]],Tabel3[[#This Row],[Vloergroep]])</f>
        <v>De BongerdHarde vloer</v>
      </c>
      <c r="C221" s="69" t="s">
        <v>157</v>
      </c>
      <c r="D221" s="70" t="s">
        <v>793</v>
      </c>
      <c r="E221" s="71" t="s">
        <v>8</v>
      </c>
      <c r="F221" s="72" t="s">
        <v>57</v>
      </c>
      <c r="G221" s="73" t="s">
        <v>153</v>
      </c>
      <c r="H221" s="73" t="s">
        <v>817</v>
      </c>
      <c r="I221" s="73" t="s">
        <v>33</v>
      </c>
      <c r="J221" s="73" t="s">
        <v>902</v>
      </c>
      <c r="K221" s="74">
        <v>85.73</v>
      </c>
      <c r="L221" s="157">
        <v>40</v>
      </c>
      <c r="M221" s="158" t="s">
        <v>879</v>
      </c>
      <c r="N221" s="158">
        <f>IF(Tabel3[[#This Row],[Uitvoerings-
momenten]]=0,0,Tabel3[[#This Row],[M2 vloer ]])</f>
        <v>85.73</v>
      </c>
      <c r="O2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1" s="151">
        <f>Tabel3[[#This Row],[M2 vloer ]]*Tabel3[[#This Row],[Uitvoerings-
momenten]]</f>
        <v>17146</v>
      </c>
      <c r="Q221" s="165">
        <f>VLOOKUP(Tabel3[[#This Row],[Frequentie]],Transformatie!$B$4:$D$12,3,0)</f>
        <v>10</v>
      </c>
      <c r="R221" s="26">
        <f>IF(Tabel3[[#This Row],[M2 op basis van uitvoeringsmomenten]]=0,0,VLOOKUP(Tabel3[[#This Row],[Ruimte categorie]],'4. Normen &amp; Tarieven'!$C$8:$L$27,Tabel3[[#This Row],[Transformatie]],0))</f>
        <v>100</v>
      </c>
      <c r="S221" s="26"/>
      <c r="T221" s="26"/>
      <c r="U221" s="26"/>
      <c r="V221" s="172">
        <f>IF(Tabel3[[#This Row],[Prestatienorm inschrijver]]=0,0,Tabel3[[#This Row],[M2 op basis van uitvoeringsmomenten]]/Tabel3[[#This Row],[Prestatienorm inschrijver]])</f>
        <v>171.46</v>
      </c>
      <c r="W221" s="174">
        <f>Tabel3[[#This Row],[Aantal uur per jaar]]*$V$4</f>
        <v>171.46</v>
      </c>
      <c r="X221" s="76"/>
    </row>
    <row r="222" spans="1:24" ht="14.1" customHeight="1" x14ac:dyDescent="0.25">
      <c r="A222" s="210" t="str">
        <f>_xlfn.CONCAT(Tabel3[[#This Row],[Locatie]],Tabel3[[#This Row],[Vloergroep]])</f>
        <v>De BongerdHarde vloer</v>
      </c>
      <c r="C222" s="69" t="s">
        <v>157</v>
      </c>
      <c r="D222" s="70" t="s">
        <v>793</v>
      </c>
      <c r="E222" s="71" t="s">
        <v>8</v>
      </c>
      <c r="F222" s="72" t="s">
        <v>59</v>
      </c>
      <c r="G222" s="73" t="s">
        <v>204</v>
      </c>
      <c r="H222" s="73" t="s">
        <v>756</v>
      </c>
      <c r="I222" s="73" t="s">
        <v>33</v>
      </c>
      <c r="J222" s="73" t="s">
        <v>902</v>
      </c>
      <c r="K222" s="74">
        <v>10.039999999999999</v>
      </c>
      <c r="L222" s="157">
        <v>40</v>
      </c>
      <c r="M222" s="158" t="s">
        <v>886</v>
      </c>
      <c r="N222" s="158">
        <f>IF(Tabel3[[#This Row],[Uitvoerings-
momenten]]=0,0,Tabel3[[#This Row],[M2 vloer ]])</f>
        <v>0</v>
      </c>
      <c r="O2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2" s="151">
        <f>Tabel3[[#This Row],[M2 vloer ]]*Tabel3[[#This Row],[Uitvoerings-
momenten]]</f>
        <v>0</v>
      </c>
      <c r="Q222" s="165">
        <f>VLOOKUP(Tabel3[[#This Row],[Frequentie]],Transformatie!$B$4:$D$12,3,0)</f>
        <v>0</v>
      </c>
      <c r="R222" s="26">
        <f>IF(Tabel3[[#This Row],[M2 op basis van uitvoeringsmomenten]]=0,0,VLOOKUP(Tabel3[[#This Row],[Ruimte categorie]],'4. Normen &amp; Tarieven'!$C$8:$L$27,Tabel3[[#This Row],[Transformatie]],0))</f>
        <v>0</v>
      </c>
      <c r="S222" s="26"/>
      <c r="T222" s="26"/>
      <c r="U222" s="26"/>
      <c r="V222" s="172">
        <f>IF(Tabel3[[#This Row],[Prestatienorm inschrijver]]=0,0,Tabel3[[#This Row],[M2 op basis van uitvoeringsmomenten]]/Tabel3[[#This Row],[Prestatienorm inschrijver]])</f>
        <v>0</v>
      </c>
      <c r="W222" s="174">
        <f>Tabel3[[#This Row],[Aantal uur per jaar]]*$V$4</f>
        <v>0</v>
      </c>
      <c r="X222" s="76"/>
    </row>
    <row r="223" spans="1:24" ht="14.1" customHeight="1" x14ac:dyDescent="0.25">
      <c r="A223" s="210" t="str">
        <f>_xlfn.CONCAT(Tabel3[[#This Row],[Locatie]],Tabel3[[#This Row],[Vloergroep]])</f>
        <v>De BongerdHarde vloer</v>
      </c>
      <c r="C223" s="69" t="s">
        <v>157</v>
      </c>
      <c r="D223" s="70" t="s">
        <v>793</v>
      </c>
      <c r="E223" s="71" t="s">
        <v>8</v>
      </c>
      <c r="F223" s="72" t="s">
        <v>61</v>
      </c>
      <c r="G223" s="73" t="s">
        <v>205</v>
      </c>
      <c r="H223" s="73" t="s">
        <v>756</v>
      </c>
      <c r="I223" s="73" t="s">
        <v>33</v>
      </c>
      <c r="J223" s="73" t="s">
        <v>902</v>
      </c>
      <c r="K223" s="74">
        <v>7.43</v>
      </c>
      <c r="L223" s="157">
        <v>40</v>
      </c>
      <c r="M223" s="158" t="s">
        <v>875</v>
      </c>
      <c r="N223" s="158">
        <f>IF(Tabel3[[#This Row],[Uitvoerings-
momenten]]=0,0,Tabel3[[#This Row],[M2 vloer ]])</f>
        <v>7.43</v>
      </c>
      <c r="O2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23" s="151">
        <f>Tabel3[[#This Row],[M2 vloer ]]*Tabel3[[#This Row],[Uitvoerings-
momenten]]</f>
        <v>297.2</v>
      </c>
      <c r="Q223" s="165">
        <f>VLOOKUP(Tabel3[[#This Row],[Frequentie]],Transformatie!$B$4:$D$12,3,0)</f>
        <v>6</v>
      </c>
      <c r="R223" s="26">
        <f>IF(Tabel3[[#This Row],[M2 op basis van uitvoeringsmomenten]]=0,0,VLOOKUP(Tabel3[[#This Row],[Ruimte categorie]],'4. Normen &amp; Tarieven'!$C$8:$L$27,Tabel3[[#This Row],[Transformatie]],0))</f>
        <v>100</v>
      </c>
      <c r="S223" s="26"/>
      <c r="T223" s="26"/>
      <c r="U223" s="26"/>
      <c r="V223" s="172">
        <f>IF(Tabel3[[#This Row],[Prestatienorm inschrijver]]=0,0,Tabel3[[#This Row],[M2 op basis van uitvoeringsmomenten]]/Tabel3[[#This Row],[Prestatienorm inschrijver]])</f>
        <v>2.972</v>
      </c>
      <c r="W223" s="174">
        <f>Tabel3[[#This Row],[Aantal uur per jaar]]*$V$4</f>
        <v>2.972</v>
      </c>
      <c r="X223" s="76"/>
    </row>
    <row r="224" spans="1:24" ht="14.1" customHeight="1" x14ac:dyDescent="0.25">
      <c r="A224" s="210" t="str">
        <f>_xlfn.CONCAT(Tabel3[[#This Row],[Locatie]],Tabel3[[#This Row],[Vloergroep]])</f>
        <v>De BongerdHarde vloer</v>
      </c>
      <c r="C224" s="69" t="s">
        <v>157</v>
      </c>
      <c r="D224" s="70" t="s">
        <v>793</v>
      </c>
      <c r="E224" s="71" t="s">
        <v>8</v>
      </c>
      <c r="F224" s="72" t="s">
        <v>96</v>
      </c>
      <c r="G224" s="73" t="s">
        <v>206</v>
      </c>
      <c r="H224" s="73" t="s">
        <v>658</v>
      </c>
      <c r="I224" s="73" t="s">
        <v>33</v>
      </c>
      <c r="J224" s="73" t="s">
        <v>902</v>
      </c>
      <c r="K224" s="74">
        <v>52</v>
      </c>
      <c r="L224" s="157">
        <v>40</v>
      </c>
      <c r="M224" s="158" t="s">
        <v>879</v>
      </c>
      <c r="N224" s="158">
        <f>IF(Tabel3[[#This Row],[Uitvoerings-
momenten]]=0,0,Tabel3[[#This Row],[M2 vloer ]])</f>
        <v>52</v>
      </c>
      <c r="O2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4" s="151">
        <f>Tabel3[[#This Row],[M2 vloer ]]*Tabel3[[#This Row],[Uitvoerings-
momenten]]</f>
        <v>10400</v>
      </c>
      <c r="Q224" s="165">
        <f>VLOOKUP(Tabel3[[#This Row],[Frequentie]],Transformatie!$B$4:$D$12,3,0)</f>
        <v>10</v>
      </c>
      <c r="R224" s="26">
        <f>IF(Tabel3[[#This Row],[M2 op basis van uitvoeringsmomenten]]=0,0,VLOOKUP(Tabel3[[#This Row],[Ruimte categorie]],'4. Normen &amp; Tarieven'!$C$8:$L$27,Tabel3[[#This Row],[Transformatie]],0))</f>
        <v>100</v>
      </c>
      <c r="S224" s="26"/>
      <c r="T224" s="26"/>
      <c r="U224" s="26"/>
      <c r="V224" s="172">
        <f>IF(Tabel3[[#This Row],[Prestatienorm inschrijver]]=0,0,Tabel3[[#This Row],[M2 op basis van uitvoeringsmomenten]]/Tabel3[[#This Row],[Prestatienorm inschrijver]])</f>
        <v>104</v>
      </c>
      <c r="W224" s="174">
        <f>Tabel3[[#This Row],[Aantal uur per jaar]]*$V$4</f>
        <v>104</v>
      </c>
      <c r="X224" s="76"/>
    </row>
    <row r="225" spans="1:24" ht="14.1" customHeight="1" x14ac:dyDescent="0.25">
      <c r="A225" s="210" t="str">
        <f>_xlfn.CONCAT(Tabel3[[#This Row],[Locatie]],Tabel3[[#This Row],[Vloergroep]])</f>
        <v>De BongerdHarde vloer</v>
      </c>
      <c r="C225" s="69" t="s">
        <v>157</v>
      </c>
      <c r="D225" s="70" t="s">
        <v>793</v>
      </c>
      <c r="E225" s="71" t="s">
        <v>8</v>
      </c>
      <c r="F225" s="72" t="s">
        <v>97</v>
      </c>
      <c r="G225" s="73" t="s">
        <v>207</v>
      </c>
      <c r="H225" s="73" t="s">
        <v>759</v>
      </c>
      <c r="I225" s="73" t="s">
        <v>33</v>
      </c>
      <c r="J225" s="73" t="s">
        <v>902</v>
      </c>
      <c r="K225" s="74">
        <v>7.17</v>
      </c>
      <c r="L225" s="157">
        <v>40</v>
      </c>
      <c r="M225" s="158" t="s">
        <v>879</v>
      </c>
      <c r="N225" s="158">
        <f>IF(Tabel3[[#This Row],[Uitvoerings-
momenten]]=0,0,Tabel3[[#This Row],[M2 vloer ]])</f>
        <v>7.17</v>
      </c>
      <c r="O2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5" s="151">
        <f>Tabel3[[#This Row],[M2 vloer ]]*Tabel3[[#This Row],[Uitvoerings-
momenten]]</f>
        <v>1434</v>
      </c>
      <c r="Q225" s="165">
        <f>VLOOKUP(Tabel3[[#This Row],[Frequentie]],Transformatie!$B$4:$D$12,3,0)</f>
        <v>10</v>
      </c>
      <c r="R225" s="26">
        <f>IF(Tabel3[[#This Row],[M2 op basis van uitvoeringsmomenten]]=0,0,VLOOKUP(Tabel3[[#This Row],[Ruimte categorie]],'4. Normen &amp; Tarieven'!$C$8:$L$27,Tabel3[[#This Row],[Transformatie]],0))</f>
        <v>100</v>
      </c>
      <c r="S225" s="26"/>
      <c r="T225" s="26"/>
      <c r="U225" s="26"/>
      <c r="V225" s="172">
        <f>IF(Tabel3[[#This Row],[Prestatienorm inschrijver]]=0,0,Tabel3[[#This Row],[M2 op basis van uitvoeringsmomenten]]/Tabel3[[#This Row],[Prestatienorm inschrijver]])</f>
        <v>14.34</v>
      </c>
      <c r="W225" s="174">
        <f>Tabel3[[#This Row],[Aantal uur per jaar]]*$V$4</f>
        <v>14.34</v>
      </c>
      <c r="X225" s="76"/>
    </row>
    <row r="226" spans="1:24" ht="14.1" customHeight="1" x14ac:dyDescent="0.25">
      <c r="A226" s="210" t="str">
        <f>_xlfn.CONCAT(Tabel3[[#This Row],[Locatie]],Tabel3[[#This Row],[Vloergroep]])</f>
        <v>De BongerdHarde vloer</v>
      </c>
      <c r="C226" s="69" t="s">
        <v>157</v>
      </c>
      <c r="D226" s="70" t="s">
        <v>793</v>
      </c>
      <c r="E226" s="71" t="s">
        <v>8</v>
      </c>
      <c r="F226" s="72" t="s">
        <v>98</v>
      </c>
      <c r="G226" s="73" t="s">
        <v>208</v>
      </c>
      <c r="H226" s="73" t="s">
        <v>756</v>
      </c>
      <c r="I226" s="73" t="s">
        <v>33</v>
      </c>
      <c r="J226" s="73" t="s">
        <v>902</v>
      </c>
      <c r="K226" s="74">
        <v>7.72</v>
      </c>
      <c r="L226" s="157">
        <v>40</v>
      </c>
      <c r="M226" s="158" t="s">
        <v>886</v>
      </c>
      <c r="N226" s="158">
        <f>IF(Tabel3[[#This Row],[Uitvoerings-
momenten]]=0,0,Tabel3[[#This Row],[M2 vloer ]])</f>
        <v>0</v>
      </c>
      <c r="O2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6" s="151">
        <f>Tabel3[[#This Row],[M2 vloer ]]*Tabel3[[#This Row],[Uitvoerings-
momenten]]</f>
        <v>0</v>
      </c>
      <c r="Q226" s="165">
        <f>VLOOKUP(Tabel3[[#This Row],[Frequentie]],Transformatie!$B$4:$D$12,3,0)</f>
        <v>0</v>
      </c>
      <c r="R226" s="26">
        <f>IF(Tabel3[[#This Row],[M2 op basis van uitvoeringsmomenten]]=0,0,VLOOKUP(Tabel3[[#This Row],[Ruimte categorie]],'4. Normen &amp; Tarieven'!$C$8:$L$27,Tabel3[[#This Row],[Transformatie]],0))</f>
        <v>0</v>
      </c>
      <c r="S226" s="26"/>
      <c r="T226" s="26"/>
      <c r="U226" s="26"/>
      <c r="V226" s="172">
        <f>IF(Tabel3[[#This Row],[Prestatienorm inschrijver]]=0,0,Tabel3[[#This Row],[M2 op basis van uitvoeringsmomenten]]/Tabel3[[#This Row],[Prestatienorm inschrijver]])</f>
        <v>0</v>
      </c>
      <c r="W226" s="174">
        <f>Tabel3[[#This Row],[Aantal uur per jaar]]*$V$4</f>
        <v>0</v>
      </c>
      <c r="X226" s="76"/>
    </row>
    <row r="227" spans="1:24" ht="14.1" customHeight="1" x14ac:dyDescent="0.25">
      <c r="A227" s="210" t="str">
        <f>_xlfn.CONCAT(Tabel3[[#This Row],[Locatie]],Tabel3[[#This Row],[Vloergroep]])</f>
        <v>De BongerdHarde vloer</v>
      </c>
      <c r="C227" s="69" t="s">
        <v>157</v>
      </c>
      <c r="D227" s="70" t="s">
        <v>793</v>
      </c>
      <c r="E227" s="71" t="s">
        <v>8</v>
      </c>
      <c r="F227" s="72" t="s">
        <v>99</v>
      </c>
      <c r="G227" s="73" t="s">
        <v>209</v>
      </c>
      <c r="H227" s="73" t="s">
        <v>25</v>
      </c>
      <c r="I227" s="73" t="s">
        <v>33</v>
      </c>
      <c r="J227" s="73" t="s">
        <v>902</v>
      </c>
      <c r="K227" s="74">
        <v>9.26</v>
      </c>
      <c r="L227" s="157">
        <v>40</v>
      </c>
      <c r="M227" s="158" t="s">
        <v>877</v>
      </c>
      <c r="N227" s="158">
        <f>IF(Tabel3[[#This Row],[Uitvoerings-
momenten]]=0,0,Tabel3[[#This Row],[M2 vloer ]])</f>
        <v>9.26</v>
      </c>
      <c r="O2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27" s="151">
        <f>Tabel3[[#This Row],[M2 vloer ]]*Tabel3[[#This Row],[Uitvoerings-
momenten]]</f>
        <v>1111.2</v>
      </c>
      <c r="Q227" s="165">
        <f>VLOOKUP(Tabel3[[#This Row],[Frequentie]],Transformatie!$B$4:$D$12,3,0)</f>
        <v>8</v>
      </c>
      <c r="R227" s="26">
        <f>IF(Tabel3[[#This Row],[M2 op basis van uitvoeringsmomenten]]=0,0,VLOOKUP(Tabel3[[#This Row],[Ruimte categorie]],'4. Normen &amp; Tarieven'!$C$8:$L$27,Tabel3[[#This Row],[Transformatie]],0))</f>
        <v>90</v>
      </c>
      <c r="S227" s="26"/>
      <c r="T227" s="26"/>
      <c r="U227" s="26"/>
      <c r="V227" s="172">
        <f>IF(Tabel3[[#This Row],[Prestatienorm inschrijver]]=0,0,Tabel3[[#This Row],[M2 op basis van uitvoeringsmomenten]]/Tabel3[[#This Row],[Prestatienorm inschrijver]])</f>
        <v>12.346666666666668</v>
      </c>
      <c r="W227" s="174">
        <f>Tabel3[[#This Row],[Aantal uur per jaar]]*$V$4</f>
        <v>12.346666666666668</v>
      </c>
      <c r="X227" s="76"/>
    </row>
    <row r="228" spans="1:24" ht="14.1" customHeight="1" x14ac:dyDescent="0.25">
      <c r="A228" s="210" t="str">
        <f>_xlfn.CONCAT(Tabel3[[#This Row],[Locatie]],Tabel3[[#This Row],[Vloergroep]])</f>
        <v>De BongerdHarde vloer</v>
      </c>
      <c r="C228" s="69" t="s">
        <v>157</v>
      </c>
      <c r="D228" s="70" t="s">
        <v>793</v>
      </c>
      <c r="E228" s="71" t="s">
        <v>8</v>
      </c>
      <c r="F228" s="72" t="s">
        <v>100</v>
      </c>
      <c r="G228" s="73" t="s">
        <v>210</v>
      </c>
      <c r="H228" s="73" t="s">
        <v>658</v>
      </c>
      <c r="I228" s="73" t="s">
        <v>33</v>
      </c>
      <c r="J228" s="73" t="s">
        <v>902</v>
      </c>
      <c r="K228" s="74">
        <v>52.03</v>
      </c>
      <c r="L228" s="157">
        <v>40</v>
      </c>
      <c r="M228" s="158" t="s">
        <v>879</v>
      </c>
      <c r="N228" s="158">
        <f>IF(Tabel3[[#This Row],[Uitvoerings-
momenten]]=0,0,Tabel3[[#This Row],[M2 vloer ]])</f>
        <v>52.03</v>
      </c>
      <c r="O2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8" s="151">
        <f>Tabel3[[#This Row],[M2 vloer ]]*Tabel3[[#This Row],[Uitvoerings-
momenten]]</f>
        <v>10406</v>
      </c>
      <c r="Q228" s="165">
        <f>VLOOKUP(Tabel3[[#This Row],[Frequentie]],Transformatie!$B$4:$D$12,3,0)</f>
        <v>10</v>
      </c>
      <c r="R228" s="26">
        <f>IF(Tabel3[[#This Row],[M2 op basis van uitvoeringsmomenten]]=0,0,VLOOKUP(Tabel3[[#This Row],[Ruimte categorie]],'4. Normen &amp; Tarieven'!$C$8:$L$27,Tabel3[[#This Row],[Transformatie]],0))</f>
        <v>100</v>
      </c>
      <c r="S228" s="26"/>
      <c r="T228" s="26"/>
      <c r="U228" s="26"/>
      <c r="V228" s="172">
        <f>IF(Tabel3[[#This Row],[Prestatienorm inschrijver]]=0,0,Tabel3[[#This Row],[M2 op basis van uitvoeringsmomenten]]/Tabel3[[#This Row],[Prestatienorm inschrijver]])</f>
        <v>104.06</v>
      </c>
      <c r="W228" s="174">
        <f>Tabel3[[#This Row],[Aantal uur per jaar]]*$V$4</f>
        <v>104.06</v>
      </c>
      <c r="X228" s="76"/>
    </row>
    <row r="229" spans="1:24" ht="14.1" customHeight="1" x14ac:dyDescent="0.25">
      <c r="A229" s="210" t="str">
        <f>_xlfn.CONCAT(Tabel3[[#This Row],[Locatie]],Tabel3[[#This Row],[Vloergroep]])</f>
        <v>De BongerdHarde vloer</v>
      </c>
      <c r="C229" s="69" t="s">
        <v>157</v>
      </c>
      <c r="D229" s="70" t="s">
        <v>793</v>
      </c>
      <c r="E229" s="71" t="s">
        <v>8</v>
      </c>
      <c r="F229" s="72" t="s">
        <v>102</v>
      </c>
      <c r="G229" s="73" t="s">
        <v>211</v>
      </c>
      <c r="H229" s="73" t="s">
        <v>658</v>
      </c>
      <c r="I229" s="73" t="s">
        <v>33</v>
      </c>
      <c r="J229" s="73" t="s">
        <v>902</v>
      </c>
      <c r="K229" s="74">
        <v>52.04</v>
      </c>
      <c r="L229" s="157">
        <v>40</v>
      </c>
      <c r="M229" s="158" t="s">
        <v>879</v>
      </c>
      <c r="N229" s="158">
        <f>IF(Tabel3[[#This Row],[Uitvoerings-
momenten]]=0,0,Tabel3[[#This Row],[M2 vloer ]])</f>
        <v>52.04</v>
      </c>
      <c r="O2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9" s="151">
        <f>Tabel3[[#This Row],[M2 vloer ]]*Tabel3[[#This Row],[Uitvoerings-
momenten]]</f>
        <v>10408</v>
      </c>
      <c r="Q229" s="165">
        <f>VLOOKUP(Tabel3[[#This Row],[Frequentie]],Transformatie!$B$4:$D$12,3,0)</f>
        <v>10</v>
      </c>
      <c r="R229" s="26">
        <f>IF(Tabel3[[#This Row],[M2 op basis van uitvoeringsmomenten]]=0,0,VLOOKUP(Tabel3[[#This Row],[Ruimte categorie]],'4. Normen &amp; Tarieven'!$C$8:$L$27,Tabel3[[#This Row],[Transformatie]],0))</f>
        <v>100</v>
      </c>
      <c r="S229" s="26"/>
      <c r="T229" s="26"/>
      <c r="U229" s="26"/>
      <c r="V229" s="172">
        <f>IF(Tabel3[[#This Row],[Prestatienorm inschrijver]]=0,0,Tabel3[[#This Row],[M2 op basis van uitvoeringsmomenten]]/Tabel3[[#This Row],[Prestatienorm inschrijver]])</f>
        <v>104.08</v>
      </c>
      <c r="W229" s="174">
        <f>Tabel3[[#This Row],[Aantal uur per jaar]]*$V$4</f>
        <v>104.08</v>
      </c>
      <c r="X229" s="76"/>
    </row>
    <row r="230" spans="1:24" ht="14.1" customHeight="1" x14ac:dyDescent="0.25">
      <c r="A230" s="210" t="str">
        <f>_xlfn.CONCAT(Tabel3[[#This Row],[Locatie]],Tabel3[[#This Row],[Vloergroep]])</f>
        <v>De BongerdHarde vloer</v>
      </c>
      <c r="C230" s="69" t="s">
        <v>157</v>
      </c>
      <c r="D230" s="70" t="s">
        <v>793</v>
      </c>
      <c r="E230" s="71" t="s">
        <v>8</v>
      </c>
      <c r="F230" s="72" t="s">
        <v>103</v>
      </c>
      <c r="G230" s="73" t="s">
        <v>212</v>
      </c>
      <c r="H230" s="73" t="s">
        <v>25</v>
      </c>
      <c r="I230" s="73" t="s">
        <v>33</v>
      </c>
      <c r="J230" s="73" t="s">
        <v>902</v>
      </c>
      <c r="K230" s="74">
        <v>9.26</v>
      </c>
      <c r="L230" s="157">
        <v>40</v>
      </c>
      <c r="M230" s="158" t="s">
        <v>877</v>
      </c>
      <c r="N230" s="158">
        <f>IF(Tabel3[[#This Row],[Uitvoerings-
momenten]]=0,0,Tabel3[[#This Row],[M2 vloer ]])</f>
        <v>9.26</v>
      </c>
      <c r="O2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30" s="151">
        <f>Tabel3[[#This Row],[M2 vloer ]]*Tabel3[[#This Row],[Uitvoerings-
momenten]]</f>
        <v>1111.2</v>
      </c>
      <c r="Q230" s="165">
        <f>VLOOKUP(Tabel3[[#This Row],[Frequentie]],Transformatie!$B$4:$D$12,3,0)</f>
        <v>8</v>
      </c>
      <c r="R230" s="26">
        <f>IF(Tabel3[[#This Row],[M2 op basis van uitvoeringsmomenten]]=0,0,VLOOKUP(Tabel3[[#This Row],[Ruimte categorie]],'4. Normen &amp; Tarieven'!$C$8:$L$27,Tabel3[[#This Row],[Transformatie]],0))</f>
        <v>90</v>
      </c>
      <c r="S230" s="26"/>
      <c r="T230" s="26"/>
      <c r="U230" s="26"/>
      <c r="V230" s="172">
        <f>IF(Tabel3[[#This Row],[Prestatienorm inschrijver]]=0,0,Tabel3[[#This Row],[M2 op basis van uitvoeringsmomenten]]/Tabel3[[#This Row],[Prestatienorm inschrijver]])</f>
        <v>12.346666666666668</v>
      </c>
      <c r="W230" s="174">
        <f>Tabel3[[#This Row],[Aantal uur per jaar]]*$V$4</f>
        <v>12.346666666666668</v>
      </c>
      <c r="X230" s="76"/>
    </row>
    <row r="231" spans="1:24" ht="14.1" customHeight="1" x14ac:dyDescent="0.25">
      <c r="A231" s="210" t="str">
        <f>_xlfn.CONCAT(Tabel3[[#This Row],[Locatie]],Tabel3[[#This Row],[Vloergroep]])</f>
        <v>De BongerdHarde vloer</v>
      </c>
      <c r="C231" s="69" t="s">
        <v>157</v>
      </c>
      <c r="D231" s="70" t="s">
        <v>793</v>
      </c>
      <c r="E231" s="71" t="s">
        <v>8</v>
      </c>
      <c r="F231" s="72" t="s">
        <v>104</v>
      </c>
      <c r="G231" s="73" t="s">
        <v>213</v>
      </c>
      <c r="H231" s="73" t="s">
        <v>756</v>
      </c>
      <c r="I231" s="73" t="s">
        <v>33</v>
      </c>
      <c r="J231" s="73" t="s">
        <v>902</v>
      </c>
      <c r="K231" s="74">
        <v>7.72</v>
      </c>
      <c r="L231" s="157">
        <v>40</v>
      </c>
      <c r="M231" s="158" t="s">
        <v>886</v>
      </c>
      <c r="N231" s="158">
        <f>IF(Tabel3[[#This Row],[Uitvoerings-
momenten]]=0,0,Tabel3[[#This Row],[M2 vloer ]])</f>
        <v>0</v>
      </c>
      <c r="O2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31" s="151">
        <f>Tabel3[[#This Row],[M2 vloer ]]*Tabel3[[#This Row],[Uitvoerings-
momenten]]</f>
        <v>0</v>
      </c>
      <c r="Q231" s="165">
        <f>VLOOKUP(Tabel3[[#This Row],[Frequentie]],Transformatie!$B$4:$D$12,3,0)</f>
        <v>0</v>
      </c>
      <c r="R231" s="26">
        <f>IF(Tabel3[[#This Row],[M2 op basis van uitvoeringsmomenten]]=0,0,VLOOKUP(Tabel3[[#This Row],[Ruimte categorie]],'4. Normen &amp; Tarieven'!$C$8:$L$27,Tabel3[[#This Row],[Transformatie]],0))</f>
        <v>0</v>
      </c>
      <c r="S231" s="26"/>
      <c r="T231" s="26"/>
      <c r="U231" s="26"/>
      <c r="V231" s="172">
        <f>IF(Tabel3[[#This Row],[Prestatienorm inschrijver]]=0,0,Tabel3[[#This Row],[M2 op basis van uitvoeringsmomenten]]/Tabel3[[#This Row],[Prestatienorm inschrijver]])</f>
        <v>0</v>
      </c>
      <c r="W231" s="174">
        <f>Tabel3[[#This Row],[Aantal uur per jaar]]*$V$4</f>
        <v>0</v>
      </c>
      <c r="X231" s="76"/>
    </row>
    <row r="232" spans="1:24" ht="14.1" customHeight="1" x14ac:dyDescent="0.25">
      <c r="A232" s="210" t="str">
        <f>_xlfn.CONCAT(Tabel3[[#This Row],[Locatie]],Tabel3[[#This Row],[Vloergroep]])</f>
        <v>De BongerdHarde vloer</v>
      </c>
      <c r="C232" s="69" t="s">
        <v>157</v>
      </c>
      <c r="D232" s="70" t="s">
        <v>793</v>
      </c>
      <c r="E232" s="71" t="s">
        <v>8</v>
      </c>
      <c r="F232" s="72" t="s">
        <v>105</v>
      </c>
      <c r="G232" s="73" t="s">
        <v>214</v>
      </c>
      <c r="H232" s="73" t="s">
        <v>759</v>
      </c>
      <c r="I232" s="73" t="s">
        <v>33</v>
      </c>
      <c r="J232" s="73" t="s">
        <v>902</v>
      </c>
      <c r="K232" s="74">
        <v>7.17</v>
      </c>
      <c r="L232" s="157">
        <v>40</v>
      </c>
      <c r="M232" s="158" t="s">
        <v>879</v>
      </c>
      <c r="N232" s="158">
        <f>IF(Tabel3[[#This Row],[Uitvoerings-
momenten]]=0,0,Tabel3[[#This Row],[M2 vloer ]])</f>
        <v>7.17</v>
      </c>
      <c r="O2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2" s="151">
        <f>Tabel3[[#This Row],[M2 vloer ]]*Tabel3[[#This Row],[Uitvoerings-
momenten]]</f>
        <v>1434</v>
      </c>
      <c r="Q232" s="165">
        <f>VLOOKUP(Tabel3[[#This Row],[Frequentie]],Transformatie!$B$4:$D$12,3,0)</f>
        <v>10</v>
      </c>
      <c r="R232" s="26">
        <f>IF(Tabel3[[#This Row],[M2 op basis van uitvoeringsmomenten]]=0,0,VLOOKUP(Tabel3[[#This Row],[Ruimte categorie]],'4. Normen &amp; Tarieven'!$C$8:$L$27,Tabel3[[#This Row],[Transformatie]],0))</f>
        <v>100</v>
      </c>
      <c r="S232" s="26"/>
      <c r="T232" s="26"/>
      <c r="U232" s="26"/>
      <c r="V232" s="172">
        <f>IF(Tabel3[[#This Row],[Prestatienorm inschrijver]]=0,0,Tabel3[[#This Row],[M2 op basis van uitvoeringsmomenten]]/Tabel3[[#This Row],[Prestatienorm inschrijver]])</f>
        <v>14.34</v>
      </c>
      <c r="W232" s="174">
        <f>Tabel3[[#This Row],[Aantal uur per jaar]]*$V$4</f>
        <v>14.34</v>
      </c>
      <c r="X232" s="76"/>
    </row>
    <row r="233" spans="1:24" ht="14.1" customHeight="1" x14ac:dyDescent="0.25">
      <c r="A233" s="210" t="str">
        <f>_xlfn.CONCAT(Tabel3[[#This Row],[Locatie]],Tabel3[[#This Row],[Vloergroep]])</f>
        <v>De BongerdHarde vloer</v>
      </c>
      <c r="C233" s="69" t="s">
        <v>157</v>
      </c>
      <c r="D233" s="70" t="s">
        <v>793</v>
      </c>
      <c r="E233" s="71" t="s">
        <v>8</v>
      </c>
      <c r="F233" s="72" t="s">
        <v>106</v>
      </c>
      <c r="G233" s="73" t="s">
        <v>215</v>
      </c>
      <c r="H233" s="73" t="s">
        <v>658</v>
      </c>
      <c r="I233" s="73" t="s">
        <v>33</v>
      </c>
      <c r="J233" s="73" t="s">
        <v>902</v>
      </c>
      <c r="K233" s="74">
        <v>52.07</v>
      </c>
      <c r="L233" s="157">
        <v>40</v>
      </c>
      <c r="M233" s="158" t="s">
        <v>879</v>
      </c>
      <c r="N233" s="158">
        <f>IF(Tabel3[[#This Row],[Uitvoerings-
momenten]]=0,0,Tabel3[[#This Row],[M2 vloer ]])</f>
        <v>52.07</v>
      </c>
      <c r="O2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3" s="151">
        <f>Tabel3[[#This Row],[M2 vloer ]]*Tabel3[[#This Row],[Uitvoerings-
momenten]]</f>
        <v>10414</v>
      </c>
      <c r="Q233" s="165">
        <f>VLOOKUP(Tabel3[[#This Row],[Frequentie]],Transformatie!$B$4:$D$12,3,0)</f>
        <v>10</v>
      </c>
      <c r="R233" s="26">
        <f>IF(Tabel3[[#This Row],[M2 op basis van uitvoeringsmomenten]]=0,0,VLOOKUP(Tabel3[[#This Row],[Ruimte categorie]],'4. Normen &amp; Tarieven'!$C$8:$L$27,Tabel3[[#This Row],[Transformatie]],0))</f>
        <v>100</v>
      </c>
      <c r="S233" s="26"/>
      <c r="T233" s="26"/>
      <c r="U233" s="26"/>
      <c r="V233" s="172">
        <f>IF(Tabel3[[#This Row],[Prestatienorm inschrijver]]=0,0,Tabel3[[#This Row],[M2 op basis van uitvoeringsmomenten]]/Tabel3[[#This Row],[Prestatienorm inschrijver]])</f>
        <v>104.14</v>
      </c>
      <c r="W233" s="174">
        <f>Tabel3[[#This Row],[Aantal uur per jaar]]*$V$4</f>
        <v>104.14</v>
      </c>
      <c r="X233" s="76"/>
    </row>
    <row r="234" spans="1:24" ht="14.1" customHeight="1" x14ac:dyDescent="0.25">
      <c r="A234" s="210" t="str">
        <f>_xlfn.CONCAT(Tabel3[[#This Row],[Locatie]],Tabel3[[#This Row],[Vloergroep]])</f>
        <v>De BundelHarde vloer</v>
      </c>
      <c r="C234" s="69" t="s">
        <v>216</v>
      </c>
      <c r="D234" s="70" t="s">
        <v>795</v>
      </c>
      <c r="E234" s="71" t="s">
        <v>8</v>
      </c>
      <c r="F234" s="72" t="s">
        <v>9</v>
      </c>
      <c r="G234" s="73" t="s">
        <v>10</v>
      </c>
      <c r="H234" s="73" t="s">
        <v>821</v>
      </c>
      <c r="I234" s="79" t="s">
        <v>11</v>
      </c>
      <c r="J234" s="73" t="s">
        <v>902</v>
      </c>
      <c r="K234" s="74">
        <v>25</v>
      </c>
      <c r="L234" s="157">
        <v>40</v>
      </c>
      <c r="M234" s="158" t="s">
        <v>879</v>
      </c>
      <c r="N234" s="158">
        <f>IF(Tabel3[[#This Row],[Uitvoerings-
momenten]]=0,0,Tabel3[[#This Row],[M2 vloer ]])</f>
        <v>25</v>
      </c>
      <c r="O2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4" s="151">
        <f>Tabel3[[#This Row],[M2 vloer ]]*Tabel3[[#This Row],[Uitvoerings-
momenten]]</f>
        <v>5000</v>
      </c>
      <c r="Q234" s="165">
        <f>VLOOKUP(Tabel3[[#This Row],[Frequentie]],Transformatie!$B$4:$D$12,3,0)</f>
        <v>10</v>
      </c>
      <c r="R234" s="26">
        <f>IF(Tabel3[[#This Row],[M2 op basis van uitvoeringsmomenten]]=0,0,VLOOKUP(Tabel3[[#This Row],[Ruimte categorie]],'4. Normen &amp; Tarieven'!$C$8:$L$27,Tabel3[[#This Row],[Transformatie]],0))</f>
        <v>100</v>
      </c>
      <c r="S234" s="26"/>
      <c r="T234" s="26"/>
      <c r="U234" s="26"/>
      <c r="V234" s="172">
        <f>IF(Tabel3[[#This Row],[Prestatienorm inschrijver]]=0,0,Tabel3[[#This Row],[M2 op basis van uitvoeringsmomenten]]/Tabel3[[#This Row],[Prestatienorm inschrijver]])</f>
        <v>50</v>
      </c>
      <c r="W234" s="174">
        <f>Tabel3[[#This Row],[Aantal uur per jaar]]*$V$4</f>
        <v>50</v>
      </c>
      <c r="X234" s="76"/>
    </row>
    <row r="235" spans="1:24" ht="14.1" customHeight="1" x14ac:dyDescent="0.25">
      <c r="A235" s="210" t="str">
        <f>_xlfn.CONCAT(Tabel3[[#This Row],[Locatie]],Tabel3[[#This Row],[Vloergroep]])</f>
        <v>De BundelHarde vloer</v>
      </c>
      <c r="C235" s="69" t="s">
        <v>216</v>
      </c>
      <c r="D235" s="70" t="s">
        <v>795</v>
      </c>
      <c r="E235" s="71" t="s">
        <v>8</v>
      </c>
      <c r="F235" s="72" t="s">
        <v>9</v>
      </c>
      <c r="G235" s="73" t="s">
        <v>10</v>
      </c>
      <c r="H235" s="73" t="s">
        <v>821</v>
      </c>
      <c r="I235" s="79" t="s">
        <v>11</v>
      </c>
      <c r="J235" s="73" t="s">
        <v>902</v>
      </c>
      <c r="K235" s="74">
        <v>25</v>
      </c>
      <c r="L235" s="157">
        <v>40</v>
      </c>
      <c r="M235" s="158" t="s">
        <v>879</v>
      </c>
      <c r="N235" s="158">
        <f>IF(Tabel3[[#This Row],[Uitvoerings-
momenten]]=0,0,Tabel3[[#This Row],[M2 vloer ]])</f>
        <v>25</v>
      </c>
      <c r="O2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5" s="151">
        <f>Tabel3[[#This Row],[M2 vloer ]]*Tabel3[[#This Row],[Uitvoerings-
momenten]]</f>
        <v>5000</v>
      </c>
      <c r="Q235" s="165">
        <f>VLOOKUP(Tabel3[[#This Row],[Frequentie]],Transformatie!$B$4:$D$12,3,0)</f>
        <v>10</v>
      </c>
      <c r="R235" s="26">
        <f>IF(Tabel3[[#This Row],[M2 op basis van uitvoeringsmomenten]]=0,0,VLOOKUP(Tabel3[[#This Row],[Ruimte categorie]],'4. Normen &amp; Tarieven'!$C$8:$L$27,Tabel3[[#This Row],[Transformatie]],0))</f>
        <v>100</v>
      </c>
      <c r="S235" s="26"/>
      <c r="T235" s="26"/>
      <c r="U235" s="26"/>
      <c r="V235" s="172">
        <f>IF(Tabel3[[#This Row],[Prestatienorm inschrijver]]=0,0,Tabel3[[#This Row],[M2 op basis van uitvoeringsmomenten]]/Tabel3[[#This Row],[Prestatienorm inschrijver]])</f>
        <v>50</v>
      </c>
      <c r="W235" s="174">
        <f>Tabel3[[#This Row],[Aantal uur per jaar]]*$V$4</f>
        <v>50</v>
      </c>
      <c r="X235" s="76"/>
    </row>
    <row r="236" spans="1:24" ht="14.1" customHeight="1" x14ac:dyDescent="0.25">
      <c r="A236" s="210" t="str">
        <f>_xlfn.CONCAT(Tabel3[[#This Row],[Locatie]],Tabel3[[#This Row],[Vloergroep]])</f>
        <v>De BundelTapijt</v>
      </c>
      <c r="C236" s="69" t="s">
        <v>216</v>
      </c>
      <c r="D236" s="70" t="s">
        <v>795</v>
      </c>
      <c r="E236" s="71" t="s">
        <v>8</v>
      </c>
      <c r="F236" s="79" t="s">
        <v>12</v>
      </c>
      <c r="G236" s="73" t="s">
        <v>13</v>
      </c>
      <c r="H236" s="73" t="s">
        <v>761</v>
      </c>
      <c r="I236" s="73" t="s">
        <v>14</v>
      </c>
      <c r="J236" s="73" t="s">
        <v>14</v>
      </c>
      <c r="K236" s="74">
        <v>12.4</v>
      </c>
      <c r="L236" s="157">
        <v>40</v>
      </c>
      <c r="M236" s="158" t="s">
        <v>879</v>
      </c>
      <c r="N236" s="158">
        <f>IF(Tabel3[[#This Row],[Uitvoerings-
momenten]]=0,0,Tabel3[[#This Row],[M2 vloer ]])</f>
        <v>12.4</v>
      </c>
      <c r="O2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6" s="151">
        <f>Tabel3[[#This Row],[M2 vloer ]]*Tabel3[[#This Row],[Uitvoerings-
momenten]]</f>
        <v>2480</v>
      </c>
      <c r="Q236" s="165">
        <f>VLOOKUP(Tabel3[[#This Row],[Frequentie]],Transformatie!$B$4:$D$12,3,0)</f>
        <v>10</v>
      </c>
      <c r="R236" s="26">
        <f>IF(Tabel3[[#This Row],[M2 op basis van uitvoeringsmomenten]]=0,0,VLOOKUP(Tabel3[[#This Row],[Ruimte categorie]],'4. Normen &amp; Tarieven'!$C$8:$L$27,Tabel3[[#This Row],[Transformatie]],0))</f>
        <v>100</v>
      </c>
      <c r="S236" s="26"/>
      <c r="T236" s="26"/>
      <c r="U236" s="26"/>
      <c r="V236" s="172">
        <f>IF(Tabel3[[#This Row],[Prestatienorm inschrijver]]=0,0,Tabel3[[#This Row],[M2 op basis van uitvoeringsmomenten]]/Tabel3[[#This Row],[Prestatienorm inschrijver]])</f>
        <v>24.8</v>
      </c>
      <c r="W236" s="174">
        <f>Tabel3[[#This Row],[Aantal uur per jaar]]*$V$4</f>
        <v>24.8</v>
      </c>
      <c r="X236" s="76"/>
    </row>
    <row r="237" spans="1:24" ht="14.1" customHeight="1" x14ac:dyDescent="0.25">
      <c r="A237" s="210" t="str">
        <f>_xlfn.CONCAT(Tabel3[[#This Row],[Locatie]],Tabel3[[#This Row],[Vloergroep]])</f>
        <v>De BundelLino</v>
      </c>
      <c r="C237" s="69" t="s">
        <v>216</v>
      </c>
      <c r="D237" s="70" t="s">
        <v>795</v>
      </c>
      <c r="E237" s="71" t="s">
        <v>8</v>
      </c>
      <c r="F237" s="79" t="s">
        <v>15</v>
      </c>
      <c r="G237" s="70" t="s">
        <v>19</v>
      </c>
      <c r="H237" s="73" t="s">
        <v>761</v>
      </c>
      <c r="I237" s="73" t="s">
        <v>17</v>
      </c>
      <c r="J237" s="73" t="s">
        <v>903</v>
      </c>
      <c r="K237" s="74">
        <v>127.7</v>
      </c>
      <c r="L237" s="157">
        <v>40</v>
      </c>
      <c r="M237" s="158" t="s">
        <v>879</v>
      </c>
      <c r="N237" s="158">
        <f>IF(Tabel3[[#This Row],[Uitvoerings-
momenten]]=0,0,Tabel3[[#This Row],[M2 vloer ]])</f>
        <v>127.7</v>
      </c>
      <c r="O2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7" s="151">
        <f>Tabel3[[#This Row],[M2 vloer ]]*Tabel3[[#This Row],[Uitvoerings-
momenten]]</f>
        <v>25540</v>
      </c>
      <c r="Q237" s="165">
        <f>VLOOKUP(Tabel3[[#This Row],[Frequentie]],Transformatie!$B$4:$D$12,3,0)</f>
        <v>10</v>
      </c>
      <c r="R237" s="26">
        <f>IF(Tabel3[[#This Row],[M2 op basis van uitvoeringsmomenten]]=0,0,VLOOKUP(Tabel3[[#This Row],[Ruimte categorie]],'4. Normen &amp; Tarieven'!$C$8:$L$27,Tabel3[[#This Row],[Transformatie]],0))</f>
        <v>100</v>
      </c>
      <c r="S237" s="26"/>
      <c r="T237" s="26"/>
      <c r="U237" s="26"/>
      <c r="V237" s="172">
        <f>IF(Tabel3[[#This Row],[Prestatienorm inschrijver]]=0,0,Tabel3[[#This Row],[M2 op basis van uitvoeringsmomenten]]/Tabel3[[#This Row],[Prestatienorm inschrijver]])</f>
        <v>255.4</v>
      </c>
      <c r="W237" s="174">
        <f>Tabel3[[#This Row],[Aantal uur per jaar]]*$V$4</f>
        <v>255.4</v>
      </c>
      <c r="X237" s="76"/>
    </row>
    <row r="238" spans="1:24" ht="14.1" customHeight="1" x14ac:dyDescent="0.25">
      <c r="A238" s="210" t="str">
        <f>_xlfn.CONCAT(Tabel3[[#This Row],[Locatie]],Tabel3[[#This Row],[Vloergroep]])</f>
        <v>De BundelTapijt</v>
      </c>
      <c r="C238" s="69" t="s">
        <v>216</v>
      </c>
      <c r="D238" s="70" t="s">
        <v>795</v>
      </c>
      <c r="E238" s="71" t="s">
        <v>8</v>
      </c>
      <c r="F238" s="79" t="s">
        <v>18</v>
      </c>
      <c r="G238" s="79" t="s">
        <v>31</v>
      </c>
      <c r="H238" s="73" t="s">
        <v>815</v>
      </c>
      <c r="I238" s="73" t="s">
        <v>14</v>
      </c>
      <c r="J238" s="73" t="s">
        <v>14</v>
      </c>
      <c r="K238" s="74">
        <v>25.1</v>
      </c>
      <c r="L238" s="157">
        <v>40</v>
      </c>
      <c r="M238" s="158" t="s">
        <v>879</v>
      </c>
      <c r="N238" s="158">
        <f>IF(Tabel3[[#This Row],[Uitvoerings-
momenten]]=0,0,Tabel3[[#This Row],[M2 vloer ]])</f>
        <v>25.1</v>
      </c>
      <c r="O2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8" s="151">
        <f>Tabel3[[#This Row],[M2 vloer ]]*Tabel3[[#This Row],[Uitvoerings-
momenten]]</f>
        <v>5020</v>
      </c>
      <c r="Q238" s="165">
        <f>VLOOKUP(Tabel3[[#This Row],[Frequentie]],Transformatie!$B$4:$D$12,3,0)</f>
        <v>10</v>
      </c>
      <c r="R238" s="26">
        <f>IF(Tabel3[[#This Row],[M2 op basis van uitvoeringsmomenten]]=0,0,VLOOKUP(Tabel3[[#This Row],[Ruimte categorie]],'4. Normen &amp; Tarieven'!$C$8:$L$27,Tabel3[[#This Row],[Transformatie]],0))</f>
        <v>100</v>
      </c>
      <c r="S238" s="26"/>
      <c r="T238" s="26"/>
      <c r="U238" s="26"/>
      <c r="V238" s="172">
        <f>IF(Tabel3[[#This Row],[Prestatienorm inschrijver]]=0,0,Tabel3[[#This Row],[M2 op basis van uitvoeringsmomenten]]/Tabel3[[#This Row],[Prestatienorm inschrijver]])</f>
        <v>50.2</v>
      </c>
      <c r="W238" s="174">
        <f>Tabel3[[#This Row],[Aantal uur per jaar]]*$V$4</f>
        <v>50.2</v>
      </c>
      <c r="X238" s="76"/>
    </row>
    <row r="239" spans="1:24" ht="14.1" customHeight="1" x14ac:dyDescent="0.25">
      <c r="A239" s="210" t="str">
        <f>_xlfn.CONCAT(Tabel3[[#This Row],[Locatie]],Tabel3[[#This Row],[Vloergroep]])</f>
        <v>De BundelLino</v>
      </c>
      <c r="C239" s="69" t="s">
        <v>216</v>
      </c>
      <c r="D239" s="70" t="s">
        <v>795</v>
      </c>
      <c r="E239" s="71" t="s">
        <v>8</v>
      </c>
      <c r="F239" s="79" t="s">
        <v>20</v>
      </c>
      <c r="G239" s="79" t="s">
        <v>95</v>
      </c>
      <c r="H239" s="73" t="s">
        <v>815</v>
      </c>
      <c r="I239" s="79" t="s">
        <v>17</v>
      </c>
      <c r="J239" s="73" t="s">
        <v>903</v>
      </c>
      <c r="K239" s="74">
        <v>4.4000000000000004</v>
      </c>
      <c r="L239" s="157">
        <v>40</v>
      </c>
      <c r="M239" s="158" t="s">
        <v>879</v>
      </c>
      <c r="N239" s="158">
        <f>IF(Tabel3[[#This Row],[Uitvoerings-
momenten]]=0,0,Tabel3[[#This Row],[M2 vloer ]])</f>
        <v>4.4000000000000004</v>
      </c>
      <c r="O2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9" s="151">
        <f>Tabel3[[#This Row],[M2 vloer ]]*Tabel3[[#This Row],[Uitvoerings-
momenten]]</f>
        <v>880.00000000000011</v>
      </c>
      <c r="Q239" s="165">
        <f>VLOOKUP(Tabel3[[#This Row],[Frequentie]],Transformatie!$B$4:$D$12,3,0)</f>
        <v>10</v>
      </c>
      <c r="R239" s="26">
        <f>IF(Tabel3[[#This Row],[M2 op basis van uitvoeringsmomenten]]=0,0,VLOOKUP(Tabel3[[#This Row],[Ruimte categorie]],'4. Normen &amp; Tarieven'!$C$8:$L$27,Tabel3[[#This Row],[Transformatie]],0))</f>
        <v>100</v>
      </c>
      <c r="S239" s="26"/>
      <c r="T239" s="26"/>
      <c r="U239" s="26"/>
      <c r="V239" s="172">
        <f>IF(Tabel3[[#This Row],[Prestatienorm inschrijver]]=0,0,Tabel3[[#This Row],[M2 op basis van uitvoeringsmomenten]]/Tabel3[[#This Row],[Prestatienorm inschrijver]])</f>
        <v>8.8000000000000007</v>
      </c>
      <c r="W239" s="174">
        <f>Tabel3[[#This Row],[Aantal uur per jaar]]*$V$4</f>
        <v>8.8000000000000007</v>
      </c>
      <c r="X239" s="76"/>
    </row>
    <row r="240" spans="1:24" ht="14.1" customHeight="1" x14ac:dyDescent="0.25">
      <c r="A240" s="210" t="str">
        <f>_xlfn.CONCAT(Tabel3[[#This Row],[Locatie]],Tabel3[[#This Row],[Vloergroep]])</f>
        <v>De BundelHarde vloer</v>
      </c>
      <c r="C240" s="69" t="s">
        <v>216</v>
      </c>
      <c r="D240" s="70" t="s">
        <v>795</v>
      </c>
      <c r="E240" s="71" t="s">
        <v>8</v>
      </c>
      <c r="F240" s="79" t="s">
        <v>23</v>
      </c>
      <c r="G240" s="73" t="s">
        <v>58</v>
      </c>
      <c r="H240" s="73" t="s">
        <v>759</v>
      </c>
      <c r="I240" s="73" t="s">
        <v>22</v>
      </c>
      <c r="J240" s="73" t="s">
        <v>902</v>
      </c>
      <c r="K240" s="74">
        <v>4.7</v>
      </c>
      <c r="L240" s="157">
        <v>40</v>
      </c>
      <c r="M240" s="158" t="s">
        <v>879</v>
      </c>
      <c r="N240" s="158">
        <f>IF(Tabel3[[#This Row],[Uitvoerings-
momenten]]=0,0,Tabel3[[#This Row],[M2 vloer ]])</f>
        <v>4.7</v>
      </c>
      <c r="O2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0" s="151">
        <f>Tabel3[[#This Row],[M2 vloer ]]*Tabel3[[#This Row],[Uitvoerings-
momenten]]</f>
        <v>940</v>
      </c>
      <c r="Q240" s="165">
        <f>VLOOKUP(Tabel3[[#This Row],[Frequentie]],Transformatie!$B$4:$D$12,3,0)</f>
        <v>10</v>
      </c>
      <c r="R240" s="26">
        <f>IF(Tabel3[[#This Row],[M2 op basis van uitvoeringsmomenten]]=0,0,VLOOKUP(Tabel3[[#This Row],[Ruimte categorie]],'4. Normen &amp; Tarieven'!$C$8:$L$27,Tabel3[[#This Row],[Transformatie]],0))</f>
        <v>100</v>
      </c>
      <c r="S240" s="26"/>
      <c r="T240" s="26"/>
      <c r="U240" s="26"/>
      <c r="V240" s="172">
        <f>IF(Tabel3[[#This Row],[Prestatienorm inschrijver]]=0,0,Tabel3[[#This Row],[M2 op basis van uitvoeringsmomenten]]/Tabel3[[#This Row],[Prestatienorm inschrijver]])</f>
        <v>9.4</v>
      </c>
      <c r="W240" s="174">
        <f>Tabel3[[#This Row],[Aantal uur per jaar]]*$V$4</f>
        <v>9.4</v>
      </c>
      <c r="X240" s="76"/>
    </row>
    <row r="241" spans="1:24" ht="14.1" customHeight="1" x14ac:dyDescent="0.25">
      <c r="A241" s="210" t="str">
        <f>_xlfn.CONCAT(Tabel3[[#This Row],[Locatie]],Tabel3[[#This Row],[Vloergroep]])</f>
        <v>De BundelLino</v>
      </c>
      <c r="C241" s="69" t="s">
        <v>216</v>
      </c>
      <c r="D241" s="70" t="s">
        <v>795</v>
      </c>
      <c r="E241" s="71" t="s">
        <v>8</v>
      </c>
      <c r="F241" s="79" t="s">
        <v>26</v>
      </c>
      <c r="G241" s="73" t="s">
        <v>115</v>
      </c>
      <c r="H241" s="73" t="s">
        <v>756</v>
      </c>
      <c r="I241" s="73" t="s">
        <v>17</v>
      </c>
      <c r="J241" s="73" t="s">
        <v>903</v>
      </c>
      <c r="K241" s="74">
        <v>1.4</v>
      </c>
      <c r="L241" s="157">
        <v>40</v>
      </c>
      <c r="M241" s="158" t="s">
        <v>886</v>
      </c>
      <c r="N241" s="158">
        <f>IF(Tabel3[[#This Row],[Uitvoerings-
momenten]]=0,0,Tabel3[[#This Row],[M2 vloer ]])</f>
        <v>0</v>
      </c>
      <c r="O2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41" s="151">
        <f>Tabel3[[#This Row],[M2 vloer ]]*Tabel3[[#This Row],[Uitvoerings-
momenten]]</f>
        <v>0</v>
      </c>
      <c r="Q241" s="165">
        <f>VLOOKUP(Tabel3[[#This Row],[Frequentie]],Transformatie!$B$4:$D$12,3,0)</f>
        <v>0</v>
      </c>
      <c r="R241" s="26">
        <f>IF(Tabel3[[#This Row],[M2 op basis van uitvoeringsmomenten]]=0,0,VLOOKUP(Tabel3[[#This Row],[Ruimte categorie]],'4. Normen &amp; Tarieven'!$C$8:$L$27,Tabel3[[#This Row],[Transformatie]],0))</f>
        <v>0</v>
      </c>
      <c r="S241" s="26"/>
      <c r="T241" s="26"/>
      <c r="U241" s="26"/>
      <c r="V241" s="172">
        <f>IF(Tabel3[[#This Row],[Prestatienorm inschrijver]]=0,0,Tabel3[[#This Row],[M2 op basis van uitvoeringsmomenten]]/Tabel3[[#This Row],[Prestatienorm inschrijver]])</f>
        <v>0</v>
      </c>
      <c r="W241" s="174">
        <f>Tabel3[[#This Row],[Aantal uur per jaar]]*$V$4</f>
        <v>0</v>
      </c>
      <c r="X241" s="76"/>
    </row>
    <row r="242" spans="1:24" ht="14.1" customHeight="1" x14ac:dyDescent="0.25">
      <c r="A242" s="210" t="str">
        <f>_xlfn.CONCAT(Tabel3[[#This Row],[Locatie]],Tabel3[[#This Row],[Vloergroep]])</f>
        <v>De BundelLino</v>
      </c>
      <c r="C242" s="69" t="s">
        <v>216</v>
      </c>
      <c r="D242" s="70" t="s">
        <v>795</v>
      </c>
      <c r="E242" s="71" t="s">
        <v>8</v>
      </c>
      <c r="F242" s="79" t="s">
        <v>28</v>
      </c>
      <c r="G242" s="79" t="s">
        <v>41</v>
      </c>
      <c r="H242" s="73" t="s">
        <v>658</v>
      </c>
      <c r="I242" s="79" t="s">
        <v>17</v>
      </c>
      <c r="J242" s="73" t="s">
        <v>903</v>
      </c>
      <c r="K242" s="74">
        <v>56.3</v>
      </c>
      <c r="L242" s="157">
        <v>40</v>
      </c>
      <c r="M242" s="158" t="s">
        <v>879</v>
      </c>
      <c r="N242" s="158">
        <f>IF(Tabel3[[#This Row],[Uitvoerings-
momenten]]=0,0,Tabel3[[#This Row],[M2 vloer ]])</f>
        <v>56.3</v>
      </c>
      <c r="O2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2" s="151">
        <f>Tabel3[[#This Row],[M2 vloer ]]*Tabel3[[#This Row],[Uitvoerings-
momenten]]</f>
        <v>11260</v>
      </c>
      <c r="Q242" s="165">
        <f>VLOOKUP(Tabel3[[#This Row],[Frequentie]],Transformatie!$B$4:$D$12,3,0)</f>
        <v>10</v>
      </c>
      <c r="R242" s="26">
        <f>IF(Tabel3[[#This Row],[M2 op basis van uitvoeringsmomenten]]=0,0,VLOOKUP(Tabel3[[#This Row],[Ruimte categorie]],'4. Normen &amp; Tarieven'!$C$8:$L$27,Tabel3[[#This Row],[Transformatie]],0))</f>
        <v>100</v>
      </c>
      <c r="S242" s="26"/>
      <c r="T242" s="26"/>
      <c r="U242" s="26"/>
      <c r="V242" s="172">
        <f>IF(Tabel3[[#This Row],[Prestatienorm inschrijver]]=0,0,Tabel3[[#This Row],[M2 op basis van uitvoeringsmomenten]]/Tabel3[[#This Row],[Prestatienorm inschrijver]])</f>
        <v>112.6</v>
      </c>
      <c r="W242" s="174">
        <f>Tabel3[[#This Row],[Aantal uur per jaar]]*$V$4</f>
        <v>112.6</v>
      </c>
      <c r="X242" s="76"/>
    </row>
    <row r="243" spans="1:24" ht="14.1" customHeight="1" x14ac:dyDescent="0.25">
      <c r="A243" s="210" t="str">
        <f>_xlfn.CONCAT(Tabel3[[#This Row],[Locatie]],Tabel3[[#This Row],[Vloergroep]])</f>
        <v>De BundelLino</v>
      </c>
      <c r="C243" s="69" t="s">
        <v>216</v>
      </c>
      <c r="D243" s="70" t="s">
        <v>795</v>
      </c>
      <c r="E243" s="71" t="s">
        <v>8</v>
      </c>
      <c r="F243" s="79" t="s">
        <v>30</v>
      </c>
      <c r="G243" s="79" t="s">
        <v>41</v>
      </c>
      <c r="H243" s="73" t="s">
        <v>658</v>
      </c>
      <c r="I243" s="79" t="s">
        <v>17</v>
      </c>
      <c r="J243" s="73" t="s">
        <v>903</v>
      </c>
      <c r="K243" s="74">
        <v>56.3</v>
      </c>
      <c r="L243" s="157">
        <v>40</v>
      </c>
      <c r="M243" s="158" t="s">
        <v>879</v>
      </c>
      <c r="N243" s="158">
        <f>IF(Tabel3[[#This Row],[Uitvoerings-
momenten]]=0,0,Tabel3[[#This Row],[M2 vloer ]])</f>
        <v>56.3</v>
      </c>
      <c r="O2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3" s="151">
        <f>Tabel3[[#This Row],[M2 vloer ]]*Tabel3[[#This Row],[Uitvoerings-
momenten]]</f>
        <v>11260</v>
      </c>
      <c r="Q243" s="165">
        <f>VLOOKUP(Tabel3[[#This Row],[Frequentie]],Transformatie!$B$4:$D$12,3,0)</f>
        <v>10</v>
      </c>
      <c r="R243" s="26">
        <f>IF(Tabel3[[#This Row],[M2 op basis van uitvoeringsmomenten]]=0,0,VLOOKUP(Tabel3[[#This Row],[Ruimte categorie]],'4. Normen &amp; Tarieven'!$C$8:$L$27,Tabel3[[#This Row],[Transformatie]],0))</f>
        <v>100</v>
      </c>
      <c r="S243" s="26"/>
      <c r="T243" s="26"/>
      <c r="U243" s="26"/>
      <c r="V243" s="172">
        <f>IF(Tabel3[[#This Row],[Prestatienorm inschrijver]]=0,0,Tabel3[[#This Row],[M2 op basis van uitvoeringsmomenten]]/Tabel3[[#This Row],[Prestatienorm inschrijver]])</f>
        <v>112.6</v>
      </c>
      <c r="W243" s="174">
        <f>Tabel3[[#This Row],[Aantal uur per jaar]]*$V$4</f>
        <v>112.6</v>
      </c>
      <c r="X243" s="76"/>
    </row>
    <row r="244" spans="1:24" ht="14.1" customHeight="1" x14ac:dyDescent="0.25">
      <c r="A244" s="210" t="str">
        <f>_xlfn.CONCAT(Tabel3[[#This Row],[Locatie]],Tabel3[[#This Row],[Vloergroep]])</f>
        <v>De BundelTapijt</v>
      </c>
      <c r="C244" s="69" t="s">
        <v>216</v>
      </c>
      <c r="D244" s="70" t="s">
        <v>795</v>
      </c>
      <c r="E244" s="71" t="s">
        <v>8</v>
      </c>
      <c r="F244" s="79" t="s">
        <v>34</v>
      </c>
      <c r="G244" s="73" t="s">
        <v>13</v>
      </c>
      <c r="H244" s="73" t="s">
        <v>761</v>
      </c>
      <c r="I244" s="73" t="s">
        <v>14</v>
      </c>
      <c r="J244" s="73" t="s">
        <v>14</v>
      </c>
      <c r="K244" s="74">
        <v>3.4</v>
      </c>
      <c r="L244" s="157">
        <v>40</v>
      </c>
      <c r="M244" s="158" t="s">
        <v>879</v>
      </c>
      <c r="N244" s="158">
        <f>IF(Tabel3[[#This Row],[Uitvoerings-
momenten]]=0,0,Tabel3[[#This Row],[M2 vloer ]])</f>
        <v>3.4</v>
      </c>
      <c r="O2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4" s="151">
        <f>Tabel3[[#This Row],[M2 vloer ]]*Tabel3[[#This Row],[Uitvoerings-
momenten]]</f>
        <v>680</v>
      </c>
      <c r="Q244" s="165">
        <f>VLOOKUP(Tabel3[[#This Row],[Frequentie]],Transformatie!$B$4:$D$12,3,0)</f>
        <v>10</v>
      </c>
      <c r="R244" s="26">
        <f>IF(Tabel3[[#This Row],[M2 op basis van uitvoeringsmomenten]]=0,0,VLOOKUP(Tabel3[[#This Row],[Ruimte categorie]],'4. Normen &amp; Tarieven'!$C$8:$L$27,Tabel3[[#This Row],[Transformatie]],0))</f>
        <v>100</v>
      </c>
      <c r="S244" s="26"/>
      <c r="T244" s="26"/>
      <c r="U244" s="26"/>
      <c r="V244" s="172">
        <f>IF(Tabel3[[#This Row],[Prestatienorm inschrijver]]=0,0,Tabel3[[#This Row],[M2 op basis van uitvoeringsmomenten]]/Tabel3[[#This Row],[Prestatienorm inschrijver]])</f>
        <v>6.8</v>
      </c>
      <c r="W244" s="174">
        <f>Tabel3[[#This Row],[Aantal uur per jaar]]*$V$4</f>
        <v>6.8</v>
      </c>
      <c r="X244" s="76"/>
    </row>
    <row r="245" spans="1:24" ht="14.1" customHeight="1" x14ac:dyDescent="0.25">
      <c r="A245" s="210" t="str">
        <f>_xlfn.CONCAT(Tabel3[[#This Row],[Locatie]],Tabel3[[#This Row],[Vloergroep]])</f>
        <v>De BundelLino</v>
      </c>
      <c r="C245" s="69" t="s">
        <v>216</v>
      </c>
      <c r="D245" s="70" t="s">
        <v>795</v>
      </c>
      <c r="E245" s="71" t="s">
        <v>8</v>
      </c>
      <c r="F245" s="79" t="s">
        <v>36</v>
      </c>
      <c r="G245" s="73" t="s">
        <v>27</v>
      </c>
      <c r="H245" s="73" t="s">
        <v>761</v>
      </c>
      <c r="I245" s="79" t="s">
        <v>17</v>
      </c>
      <c r="J245" s="73" t="s">
        <v>903</v>
      </c>
      <c r="K245" s="74">
        <v>5</v>
      </c>
      <c r="L245" s="157">
        <v>40</v>
      </c>
      <c r="M245" s="158" t="s">
        <v>879</v>
      </c>
      <c r="N245" s="158">
        <f>IF(Tabel3[[#This Row],[Uitvoerings-
momenten]]=0,0,Tabel3[[#This Row],[M2 vloer ]])</f>
        <v>5</v>
      </c>
      <c r="O2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5" s="151">
        <f>Tabel3[[#This Row],[M2 vloer ]]*Tabel3[[#This Row],[Uitvoerings-
momenten]]</f>
        <v>1000</v>
      </c>
      <c r="Q245" s="165">
        <f>VLOOKUP(Tabel3[[#This Row],[Frequentie]],Transformatie!$B$4:$D$12,3,0)</f>
        <v>10</v>
      </c>
      <c r="R245" s="26">
        <f>IF(Tabel3[[#This Row],[M2 op basis van uitvoeringsmomenten]]=0,0,VLOOKUP(Tabel3[[#This Row],[Ruimte categorie]],'4. Normen &amp; Tarieven'!$C$8:$L$27,Tabel3[[#This Row],[Transformatie]],0))</f>
        <v>100</v>
      </c>
      <c r="S245" s="26"/>
      <c r="T245" s="26"/>
      <c r="U245" s="26"/>
      <c r="V245" s="172">
        <f>IF(Tabel3[[#This Row],[Prestatienorm inschrijver]]=0,0,Tabel3[[#This Row],[M2 op basis van uitvoeringsmomenten]]/Tabel3[[#This Row],[Prestatienorm inschrijver]])</f>
        <v>10</v>
      </c>
      <c r="W245" s="174">
        <f>Tabel3[[#This Row],[Aantal uur per jaar]]*$V$4</f>
        <v>10</v>
      </c>
      <c r="X245" s="76"/>
    </row>
    <row r="246" spans="1:24" ht="14.1" customHeight="1" x14ac:dyDescent="0.25">
      <c r="A246" s="210" t="str">
        <f>_xlfn.CONCAT(Tabel3[[#This Row],[Locatie]],Tabel3[[#This Row],[Vloergroep]])</f>
        <v>De BundelHarde vloer</v>
      </c>
      <c r="C246" s="69" t="s">
        <v>216</v>
      </c>
      <c r="D246" s="70" t="s">
        <v>795</v>
      </c>
      <c r="E246" s="71" t="s">
        <v>8</v>
      </c>
      <c r="F246" s="79" t="s">
        <v>38</v>
      </c>
      <c r="G246" s="73" t="s">
        <v>21</v>
      </c>
      <c r="H246" s="73" t="s">
        <v>760</v>
      </c>
      <c r="I246" s="73" t="s">
        <v>22</v>
      </c>
      <c r="J246" s="73" t="s">
        <v>902</v>
      </c>
      <c r="K246" s="74">
        <v>7.2</v>
      </c>
      <c r="L246" s="157">
        <v>40</v>
      </c>
      <c r="M246" s="158" t="s">
        <v>879</v>
      </c>
      <c r="N246" s="158">
        <f>IF(Tabel3[[#This Row],[Uitvoerings-
momenten]]=0,0,Tabel3[[#This Row],[M2 vloer ]])</f>
        <v>7.2</v>
      </c>
      <c r="O2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6" s="151">
        <f>Tabel3[[#This Row],[M2 vloer ]]*Tabel3[[#This Row],[Uitvoerings-
momenten]]</f>
        <v>1440</v>
      </c>
      <c r="Q246" s="165">
        <f>VLOOKUP(Tabel3[[#This Row],[Frequentie]],Transformatie!$B$4:$D$12,3,0)</f>
        <v>10</v>
      </c>
      <c r="R246" s="26">
        <f>IF(Tabel3[[#This Row],[M2 op basis van uitvoeringsmomenten]]=0,0,VLOOKUP(Tabel3[[#This Row],[Ruimte categorie]],'4. Normen &amp; Tarieven'!$C$8:$L$27,Tabel3[[#This Row],[Transformatie]],0))</f>
        <v>100</v>
      </c>
      <c r="S246" s="26"/>
      <c r="T246" s="26"/>
      <c r="U246" s="26"/>
      <c r="V246" s="172">
        <f>IF(Tabel3[[#This Row],[Prestatienorm inschrijver]]=0,0,Tabel3[[#This Row],[M2 op basis van uitvoeringsmomenten]]/Tabel3[[#This Row],[Prestatienorm inschrijver]])</f>
        <v>14.4</v>
      </c>
      <c r="W246" s="174">
        <f>Tabel3[[#This Row],[Aantal uur per jaar]]*$V$4</f>
        <v>14.4</v>
      </c>
      <c r="X246" s="76"/>
    </row>
    <row r="247" spans="1:24" ht="14.1" customHeight="1" x14ac:dyDescent="0.25">
      <c r="A247" s="210" t="str">
        <f>_xlfn.CONCAT(Tabel3[[#This Row],[Locatie]],Tabel3[[#This Row],[Vloergroep]])</f>
        <v>De BundelHarde vloer</v>
      </c>
      <c r="C247" s="69" t="s">
        <v>216</v>
      </c>
      <c r="D247" s="70" t="s">
        <v>795</v>
      </c>
      <c r="E247" s="71" t="s">
        <v>8</v>
      </c>
      <c r="F247" s="79" t="s">
        <v>40</v>
      </c>
      <c r="G247" s="73" t="s">
        <v>21</v>
      </c>
      <c r="H247" s="73" t="s">
        <v>760</v>
      </c>
      <c r="I247" s="73" t="s">
        <v>22</v>
      </c>
      <c r="J247" s="73" t="s">
        <v>902</v>
      </c>
      <c r="K247" s="74">
        <v>7.8</v>
      </c>
      <c r="L247" s="157">
        <v>40</v>
      </c>
      <c r="M247" s="158" t="s">
        <v>879</v>
      </c>
      <c r="N247" s="158">
        <f>IF(Tabel3[[#This Row],[Uitvoerings-
momenten]]=0,0,Tabel3[[#This Row],[M2 vloer ]])</f>
        <v>7.8</v>
      </c>
      <c r="O2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7" s="151">
        <f>Tabel3[[#This Row],[M2 vloer ]]*Tabel3[[#This Row],[Uitvoerings-
momenten]]</f>
        <v>1560</v>
      </c>
      <c r="Q247" s="165">
        <f>VLOOKUP(Tabel3[[#This Row],[Frequentie]],Transformatie!$B$4:$D$12,3,0)</f>
        <v>10</v>
      </c>
      <c r="R247" s="26">
        <f>IF(Tabel3[[#This Row],[M2 op basis van uitvoeringsmomenten]]=0,0,VLOOKUP(Tabel3[[#This Row],[Ruimte categorie]],'4. Normen &amp; Tarieven'!$C$8:$L$27,Tabel3[[#This Row],[Transformatie]],0))</f>
        <v>100</v>
      </c>
      <c r="S247" s="26"/>
      <c r="T247" s="26"/>
      <c r="U247" s="26"/>
      <c r="V247" s="172">
        <f>IF(Tabel3[[#This Row],[Prestatienorm inschrijver]]=0,0,Tabel3[[#This Row],[M2 op basis van uitvoeringsmomenten]]/Tabel3[[#This Row],[Prestatienorm inschrijver]])</f>
        <v>15.6</v>
      </c>
      <c r="W247" s="174">
        <f>Tabel3[[#This Row],[Aantal uur per jaar]]*$V$4</f>
        <v>15.6</v>
      </c>
      <c r="X247" s="76"/>
    </row>
    <row r="248" spans="1:24" ht="14.1" customHeight="1" x14ac:dyDescent="0.25">
      <c r="A248" s="210" t="str">
        <f>_xlfn.CONCAT(Tabel3[[#This Row],[Locatie]],Tabel3[[#This Row],[Vloergroep]])</f>
        <v>De BundelLino</v>
      </c>
      <c r="C248" s="69" t="s">
        <v>216</v>
      </c>
      <c r="D248" s="70" t="s">
        <v>795</v>
      </c>
      <c r="E248" s="71" t="s">
        <v>8</v>
      </c>
      <c r="F248" s="79" t="s">
        <v>42</v>
      </c>
      <c r="G248" s="73" t="s">
        <v>27</v>
      </c>
      <c r="H248" s="73" t="s">
        <v>761</v>
      </c>
      <c r="I248" s="79" t="s">
        <v>17</v>
      </c>
      <c r="J248" s="73" t="s">
        <v>903</v>
      </c>
      <c r="K248" s="74">
        <v>5</v>
      </c>
      <c r="L248" s="157">
        <v>40</v>
      </c>
      <c r="M248" s="158" t="s">
        <v>879</v>
      </c>
      <c r="N248" s="158">
        <f>IF(Tabel3[[#This Row],[Uitvoerings-
momenten]]=0,0,Tabel3[[#This Row],[M2 vloer ]])</f>
        <v>5</v>
      </c>
      <c r="O2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8" s="151">
        <f>Tabel3[[#This Row],[M2 vloer ]]*Tabel3[[#This Row],[Uitvoerings-
momenten]]</f>
        <v>1000</v>
      </c>
      <c r="Q248" s="165">
        <f>VLOOKUP(Tabel3[[#This Row],[Frequentie]],Transformatie!$B$4:$D$12,3,0)</f>
        <v>10</v>
      </c>
      <c r="R248" s="26">
        <f>IF(Tabel3[[#This Row],[M2 op basis van uitvoeringsmomenten]]=0,0,VLOOKUP(Tabel3[[#This Row],[Ruimte categorie]],'4. Normen &amp; Tarieven'!$C$8:$L$27,Tabel3[[#This Row],[Transformatie]],0))</f>
        <v>100</v>
      </c>
      <c r="S248" s="26"/>
      <c r="T248" s="26"/>
      <c r="U248" s="26"/>
      <c r="V248" s="172">
        <f>IF(Tabel3[[#This Row],[Prestatienorm inschrijver]]=0,0,Tabel3[[#This Row],[M2 op basis van uitvoeringsmomenten]]/Tabel3[[#This Row],[Prestatienorm inschrijver]])</f>
        <v>10</v>
      </c>
      <c r="W248" s="174">
        <f>Tabel3[[#This Row],[Aantal uur per jaar]]*$V$4</f>
        <v>10</v>
      </c>
      <c r="X248" s="76"/>
    </row>
    <row r="249" spans="1:24" ht="14.1" customHeight="1" x14ac:dyDescent="0.25">
      <c r="A249" s="210" t="str">
        <f>_xlfn.CONCAT(Tabel3[[#This Row],[Locatie]],Tabel3[[#This Row],[Vloergroep]])</f>
        <v>De BundelLino</v>
      </c>
      <c r="C249" s="69" t="s">
        <v>216</v>
      </c>
      <c r="D249" s="70" t="s">
        <v>795</v>
      </c>
      <c r="E249" s="71" t="s">
        <v>8</v>
      </c>
      <c r="F249" s="79" t="s">
        <v>43</v>
      </c>
      <c r="G249" s="79" t="s">
        <v>217</v>
      </c>
      <c r="H249" s="73" t="s">
        <v>398</v>
      </c>
      <c r="I249" s="79" t="s">
        <v>17</v>
      </c>
      <c r="J249" s="73" t="s">
        <v>903</v>
      </c>
      <c r="K249" s="74">
        <v>56.4</v>
      </c>
      <c r="L249" s="157">
        <v>40</v>
      </c>
      <c r="M249" s="158" t="s">
        <v>877</v>
      </c>
      <c r="N249" s="158">
        <f>IF(Tabel3[[#This Row],[Uitvoerings-
momenten]]=0,0,Tabel3[[#This Row],[M2 vloer ]])</f>
        <v>56.4</v>
      </c>
      <c r="O2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49" s="151">
        <f>Tabel3[[#This Row],[M2 vloer ]]*Tabel3[[#This Row],[Uitvoerings-
momenten]]</f>
        <v>6768</v>
      </c>
      <c r="Q249" s="165">
        <f>VLOOKUP(Tabel3[[#This Row],[Frequentie]],Transformatie!$B$4:$D$12,3,0)</f>
        <v>8</v>
      </c>
      <c r="R249" s="26">
        <f>IF(Tabel3[[#This Row],[M2 op basis van uitvoeringsmomenten]]=0,0,VLOOKUP(Tabel3[[#This Row],[Ruimte categorie]],'4. Normen &amp; Tarieven'!$C$8:$L$27,Tabel3[[#This Row],[Transformatie]],0))</f>
        <v>90</v>
      </c>
      <c r="S249" s="26"/>
      <c r="T249" s="26"/>
      <c r="U249" s="26"/>
      <c r="V249" s="172">
        <f>IF(Tabel3[[#This Row],[Prestatienorm inschrijver]]=0,0,Tabel3[[#This Row],[M2 op basis van uitvoeringsmomenten]]/Tabel3[[#This Row],[Prestatienorm inschrijver]])</f>
        <v>75.2</v>
      </c>
      <c r="W249" s="174">
        <f>Tabel3[[#This Row],[Aantal uur per jaar]]*$V$4</f>
        <v>75.2</v>
      </c>
      <c r="X249" s="76" t="s">
        <v>218</v>
      </c>
    </row>
    <row r="250" spans="1:24" ht="14.1" customHeight="1" x14ac:dyDescent="0.25">
      <c r="A250" s="210" t="str">
        <f>_xlfn.CONCAT(Tabel3[[#This Row],[Locatie]],Tabel3[[#This Row],[Vloergroep]])</f>
        <v>De BundelLino</v>
      </c>
      <c r="C250" s="69" t="s">
        <v>216</v>
      </c>
      <c r="D250" s="70" t="s">
        <v>795</v>
      </c>
      <c r="E250" s="71" t="s">
        <v>8</v>
      </c>
      <c r="F250" s="79" t="s">
        <v>44</v>
      </c>
      <c r="G250" s="79" t="s">
        <v>19</v>
      </c>
      <c r="H250" s="73" t="s">
        <v>761</v>
      </c>
      <c r="I250" s="79" t="s">
        <v>17</v>
      </c>
      <c r="J250" s="73" t="s">
        <v>903</v>
      </c>
      <c r="K250" s="74">
        <v>12.4</v>
      </c>
      <c r="L250" s="157">
        <v>40</v>
      </c>
      <c r="M250" s="158" t="s">
        <v>879</v>
      </c>
      <c r="N250" s="158">
        <f>IF(Tabel3[[#This Row],[Uitvoerings-
momenten]]=0,0,Tabel3[[#This Row],[M2 vloer ]])</f>
        <v>12.4</v>
      </c>
      <c r="O2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0" s="151">
        <f>Tabel3[[#This Row],[M2 vloer ]]*Tabel3[[#This Row],[Uitvoerings-
momenten]]</f>
        <v>2480</v>
      </c>
      <c r="Q250" s="165">
        <f>VLOOKUP(Tabel3[[#This Row],[Frequentie]],Transformatie!$B$4:$D$12,3,0)</f>
        <v>10</v>
      </c>
      <c r="R250" s="26">
        <f>IF(Tabel3[[#This Row],[M2 op basis van uitvoeringsmomenten]]=0,0,VLOOKUP(Tabel3[[#This Row],[Ruimte categorie]],'4. Normen &amp; Tarieven'!$C$8:$L$27,Tabel3[[#This Row],[Transformatie]],0))</f>
        <v>100</v>
      </c>
      <c r="S250" s="26"/>
      <c r="T250" s="26"/>
      <c r="U250" s="26"/>
      <c r="V250" s="172">
        <f>IF(Tabel3[[#This Row],[Prestatienorm inschrijver]]=0,0,Tabel3[[#This Row],[M2 op basis van uitvoeringsmomenten]]/Tabel3[[#This Row],[Prestatienorm inschrijver]])</f>
        <v>24.8</v>
      </c>
      <c r="W250" s="174">
        <f>Tabel3[[#This Row],[Aantal uur per jaar]]*$V$4</f>
        <v>24.8</v>
      </c>
      <c r="X250" s="76" t="s">
        <v>218</v>
      </c>
    </row>
    <row r="251" spans="1:24" ht="14.1" customHeight="1" x14ac:dyDescent="0.25">
      <c r="A251" s="210" t="str">
        <f>_xlfn.CONCAT(Tabel3[[#This Row],[Locatie]],Tabel3[[#This Row],[Vloergroep]])</f>
        <v>De BundelSportvloer</v>
      </c>
      <c r="C251" s="69" t="s">
        <v>216</v>
      </c>
      <c r="D251" s="70" t="s">
        <v>795</v>
      </c>
      <c r="E251" s="71" t="s">
        <v>8</v>
      </c>
      <c r="F251" s="79" t="s">
        <v>46</v>
      </c>
      <c r="G251" s="79" t="s">
        <v>153</v>
      </c>
      <c r="H251" s="73" t="s">
        <v>817</v>
      </c>
      <c r="I251" s="73" t="s">
        <v>219</v>
      </c>
      <c r="J251" s="73" t="s">
        <v>219</v>
      </c>
      <c r="K251" s="74">
        <v>85.9</v>
      </c>
      <c r="L251" s="157">
        <v>40</v>
      </c>
      <c r="M251" s="158" t="s">
        <v>879</v>
      </c>
      <c r="N251" s="158">
        <f>IF(Tabel3[[#This Row],[Uitvoerings-
momenten]]=0,0,Tabel3[[#This Row],[M2 vloer ]])</f>
        <v>85.9</v>
      </c>
      <c r="O2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1" s="151">
        <f>Tabel3[[#This Row],[M2 vloer ]]*Tabel3[[#This Row],[Uitvoerings-
momenten]]</f>
        <v>17180</v>
      </c>
      <c r="Q251" s="165">
        <f>VLOOKUP(Tabel3[[#This Row],[Frequentie]],Transformatie!$B$4:$D$12,3,0)</f>
        <v>10</v>
      </c>
      <c r="R251" s="26">
        <f>IF(Tabel3[[#This Row],[M2 op basis van uitvoeringsmomenten]]=0,0,VLOOKUP(Tabel3[[#This Row],[Ruimte categorie]],'4. Normen &amp; Tarieven'!$C$8:$L$27,Tabel3[[#This Row],[Transformatie]],0))</f>
        <v>100</v>
      </c>
      <c r="S251" s="26"/>
      <c r="T251" s="26"/>
      <c r="U251" s="26"/>
      <c r="V251" s="172">
        <f>IF(Tabel3[[#This Row],[Prestatienorm inschrijver]]=0,0,Tabel3[[#This Row],[M2 op basis van uitvoeringsmomenten]]/Tabel3[[#This Row],[Prestatienorm inschrijver]])</f>
        <v>171.8</v>
      </c>
      <c r="W251" s="174">
        <f>Tabel3[[#This Row],[Aantal uur per jaar]]*$V$4</f>
        <v>171.8</v>
      </c>
      <c r="X251" s="76"/>
    </row>
    <row r="252" spans="1:24" ht="14.1" customHeight="1" x14ac:dyDescent="0.25">
      <c r="A252" s="210" t="str">
        <f>_xlfn.CONCAT(Tabel3[[#This Row],[Locatie]],Tabel3[[#This Row],[Vloergroep]])</f>
        <v>De BundelLino</v>
      </c>
      <c r="C252" s="69" t="s">
        <v>216</v>
      </c>
      <c r="D252" s="70" t="s">
        <v>795</v>
      </c>
      <c r="E252" s="71" t="s">
        <v>8</v>
      </c>
      <c r="F252" s="79" t="s">
        <v>48</v>
      </c>
      <c r="G252" s="79" t="s">
        <v>94</v>
      </c>
      <c r="H252" s="73" t="s">
        <v>817</v>
      </c>
      <c r="I252" s="73" t="s">
        <v>17</v>
      </c>
      <c r="J252" s="73" t="s">
        <v>903</v>
      </c>
      <c r="K252" s="74">
        <v>70.099999999999994</v>
      </c>
      <c r="L252" s="157">
        <v>40</v>
      </c>
      <c r="M252" s="158" t="s">
        <v>879</v>
      </c>
      <c r="N252" s="158">
        <f>IF(Tabel3[[#This Row],[Uitvoerings-
momenten]]=0,0,Tabel3[[#This Row],[M2 vloer ]])</f>
        <v>70.099999999999994</v>
      </c>
      <c r="O2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2" s="151">
        <f>Tabel3[[#This Row],[M2 vloer ]]*Tabel3[[#This Row],[Uitvoerings-
momenten]]</f>
        <v>14019.999999999998</v>
      </c>
      <c r="Q252" s="165">
        <f>VLOOKUP(Tabel3[[#This Row],[Frequentie]],Transformatie!$B$4:$D$12,3,0)</f>
        <v>10</v>
      </c>
      <c r="R252" s="26">
        <f>IF(Tabel3[[#This Row],[M2 op basis van uitvoeringsmomenten]]=0,0,VLOOKUP(Tabel3[[#This Row],[Ruimte categorie]],'4. Normen &amp; Tarieven'!$C$8:$L$27,Tabel3[[#This Row],[Transformatie]],0))</f>
        <v>100</v>
      </c>
      <c r="S252" s="26"/>
      <c r="T252" s="26"/>
      <c r="U252" s="26"/>
      <c r="V252" s="172">
        <f>IF(Tabel3[[#This Row],[Prestatienorm inschrijver]]=0,0,Tabel3[[#This Row],[M2 op basis van uitvoeringsmomenten]]/Tabel3[[#This Row],[Prestatienorm inschrijver]])</f>
        <v>140.19999999999999</v>
      </c>
      <c r="W252" s="174">
        <f>Tabel3[[#This Row],[Aantal uur per jaar]]*$V$4</f>
        <v>140.19999999999999</v>
      </c>
      <c r="X252" s="76"/>
    </row>
    <row r="253" spans="1:24" ht="14.1" customHeight="1" x14ac:dyDescent="0.25">
      <c r="A253" s="210" t="str">
        <f>_xlfn.CONCAT(Tabel3[[#This Row],[Locatie]],Tabel3[[#This Row],[Vloergroep]])</f>
        <v>De BundelLino</v>
      </c>
      <c r="C253" s="69" t="s">
        <v>216</v>
      </c>
      <c r="D253" s="70" t="s">
        <v>795</v>
      </c>
      <c r="E253" s="71" t="s">
        <v>8</v>
      </c>
      <c r="F253" s="79" t="s">
        <v>49</v>
      </c>
      <c r="G253" s="79" t="s">
        <v>217</v>
      </c>
      <c r="H253" s="73" t="s">
        <v>398</v>
      </c>
      <c r="I253" s="79" t="s">
        <v>17</v>
      </c>
      <c r="J253" s="73" t="s">
        <v>903</v>
      </c>
      <c r="K253" s="74">
        <v>56.3</v>
      </c>
      <c r="L253" s="157">
        <v>40</v>
      </c>
      <c r="M253" s="158" t="s">
        <v>877</v>
      </c>
      <c r="N253" s="158">
        <f>IF(Tabel3[[#This Row],[Uitvoerings-
momenten]]=0,0,Tabel3[[#This Row],[M2 vloer ]])</f>
        <v>56.3</v>
      </c>
      <c r="O2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53" s="151">
        <f>Tabel3[[#This Row],[M2 vloer ]]*Tabel3[[#This Row],[Uitvoerings-
momenten]]</f>
        <v>6756</v>
      </c>
      <c r="Q253" s="165">
        <f>VLOOKUP(Tabel3[[#This Row],[Frequentie]],Transformatie!$B$4:$D$12,3,0)</f>
        <v>8</v>
      </c>
      <c r="R253" s="26">
        <f>IF(Tabel3[[#This Row],[M2 op basis van uitvoeringsmomenten]]=0,0,VLOOKUP(Tabel3[[#This Row],[Ruimte categorie]],'4. Normen &amp; Tarieven'!$C$8:$L$27,Tabel3[[#This Row],[Transformatie]],0))</f>
        <v>90</v>
      </c>
      <c r="S253" s="26"/>
      <c r="T253" s="26"/>
      <c r="U253" s="26"/>
      <c r="V253" s="172">
        <f>IF(Tabel3[[#This Row],[Prestatienorm inschrijver]]=0,0,Tabel3[[#This Row],[M2 op basis van uitvoeringsmomenten]]/Tabel3[[#This Row],[Prestatienorm inschrijver]])</f>
        <v>75.066666666666663</v>
      </c>
      <c r="W253" s="174">
        <f>Tabel3[[#This Row],[Aantal uur per jaar]]*$V$4</f>
        <v>75.066666666666663</v>
      </c>
      <c r="X253" s="76"/>
    </row>
    <row r="254" spans="1:24" ht="14.1" customHeight="1" x14ac:dyDescent="0.25">
      <c r="A254" s="210" t="str">
        <f>_xlfn.CONCAT(Tabel3[[#This Row],[Locatie]],Tabel3[[#This Row],[Vloergroep]])</f>
        <v>De BundelLino</v>
      </c>
      <c r="C254" s="69" t="s">
        <v>216</v>
      </c>
      <c r="D254" s="70" t="s">
        <v>795</v>
      </c>
      <c r="E254" s="71" t="s">
        <v>8</v>
      </c>
      <c r="F254" s="80" t="s">
        <v>50</v>
      </c>
      <c r="G254" s="79" t="s">
        <v>41</v>
      </c>
      <c r="H254" s="73" t="s">
        <v>658</v>
      </c>
      <c r="I254" s="80" t="s">
        <v>17</v>
      </c>
      <c r="J254" s="73" t="s">
        <v>903</v>
      </c>
      <c r="K254" s="74">
        <v>56.4</v>
      </c>
      <c r="L254" s="157">
        <v>40</v>
      </c>
      <c r="M254" s="158" t="s">
        <v>879</v>
      </c>
      <c r="N254" s="158">
        <f>IF(Tabel3[[#This Row],[Uitvoerings-
momenten]]=0,0,Tabel3[[#This Row],[M2 vloer ]])</f>
        <v>56.4</v>
      </c>
      <c r="O2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4" s="151">
        <f>Tabel3[[#This Row],[M2 vloer ]]*Tabel3[[#This Row],[Uitvoerings-
momenten]]</f>
        <v>11280</v>
      </c>
      <c r="Q254" s="165">
        <f>VLOOKUP(Tabel3[[#This Row],[Frequentie]],Transformatie!$B$4:$D$12,3,0)</f>
        <v>10</v>
      </c>
      <c r="R254" s="26">
        <f>IF(Tabel3[[#This Row],[M2 op basis van uitvoeringsmomenten]]=0,0,VLOOKUP(Tabel3[[#This Row],[Ruimte categorie]],'4. Normen &amp; Tarieven'!$C$8:$L$27,Tabel3[[#This Row],[Transformatie]],0))</f>
        <v>100</v>
      </c>
      <c r="S254" s="26"/>
      <c r="T254" s="26"/>
      <c r="U254" s="26"/>
      <c r="V254" s="172">
        <f>IF(Tabel3[[#This Row],[Prestatienorm inschrijver]]=0,0,Tabel3[[#This Row],[M2 op basis van uitvoeringsmomenten]]/Tabel3[[#This Row],[Prestatienorm inschrijver]])</f>
        <v>112.8</v>
      </c>
      <c r="W254" s="174">
        <f>Tabel3[[#This Row],[Aantal uur per jaar]]*$V$4</f>
        <v>112.8</v>
      </c>
      <c r="X254" s="76"/>
    </row>
    <row r="255" spans="1:24" ht="14.1" customHeight="1" x14ac:dyDescent="0.25">
      <c r="A255" s="210" t="str">
        <f>_xlfn.CONCAT(Tabel3[[#This Row],[Locatie]],Tabel3[[#This Row],[Vloergroep]])</f>
        <v>De BundelLino</v>
      </c>
      <c r="C255" s="69" t="s">
        <v>216</v>
      </c>
      <c r="D255" s="70" t="s">
        <v>795</v>
      </c>
      <c r="E255" s="71" t="s">
        <v>8</v>
      </c>
      <c r="F255" s="80" t="s">
        <v>52</v>
      </c>
      <c r="G255" s="79" t="s">
        <v>27</v>
      </c>
      <c r="H255" s="73" t="s">
        <v>761</v>
      </c>
      <c r="I255" s="80" t="s">
        <v>17</v>
      </c>
      <c r="J255" s="73" t="s">
        <v>903</v>
      </c>
      <c r="K255" s="74">
        <v>5</v>
      </c>
      <c r="L255" s="157">
        <v>40</v>
      </c>
      <c r="M255" s="158" t="s">
        <v>879</v>
      </c>
      <c r="N255" s="158">
        <f>IF(Tabel3[[#This Row],[Uitvoerings-
momenten]]=0,0,Tabel3[[#This Row],[M2 vloer ]])</f>
        <v>5</v>
      </c>
      <c r="O2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5" s="151">
        <f>Tabel3[[#This Row],[M2 vloer ]]*Tabel3[[#This Row],[Uitvoerings-
momenten]]</f>
        <v>1000</v>
      </c>
      <c r="Q255" s="165">
        <f>VLOOKUP(Tabel3[[#This Row],[Frequentie]],Transformatie!$B$4:$D$12,3,0)</f>
        <v>10</v>
      </c>
      <c r="R255" s="26">
        <f>IF(Tabel3[[#This Row],[M2 op basis van uitvoeringsmomenten]]=0,0,VLOOKUP(Tabel3[[#This Row],[Ruimte categorie]],'4. Normen &amp; Tarieven'!$C$8:$L$27,Tabel3[[#This Row],[Transformatie]],0))</f>
        <v>100</v>
      </c>
      <c r="S255" s="26"/>
      <c r="T255" s="26"/>
      <c r="U255" s="26"/>
      <c r="V255" s="172">
        <f>IF(Tabel3[[#This Row],[Prestatienorm inschrijver]]=0,0,Tabel3[[#This Row],[M2 op basis van uitvoeringsmomenten]]/Tabel3[[#This Row],[Prestatienorm inschrijver]])</f>
        <v>10</v>
      </c>
      <c r="W255" s="174">
        <f>Tabel3[[#This Row],[Aantal uur per jaar]]*$V$4</f>
        <v>10</v>
      </c>
      <c r="X255" s="76"/>
    </row>
    <row r="256" spans="1:24" ht="14.1" customHeight="1" x14ac:dyDescent="0.25">
      <c r="A256" s="210" t="str">
        <f>_xlfn.CONCAT(Tabel3[[#This Row],[Locatie]],Tabel3[[#This Row],[Vloergroep]])</f>
        <v>De BundelHarde vloer</v>
      </c>
      <c r="C256" s="69" t="s">
        <v>216</v>
      </c>
      <c r="D256" s="70" t="s">
        <v>795</v>
      </c>
      <c r="E256" s="71" t="s">
        <v>8</v>
      </c>
      <c r="F256" s="80" t="s">
        <v>54</v>
      </c>
      <c r="G256" s="79" t="s">
        <v>21</v>
      </c>
      <c r="H256" s="73" t="s">
        <v>759</v>
      </c>
      <c r="I256" s="73" t="s">
        <v>22</v>
      </c>
      <c r="J256" s="73" t="s">
        <v>902</v>
      </c>
      <c r="K256" s="74">
        <v>7.2</v>
      </c>
      <c r="L256" s="157">
        <v>40</v>
      </c>
      <c r="M256" s="158" t="s">
        <v>879</v>
      </c>
      <c r="N256" s="158">
        <f>IF(Tabel3[[#This Row],[Uitvoerings-
momenten]]=0,0,Tabel3[[#This Row],[M2 vloer ]])</f>
        <v>7.2</v>
      </c>
      <c r="O2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6" s="151">
        <f>Tabel3[[#This Row],[M2 vloer ]]*Tabel3[[#This Row],[Uitvoerings-
momenten]]</f>
        <v>1440</v>
      </c>
      <c r="Q256" s="165">
        <f>VLOOKUP(Tabel3[[#This Row],[Frequentie]],Transformatie!$B$4:$D$12,3,0)</f>
        <v>10</v>
      </c>
      <c r="R256" s="26">
        <f>IF(Tabel3[[#This Row],[M2 op basis van uitvoeringsmomenten]]=0,0,VLOOKUP(Tabel3[[#This Row],[Ruimte categorie]],'4. Normen &amp; Tarieven'!$C$8:$L$27,Tabel3[[#This Row],[Transformatie]],0))</f>
        <v>100</v>
      </c>
      <c r="S256" s="26"/>
      <c r="T256" s="26"/>
      <c r="U256" s="26"/>
      <c r="V256" s="172">
        <f>IF(Tabel3[[#This Row],[Prestatienorm inschrijver]]=0,0,Tabel3[[#This Row],[M2 op basis van uitvoeringsmomenten]]/Tabel3[[#This Row],[Prestatienorm inschrijver]])</f>
        <v>14.4</v>
      </c>
      <c r="W256" s="174">
        <f>Tabel3[[#This Row],[Aantal uur per jaar]]*$V$4</f>
        <v>14.4</v>
      </c>
      <c r="X256" s="76"/>
    </row>
    <row r="257" spans="1:24" ht="14.1" customHeight="1" x14ac:dyDescent="0.25">
      <c r="A257" s="210" t="str">
        <f>_xlfn.CONCAT(Tabel3[[#This Row],[Locatie]],Tabel3[[#This Row],[Vloergroep]])</f>
        <v>De BundelHarde vloer</v>
      </c>
      <c r="C257" s="69" t="s">
        <v>216</v>
      </c>
      <c r="D257" s="70" t="s">
        <v>795</v>
      </c>
      <c r="E257" s="71" t="s">
        <v>8</v>
      </c>
      <c r="F257" s="80" t="s">
        <v>55</v>
      </c>
      <c r="G257" s="79" t="s">
        <v>21</v>
      </c>
      <c r="H257" s="73" t="s">
        <v>759</v>
      </c>
      <c r="I257" s="73" t="s">
        <v>22</v>
      </c>
      <c r="J257" s="73" t="s">
        <v>902</v>
      </c>
      <c r="K257" s="74">
        <v>7.8</v>
      </c>
      <c r="L257" s="157">
        <v>40</v>
      </c>
      <c r="M257" s="158" t="s">
        <v>879</v>
      </c>
      <c r="N257" s="158">
        <f>IF(Tabel3[[#This Row],[Uitvoerings-
momenten]]=0,0,Tabel3[[#This Row],[M2 vloer ]])</f>
        <v>7.8</v>
      </c>
      <c r="O2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7" s="151">
        <f>Tabel3[[#This Row],[M2 vloer ]]*Tabel3[[#This Row],[Uitvoerings-
momenten]]</f>
        <v>1560</v>
      </c>
      <c r="Q257" s="165">
        <f>VLOOKUP(Tabel3[[#This Row],[Frequentie]],Transformatie!$B$4:$D$12,3,0)</f>
        <v>10</v>
      </c>
      <c r="R257" s="26">
        <f>IF(Tabel3[[#This Row],[M2 op basis van uitvoeringsmomenten]]=0,0,VLOOKUP(Tabel3[[#This Row],[Ruimte categorie]],'4. Normen &amp; Tarieven'!$C$8:$L$27,Tabel3[[#This Row],[Transformatie]],0))</f>
        <v>100</v>
      </c>
      <c r="S257" s="26"/>
      <c r="T257" s="26"/>
      <c r="U257" s="26"/>
      <c r="V257" s="172">
        <f>IF(Tabel3[[#This Row],[Prestatienorm inschrijver]]=0,0,Tabel3[[#This Row],[M2 op basis van uitvoeringsmomenten]]/Tabel3[[#This Row],[Prestatienorm inschrijver]])</f>
        <v>15.6</v>
      </c>
      <c r="W257" s="174">
        <f>Tabel3[[#This Row],[Aantal uur per jaar]]*$V$4</f>
        <v>15.6</v>
      </c>
      <c r="X257" s="76"/>
    </row>
    <row r="258" spans="1:24" ht="14.1" customHeight="1" x14ac:dyDescent="0.25">
      <c r="A258" s="210" t="str">
        <f>_xlfn.CONCAT(Tabel3[[#This Row],[Locatie]],Tabel3[[#This Row],[Vloergroep]])</f>
        <v>De BundelTapijt</v>
      </c>
      <c r="C258" s="69" t="s">
        <v>216</v>
      </c>
      <c r="D258" s="70" t="s">
        <v>795</v>
      </c>
      <c r="E258" s="71" t="s">
        <v>8</v>
      </c>
      <c r="F258" s="80" t="s">
        <v>56</v>
      </c>
      <c r="G258" s="79" t="s">
        <v>13</v>
      </c>
      <c r="H258" s="73" t="s">
        <v>761</v>
      </c>
      <c r="I258" s="73" t="s">
        <v>14</v>
      </c>
      <c r="J258" s="73" t="s">
        <v>14</v>
      </c>
      <c r="K258" s="74">
        <v>3.4</v>
      </c>
      <c r="L258" s="157">
        <v>40</v>
      </c>
      <c r="M258" s="158" t="s">
        <v>879</v>
      </c>
      <c r="N258" s="158">
        <f>IF(Tabel3[[#This Row],[Uitvoerings-
momenten]]=0,0,Tabel3[[#This Row],[M2 vloer ]])</f>
        <v>3.4</v>
      </c>
      <c r="O2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8" s="151">
        <f>Tabel3[[#This Row],[M2 vloer ]]*Tabel3[[#This Row],[Uitvoerings-
momenten]]</f>
        <v>680</v>
      </c>
      <c r="Q258" s="165">
        <f>VLOOKUP(Tabel3[[#This Row],[Frequentie]],Transformatie!$B$4:$D$12,3,0)</f>
        <v>10</v>
      </c>
      <c r="R258" s="26">
        <f>IF(Tabel3[[#This Row],[M2 op basis van uitvoeringsmomenten]]=0,0,VLOOKUP(Tabel3[[#This Row],[Ruimte categorie]],'4. Normen &amp; Tarieven'!$C$8:$L$27,Tabel3[[#This Row],[Transformatie]],0))</f>
        <v>100</v>
      </c>
      <c r="S258" s="26"/>
      <c r="T258" s="26"/>
      <c r="U258" s="26"/>
      <c r="V258" s="172">
        <f>IF(Tabel3[[#This Row],[Prestatienorm inschrijver]]=0,0,Tabel3[[#This Row],[M2 op basis van uitvoeringsmomenten]]/Tabel3[[#This Row],[Prestatienorm inschrijver]])</f>
        <v>6.8</v>
      </c>
      <c r="W258" s="174">
        <f>Tabel3[[#This Row],[Aantal uur per jaar]]*$V$4</f>
        <v>6.8</v>
      </c>
      <c r="X258" s="76"/>
    </row>
    <row r="259" spans="1:24" ht="14.1" customHeight="1" x14ac:dyDescent="0.25">
      <c r="A259" s="210" t="str">
        <f>_xlfn.CONCAT(Tabel3[[#This Row],[Locatie]],Tabel3[[#This Row],[Vloergroep]])</f>
        <v>De BundelLino</v>
      </c>
      <c r="C259" s="69" t="s">
        <v>216</v>
      </c>
      <c r="D259" s="70" t="s">
        <v>795</v>
      </c>
      <c r="E259" s="71" t="s">
        <v>8</v>
      </c>
      <c r="F259" s="80" t="s">
        <v>57</v>
      </c>
      <c r="G259" s="79" t="s">
        <v>27</v>
      </c>
      <c r="H259" s="73" t="s">
        <v>761</v>
      </c>
      <c r="I259" s="80" t="s">
        <v>17</v>
      </c>
      <c r="J259" s="73" t="s">
        <v>903</v>
      </c>
      <c r="K259" s="74">
        <v>5</v>
      </c>
      <c r="L259" s="157">
        <v>40</v>
      </c>
      <c r="M259" s="158" t="s">
        <v>879</v>
      </c>
      <c r="N259" s="158">
        <f>IF(Tabel3[[#This Row],[Uitvoerings-
momenten]]=0,0,Tabel3[[#This Row],[M2 vloer ]])</f>
        <v>5</v>
      </c>
      <c r="O2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9" s="151">
        <f>Tabel3[[#This Row],[M2 vloer ]]*Tabel3[[#This Row],[Uitvoerings-
momenten]]</f>
        <v>1000</v>
      </c>
      <c r="Q259" s="165">
        <f>VLOOKUP(Tabel3[[#This Row],[Frequentie]],Transformatie!$B$4:$D$12,3,0)</f>
        <v>10</v>
      </c>
      <c r="R259" s="26">
        <f>IF(Tabel3[[#This Row],[M2 op basis van uitvoeringsmomenten]]=0,0,VLOOKUP(Tabel3[[#This Row],[Ruimte categorie]],'4. Normen &amp; Tarieven'!$C$8:$L$27,Tabel3[[#This Row],[Transformatie]],0))</f>
        <v>100</v>
      </c>
      <c r="S259" s="26"/>
      <c r="T259" s="26"/>
      <c r="U259" s="26"/>
      <c r="V259" s="172">
        <f>IF(Tabel3[[#This Row],[Prestatienorm inschrijver]]=0,0,Tabel3[[#This Row],[M2 op basis van uitvoeringsmomenten]]/Tabel3[[#This Row],[Prestatienorm inschrijver]])</f>
        <v>10</v>
      </c>
      <c r="W259" s="174">
        <f>Tabel3[[#This Row],[Aantal uur per jaar]]*$V$4</f>
        <v>10</v>
      </c>
      <c r="X259" s="76"/>
    </row>
    <row r="260" spans="1:24" ht="14.1" customHeight="1" x14ac:dyDescent="0.25">
      <c r="A260" s="210" t="str">
        <f>_xlfn.CONCAT(Tabel3[[#This Row],[Locatie]],Tabel3[[#This Row],[Vloergroep]])</f>
        <v>De BundelLino</v>
      </c>
      <c r="C260" s="69" t="s">
        <v>216</v>
      </c>
      <c r="D260" s="70" t="s">
        <v>795</v>
      </c>
      <c r="E260" s="71" t="s">
        <v>8</v>
      </c>
      <c r="F260" s="80" t="s">
        <v>59</v>
      </c>
      <c r="G260" s="79" t="s">
        <v>41</v>
      </c>
      <c r="H260" s="73" t="s">
        <v>658</v>
      </c>
      <c r="I260" s="80" t="s">
        <v>17</v>
      </c>
      <c r="J260" s="73" t="s">
        <v>903</v>
      </c>
      <c r="K260" s="74">
        <v>56.5</v>
      </c>
      <c r="L260" s="157">
        <v>40</v>
      </c>
      <c r="M260" s="158" t="s">
        <v>879</v>
      </c>
      <c r="N260" s="158">
        <f>IF(Tabel3[[#This Row],[Uitvoerings-
momenten]]=0,0,Tabel3[[#This Row],[M2 vloer ]])</f>
        <v>56.5</v>
      </c>
      <c r="O2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0" s="151">
        <f>Tabel3[[#This Row],[M2 vloer ]]*Tabel3[[#This Row],[Uitvoerings-
momenten]]</f>
        <v>11300</v>
      </c>
      <c r="Q260" s="165">
        <f>VLOOKUP(Tabel3[[#This Row],[Frequentie]],Transformatie!$B$4:$D$12,3,0)</f>
        <v>10</v>
      </c>
      <c r="R260" s="26">
        <f>IF(Tabel3[[#This Row],[M2 op basis van uitvoeringsmomenten]]=0,0,VLOOKUP(Tabel3[[#This Row],[Ruimte categorie]],'4. Normen &amp; Tarieven'!$C$8:$L$27,Tabel3[[#This Row],[Transformatie]],0))</f>
        <v>100</v>
      </c>
      <c r="S260" s="26"/>
      <c r="T260" s="26"/>
      <c r="U260" s="26"/>
      <c r="V260" s="172">
        <f>IF(Tabel3[[#This Row],[Prestatienorm inschrijver]]=0,0,Tabel3[[#This Row],[M2 op basis van uitvoeringsmomenten]]/Tabel3[[#This Row],[Prestatienorm inschrijver]])</f>
        <v>113</v>
      </c>
      <c r="W260" s="174">
        <f>Tabel3[[#This Row],[Aantal uur per jaar]]*$V$4</f>
        <v>113</v>
      </c>
      <c r="X260" s="76"/>
    </row>
    <row r="261" spans="1:24" ht="14.1" customHeight="1" x14ac:dyDescent="0.25">
      <c r="A261" s="210" t="str">
        <f>_xlfn.CONCAT(Tabel3[[#This Row],[Locatie]],Tabel3[[#This Row],[Vloergroep]])</f>
        <v>De BundelLino</v>
      </c>
      <c r="C261" s="69" t="s">
        <v>216</v>
      </c>
      <c r="D261" s="70" t="s">
        <v>795</v>
      </c>
      <c r="E261" s="71" t="s">
        <v>8</v>
      </c>
      <c r="F261" s="80" t="s">
        <v>61</v>
      </c>
      <c r="G261" s="80" t="s">
        <v>41</v>
      </c>
      <c r="H261" s="73" t="s">
        <v>658</v>
      </c>
      <c r="I261" s="80" t="s">
        <v>17</v>
      </c>
      <c r="J261" s="73" t="s">
        <v>903</v>
      </c>
      <c r="K261" s="74">
        <v>56.3</v>
      </c>
      <c r="L261" s="157">
        <v>40</v>
      </c>
      <c r="M261" s="158" t="s">
        <v>879</v>
      </c>
      <c r="N261" s="158">
        <f>IF(Tabel3[[#This Row],[Uitvoerings-
momenten]]=0,0,Tabel3[[#This Row],[M2 vloer ]])</f>
        <v>56.3</v>
      </c>
      <c r="O2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1" s="151">
        <f>Tabel3[[#This Row],[M2 vloer ]]*Tabel3[[#This Row],[Uitvoerings-
momenten]]</f>
        <v>11260</v>
      </c>
      <c r="Q261" s="165">
        <f>VLOOKUP(Tabel3[[#This Row],[Frequentie]],Transformatie!$B$4:$D$12,3,0)</f>
        <v>10</v>
      </c>
      <c r="R261" s="26">
        <f>IF(Tabel3[[#This Row],[M2 op basis van uitvoeringsmomenten]]=0,0,VLOOKUP(Tabel3[[#This Row],[Ruimte categorie]],'4. Normen &amp; Tarieven'!$C$8:$L$27,Tabel3[[#This Row],[Transformatie]],0))</f>
        <v>100</v>
      </c>
      <c r="S261" s="26"/>
      <c r="T261" s="26"/>
      <c r="U261" s="26"/>
      <c r="V261" s="172">
        <f>IF(Tabel3[[#This Row],[Prestatienorm inschrijver]]=0,0,Tabel3[[#This Row],[M2 op basis van uitvoeringsmomenten]]/Tabel3[[#This Row],[Prestatienorm inschrijver]])</f>
        <v>112.6</v>
      </c>
      <c r="W261" s="174">
        <f>Tabel3[[#This Row],[Aantal uur per jaar]]*$V$4</f>
        <v>112.6</v>
      </c>
      <c r="X261" s="76"/>
    </row>
    <row r="262" spans="1:24" ht="14.1" customHeight="1" x14ac:dyDescent="0.25">
      <c r="A262" s="210" t="str">
        <f>_xlfn.CONCAT(Tabel3[[#This Row],[Locatie]],Tabel3[[#This Row],[Vloergroep]])</f>
        <v>De BundelLino</v>
      </c>
      <c r="C262" s="69" t="s">
        <v>216</v>
      </c>
      <c r="D262" s="70" t="s">
        <v>795</v>
      </c>
      <c r="E262" s="71" t="s">
        <v>8</v>
      </c>
      <c r="F262" s="80" t="s">
        <v>96</v>
      </c>
      <c r="G262" s="73" t="s">
        <v>51</v>
      </c>
      <c r="H262" s="73" t="s">
        <v>756</v>
      </c>
      <c r="I262" s="73" t="s">
        <v>17</v>
      </c>
      <c r="J262" s="73" t="s">
        <v>903</v>
      </c>
      <c r="K262" s="74">
        <v>2.1</v>
      </c>
      <c r="L262" s="157">
        <v>40</v>
      </c>
      <c r="M262" s="158" t="s">
        <v>886</v>
      </c>
      <c r="N262" s="158">
        <f>IF(Tabel3[[#This Row],[Uitvoerings-
momenten]]=0,0,Tabel3[[#This Row],[M2 vloer ]])</f>
        <v>0</v>
      </c>
      <c r="O2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2" s="151">
        <f>Tabel3[[#This Row],[M2 vloer ]]*Tabel3[[#This Row],[Uitvoerings-
momenten]]</f>
        <v>0</v>
      </c>
      <c r="Q262" s="165">
        <f>VLOOKUP(Tabel3[[#This Row],[Frequentie]],Transformatie!$B$4:$D$12,3,0)</f>
        <v>0</v>
      </c>
      <c r="R262" s="26">
        <f>IF(Tabel3[[#This Row],[M2 op basis van uitvoeringsmomenten]]=0,0,VLOOKUP(Tabel3[[#This Row],[Ruimte categorie]],'4. Normen &amp; Tarieven'!$C$8:$L$27,Tabel3[[#This Row],[Transformatie]],0))</f>
        <v>0</v>
      </c>
      <c r="S262" s="26"/>
      <c r="T262" s="26"/>
      <c r="U262" s="26"/>
      <c r="V262" s="172">
        <f>IF(Tabel3[[#This Row],[Prestatienorm inschrijver]]=0,0,Tabel3[[#This Row],[M2 op basis van uitvoeringsmomenten]]/Tabel3[[#This Row],[Prestatienorm inschrijver]])</f>
        <v>0</v>
      </c>
      <c r="W262" s="174">
        <f>Tabel3[[#This Row],[Aantal uur per jaar]]*$V$4</f>
        <v>0</v>
      </c>
      <c r="X262" s="76"/>
    </row>
    <row r="263" spans="1:24" ht="14.1" customHeight="1" x14ac:dyDescent="0.25">
      <c r="A263" s="210" t="str">
        <f>_xlfn.CONCAT(Tabel3[[#This Row],[Locatie]],Tabel3[[#This Row],[Vloergroep]])</f>
        <v>De BundelLino</v>
      </c>
      <c r="C263" s="69" t="s">
        <v>216</v>
      </c>
      <c r="D263" s="70" t="s">
        <v>795</v>
      </c>
      <c r="E263" s="71" t="s">
        <v>8</v>
      </c>
      <c r="F263" s="80" t="s">
        <v>97</v>
      </c>
      <c r="G263" s="80" t="s">
        <v>75</v>
      </c>
      <c r="H263" s="73" t="s">
        <v>756</v>
      </c>
      <c r="I263" s="73" t="s">
        <v>17</v>
      </c>
      <c r="J263" s="73" t="s">
        <v>903</v>
      </c>
      <c r="K263" s="74">
        <v>2</v>
      </c>
      <c r="L263" s="157">
        <v>40</v>
      </c>
      <c r="M263" s="158" t="s">
        <v>886</v>
      </c>
      <c r="N263" s="158">
        <f>IF(Tabel3[[#This Row],[Uitvoerings-
momenten]]=0,0,Tabel3[[#This Row],[M2 vloer ]])</f>
        <v>0</v>
      </c>
      <c r="O2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3" s="151">
        <f>Tabel3[[#This Row],[M2 vloer ]]*Tabel3[[#This Row],[Uitvoerings-
momenten]]</f>
        <v>0</v>
      </c>
      <c r="Q263" s="165">
        <f>VLOOKUP(Tabel3[[#This Row],[Frequentie]],Transformatie!$B$4:$D$12,3,0)</f>
        <v>0</v>
      </c>
      <c r="R263" s="26">
        <f>IF(Tabel3[[#This Row],[M2 op basis van uitvoeringsmomenten]]=0,0,VLOOKUP(Tabel3[[#This Row],[Ruimte categorie]],'4. Normen &amp; Tarieven'!$C$8:$L$27,Tabel3[[#This Row],[Transformatie]],0))</f>
        <v>0</v>
      </c>
      <c r="S263" s="26"/>
      <c r="T263" s="26"/>
      <c r="U263" s="26"/>
      <c r="V263" s="172">
        <f>IF(Tabel3[[#This Row],[Prestatienorm inschrijver]]=0,0,Tabel3[[#This Row],[M2 op basis van uitvoeringsmomenten]]/Tabel3[[#This Row],[Prestatienorm inschrijver]])</f>
        <v>0</v>
      </c>
      <c r="W263" s="174">
        <f>Tabel3[[#This Row],[Aantal uur per jaar]]*$V$4</f>
        <v>0</v>
      </c>
      <c r="X263" s="76"/>
    </row>
    <row r="264" spans="1:24" ht="14.1" customHeight="1" x14ac:dyDescent="0.25">
      <c r="A264" s="210" t="str">
        <f>_xlfn.CONCAT(Tabel3[[#This Row],[Locatie]],Tabel3[[#This Row],[Vloergroep]])</f>
        <v>De BundelLino</v>
      </c>
      <c r="C264" s="69" t="s">
        <v>216</v>
      </c>
      <c r="D264" s="70" t="s">
        <v>795</v>
      </c>
      <c r="E264" s="71" t="s">
        <v>8</v>
      </c>
      <c r="F264" s="80" t="s">
        <v>98</v>
      </c>
      <c r="G264" s="80" t="s">
        <v>75</v>
      </c>
      <c r="H264" s="73" t="s">
        <v>756</v>
      </c>
      <c r="I264" s="73" t="s">
        <v>17</v>
      </c>
      <c r="J264" s="73" t="s">
        <v>903</v>
      </c>
      <c r="K264" s="74">
        <v>0</v>
      </c>
      <c r="L264" s="157">
        <v>40</v>
      </c>
      <c r="M264" s="158" t="s">
        <v>886</v>
      </c>
      <c r="N264" s="158">
        <f>IF(Tabel3[[#This Row],[Uitvoerings-
momenten]]=0,0,Tabel3[[#This Row],[M2 vloer ]])</f>
        <v>0</v>
      </c>
      <c r="O2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4" s="151">
        <f>Tabel3[[#This Row],[M2 vloer ]]*Tabel3[[#This Row],[Uitvoerings-
momenten]]</f>
        <v>0</v>
      </c>
      <c r="Q264" s="165">
        <f>VLOOKUP(Tabel3[[#This Row],[Frequentie]],Transformatie!$B$4:$D$12,3,0)</f>
        <v>0</v>
      </c>
      <c r="R264" s="26">
        <f>IF(Tabel3[[#This Row],[M2 op basis van uitvoeringsmomenten]]=0,0,VLOOKUP(Tabel3[[#This Row],[Ruimte categorie]],'4. Normen &amp; Tarieven'!$C$8:$L$27,Tabel3[[#This Row],[Transformatie]],0))</f>
        <v>0</v>
      </c>
      <c r="S264" s="26"/>
      <c r="T264" s="26"/>
      <c r="U264" s="26"/>
      <c r="V264" s="172">
        <f>IF(Tabel3[[#This Row],[Prestatienorm inschrijver]]=0,0,Tabel3[[#This Row],[M2 op basis van uitvoeringsmomenten]]/Tabel3[[#This Row],[Prestatienorm inschrijver]])</f>
        <v>0</v>
      </c>
      <c r="W264" s="174">
        <f>Tabel3[[#This Row],[Aantal uur per jaar]]*$V$4</f>
        <v>0</v>
      </c>
      <c r="X264" s="76"/>
    </row>
    <row r="265" spans="1:24" ht="14.1" customHeight="1" x14ac:dyDescent="0.25">
      <c r="A265" s="210" t="str">
        <f>_xlfn.CONCAT(Tabel3[[#This Row],[Locatie]],Tabel3[[#This Row],[Vloergroep]])</f>
        <v>De BundelLino</v>
      </c>
      <c r="C265" s="69" t="s">
        <v>216</v>
      </c>
      <c r="D265" s="70" t="s">
        <v>795</v>
      </c>
      <c r="E265" s="71" t="s">
        <v>8</v>
      </c>
      <c r="F265" s="80" t="s">
        <v>99</v>
      </c>
      <c r="G265" s="73" t="s">
        <v>51</v>
      </c>
      <c r="H265" s="73" t="s">
        <v>756</v>
      </c>
      <c r="I265" s="73" t="s">
        <v>17</v>
      </c>
      <c r="J265" s="73" t="s">
        <v>903</v>
      </c>
      <c r="K265" s="74">
        <v>12.9</v>
      </c>
      <c r="L265" s="157">
        <v>40</v>
      </c>
      <c r="M265" s="158" t="s">
        <v>886</v>
      </c>
      <c r="N265" s="158">
        <f>IF(Tabel3[[#This Row],[Uitvoerings-
momenten]]=0,0,Tabel3[[#This Row],[M2 vloer ]])</f>
        <v>0</v>
      </c>
      <c r="O2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5" s="151">
        <f>Tabel3[[#This Row],[M2 vloer ]]*Tabel3[[#This Row],[Uitvoerings-
momenten]]</f>
        <v>0</v>
      </c>
      <c r="Q265" s="165">
        <f>VLOOKUP(Tabel3[[#This Row],[Frequentie]],Transformatie!$B$4:$D$12,3,0)</f>
        <v>0</v>
      </c>
      <c r="R265" s="26">
        <f>IF(Tabel3[[#This Row],[M2 op basis van uitvoeringsmomenten]]=0,0,VLOOKUP(Tabel3[[#This Row],[Ruimte categorie]],'4. Normen &amp; Tarieven'!$C$8:$L$27,Tabel3[[#This Row],[Transformatie]],0))</f>
        <v>0</v>
      </c>
      <c r="S265" s="26"/>
      <c r="T265" s="26"/>
      <c r="U265" s="26"/>
      <c r="V265" s="172">
        <f>IF(Tabel3[[#This Row],[Prestatienorm inschrijver]]=0,0,Tabel3[[#This Row],[M2 op basis van uitvoeringsmomenten]]/Tabel3[[#This Row],[Prestatienorm inschrijver]])</f>
        <v>0</v>
      </c>
      <c r="W265" s="174">
        <f>Tabel3[[#This Row],[Aantal uur per jaar]]*$V$4</f>
        <v>0</v>
      </c>
      <c r="X265" s="76"/>
    </row>
    <row r="266" spans="1:24" ht="14.1" customHeight="1" x14ac:dyDescent="0.25">
      <c r="A266" s="210" t="str">
        <f>_xlfn.CONCAT(Tabel3[[#This Row],[Locatie]],Tabel3[[#This Row],[Vloergroep]])</f>
        <v>De BundelTapijt</v>
      </c>
      <c r="C266" s="69" t="s">
        <v>216</v>
      </c>
      <c r="D266" s="70" t="s">
        <v>795</v>
      </c>
      <c r="E266" s="71" t="s">
        <v>8</v>
      </c>
      <c r="F266" s="80" t="s">
        <v>100</v>
      </c>
      <c r="G266" s="73" t="s">
        <v>35</v>
      </c>
      <c r="H266" s="73" t="s">
        <v>25</v>
      </c>
      <c r="I266" s="73" t="s">
        <v>14</v>
      </c>
      <c r="J266" s="73" t="s">
        <v>14</v>
      </c>
      <c r="K266" s="74">
        <v>15.3</v>
      </c>
      <c r="L266" s="157">
        <v>40</v>
      </c>
      <c r="M266" s="158" t="s">
        <v>877</v>
      </c>
      <c r="N266" s="158">
        <f>IF(Tabel3[[#This Row],[Uitvoerings-
momenten]]=0,0,Tabel3[[#This Row],[M2 vloer ]])</f>
        <v>15.3</v>
      </c>
      <c r="O2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66" s="151">
        <f>Tabel3[[#This Row],[M2 vloer ]]*Tabel3[[#This Row],[Uitvoerings-
momenten]]</f>
        <v>1836</v>
      </c>
      <c r="Q266" s="165">
        <f>VLOOKUP(Tabel3[[#This Row],[Frequentie]],Transformatie!$B$4:$D$12,3,0)</f>
        <v>8</v>
      </c>
      <c r="R266" s="26">
        <f>IF(Tabel3[[#This Row],[M2 op basis van uitvoeringsmomenten]]=0,0,VLOOKUP(Tabel3[[#This Row],[Ruimte categorie]],'4. Normen &amp; Tarieven'!$C$8:$L$27,Tabel3[[#This Row],[Transformatie]],0))</f>
        <v>90</v>
      </c>
      <c r="S266" s="26"/>
      <c r="T266" s="26"/>
      <c r="U266" s="26"/>
      <c r="V266" s="172">
        <f>IF(Tabel3[[#This Row],[Prestatienorm inschrijver]]=0,0,Tabel3[[#This Row],[M2 op basis van uitvoeringsmomenten]]/Tabel3[[#This Row],[Prestatienorm inschrijver]])</f>
        <v>20.399999999999999</v>
      </c>
      <c r="W266" s="174">
        <f>Tabel3[[#This Row],[Aantal uur per jaar]]*$V$4</f>
        <v>20.399999999999999</v>
      </c>
      <c r="X266" s="76"/>
    </row>
    <row r="267" spans="1:24" ht="14.1" customHeight="1" x14ac:dyDescent="0.25">
      <c r="A267" s="210" t="str">
        <f>_xlfn.CONCAT(Tabel3[[#This Row],[Locatie]],Tabel3[[#This Row],[Vloergroep]])</f>
        <v>De BundelTapijt</v>
      </c>
      <c r="C267" s="69" t="s">
        <v>216</v>
      </c>
      <c r="D267" s="70" t="s">
        <v>795</v>
      </c>
      <c r="E267" s="71" t="s">
        <v>8</v>
      </c>
      <c r="F267" s="80" t="s">
        <v>102</v>
      </c>
      <c r="G267" s="80" t="s">
        <v>220</v>
      </c>
      <c r="H267" s="73" t="s">
        <v>817</v>
      </c>
      <c r="I267" s="73" t="s">
        <v>14</v>
      </c>
      <c r="J267" s="73" t="s">
        <v>14</v>
      </c>
      <c r="K267" s="74">
        <v>18.600000000000001</v>
      </c>
      <c r="L267" s="157">
        <v>40</v>
      </c>
      <c r="M267" s="158" t="s">
        <v>886</v>
      </c>
      <c r="N267" s="158">
        <f>IF(Tabel3[[#This Row],[Uitvoerings-
momenten]]=0,0,Tabel3[[#This Row],[M2 vloer ]])</f>
        <v>0</v>
      </c>
      <c r="O2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7" s="151">
        <f>Tabel3[[#This Row],[M2 vloer ]]*Tabel3[[#This Row],[Uitvoerings-
momenten]]</f>
        <v>0</v>
      </c>
      <c r="Q267" s="165">
        <f>VLOOKUP(Tabel3[[#This Row],[Frequentie]],Transformatie!$B$4:$D$12,3,0)</f>
        <v>0</v>
      </c>
      <c r="R267" s="26">
        <f>IF(Tabel3[[#This Row],[M2 op basis van uitvoeringsmomenten]]=0,0,VLOOKUP(Tabel3[[#This Row],[Ruimte categorie]],'4. Normen &amp; Tarieven'!$C$8:$L$27,Tabel3[[#This Row],[Transformatie]],0))</f>
        <v>0</v>
      </c>
      <c r="S267" s="26"/>
      <c r="T267" s="26"/>
      <c r="U267" s="26"/>
      <c r="V267" s="172">
        <f>IF(Tabel3[[#This Row],[Prestatienorm inschrijver]]=0,0,Tabel3[[#This Row],[M2 op basis van uitvoeringsmomenten]]/Tabel3[[#This Row],[Prestatienorm inschrijver]])</f>
        <v>0</v>
      </c>
      <c r="W267" s="174">
        <f>Tabel3[[#This Row],[Aantal uur per jaar]]*$V$4</f>
        <v>0</v>
      </c>
      <c r="X267" s="76" t="s">
        <v>218</v>
      </c>
    </row>
    <row r="268" spans="1:24" ht="14.1" customHeight="1" x14ac:dyDescent="0.25">
      <c r="A268" s="210" t="str">
        <f>_xlfn.CONCAT(Tabel3[[#This Row],[Locatie]],Tabel3[[#This Row],[Vloergroep]])</f>
        <v>De BundelLino</v>
      </c>
      <c r="C268" s="69" t="s">
        <v>216</v>
      </c>
      <c r="D268" s="70" t="s">
        <v>795</v>
      </c>
      <c r="E268" s="71" t="s">
        <v>8</v>
      </c>
      <c r="F268" s="80" t="s">
        <v>103</v>
      </c>
      <c r="G268" s="80" t="s">
        <v>221</v>
      </c>
      <c r="H268" s="73" t="s">
        <v>817</v>
      </c>
      <c r="I268" s="73" t="s">
        <v>17</v>
      </c>
      <c r="J268" s="73" t="s">
        <v>903</v>
      </c>
      <c r="K268" s="74">
        <v>33.6</v>
      </c>
      <c r="L268" s="157">
        <v>40</v>
      </c>
      <c r="M268" s="158" t="s">
        <v>886</v>
      </c>
      <c r="N268" s="158">
        <f>IF(Tabel3[[#This Row],[Uitvoerings-
momenten]]=0,0,Tabel3[[#This Row],[M2 vloer ]])</f>
        <v>0</v>
      </c>
      <c r="O2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8" s="151">
        <f>Tabel3[[#This Row],[M2 vloer ]]*Tabel3[[#This Row],[Uitvoerings-
momenten]]</f>
        <v>0</v>
      </c>
      <c r="Q268" s="165">
        <f>VLOOKUP(Tabel3[[#This Row],[Frequentie]],Transformatie!$B$4:$D$12,3,0)</f>
        <v>0</v>
      </c>
      <c r="R268" s="26">
        <f>IF(Tabel3[[#This Row],[M2 op basis van uitvoeringsmomenten]]=0,0,VLOOKUP(Tabel3[[#This Row],[Ruimte categorie]],'4. Normen &amp; Tarieven'!$C$8:$L$27,Tabel3[[#This Row],[Transformatie]],0))</f>
        <v>0</v>
      </c>
      <c r="S268" s="26"/>
      <c r="T268" s="26"/>
      <c r="U268" s="26"/>
      <c r="V268" s="172">
        <f>IF(Tabel3[[#This Row],[Prestatienorm inschrijver]]=0,0,Tabel3[[#This Row],[M2 op basis van uitvoeringsmomenten]]/Tabel3[[#This Row],[Prestatienorm inschrijver]])</f>
        <v>0</v>
      </c>
      <c r="W268" s="174">
        <f>Tabel3[[#This Row],[Aantal uur per jaar]]*$V$4</f>
        <v>0</v>
      </c>
      <c r="X268" s="76" t="s">
        <v>218</v>
      </c>
    </row>
    <row r="269" spans="1:24" ht="14.1" customHeight="1" x14ac:dyDescent="0.25">
      <c r="A269" s="210" t="str">
        <f>_xlfn.CONCAT(Tabel3[[#This Row],[Locatie]],Tabel3[[#This Row],[Vloergroep]])</f>
        <v>De BundelHarde vloer</v>
      </c>
      <c r="C269" s="69" t="s">
        <v>216</v>
      </c>
      <c r="D269" s="70" t="s">
        <v>795</v>
      </c>
      <c r="E269" s="71" t="s">
        <v>8</v>
      </c>
      <c r="F269" s="80" t="s">
        <v>104</v>
      </c>
      <c r="G269" s="73" t="s">
        <v>21</v>
      </c>
      <c r="H269" s="73" t="s">
        <v>759</v>
      </c>
      <c r="I269" s="73" t="s">
        <v>22</v>
      </c>
      <c r="J269" s="73" t="s">
        <v>902</v>
      </c>
      <c r="K269" s="74">
        <v>17.100000000000001</v>
      </c>
      <c r="L269" s="157">
        <v>40</v>
      </c>
      <c r="M269" s="158" t="s">
        <v>879</v>
      </c>
      <c r="N269" s="158">
        <f>IF(Tabel3[[#This Row],[Uitvoerings-
momenten]]=0,0,Tabel3[[#This Row],[M2 vloer ]])</f>
        <v>17.100000000000001</v>
      </c>
      <c r="O2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9" s="151">
        <f>Tabel3[[#This Row],[M2 vloer ]]*Tabel3[[#This Row],[Uitvoerings-
momenten]]</f>
        <v>3420.0000000000005</v>
      </c>
      <c r="Q269" s="165">
        <f>VLOOKUP(Tabel3[[#This Row],[Frequentie]],Transformatie!$B$4:$D$12,3,0)</f>
        <v>10</v>
      </c>
      <c r="R269" s="26">
        <f>IF(Tabel3[[#This Row],[M2 op basis van uitvoeringsmomenten]]=0,0,VLOOKUP(Tabel3[[#This Row],[Ruimte categorie]],'4. Normen &amp; Tarieven'!$C$8:$L$27,Tabel3[[#This Row],[Transformatie]],0))</f>
        <v>100</v>
      </c>
      <c r="S269" s="26"/>
      <c r="T269" s="26"/>
      <c r="U269" s="26"/>
      <c r="V269" s="172">
        <f>IF(Tabel3[[#This Row],[Prestatienorm inschrijver]]=0,0,Tabel3[[#This Row],[M2 op basis van uitvoeringsmomenten]]/Tabel3[[#This Row],[Prestatienorm inschrijver]])</f>
        <v>34.200000000000003</v>
      </c>
      <c r="W269" s="174">
        <f>Tabel3[[#This Row],[Aantal uur per jaar]]*$V$4</f>
        <v>34.200000000000003</v>
      </c>
      <c r="X269" s="76"/>
    </row>
    <row r="270" spans="1:24" ht="14.1" customHeight="1" x14ac:dyDescent="0.25">
      <c r="A270" s="210" t="str">
        <f>_xlfn.CONCAT(Tabel3[[#This Row],[Locatie]],Tabel3[[#This Row],[Vloergroep]])</f>
        <v>De BundelHarde vloer</v>
      </c>
      <c r="C270" s="69" t="s">
        <v>216</v>
      </c>
      <c r="D270" s="70" t="s">
        <v>795</v>
      </c>
      <c r="E270" s="71" t="s">
        <v>8</v>
      </c>
      <c r="F270" s="80" t="s">
        <v>105</v>
      </c>
      <c r="G270" s="73" t="s">
        <v>21</v>
      </c>
      <c r="H270" s="73" t="s">
        <v>759</v>
      </c>
      <c r="I270" s="73" t="s">
        <v>22</v>
      </c>
      <c r="J270" s="73" t="s">
        <v>902</v>
      </c>
      <c r="K270" s="74">
        <v>1.4</v>
      </c>
      <c r="L270" s="157">
        <v>40</v>
      </c>
      <c r="M270" s="158" t="s">
        <v>879</v>
      </c>
      <c r="N270" s="158">
        <f>IF(Tabel3[[#This Row],[Uitvoerings-
momenten]]=0,0,Tabel3[[#This Row],[M2 vloer ]])</f>
        <v>1.4</v>
      </c>
      <c r="O2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0" s="151">
        <f>Tabel3[[#This Row],[M2 vloer ]]*Tabel3[[#This Row],[Uitvoerings-
momenten]]</f>
        <v>280</v>
      </c>
      <c r="Q270" s="165">
        <f>VLOOKUP(Tabel3[[#This Row],[Frequentie]],Transformatie!$B$4:$D$12,3,0)</f>
        <v>10</v>
      </c>
      <c r="R270" s="26">
        <f>IF(Tabel3[[#This Row],[M2 op basis van uitvoeringsmomenten]]=0,0,VLOOKUP(Tabel3[[#This Row],[Ruimte categorie]],'4. Normen &amp; Tarieven'!$C$8:$L$27,Tabel3[[#This Row],[Transformatie]],0))</f>
        <v>100</v>
      </c>
      <c r="S270" s="26"/>
      <c r="T270" s="26"/>
      <c r="U270" s="26"/>
      <c r="V270" s="172">
        <f>IF(Tabel3[[#This Row],[Prestatienorm inschrijver]]=0,0,Tabel3[[#This Row],[M2 op basis van uitvoeringsmomenten]]/Tabel3[[#This Row],[Prestatienorm inschrijver]])</f>
        <v>2.8</v>
      </c>
      <c r="W270" s="174">
        <f>Tabel3[[#This Row],[Aantal uur per jaar]]*$V$4</f>
        <v>2.8</v>
      </c>
      <c r="X270" s="76"/>
    </row>
    <row r="271" spans="1:24" ht="14.1" customHeight="1" x14ac:dyDescent="0.25">
      <c r="A271" s="210" t="str">
        <f>_xlfn.CONCAT(Tabel3[[#This Row],[Locatie]],Tabel3[[#This Row],[Vloergroep]])</f>
        <v>De BundelLino</v>
      </c>
      <c r="C271" s="69" t="s">
        <v>216</v>
      </c>
      <c r="D271" s="70" t="s">
        <v>795</v>
      </c>
      <c r="E271" s="71" t="s">
        <v>8</v>
      </c>
      <c r="F271" s="80" t="s">
        <v>106</v>
      </c>
      <c r="G271" s="73" t="s">
        <v>51</v>
      </c>
      <c r="H271" s="73" t="s">
        <v>756</v>
      </c>
      <c r="I271" s="73" t="s">
        <v>17</v>
      </c>
      <c r="J271" s="73" t="s">
        <v>903</v>
      </c>
      <c r="K271" s="74">
        <v>4.9000000000000004</v>
      </c>
      <c r="L271" s="157">
        <v>40</v>
      </c>
      <c r="M271" s="158" t="s">
        <v>886</v>
      </c>
      <c r="N271" s="158">
        <f>IF(Tabel3[[#This Row],[Uitvoerings-
momenten]]=0,0,Tabel3[[#This Row],[M2 vloer ]])</f>
        <v>0</v>
      </c>
      <c r="O2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1" s="151">
        <f>Tabel3[[#This Row],[M2 vloer ]]*Tabel3[[#This Row],[Uitvoerings-
momenten]]</f>
        <v>0</v>
      </c>
      <c r="Q271" s="165">
        <f>VLOOKUP(Tabel3[[#This Row],[Frequentie]],Transformatie!$B$4:$D$12,3,0)</f>
        <v>0</v>
      </c>
      <c r="R271" s="26">
        <f>IF(Tabel3[[#This Row],[M2 op basis van uitvoeringsmomenten]]=0,0,VLOOKUP(Tabel3[[#This Row],[Ruimte categorie]],'4. Normen &amp; Tarieven'!$C$8:$L$27,Tabel3[[#This Row],[Transformatie]],0))</f>
        <v>0</v>
      </c>
      <c r="S271" s="26"/>
      <c r="T271" s="26"/>
      <c r="U271" s="26"/>
      <c r="V271" s="172">
        <f>IF(Tabel3[[#This Row],[Prestatienorm inschrijver]]=0,0,Tabel3[[#This Row],[M2 op basis van uitvoeringsmomenten]]/Tabel3[[#This Row],[Prestatienorm inschrijver]])</f>
        <v>0</v>
      </c>
      <c r="W271" s="174">
        <f>Tabel3[[#This Row],[Aantal uur per jaar]]*$V$4</f>
        <v>0</v>
      </c>
      <c r="X271" s="76"/>
    </row>
    <row r="272" spans="1:24" ht="14.1" customHeight="1" x14ac:dyDescent="0.25">
      <c r="A272" s="210" t="str">
        <f>_xlfn.CONCAT(Tabel3[[#This Row],[Locatie]],Tabel3[[#This Row],[Vloergroep]])</f>
        <v>De BundelLino</v>
      </c>
      <c r="C272" s="69" t="s">
        <v>216</v>
      </c>
      <c r="D272" s="70" t="s">
        <v>795</v>
      </c>
      <c r="E272" s="71" t="s">
        <v>8</v>
      </c>
      <c r="F272" s="80" t="s">
        <v>108</v>
      </c>
      <c r="G272" s="73" t="s">
        <v>51</v>
      </c>
      <c r="H272" s="73" t="s">
        <v>756</v>
      </c>
      <c r="I272" s="73" t="s">
        <v>17</v>
      </c>
      <c r="J272" s="73" t="s">
        <v>903</v>
      </c>
      <c r="K272" s="74">
        <v>8.6</v>
      </c>
      <c r="L272" s="157">
        <v>40</v>
      </c>
      <c r="M272" s="158" t="s">
        <v>886</v>
      </c>
      <c r="N272" s="158">
        <f>IF(Tabel3[[#This Row],[Uitvoerings-
momenten]]=0,0,Tabel3[[#This Row],[M2 vloer ]])</f>
        <v>0</v>
      </c>
      <c r="O2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2" s="151">
        <f>Tabel3[[#This Row],[M2 vloer ]]*Tabel3[[#This Row],[Uitvoerings-
momenten]]</f>
        <v>0</v>
      </c>
      <c r="Q272" s="165">
        <f>VLOOKUP(Tabel3[[#This Row],[Frequentie]],Transformatie!$B$4:$D$12,3,0)</f>
        <v>0</v>
      </c>
      <c r="R272" s="26">
        <f>IF(Tabel3[[#This Row],[M2 op basis van uitvoeringsmomenten]]=0,0,VLOOKUP(Tabel3[[#This Row],[Ruimte categorie]],'4. Normen &amp; Tarieven'!$C$8:$L$27,Tabel3[[#This Row],[Transformatie]],0))</f>
        <v>0</v>
      </c>
      <c r="S272" s="26"/>
      <c r="T272" s="26"/>
      <c r="U272" s="26"/>
      <c r="V272" s="172">
        <f>IF(Tabel3[[#This Row],[Prestatienorm inschrijver]]=0,0,Tabel3[[#This Row],[M2 op basis van uitvoeringsmomenten]]/Tabel3[[#This Row],[Prestatienorm inschrijver]])</f>
        <v>0</v>
      </c>
      <c r="W272" s="174">
        <f>Tabel3[[#This Row],[Aantal uur per jaar]]*$V$4</f>
        <v>0</v>
      </c>
      <c r="X272" s="76"/>
    </row>
    <row r="273" spans="1:24" ht="14.1" customHeight="1" x14ac:dyDescent="0.25">
      <c r="A273" s="210" t="str">
        <f>_xlfn.CONCAT(Tabel3[[#This Row],[Locatie]],Tabel3[[#This Row],[Vloergroep]])</f>
        <v>De BundelLino</v>
      </c>
      <c r="C273" s="69" t="s">
        <v>216</v>
      </c>
      <c r="D273" s="70" t="s">
        <v>795</v>
      </c>
      <c r="E273" s="71" t="s">
        <v>8</v>
      </c>
      <c r="F273" s="80" t="s">
        <v>109</v>
      </c>
      <c r="G273" s="73" t="s">
        <v>16</v>
      </c>
      <c r="H273" s="73" t="s">
        <v>761</v>
      </c>
      <c r="I273" s="80" t="s">
        <v>17</v>
      </c>
      <c r="J273" s="73" t="s">
        <v>903</v>
      </c>
      <c r="K273" s="74">
        <v>42.2</v>
      </c>
      <c r="L273" s="157">
        <v>40</v>
      </c>
      <c r="M273" s="158" t="s">
        <v>879</v>
      </c>
      <c r="N273" s="158">
        <f>IF(Tabel3[[#This Row],[Uitvoerings-
momenten]]=0,0,Tabel3[[#This Row],[M2 vloer ]])</f>
        <v>42.2</v>
      </c>
      <c r="O2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3" s="151">
        <f>Tabel3[[#This Row],[M2 vloer ]]*Tabel3[[#This Row],[Uitvoerings-
momenten]]</f>
        <v>8440</v>
      </c>
      <c r="Q273" s="165">
        <f>VLOOKUP(Tabel3[[#This Row],[Frequentie]],Transformatie!$B$4:$D$12,3,0)</f>
        <v>10</v>
      </c>
      <c r="R273" s="26">
        <f>IF(Tabel3[[#This Row],[M2 op basis van uitvoeringsmomenten]]=0,0,VLOOKUP(Tabel3[[#This Row],[Ruimte categorie]],'4. Normen &amp; Tarieven'!$C$8:$L$27,Tabel3[[#This Row],[Transformatie]],0))</f>
        <v>100</v>
      </c>
      <c r="S273" s="26"/>
      <c r="T273" s="26"/>
      <c r="U273" s="26"/>
      <c r="V273" s="172">
        <f>IF(Tabel3[[#This Row],[Prestatienorm inschrijver]]=0,0,Tabel3[[#This Row],[M2 op basis van uitvoeringsmomenten]]/Tabel3[[#This Row],[Prestatienorm inschrijver]])</f>
        <v>84.4</v>
      </c>
      <c r="W273" s="174">
        <f>Tabel3[[#This Row],[Aantal uur per jaar]]*$V$4</f>
        <v>84.4</v>
      </c>
      <c r="X273" s="76"/>
    </row>
    <row r="274" spans="1:24" ht="14.1" customHeight="1" x14ac:dyDescent="0.25">
      <c r="A274" s="210" t="str">
        <f>_xlfn.CONCAT(Tabel3[[#This Row],[Locatie]],Tabel3[[#This Row],[Vloergroep]])</f>
        <v>De BundelHarde vloer</v>
      </c>
      <c r="C274" s="69" t="s">
        <v>216</v>
      </c>
      <c r="D274" s="70" t="s">
        <v>795</v>
      </c>
      <c r="E274" s="71" t="s">
        <v>8</v>
      </c>
      <c r="F274" s="80" t="s">
        <v>110</v>
      </c>
      <c r="G274" s="80" t="s">
        <v>222</v>
      </c>
      <c r="H274" s="73" t="s">
        <v>762</v>
      </c>
      <c r="I274" s="80" t="s">
        <v>223</v>
      </c>
      <c r="J274" s="73" t="s">
        <v>902</v>
      </c>
      <c r="K274" s="74">
        <v>0</v>
      </c>
      <c r="L274" s="157">
        <v>40</v>
      </c>
      <c r="M274" s="158" t="s">
        <v>886</v>
      </c>
      <c r="N274" s="158">
        <f>IF(Tabel3[[#This Row],[Uitvoerings-
momenten]]=0,0,Tabel3[[#This Row],[M2 vloer ]])</f>
        <v>0</v>
      </c>
      <c r="O2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4" s="151">
        <f>Tabel3[[#This Row],[M2 vloer ]]*Tabel3[[#This Row],[Uitvoerings-
momenten]]</f>
        <v>0</v>
      </c>
      <c r="Q274" s="165">
        <f>VLOOKUP(Tabel3[[#This Row],[Frequentie]],Transformatie!$B$4:$D$12,3,0)</f>
        <v>0</v>
      </c>
      <c r="R274" s="26">
        <f>IF(Tabel3[[#This Row],[M2 op basis van uitvoeringsmomenten]]=0,0,VLOOKUP(Tabel3[[#This Row],[Ruimte categorie]],'4. Normen &amp; Tarieven'!$C$8:$L$27,Tabel3[[#This Row],[Transformatie]],0))</f>
        <v>0</v>
      </c>
      <c r="S274" s="26"/>
      <c r="T274" s="26"/>
      <c r="U274" s="26"/>
      <c r="V274" s="172">
        <f>IF(Tabel3[[#This Row],[Prestatienorm inschrijver]]=0,0,Tabel3[[#This Row],[M2 op basis van uitvoeringsmomenten]]/Tabel3[[#This Row],[Prestatienorm inschrijver]])</f>
        <v>0</v>
      </c>
      <c r="W274" s="174">
        <f>Tabel3[[#This Row],[Aantal uur per jaar]]*$V$4</f>
        <v>0</v>
      </c>
      <c r="X274" s="76"/>
    </row>
    <row r="275" spans="1:24" ht="14.1" customHeight="1" x14ac:dyDescent="0.25">
      <c r="A275" s="210" t="str">
        <f>_xlfn.CONCAT(Tabel3[[#This Row],[Locatie]],Tabel3[[#This Row],[Vloergroep]])</f>
        <v>De BundelTapijt</v>
      </c>
      <c r="C275" s="69" t="s">
        <v>216</v>
      </c>
      <c r="D275" s="70" t="s">
        <v>795</v>
      </c>
      <c r="E275" s="71" t="s">
        <v>8</v>
      </c>
      <c r="F275" s="80" t="s">
        <v>111</v>
      </c>
      <c r="G275" s="73" t="s">
        <v>13</v>
      </c>
      <c r="H275" s="73" t="s">
        <v>761</v>
      </c>
      <c r="I275" s="73" t="s">
        <v>14</v>
      </c>
      <c r="J275" s="73" t="s">
        <v>14</v>
      </c>
      <c r="K275" s="74">
        <v>7.7</v>
      </c>
      <c r="L275" s="157">
        <v>40</v>
      </c>
      <c r="M275" s="158" t="s">
        <v>879</v>
      </c>
      <c r="N275" s="158">
        <f>IF(Tabel3[[#This Row],[Uitvoerings-
momenten]]=0,0,Tabel3[[#This Row],[M2 vloer ]])</f>
        <v>7.7</v>
      </c>
      <c r="O2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5" s="151">
        <f>Tabel3[[#This Row],[M2 vloer ]]*Tabel3[[#This Row],[Uitvoerings-
momenten]]</f>
        <v>1540</v>
      </c>
      <c r="Q275" s="165">
        <f>VLOOKUP(Tabel3[[#This Row],[Frequentie]],Transformatie!$B$4:$D$12,3,0)</f>
        <v>10</v>
      </c>
      <c r="R275" s="26">
        <f>IF(Tabel3[[#This Row],[M2 op basis van uitvoeringsmomenten]]=0,0,VLOOKUP(Tabel3[[#This Row],[Ruimte categorie]],'4. Normen &amp; Tarieven'!$C$8:$L$27,Tabel3[[#This Row],[Transformatie]],0))</f>
        <v>100</v>
      </c>
      <c r="S275" s="26"/>
      <c r="T275" s="26"/>
      <c r="U275" s="26"/>
      <c r="V275" s="172">
        <f>IF(Tabel3[[#This Row],[Prestatienorm inschrijver]]=0,0,Tabel3[[#This Row],[M2 op basis van uitvoeringsmomenten]]/Tabel3[[#This Row],[Prestatienorm inschrijver]])</f>
        <v>15.4</v>
      </c>
      <c r="W275" s="174">
        <f>Tabel3[[#This Row],[Aantal uur per jaar]]*$V$4</f>
        <v>15.4</v>
      </c>
      <c r="X275" s="76"/>
    </row>
    <row r="276" spans="1:24" ht="14.1" customHeight="1" x14ac:dyDescent="0.25">
      <c r="A276" s="210" t="str">
        <f>_xlfn.CONCAT(Tabel3[[#This Row],[Locatie]],Tabel3[[#This Row],[Vloergroep]])</f>
        <v>De BundelLino</v>
      </c>
      <c r="C276" s="69" t="s">
        <v>216</v>
      </c>
      <c r="D276" s="70" t="s">
        <v>795</v>
      </c>
      <c r="E276" s="71" t="s">
        <v>8</v>
      </c>
      <c r="F276" s="79" t="s">
        <v>113</v>
      </c>
      <c r="G276" s="73" t="s">
        <v>47</v>
      </c>
      <c r="H276" s="77" t="s">
        <v>758</v>
      </c>
      <c r="I276" s="79" t="s">
        <v>17</v>
      </c>
      <c r="J276" s="73" t="s">
        <v>903</v>
      </c>
      <c r="K276" s="74">
        <v>59.1</v>
      </c>
      <c r="L276" s="157">
        <v>40</v>
      </c>
      <c r="M276" s="158" t="s">
        <v>879</v>
      </c>
      <c r="N276" s="158">
        <f>IF(Tabel3[[#This Row],[Uitvoerings-
momenten]]=0,0,Tabel3[[#This Row],[M2 vloer ]])</f>
        <v>59.1</v>
      </c>
      <c r="O2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6" s="151">
        <f>Tabel3[[#This Row],[M2 vloer ]]*Tabel3[[#This Row],[Uitvoerings-
momenten]]</f>
        <v>11820</v>
      </c>
      <c r="Q276" s="165">
        <f>VLOOKUP(Tabel3[[#This Row],[Frequentie]],Transformatie!$B$4:$D$12,3,0)</f>
        <v>10</v>
      </c>
      <c r="R276" s="26">
        <f>IF(Tabel3[[#This Row],[M2 op basis van uitvoeringsmomenten]]=0,0,VLOOKUP(Tabel3[[#This Row],[Ruimte categorie]],'4. Normen &amp; Tarieven'!$C$8:$L$27,Tabel3[[#This Row],[Transformatie]],0))</f>
        <v>100</v>
      </c>
      <c r="S276" s="26"/>
      <c r="T276" s="26"/>
      <c r="U276" s="26"/>
      <c r="V276" s="172">
        <f>IF(Tabel3[[#This Row],[Prestatienorm inschrijver]]=0,0,Tabel3[[#This Row],[M2 op basis van uitvoeringsmomenten]]/Tabel3[[#This Row],[Prestatienorm inschrijver]])</f>
        <v>118.2</v>
      </c>
      <c r="W276" s="174">
        <f>Tabel3[[#This Row],[Aantal uur per jaar]]*$V$4</f>
        <v>118.2</v>
      </c>
      <c r="X276" s="76"/>
    </row>
    <row r="277" spans="1:24" ht="14.1" customHeight="1" x14ac:dyDescent="0.25">
      <c r="A277" s="210" t="str">
        <f>_xlfn.CONCAT(Tabel3[[#This Row],[Locatie]],Tabel3[[#This Row],[Vloergroep]])</f>
        <v>De BundelLino</v>
      </c>
      <c r="C277" s="69" t="s">
        <v>216</v>
      </c>
      <c r="D277" s="70" t="s">
        <v>795</v>
      </c>
      <c r="E277" s="71" t="s">
        <v>8</v>
      </c>
      <c r="F277" s="79" t="s">
        <v>120</v>
      </c>
      <c r="G277" s="73" t="s">
        <v>47</v>
      </c>
      <c r="H277" s="77" t="s">
        <v>758</v>
      </c>
      <c r="I277" s="79" t="s">
        <v>17</v>
      </c>
      <c r="J277" s="73" t="s">
        <v>903</v>
      </c>
      <c r="K277" s="74">
        <v>59.1</v>
      </c>
      <c r="L277" s="157">
        <v>40</v>
      </c>
      <c r="M277" s="158" t="s">
        <v>879</v>
      </c>
      <c r="N277" s="158">
        <f>IF(Tabel3[[#This Row],[Uitvoerings-
momenten]]=0,0,Tabel3[[#This Row],[M2 vloer ]])</f>
        <v>59.1</v>
      </c>
      <c r="O2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7" s="151">
        <f>Tabel3[[#This Row],[M2 vloer ]]*Tabel3[[#This Row],[Uitvoerings-
momenten]]</f>
        <v>11820</v>
      </c>
      <c r="Q277" s="165">
        <f>VLOOKUP(Tabel3[[#This Row],[Frequentie]],Transformatie!$B$4:$D$12,3,0)</f>
        <v>10</v>
      </c>
      <c r="R277" s="26">
        <f>IF(Tabel3[[#This Row],[M2 op basis van uitvoeringsmomenten]]=0,0,VLOOKUP(Tabel3[[#This Row],[Ruimte categorie]],'4. Normen &amp; Tarieven'!$C$8:$L$27,Tabel3[[#This Row],[Transformatie]],0))</f>
        <v>100</v>
      </c>
      <c r="S277" s="26"/>
      <c r="T277" s="26"/>
      <c r="U277" s="26"/>
      <c r="V277" s="172">
        <f>IF(Tabel3[[#This Row],[Prestatienorm inschrijver]]=0,0,Tabel3[[#This Row],[M2 op basis van uitvoeringsmomenten]]/Tabel3[[#This Row],[Prestatienorm inschrijver]])</f>
        <v>118.2</v>
      </c>
      <c r="W277" s="174">
        <f>Tabel3[[#This Row],[Aantal uur per jaar]]*$V$4</f>
        <v>118.2</v>
      </c>
      <c r="X277" s="76"/>
    </row>
    <row r="278" spans="1:24" ht="14.1" customHeight="1" x14ac:dyDescent="0.25">
      <c r="A278" s="210" t="str">
        <f>_xlfn.CONCAT(Tabel3[[#This Row],[Locatie]],Tabel3[[#This Row],[Vloergroep]])</f>
        <v>De BundelLino</v>
      </c>
      <c r="C278" s="69" t="s">
        <v>216</v>
      </c>
      <c r="D278" s="70" t="s">
        <v>795</v>
      </c>
      <c r="E278" s="71" t="s">
        <v>69</v>
      </c>
      <c r="F278" s="79" t="s">
        <v>70</v>
      </c>
      <c r="G278" s="79" t="s">
        <v>224</v>
      </c>
      <c r="H278" s="73" t="s">
        <v>756</v>
      </c>
      <c r="I278" s="73" t="s">
        <v>225</v>
      </c>
      <c r="J278" s="73" t="s">
        <v>903</v>
      </c>
      <c r="K278" s="74">
        <v>0</v>
      </c>
      <c r="L278" s="157">
        <v>40</v>
      </c>
      <c r="M278" s="158" t="s">
        <v>886</v>
      </c>
      <c r="N278" s="158">
        <f>IF(Tabel3[[#This Row],[Uitvoerings-
momenten]]=0,0,Tabel3[[#This Row],[M2 vloer ]])</f>
        <v>0</v>
      </c>
      <c r="O2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8" s="151">
        <f>Tabel3[[#This Row],[M2 vloer ]]*Tabel3[[#This Row],[Uitvoerings-
momenten]]</f>
        <v>0</v>
      </c>
      <c r="Q278" s="165">
        <f>VLOOKUP(Tabel3[[#This Row],[Frequentie]],Transformatie!$B$4:$D$12,3,0)</f>
        <v>0</v>
      </c>
      <c r="R278" s="26">
        <f>IF(Tabel3[[#This Row],[M2 op basis van uitvoeringsmomenten]]=0,0,VLOOKUP(Tabel3[[#This Row],[Ruimte categorie]],'4. Normen &amp; Tarieven'!$C$8:$L$27,Tabel3[[#This Row],[Transformatie]],0))</f>
        <v>0</v>
      </c>
      <c r="S278" s="26"/>
      <c r="T278" s="26"/>
      <c r="U278" s="26"/>
      <c r="V278" s="172">
        <f>IF(Tabel3[[#This Row],[Prestatienorm inschrijver]]=0,0,Tabel3[[#This Row],[M2 op basis van uitvoeringsmomenten]]/Tabel3[[#This Row],[Prestatienorm inschrijver]])</f>
        <v>0</v>
      </c>
      <c r="W278" s="174">
        <f>Tabel3[[#This Row],[Aantal uur per jaar]]*$V$4</f>
        <v>0</v>
      </c>
      <c r="X278" s="76"/>
    </row>
    <row r="279" spans="1:24" ht="14.1" customHeight="1" x14ac:dyDescent="0.25">
      <c r="A279" s="210" t="str">
        <f>_xlfn.CONCAT(Tabel3[[#This Row],[Locatie]],Tabel3[[#This Row],[Vloergroep]])</f>
        <v>De BundelLino</v>
      </c>
      <c r="C279" s="69" t="s">
        <v>216</v>
      </c>
      <c r="D279" s="70" t="s">
        <v>795</v>
      </c>
      <c r="E279" s="71" t="s">
        <v>69</v>
      </c>
      <c r="F279" s="79" t="s">
        <v>71</v>
      </c>
      <c r="G279" s="79" t="s">
        <v>41</v>
      </c>
      <c r="H279" s="73" t="s">
        <v>658</v>
      </c>
      <c r="I279" s="79" t="s">
        <v>17</v>
      </c>
      <c r="J279" s="73" t="s">
        <v>903</v>
      </c>
      <c r="K279" s="74">
        <v>50.9</v>
      </c>
      <c r="L279" s="157">
        <v>40</v>
      </c>
      <c r="M279" s="158" t="s">
        <v>875</v>
      </c>
      <c r="N279" s="158">
        <f>IF(Tabel3[[#This Row],[Uitvoerings-
momenten]]=0,0,Tabel3[[#This Row],[M2 vloer ]])</f>
        <v>50.9</v>
      </c>
      <c r="O2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79" s="151">
        <f>Tabel3[[#This Row],[M2 vloer ]]*Tabel3[[#This Row],[Uitvoerings-
momenten]]</f>
        <v>2036</v>
      </c>
      <c r="Q279" s="165">
        <f>VLOOKUP(Tabel3[[#This Row],[Frequentie]],Transformatie!$B$4:$D$12,3,0)</f>
        <v>6</v>
      </c>
      <c r="R279" s="26">
        <f>IF(Tabel3[[#This Row],[M2 op basis van uitvoeringsmomenten]]=0,0,VLOOKUP(Tabel3[[#This Row],[Ruimte categorie]],'4. Normen &amp; Tarieven'!$C$8:$L$27,Tabel3[[#This Row],[Transformatie]],0))</f>
        <v>100</v>
      </c>
      <c r="S279" s="26"/>
      <c r="T279" s="26"/>
      <c r="U279" s="26"/>
      <c r="V279" s="172">
        <f>IF(Tabel3[[#This Row],[Prestatienorm inschrijver]]=0,0,Tabel3[[#This Row],[M2 op basis van uitvoeringsmomenten]]/Tabel3[[#This Row],[Prestatienorm inschrijver]])</f>
        <v>20.36</v>
      </c>
      <c r="W279" s="174">
        <f>Tabel3[[#This Row],[Aantal uur per jaar]]*$V$4</f>
        <v>20.36</v>
      </c>
      <c r="X279" s="76"/>
    </row>
    <row r="280" spans="1:24" ht="14.1" customHeight="1" x14ac:dyDescent="0.25">
      <c r="A280" s="210" t="str">
        <f>_xlfn.CONCAT(Tabel3[[#This Row],[Locatie]],Tabel3[[#This Row],[Vloergroep]])</f>
        <v>De BundelLino</v>
      </c>
      <c r="C280" s="69" t="s">
        <v>216</v>
      </c>
      <c r="D280" s="70" t="s">
        <v>795</v>
      </c>
      <c r="E280" s="71" t="s">
        <v>69</v>
      </c>
      <c r="F280" s="79" t="s">
        <v>72</v>
      </c>
      <c r="G280" s="73" t="s">
        <v>35</v>
      </c>
      <c r="H280" s="73" t="s">
        <v>25</v>
      </c>
      <c r="I280" s="79" t="s">
        <v>17</v>
      </c>
      <c r="J280" s="73" t="s">
        <v>903</v>
      </c>
      <c r="K280" s="74">
        <v>8.3000000000000007</v>
      </c>
      <c r="L280" s="157">
        <v>40</v>
      </c>
      <c r="M280" s="158" t="s">
        <v>877</v>
      </c>
      <c r="N280" s="158">
        <f>IF(Tabel3[[#This Row],[Uitvoerings-
momenten]]=0,0,Tabel3[[#This Row],[M2 vloer ]])</f>
        <v>8.3000000000000007</v>
      </c>
      <c r="O2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0" s="151">
        <f>Tabel3[[#This Row],[M2 vloer ]]*Tabel3[[#This Row],[Uitvoerings-
momenten]]</f>
        <v>996.00000000000011</v>
      </c>
      <c r="Q280" s="165">
        <f>VLOOKUP(Tabel3[[#This Row],[Frequentie]],Transformatie!$B$4:$D$12,3,0)</f>
        <v>8</v>
      </c>
      <c r="R280" s="26">
        <f>IF(Tabel3[[#This Row],[M2 op basis van uitvoeringsmomenten]]=0,0,VLOOKUP(Tabel3[[#This Row],[Ruimte categorie]],'4. Normen &amp; Tarieven'!$C$8:$L$27,Tabel3[[#This Row],[Transformatie]],0))</f>
        <v>90</v>
      </c>
      <c r="S280" s="26"/>
      <c r="T280" s="26"/>
      <c r="U280" s="26"/>
      <c r="V280" s="172">
        <f>IF(Tabel3[[#This Row],[Prestatienorm inschrijver]]=0,0,Tabel3[[#This Row],[M2 op basis van uitvoeringsmomenten]]/Tabel3[[#This Row],[Prestatienorm inschrijver]])</f>
        <v>11.066666666666668</v>
      </c>
      <c r="W280" s="174">
        <f>Tabel3[[#This Row],[Aantal uur per jaar]]*$V$4</f>
        <v>11.066666666666668</v>
      </c>
      <c r="X280" s="76"/>
    </row>
    <row r="281" spans="1:24" ht="14.1" customHeight="1" x14ac:dyDescent="0.25">
      <c r="A281" s="210" t="str">
        <f>_xlfn.CONCAT(Tabel3[[#This Row],[Locatie]],Tabel3[[#This Row],[Vloergroep]])</f>
        <v>De BundelLino</v>
      </c>
      <c r="C281" s="69" t="s">
        <v>216</v>
      </c>
      <c r="D281" s="70" t="s">
        <v>795</v>
      </c>
      <c r="E281" s="71" t="s">
        <v>69</v>
      </c>
      <c r="F281" s="79" t="s">
        <v>73</v>
      </c>
      <c r="G281" s="73" t="s">
        <v>226</v>
      </c>
      <c r="H281" s="73" t="s">
        <v>756</v>
      </c>
      <c r="I281" s="79" t="s">
        <v>17</v>
      </c>
      <c r="J281" s="73" t="s">
        <v>903</v>
      </c>
      <c r="K281" s="74">
        <v>5.9</v>
      </c>
      <c r="L281" s="157">
        <v>40</v>
      </c>
      <c r="M281" s="158" t="s">
        <v>886</v>
      </c>
      <c r="N281" s="158">
        <f>IF(Tabel3[[#This Row],[Uitvoerings-
momenten]]=0,0,Tabel3[[#This Row],[M2 vloer ]])</f>
        <v>0</v>
      </c>
      <c r="O2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1" s="151">
        <f>Tabel3[[#This Row],[M2 vloer ]]*Tabel3[[#This Row],[Uitvoerings-
momenten]]</f>
        <v>0</v>
      </c>
      <c r="Q281" s="165">
        <f>VLOOKUP(Tabel3[[#This Row],[Frequentie]],Transformatie!$B$4:$D$12,3,0)</f>
        <v>0</v>
      </c>
      <c r="R281" s="26">
        <f>IF(Tabel3[[#This Row],[M2 op basis van uitvoeringsmomenten]]=0,0,VLOOKUP(Tabel3[[#This Row],[Ruimte categorie]],'4. Normen &amp; Tarieven'!$C$8:$L$27,Tabel3[[#This Row],[Transformatie]],0))</f>
        <v>0</v>
      </c>
      <c r="S281" s="26"/>
      <c r="T281" s="26"/>
      <c r="U281" s="26"/>
      <c r="V281" s="172">
        <f>IF(Tabel3[[#This Row],[Prestatienorm inschrijver]]=0,0,Tabel3[[#This Row],[M2 op basis van uitvoeringsmomenten]]/Tabel3[[#This Row],[Prestatienorm inschrijver]])</f>
        <v>0</v>
      </c>
      <c r="W281" s="174">
        <f>Tabel3[[#This Row],[Aantal uur per jaar]]*$V$4</f>
        <v>0</v>
      </c>
      <c r="X281" s="76"/>
    </row>
    <row r="282" spans="1:24" ht="14.1" customHeight="1" x14ac:dyDescent="0.25">
      <c r="A282" s="210" t="str">
        <f>_xlfn.CONCAT(Tabel3[[#This Row],[Locatie]],Tabel3[[#This Row],[Vloergroep]])</f>
        <v>De BundelLino</v>
      </c>
      <c r="C282" s="69" t="s">
        <v>216</v>
      </c>
      <c r="D282" s="70" t="s">
        <v>795</v>
      </c>
      <c r="E282" s="71" t="s">
        <v>69</v>
      </c>
      <c r="F282" s="79" t="s">
        <v>74</v>
      </c>
      <c r="G282" s="73" t="s">
        <v>51</v>
      </c>
      <c r="H282" s="73" t="s">
        <v>756</v>
      </c>
      <c r="I282" s="79" t="s">
        <v>17</v>
      </c>
      <c r="J282" s="73" t="s">
        <v>903</v>
      </c>
      <c r="K282" s="74">
        <v>4</v>
      </c>
      <c r="L282" s="157">
        <v>40</v>
      </c>
      <c r="M282" s="158" t="s">
        <v>886</v>
      </c>
      <c r="N282" s="158">
        <f>IF(Tabel3[[#This Row],[Uitvoerings-
momenten]]=0,0,Tabel3[[#This Row],[M2 vloer ]])</f>
        <v>0</v>
      </c>
      <c r="O2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2" s="151">
        <f>Tabel3[[#This Row],[M2 vloer ]]*Tabel3[[#This Row],[Uitvoerings-
momenten]]</f>
        <v>0</v>
      </c>
      <c r="Q282" s="165">
        <f>VLOOKUP(Tabel3[[#This Row],[Frequentie]],Transformatie!$B$4:$D$12,3,0)</f>
        <v>0</v>
      </c>
      <c r="R282" s="26">
        <f>IF(Tabel3[[#This Row],[M2 op basis van uitvoeringsmomenten]]=0,0,VLOOKUP(Tabel3[[#This Row],[Ruimte categorie]],'4. Normen &amp; Tarieven'!$C$8:$L$27,Tabel3[[#This Row],[Transformatie]],0))</f>
        <v>0</v>
      </c>
      <c r="S282" s="26"/>
      <c r="T282" s="26"/>
      <c r="U282" s="26"/>
      <c r="V282" s="172">
        <f>IF(Tabel3[[#This Row],[Prestatienorm inschrijver]]=0,0,Tabel3[[#This Row],[M2 op basis van uitvoeringsmomenten]]/Tabel3[[#This Row],[Prestatienorm inschrijver]])</f>
        <v>0</v>
      </c>
      <c r="W282" s="174">
        <f>Tabel3[[#This Row],[Aantal uur per jaar]]*$V$4</f>
        <v>0</v>
      </c>
      <c r="X282" s="76"/>
    </row>
    <row r="283" spans="1:24" ht="14.1" customHeight="1" x14ac:dyDescent="0.25">
      <c r="A283" s="210" t="str">
        <f>_xlfn.CONCAT(Tabel3[[#This Row],[Locatie]],Tabel3[[#This Row],[Vloergroep]])</f>
        <v>De BundelLino</v>
      </c>
      <c r="C283" s="69" t="s">
        <v>216</v>
      </c>
      <c r="D283" s="70" t="s">
        <v>795</v>
      </c>
      <c r="E283" s="71" t="s">
        <v>69</v>
      </c>
      <c r="F283" s="79" t="s">
        <v>76</v>
      </c>
      <c r="G283" s="73" t="s">
        <v>51</v>
      </c>
      <c r="H283" s="73" t="s">
        <v>756</v>
      </c>
      <c r="I283" s="79" t="s">
        <v>17</v>
      </c>
      <c r="J283" s="73" t="s">
        <v>903</v>
      </c>
      <c r="K283" s="74">
        <v>20</v>
      </c>
      <c r="L283" s="157">
        <v>40</v>
      </c>
      <c r="M283" s="158" t="s">
        <v>886</v>
      </c>
      <c r="N283" s="158">
        <f>IF(Tabel3[[#This Row],[Uitvoerings-
momenten]]=0,0,Tabel3[[#This Row],[M2 vloer ]])</f>
        <v>0</v>
      </c>
      <c r="O2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3" s="151">
        <f>Tabel3[[#This Row],[M2 vloer ]]*Tabel3[[#This Row],[Uitvoerings-
momenten]]</f>
        <v>0</v>
      </c>
      <c r="Q283" s="165">
        <f>VLOOKUP(Tabel3[[#This Row],[Frequentie]],Transformatie!$B$4:$D$12,3,0)</f>
        <v>0</v>
      </c>
      <c r="R283" s="26">
        <f>IF(Tabel3[[#This Row],[M2 op basis van uitvoeringsmomenten]]=0,0,VLOOKUP(Tabel3[[#This Row],[Ruimte categorie]],'4. Normen &amp; Tarieven'!$C$8:$L$27,Tabel3[[#This Row],[Transformatie]],0))</f>
        <v>0</v>
      </c>
      <c r="S283" s="26"/>
      <c r="T283" s="26"/>
      <c r="U283" s="26"/>
      <c r="V283" s="172">
        <f>IF(Tabel3[[#This Row],[Prestatienorm inschrijver]]=0,0,Tabel3[[#This Row],[M2 op basis van uitvoeringsmomenten]]/Tabel3[[#This Row],[Prestatienorm inschrijver]])</f>
        <v>0</v>
      </c>
      <c r="W283" s="174">
        <f>Tabel3[[#This Row],[Aantal uur per jaar]]*$V$4</f>
        <v>0</v>
      </c>
      <c r="X283" s="76"/>
    </row>
    <row r="284" spans="1:24" ht="14.1" customHeight="1" x14ac:dyDescent="0.25">
      <c r="A284" s="210" t="str">
        <f>_xlfn.CONCAT(Tabel3[[#This Row],[Locatie]],Tabel3[[#This Row],[Vloergroep]])</f>
        <v>De BundelLino</v>
      </c>
      <c r="C284" s="69" t="s">
        <v>216</v>
      </c>
      <c r="D284" s="70" t="s">
        <v>795</v>
      </c>
      <c r="E284" s="71" t="s">
        <v>69</v>
      </c>
      <c r="F284" s="79" t="s">
        <v>77</v>
      </c>
      <c r="G284" s="70" t="s">
        <v>19</v>
      </c>
      <c r="H284" s="73" t="s">
        <v>761</v>
      </c>
      <c r="I284" s="79" t="s">
        <v>17</v>
      </c>
      <c r="J284" s="73" t="s">
        <v>903</v>
      </c>
      <c r="K284" s="74">
        <v>9.3000000000000007</v>
      </c>
      <c r="L284" s="157">
        <v>40</v>
      </c>
      <c r="M284" s="158" t="s">
        <v>879</v>
      </c>
      <c r="N284" s="158">
        <f>IF(Tabel3[[#This Row],[Uitvoerings-
momenten]]=0,0,Tabel3[[#This Row],[M2 vloer ]])</f>
        <v>9.3000000000000007</v>
      </c>
      <c r="O2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4" s="151">
        <f>Tabel3[[#This Row],[M2 vloer ]]*Tabel3[[#This Row],[Uitvoerings-
momenten]]</f>
        <v>1860.0000000000002</v>
      </c>
      <c r="Q284" s="165">
        <f>VLOOKUP(Tabel3[[#This Row],[Frequentie]],Transformatie!$B$4:$D$12,3,0)</f>
        <v>10</v>
      </c>
      <c r="R284" s="26">
        <f>IF(Tabel3[[#This Row],[M2 op basis van uitvoeringsmomenten]]=0,0,VLOOKUP(Tabel3[[#This Row],[Ruimte categorie]],'4. Normen &amp; Tarieven'!$C$8:$L$27,Tabel3[[#This Row],[Transformatie]],0))</f>
        <v>100</v>
      </c>
      <c r="S284" s="26"/>
      <c r="T284" s="26"/>
      <c r="U284" s="26"/>
      <c r="V284" s="172">
        <f>IF(Tabel3[[#This Row],[Prestatienorm inschrijver]]=0,0,Tabel3[[#This Row],[M2 op basis van uitvoeringsmomenten]]/Tabel3[[#This Row],[Prestatienorm inschrijver]])</f>
        <v>18.600000000000001</v>
      </c>
      <c r="W284" s="174">
        <f>Tabel3[[#This Row],[Aantal uur per jaar]]*$V$4</f>
        <v>18.600000000000001</v>
      </c>
      <c r="X284" s="76"/>
    </row>
    <row r="285" spans="1:24" ht="14.1" customHeight="1" x14ac:dyDescent="0.25">
      <c r="A285" s="210" t="str">
        <f>_xlfn.CONCAT(Tabel3[[#This Row],[Locatie]],Tabel3[[#This Row],[Vloergroep]])</f>
        <v>De EendrachtHarde vloer</v>
      </c>
      <c r="C285" s="69" t="s">
        <v>229</v>
      </c>
      <c r="D285" s="70" t="s">
        <v>796</v>
      </c>
      <c r="E285" s="71" t="s">
        <v>8</v>
      </c>
      <c r="F285" s="72" t="s">
        <v>9</v>
      </c>
      <c r="G285" s="73" t="s">
        <v>10</v>
      </c>
      <c r="H285" s="73" t="s">
        <v>821</v>
      </c>
      <c r="I285" s="73" t="s">
        <v>11</v>
      </c>
      <c r="J285" s="73" t="s">
        <v>902</v>
      </c>
      <c r="K285" s="74">
        <v>25</v>
      </c>
      <c r="L285" s="157">
        <v>40</v>
      </c>
      <c r="M285" s="158" t="s">
        <v>879</v>
      </c>
      <c r="N285" s="158">
        <f>IF(Tabel3[[#This Row],[Uitvoerings-
momenten]]=0,0,Tabel3[[#This Row],[M2 vloer ]])</f>
        <v>25</v>
      </c>
      <c r="O2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5" s="151">
        <f>Tabel3[[#This Row],[M2 vloer ]]*Tabel3[[#This Row],[Uitvoerings-
momenten]]</f>
        <v>5000</v>
      </c>
      <c r="Q285" s="165">
        <f>VLOOKUP(Tabel3[[#This Row],[Frequentie]],Transformatie!$B$4:$D$12,3,0)</f>
        <v>10</v>
      </c>
      <c r="R285" s="26">
        <f>IF(Tabel3[[#This Row],[M2 op basis van uitvoeringsmomenten]]=0,0,VLOOKUP(Tabel3[[#This Row],[Ruimte categorie]],'4. Normen &amp; Tarieven'!$C$8:$L$27,Tabel3[[#This Row],[Transformatie]],0))</f>
        <v>100</v>
      </c>
      <c r="S285" s="26"/>
      <c r="T285" s="26"/>
      <c r="U285" s="26"/>
      <c r="V285" s="172">
        <f>IF(Tabel3[[#This Row],[Prestatienorm inschrijver]]=0,0,Tabel3[[#This Row],[M2 op basis van uitvoeringsmomenten]]/Tabel3[[#This Row],[Prestatienorm inschrijver]])</f>
        <v>50</v>
      </c>
      <c r="W285" s="174">
        <f>Tabel3[[#This Row],[Aantal uur per jaar]]*$V$4</f>
        <v>50</v>
      </c>
      <c r="X285" s="76"/>
    </row>
    <row r="286" spans="1:24" ht="14.1" customHeight="1" x14ac:dyDescent="0.25">
      <c r="A286" s="210" t="str">
        <f>_xlfn.CONCAT(Tabel3[[#This Row],[Locatie]],Tabel3[[#This Row],[Vloergroep]])</f>
        <v>De EendrachtTapijt</v>
      </c>
      <c r="C286" s="69" t="s">
        <v>229</v>
      </c>
      <c r="D286" s="70" t="s">
        <v>796</v>
      </c>
      <c r="E286" s="71" t="s">
        <v>8</v>
      </c>
      <c r="F286" s="72" t="s">
        <v>12</v>
      </c>
      <c r="G286" s="73" t="s">
        <v>13</v>
      </c>
      <c r="H286" s="73" t="s">
        <v>761</v>
      </c>
      <c r="I286" s="73" t="s">
        <v>14</v>
      </c>
      <c r="J286" s="73" t="s">
        <v>14</v>
      </c>
      <c r="K286" s="74">
        <v>33.700000000000003</v>
      </c>
      <c r="L286" s="157">
        <v>40</v>
      </c>
      <c r="M286" s="158" t="s">
        <v>879</v>
      </c>
      <c r="N286" s="158">
        <f>IF(Tabel3[[#This Row],[Uitvoerings-
momenten]]=0,0,Tabel3[[#This Row],[M2 vloer ]])</f>
        <v>33.700000000000003</v>
      </c>
      <c r="O2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6" s="151">
        <f>Tabel3[[#This Row],[M2 vloer ]]*Tabel3[[#This Row],[Uitvoerings-
momenten]]</f>
        <v>6740.0000000000009</v>
      </c>
      <c r="Q286" s="165">
        <f>VLOOKUP(Tabel3[[#This Row],[Frequentie]],Transformatie!$B$4:$D$12,3,0)</f>
        <v>10</v>
      </c>
      <c r="R286" s="26">
        <f>IF(Tabel3[[#This Row],[M2 op basis van uitvoeringsmomenten]]=0,0,VLOOKUP(Tabel3[[#This Row],[Ruimte categorie]],'4. Normen &amp; Tarieven'!$C$8:$L$27,Tabel3[[#This Row],[Transformatie]],0))</f>
        <v>100</v>
      </c>
      <c r="S286" s="26"/>
      <c r="T286" s="26"/>
      <c r="U286" s="26"/>
      <c r="V286" s="172">
        <f>IF(Tabel3[[#This Row],[Prestatienorm inschrijver]]=0,0,Tabel3[[#This Row],[M2 op basis van uitvoeringsmomenten]]/Tabel3[[#This Row],[Prestatienorm inschrijver]])</f>
        <v>67.400000000000006</v>
      </c>
      <c r="W286" s="174">
        <f>Tabel3[[#This Row],[Aantal uur per jaar]]*$V$4</f>
        <v>67.400000000000006</v>
      </c>
      <c r="X286" s="78"/>
    </row>
    <row r="287" spans="1:24" ht="14.1" customHeight="1" x14ac:dyDescent="0.25">
      <c r="A287" s="210" t="str">
        <f>_xlfn.CONCAT(Tabel3[[#This Row],[Locatie]],Tabel3[[#This Row],[Vloergroep]])</f>
        <v>De EendrachtLino</v>
      </c>
      <c r="C287" s="69" t="s">
        <v>229</v>
      </c>
      <c r="D287" s="70" t="s">
        <v>796</v>
      </c>
      <c r="E287" s="71" t="s">
        <v>8</v>
      </c>
      <c r="F287" s="72" t="s">
        <v>15</v>
      </c>
      <c r="G287" s="73" t="s">
        <v>159</v>
      </c>
      <c r="H287" s="73" t="s">
        <v>756</v>
      </c>
      <c r="I287" s="73" t="s">
        <v>17</v>
      </c>
      <c r="J287" s="73" t="s">
        <v>903</v>
      </c>
      <c r="K287" s="74">
        <v>1.9</v>
      </c>
      <c r="L287" s="157">
        <v>40</v>
      </c>
      <c r="M287" s="158" t="s">
        <v>886</v>
      </c>
      <c r="N287" s="158">
        <f>IF(Tabel3[[#This Row],[Uitvoerings-
momenten]]=0,0,Tabel3[[#This Row],[M2 vloer ]])</f>
        <v>0</v>
      </c>
      <c r="O2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7" s="151">
        <f>Tabel3[[#This Row],[M2 vloer ]]*Tabel3[[#This Row],[Uitvoerings-
momenten]]</f>
        <v>0</v>
      </c>
      <c r="Q287" s="165">
        <f>VLOOKUP(Tabel3[[#This Row],[Frequentie]],Transformatie!$B$4:$D$12,3,0)</f>
        <v>0</v>
      </c>
      <c r="R287" s="26">
        <f>IF(Tabel3[[#This Row],[M2 op basis van uitvoeringsmomenten]]=0,0,VLOOKUP(Tabel3[[#This Row],[Ruimte categorie]],'4. Normen &amp; Tarieven'!$C$8:$L$27,Tabel3[[#This Row],[Transformatie]],0))</f>
        <v>0</v>
      </c>
      <c r="S287" s="26"/>
      <c r="T287" s="26"/>
      <c r="U287" s="26"/>
      <c r="V287" s="172">
        <f>IF(Tabel3[[#This Row],[Prestatienorm inschrijver]]=0,0,Tabel3[[#This Row],[M2 op basis van uitvoeringsmomenten]]/Tabel3[[#This Row],[Prestatienorm inschrijver]])</f>
        <v>0</v>
      </c>
      <c r="W287" s="174">
        <f>Tabel3[[#This Row],[Aantal uur per jaar]]*$V$4</f>
        <v>0</v>
      </c>
      <c r="X287" s="76"/>
    </row>
    <row r="288" spans="1:24" ht="14.1" customHeight="1" x14ac:dyDescent="0.25">
      <c r="A288" s="210" t="str">
        <f>_xlfn.CONCAT(Tabel3[[#This Row],[Locatie]],Tabel3[[#This Row],[Vloergroep]])</f>
        <v>De EendrachtLino</v>
      </c>
      <c r="C288" s="69" t="s">
        <v>229</v>
      </c>
      <c r="D288" s="70" t="s">
        <v>796</v>
      </c>
      <c r="E288" s="71" t="s">
        <v>8</v>
      </c>
      <c r="F288" s="72" t="s">
        <v>18</v>
      </c>
      <c r="G288" s="73" t="s">
        <v>39</v>
      </c>
      <c r="H288" s="73" t="s">
        <v>25</v>
      </c>
      <c r="I288" s="73" t="s">
        <v>17</v>
      </c>
      <c r="J288" s="73" t="s">
        <v>903</v>
      </c>
      <c r="K288" s="74">
        <v>13.1</v>
      </c>
      <c r="L288" s="157">
        <v>40</v>
      </c>
      <c r="M288" s="158" t="s">
        <v>877</v>
      </c>
      <c r="N288" s="158">
        <f>IF(Tabel3[[#This Row],[Uitvoerings-
momenten]]=0,0,Tabel3[[#This Row],[M2 vloer ]])</f>
        <v>13.1</v>
      </c>
      <c r="O2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8" s="151">
        <f>Tabel3[[#This Row],[M2 vloer ]]*Tabel3[[#This Row],[Uitvoerings-
momenten]]</f>
        <v>1572</v>
      </c>
      <c r="Q288" s="165">
        <f>VLOOKUP(Tabel3[[#This Row],[Frequentie]],Transformatie!$B$4:$D$12,3,0)</f>
        <v>8</v>
      </c>
      <c r="R288" s="26">
        <f>IF(Tabel3[[#This Row],[M2 op basis van uitvoeringsmomenten]]=0,0,VLOOKUP(Tabel3[[#This Row],[Ruimte categorie]],'4. Normen &amp; Tarieven'!$C$8:$L$27,Tabel3[[#This Row],[Transformatie]],0))</f>
        <v>90</v>
      </c>
      <c r="S288" s="26"/>
      <c r="T288" s="26"/>
      <c r="U288" s="26"/>
      <c r="V288" s="172">
        <f>IF(Tabel3[[#This Row],[Prestatienorm inschrijver]]=0,0,Tabel3[[#This Row],[M2 op basis van uitvoeringsmomenten]]/Tabel3[[#This Row],[Prestatienorm inschrijver]])</f>
        <v>17.466666666666665</v>
      </c>
      <c r="W288" s="174">
        <f>Tabel3[[#This Row],[Aantal uur per jaar]]*$V$4</f>
        <v>17.466666666666665</v>
      </c>
      <c r="X288" s="76"/>
    </row>
    <row r="289" spans="1:24" ht="14.1" customHeight="1" x14ac:dyDescent="0.25">
      <c r="A289" s="210" t="str">
        <f>_xlfn.CONCAT(Tabel3[[#This Row],[Locatie]],Tabel3[[#This Row],[Vloergroep]])</f>
        <v>De EendrachtHarde vloer</v>
      </c>
      <c r="C289" s="69" t="s">
        <v>229</v>
      </c>
      <c r="D289" s="70" t="s">
        <v>796</v>
      </c>
      <c r="E289" s="71" t="s">
        <v>8</v>
      </c>
      <c r="F289" s="72" t="s">
        <v>20</v>
      </c>
      <c r="G289" s="73" t="s">
        <v>58</v>
      </c>
      <c r="H289" s="73" t="s">
        <v>759</v>
      </c>
      <c r="I289" s="73" t="s">
        <v>22</v>
      </c>
      <c r="J289" s="73" t="s">
        <v>902</v>
      </c>
      <c r="K289" s="74">
        <v>4.4000000000000004</v>
      </c>
      <c r="L289" s="157">
        <v>40</v>
      </c>
      <c r="M289" s="158" t="s">
        <v>879</v>
      </c>
      <c r="N289" s="158">
        <f>IF(Tabel3[[#This Row],[Uitvoerings-
momenten]]=0,0,Tabel3[[#This Row],[M2 vloer ]])</f>
        <v>4.4000000000000004</v>
      </c>
      <c r="O2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9" s="151">
        <f>Tabel3[[#This Row],[M2 vloer ]]*Tabel3[[#This Row],[Uitvoerings-
momenten]]</f>
        <v>880.00000000000011</v>
      </c>
      <c r="Q289" s="165">
        <f>VLOOKUP(Tabel3[[#This Row],[Frequentie]],Transformatie!$B$4:$D$12,3,0)</f>
        <v>10</v>
      </c>
      <c r="R289" s="26">
        <f>IF(Tabel3[[#This Row],[M2 op basis van uitvoeringsmomenten]]=0,0,VLOOKUP(Tabel3[[#This Row],[Ruimte categorie]],'4. Normen &amp; Tarieven'!$C$8:$L$27,Tabel3[[#This Row],[Transformatie]],0))</f>
        <v>100</v>
      </c>
      <c r="S289" s="26"/>
      <c r="T289" s="26"/>
      <c r="U289" s="26"/>
      <c r="V289" s="172">
        <f>IF(Tabel3[[#This Row],[Prestatienorm inschrijver]]=0,0,Tabel3[[#This Row],[M2 op basis van uitvoeringsmomenten]]/Tabel3[[#This Row],[Prestatienorm inschrijver]])</f>
        <v>8.8000000000000007</v>
      </c>
      <c r="W289" s="174">
        <f>Tabel3[[#This Row],[Aantal uur per jaar]]*$V$4</f>
        <v>8.8000000000000007</v>
      </c>
      <c r="X289" s="76"/>
    </row>
    <row r="290" spans="1:24" ht="14.1" customHeight="1" x14ac:dyDescent="0.25">
      <c r="A290" s="210" t="str">
        <f>_xlfn.CONCAT(Tabel3[[#This Row],[Locatie]],Tabel3[[#This Row],[Vloergroep]])</f>
        <v>De EendrachtLino</v>
      </c>
      <c r="C290" s="69" t="s">
        <v>229</v>
      </c>
      <c r="D290" s="70" t="s">
        <v>796</v>
      </c>
      <c r="E290" s="71" t="s">
        <v>8</v>
      </c>
      <c r="F290" s="72" t="s">
        <v>23</v>
      </c>
      <c r="G290" s="73" t="s">
        <v>41</v>
      </c>
      <c r="H290" s="73" t="s">
        <v>658</v>
      </c>
      <c r="I290" s="73" t="s">
        <v>17</v>
      </c>
      <c r="J290" s="73" t="s">
        <v>903</v>
      </c>
      <c r="K290" s="74">
        <v>55.1</v>
      </c>
      <c r="L290" s="157">
        <v>40</v>
      </c>
      <c r="M290" s="158" t="s">
        <v>879</v>
      </c>
      <c r="N290" s="158">
        <f>IF(Tabel3[[#This Row],[Uitvoerings-
momenten]]=0,0,Tabel3[[#This Row],[M2 vloer ]])</f>
        <v>55.1</v>
      </c>
      <c r="O2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0" s="151">
        <f>Tabel3[[#This Row],[M2 vloer ]]*Tabel3[[#This Row],[Uitvoerings-
momenten]]</f>
        <v>11020</v>
      </c>
      <c r="Q290" s="165">
        <f>VLOOKUP(Tabel3[[#This Row],[Frequentie]],Transformatie!$B$4:$D$12,3,0)</f>
        <v>10</v>
      </c>
      <c r="R290" s="26">
        <f>IF(Tabel3[[#This Row],[M2 op basis van uitvoeringsmomenten]]=0,0,VLOOKUP(Tabel3[[#This Row],[Ruimte categorie]],'4. Normen &amp; Tarieven'!$C$8:$L$27,Tabel3[[#This Row],[Transformatie]],0))</f>
        <v>100</v>
      </c>
      <c r="S290" s="26"/>
      <c r="T290" s="26"/>
      <c r="U290" s="26"/>
      <c r="V290" s="172">
        <f>IF(Tabel3[[#This Row],[Prestatienorm inschrijver]]=0,0,Tabel3[[#This Row],[M2 op basis van uitvoeringsmomenten]]/Tabel3[[#This Row],[Prestatienorm inschrijver]])</f>
        <v>110.2</v>
      </c>
      <c r="W290" s="174">
        <f>Tabel3[[#This Row],[Aantal uur per jaar]]*$V$4</f>
        <v>110.2</v>
      </c>
      <c r="X290" s="76"/>
    </row>
    <row r="291" spans="1:24" ht="14.1" customHeight="1" x14ac:dyDescent="0.25">
      <c r="A291" s="210" t="str">
        <f>_xlfn.CONCAT(Tabel3[[#This Row],[Locatie]],Tabel3[[#This Row],[Vloergroep]])</f>
        <v>De EendrachtLino</v>
      </c>
      <c r="C291" s="69" t="s">
        <v>229</v>
      </c>
      <c r="D291" s="70" t="s">
        <v>796</v>
      </c>
      <c r="E291" s="71" t="s">
        <v>8</v>
      </c>
      <c r="F291" s="72" t="s">
        <v>26</v>
      </c>
      <c r="G291" s="70" t="s">
        <v>19</v>
      </c>
      <c r="H291" s="73" t="s">
        <v>761</v>
      </c>
      <c r="I291" s="73" t="s">
        <v>225</v>
      </c>
      <c r="J291" s="73" t="s">
        <v>903</v>
      </c>
      <c r="K291" s="74">
        <v>28.1</v>
      </c>
      <c r="L291" s="157">
        <v>40</v>
      </c>
      <c r="M291" s="158" t="s">
        <v>879</v>
      </c>
      <c r="N291" s="158">
        <f>IF(Tabel3[[#This Row],[Uitvoerings-
momenten]]=0,0,Tabel3[[#This Row],[M2 vloer ]])</f>
        <v>28.1</v>
      </c>
      <c r="O2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1" s="151">
        <f>Tabel3[[#This Row],[M2 vloer ]]*Tabel3[[#This Row],[Uitvoerings-
momenten]]</f>
        <v>5620</v>
      </c>
      <c r="Q291" s="165">
        <f>VLOOKUP(Tabel3[[#This Row],[Frequentie]],Transformatie!$B$4:$D$12,3,0)</f>
        <v>10</v>
      </c>
      <c r="R291" s="26">
        <f>IF(Tabel3[[#This Row],[M2 op basis van uitvoeringsmomenten]]=0,0,VLOOKUP(Tabel3[[#This Row],[Ruimte categorie]],'4. Normen &amp; Tarieven'!$C$8:$L$27,Tabel3[[#This Row],[Transformatie]],0))</f>
        <v>100</v>
      </c>
      <c r="S291" s="26"/>
      <c r="T291" s="26"/>
      <c r="U291" s="26"/>
      <c r="V291" s="172">
        <f>IF(Tabel3[[#This Row],[Prestatienorm inschrijver]]=0,0,Tabel3[[#This Row],[M2 op basis van uitvoeringsmomenten]]/Tabel3[[#This Row],[Prestatienorm inschrijver]])</f>
        <v>56.2</v>
      </c>
      <c r="W291" s="174">
        <f>Tabel3[[#This Row],[Aantal uur per jaar]]*$V$4</f>
        <v>56.2</v>
      </c>
      <c r="X291" s="78"/>
    </row>
    <row r="292" spans="1:24" ht="14.1" customHeight="1" x14ac:dyDescent="0.25">
      <c r="A292" s="210" t="str">
        <f>_xlfn.CONCAT(Tabel3[[#This Row],[Locatie]],Tabel3[[#This Row],[Vloergroep]])</f>
        <v>De EendrachtLino</v>
      </c>
      <c r="C292" s="69" t="s">
        <v>229</v>
      </c>
      <c r="D292" s="70" t="s">
        <v>796</v>
      </c>
      <c r="E292" s="71" t="s">
        <v>8</v>
      </c>
      <c r="F292" s="72" t="s">
        <v>28</v>
      </c>
      <c r="G292" s="73" t="s">
        <v>94</v>
      </c>
      <c r="H292" s="73" t="s">
        <v>817</v>
      </c>
      <c r="I292" s="73" t="s">
        <v>225</v>
      </c>
      <c r="J292" s="73" t="s">
        <v>903</v>
      </c>
      <c r="K292" s="74">
        <v>145.19999999999999</v>
      </c>
      <c r="L292" s="157">
        <v>40</v>
      </c>
      <c r="M292" s="158" t="s">
        <v>879</v>
      </c>
      <c r="N292" s="158">
        <f>IF(Tabel3[[#This Row],[Uitvoerings-
momenten]]=0,0,Tabel3[[#This Row],[M2 vloer ]])</f>
        <v>145.19999999999999</v>
      </c>
      <c r="O2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2" s="151">
        <f>Tabel3[[#This Row],[M2 vloer ]]*Tabel3[[#This Row],[Uitvoerings-
momenten]]</f>
        <v>29039.999999999996</v>
      </c>
      <c r="Q292" s="165">
        <f>VLOOKUP(Tabel3[[#This Row],[Frequentie]],Transformatie!$B$4:$D$12,3,0)</f>
        <v>10</v>
      </c>
      <c r="R292" s="26">
        <f>IF(Tabel3[[#This Row],[M2 op basis van uitvoeringsmomenten]]=0,0,VLOOKUP(Tabel3[[#This Row],[Ruimte categorie]],'4. Normen &amp; Tarieven'!$C$8:$L$27,Tabel3[[#This Row],[Transformatie]],0))</f>
        <v>100</v>
      </c>
      <c r="S292" s="26"/>
      <c r="T292" s="26"/>
      <c r="U292" s="26"/>
      <c r="V292" s="172">
        <f>IF(Tabel3[[#This Row],[Prestatienorm inschrijver]]=0,0,Tabel3[[#This Row],[M2 op basis van uitvoeringsmomenten]]/Tabel3[[#This Row],[Prestatienorm inschrijver]])</f>
        <v>290.39999999999998</v>
      </c>
      <c r="W292" s="174">
        <f>Tabel3[[#This Row],[Aantal uur per jaar]]*$V$4</f>
        <v>290.39999999999998</v>
      </c>
      <c r="X292" s="76"/>
    </row>
    <row r="293" spans="1:24" ht="14.1" customHeight="1" x14ac:dyDescent="0.25">
      <c r="A293" s="210" t="str">
        <f>_xlfn.CONCAT(Tabel3[[#This Row],[Locatie]],Tabel3[[#This Row],[Vloergroep]])</f>
        <v>De EendrachtLino</v>
      </c>
      <c r="C293" s="69" t="s">
        <v>229</v>
      </c>
      <c r="D293" s="70" t="s">
        <v>796</v>
      </c>
      <c r="E293" s="71" t="s">
        <v>8</v>
      </c>
      <c r="F293" s="72" t="s">
        <v>30</v>
      </c>
      <c r="G293" s="73" t="s">
        <v>41</v>
      </c>
      <c r="H293" s="73" t="s">
        <v>658</v>
      </c>
      <c r="I293" s="73" t="s">
        <v>17</v>
      </c>
      <c r="J293" s="73" t="s">
        <v>903</v>
      </c>
      <c r="K293" s="74">
        <v>56</v>
      </c>
      <c r="L293" s="157">
        <v>40</v>
      </c>
      <c r="M293" s="158" t="s">
        <v>879</v>
      </c>
      <c r="N293" s="158">
        <f>IF(Tabel3[[#This Row],[Uitvoerings-
momenten]]=0,0,Tabel3[[#This Row],[M2 vloer ]])</f>
        <v>56</v>
      </c>
      <c r="O2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3" s="151">
        <f>Tabel3[[#This Row],[M2 vloer ]]*Tabel3[[#This Row],[Uitvoerings-
momenten]]</f>
        <v>11200</v>
      </c>
      <c r="Q293" s="165">
        <f>VLOOKUP(Tabel3[[#This Row],[Frequentie]],Transformatie!$B$4:$D$12,3,0)</f>
        <v>10</v>
      </c>
      <c r="R293" s="26">
        <f>IF(Tabel3[[#This Row],[M2 op basis van uitvoeringsmomenten]]=0,0,VLOOKUP(Tabel3[[#This Row],[Ruimte categorie]],'4. Normen &amp; Tarieven'!$C$8:$L$27,Tabel3[[#This Row],[Transformatie]],0))</f>
        <v>100</v>
      </c>
      <c r="S293" s="26"/>
      <c r="T293" s="26"/>
      <c r="U293" s="26"/>
      <c r="V293" s="172">
        <f>IF(Tabel3[[#This Row],[Prestatienorm inschrijver]]=0,0,Tabel3[[#This Row],[M2 op basis van uitvoeringsmomenten]]/Tabel3[[#This Row],[Prestatienorm inschrijver]])</f>
        <v>112</v>
      </c>
      <c r="W293" s="174">
        <f>Tabel3[[#This Row],[Aantal uur per jaar]]*$V$4</f>
        <v>112</v>
      </c>
      <c r="X293" s="76"/>
    </row>
    <row r="294" spans="1:24" ht="14.1" customHeight="1" x14ac:dyDescent="0.25">
      <c r="A294" s="210" t="str">
        <f>_xlfn.CONCAT(Tabel3[[#This Row],[Locatie]],Tabel3[[#This Row],[Vloergroep]])</f>
        <v>De EendrachtLino</v>
      </c>
      <c r="C294" s="69" t="s">
        <v>229</v>
      </c>
      <c r="D294" s="70" t="s">
        <v>796</v>
      </c>
      <c r="E294" s="71" t="s">
        <v>8</v>
      </c>
      <c r="F294" s="72" t="s">
        <v>34</v>
      </c>
      <c r="G294" s="73" t="s">
        <v>41</v>
      </c>
      <c r="H294" s="73" t="s">
        <v>658</v>
      </c>
      <c r="I294" s="73" t="s">
        <v>17</v>
      </c>
      <c r="J294" s="73" t="s">
        <v>903</v>
      </c>
      <c r="K294" s="74">
        <v>56</v>
      </c>
      <c r="L294" s="157">
        <v>40</v>
      </c>
      <c r="M294" s="158" t="s">
        <v>879</v>
      </c>
      <c r="N294" s="158">
        <f>IF(Tabel3[[#This Row],[Uitvoerings-
momenten]]=0,0,Tabel3[[#This Row],[M2 vloer ]])</f>
        <v>56</v>
      </c>
      <c r="O2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4" s="151">
        <f>Tabel3[[#This Row],[M2 vloer ]]*Tabel3[[#This Row],[Uitvoerings-
momenten]]</f>
        <v>11200</v>
      </c>
      <c r="Q294" s="165">
        <f>VLOOKUP(Tabel3[[#This Row],[Frequentie]],Transformatie!$B$4:$D$12,3,0)</f>
        <v>10</v>
      </c>
      <c r="R294" s="26">
        <f>IF(Tabel3[[#This Row],[M2 op basis van uitvoeringsmomenten]]=0,0,VLOOKUP(Tabel3[[#This Row],[Ruimte categorie]],'4. Normen &amp; Tarieven'!$C$8:$L$27,Tabel3[[#This Row],[Transformatie]],0))</f>
        <v>100</v>
      </c>
      <c r="S294" s="26"/>
      <c r="T294" s="26"/>
      <c r="U294" s="26"/>
      <c r="V294" s="172">
        <f>IF(Tabel3[[#This Row],[Prestatienorm inschrijver]]=0,0,Tabel3[[#This Row],[M2 op basis van uitvoeringsmomenten]]/Tabel3[[#This Row],[Prestatienorm inschrijver]])</f>
        <v>112</v>
      </c>
      <c r="W294" s="174">
        <f>Tabel3[[#This Row],[Aantal uur per jaar]]*$V$4</f>
        <v>112</v>
      </c>
      <c r="X294" s="76"/>
    </row>
    <row r="295" spans="1:24" ht="14.1" customHeight="1" x14ac:dyDescent="0.25">
      <c r="A295" s="210" t="str">
        <f>_xlfn.CONCAT(Tabel3[[#This Row],[Locatie]],Tabel3[[#This Row],[Vloergroep]])</f>
        <v>De EendrachtLino</v>
      </c>
      <c r="C295" s="69" t="s">
        <v>229</v>
      </c>
      <c r="D295" s="70" t="s">
        <v>796</v>
      </c>
      <c r="E295" s="71" t="s">
        <v>8</v>
      </c>
      <c r="F295" s="72" t="s">
        <v>36</v>
      </c>
      <c r="G295" s="73" t="s">
        <v>226</v>
      </c>
      <c r="H295" s="73" t="s">
        <v>756</v>
      </c>
      <c r="I295" s="73" t="s">
        <v>17</v>
      </c>
      <c r="J295" s="73" t="s">
        <v>903</v>
      </c>
      <c r="K295" s="74">
        <v>10.6</v>
      </c>
      <c r="L295" s="157">
        <v>40</v>
      </c>
      <c r="M295" s="158" t="s">
        <v>886</v>
      </c>
      <c r="N295" s="158">
        <f>IF(Tabel3[[#This Row],[Uitvoerings-
momenten]]=0,0,Tabel3[[#This Row],[M2 vloer ]])</f>
        <v>0</v>
      </c>
      <c r="O2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5" s="151">
        <f>Tabel3[[#This Row],[M2 vloer ]]*Tabel3[[#This Row],[Uitvoerings-
momenten]]</f>
        <v>0</v>
      </c>
      <c r="Q295" s="165">
        <f>VLOOKUP(Tabel3[[#This Row],[Frequentie]],Transformatie!$B$4:$D$12,3,0)</f>
        <v>0</v>
      </c>
      <c r="R295" s="26">
        <f>IF(Tabel3[[#This Row],[M2 op basis van uitvoeringsmomenten]]=0,0,VLOOKUP(Tabel3[[#This Row],[Ruimte categorie]],'4. Normen &amp; Tarieven'!$C$8:$L$27,Tabel3[[#This Row],[Transformatie]],0))</f>
        <v>0</v>
      </c>
      <c r="S295" s="26"/>
      <c r="T295" s="26"/>
      <c r="U295" s="26"/>
      <c r="V295" s="172">
        <f>IF(Tabel3[[#This Row],[Prestatienorm inschrijver]]=0,0,Tabel3[[#This Row],[M2 op basis van uitvoeringsmomenten]]/Tabel3[[#This Row],[Prestatienorm inschrijver]])</f>
        <v>0</v>
      </c>
      <c r="W295" s="174">
        <f>Tabel3[[#This Row],[Aantal uur per jaar]]*$V$4</f>
        <v>0</v>
      </c>
      <c r="X295" s="76"/>
    </row>
    <row r="296" spans="1:24" ht="14.1" customHeight="1" x14ac:dyDescent="0.25">
      <c r="A296" s="210" t="str">
        <f>_xlfn.CONCAT(Tabel3[[#This Row],[Locatie]],Tabel3[[#This Row],[Vloergroep]])</f>
        <v>De EendrachtLino</v>
      </c>
      <c r="C296" s="69" t="s">
        <v>229</v>
      </c>
      <c r="D296" s="70" t="s">
        <v>796</v>
      </c>
      <c r="E296" s="71" t="s">
        <v>8</v>
      </c>
      <c r="F296" s="72" t="s">
        <v>38</v>
      </c>
      <c r="G296" s="73" t="s">
        <v>51</v>
      </c>
      <c r="H296" s="73" t="s">
        <v>756</v>
      </c>
      <c r="I296" s="73" t="s">
        <v>17</v>
      </c>
      <c r="J296" s="73" t="s">
        <v>903</v>
      </c>
      <c r="K296" s="74">
        <v>8</v>
      </c>
      <c r="L296" s="157">
        <v>40</v>
      </c>
      <c r="M296" s="158" t="s">
        <v>886</v>
      </c>
      <c r="N296" s="158">
        <f>IF(Tabel3[[#This Row],[Uitvoerings-
momenten]]=0,0,Tabel3[[#This Row],[M2 vloer ]])</f>
        <v>0</v>
      </c>
      <c r="O2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6" s="151">
        <f>Tabel3[[#This Row],[M2 vloer ]]*Tabel3[[#This Row],[Uitvoerings-
momenten]]</f>
        <v>0</v>
      </c>
      <c r="Q296" s="165">
        <f>VLOOKUP(Tabel3[[#This Row],[Frequentie]],Transformatie!$B$4:$D$12,3,0)</f>
        <v>0</v>
      </c>
      <c r="R296" s="26">
        <f>IF(Tabel3[[#This Row],[M2 op basis van uitvoeringsmomenten]]=0,0,VLOOKUP(Tabel3[[#This Row],[Ruimte categorie]],'4. Normen &amp; Tarieven'!$C$8:$L$27,Tabel3[[#This Row],[Transformatie]],0))</f>
        <v>0</v>
      </c>
      <c r="S296" s="26"/>
      <c r="T296" s="26"/>
      <c r="U296" s="26"/>
      <c r="V296" s="172">
        <f>IF(Tabel3[[#This Row],[Prestatienorm inschrijver]]=0,0,Tabel3[[#This Row],[M2 op basis van uitvoeringsmomenten]]/Tabel3[[#This Row],[Prestatienorm inschrijver]])</f>
        <v>0</v>
      </c>
      <c r="W296" s="174">
        <f>Tabel3[[#This Row],[Aantal uur per jaar]]*$V$4</f>
        <v>0</v>
      </c>
      <c r="X296" s="76"/>
    </row>
    <row r="297" spans="1:24" ht="14.1" customHeight="1" x14ac:dyDescent="0.25">
      <c r="A297" s="210" t="str">
        <f>_xlfn.CONCAT(Tabel3[[#This Row],[Locatie]],Tabel3[[#This Row],[Vloergroep]])</f>
        <v>De EendrachtHarde vloer</v>
      </c>
      <c r="C297" s="69" t="s">
        <v>229</v>
      </c>
      <c r="D297" s="70" t="s">
        <v>796</v>
      </c>
      <c r="E297" s="71" t="s">
        <v>8</v>
      </c>
      <c r="F297" s="72" t="s">
        <v>40</v>
      </c>
      <c r="G297" s="73" t="s">
        <v>21</v>
      </c>
      <c r="H297" s="73" t="s">
        <v>760</v>
      </c>
      <c r="I297" s="73" t="s">
        <v>22</v>
      </c>
      <c r="J297" s="73" t="s">
        <v>902</v>
      </c>
      <c r="K297" s="74">
        <v>8.5</v>
      </c>
      <c r="L297" s="157">
        <v>40</v>
      </c>
      <c r="M297" s="158" t="s">
        <v>879</v>
      </c>
      <c r="N297" s="158">
        <f>IF(Tabel3[[#This Row],[Uitvoerings-
momenten]]=0,0,Tabel3[[#This Row],[M2 vloer ]])</f>
        <v>8.5</v>
      </c>
      <c r="O2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7" s="151">
        <f>Tabel3[[#This Row],[M2 vloer ]]*Tabel3[[#This Row],[Uitvoerings-
momenten]]</f>
        <v>1700</v>
      </c>
      <c r="Q297" s="165">
        <f>VLOOKUP(Tabel3[[#This Row],[Frequentie]],Transformatie!$B$4:$D$12,3,0)</f>
        <v>10</v>
      </c>
      <c r="R297" s="26">
        <f>IF(Tabel3[[#This Row],[M2 op basis van uitvoeringsmomenten]]=0,0,VLOOKUP(Tabel3[[#This Row],[Ruimte categorie]],'4. Normen &amp; Tarieven'!$C$8:$L$27,Tabel3[[#This Row],[Transformatie]],0))</f>
        <v>100</v>
      </c>
      <c r="S297" s="26"/>
      <c r="T297" s="26"/>
      <c r="U297" s="26"/>
      <c r="V297" s="172">
        <f>IF(Tabel3[[#This Row],[Prestatienorm inschrijver]]=0,0,Tabel3[[#This Row],[M2 op basis van uitvoeringsmomenten]]/Tabel3[[#This Row],[Prestatienorm inschrijver]])</f>
        <v>17</v>
      </c>
      <c r="W297" s="174">
        <f>Tabel3[[#This Row],[Aantal uur per jaar]]*$V$4</f>
        <v>17</v>
      </c>
      <c r="X297" s="76"/>
    </row>
    <row r="298" spans="1:24" ht="14.1" customHeight="1" x14ac:dyDescent="0.25">
      <c r="A298" s="210" t="str">
        <f>_xlfn.CONCAT(Tabel3[[#This Row],[Locatie]],Tabel3[[#This Row],[Vloergroep]])</f>
        <v>De EendrachtLino</v>
      </c>
      <c r="C298" s="69" t="s">
        <v>229</v>
      </c>
      <c r="D298" s="70" t="s">
        <v>796</v>
      </c>
      <c r="E298" s="71" t="s">
        <v>8</v>
      </c>
      <c r="F298" s="72" t="s">
        <v>42</v>
      </c>
      <c r="G298" s="73" t="s">
        <v>115</v>
      </c>
      <c r="H298" s="73" t="s">
        <v>756</v>
      </c>
      <c r="I298" s="73" t="s">
        <v>17</v>
      </c>
      <c r="J298" s="73" t="s">
        <v>903</v>
      </c>
      <c r="K298" s="74">
        <v>2.5</v>
      </c>
      <c r="L298" s="157">
        <v>40</v>
      </c>
      <c r="M298" s="158" t="s">
        <v>886</v>
      </c>
      <c r="N298" s="158">
        <f>IF(Tabel3[[#This Row],[Uitvoerings-
momenten]]=0,0,Tabel3[[#This Row],[M2 vloer ]])</f>
        <v>0</v>
      </c>
      <c r="O2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8" s="151">
        <f>Tabel3[[#This Row],[M2 vloer ]]*Tabel3[[#This Row],[Uitvoerings-
momenten]]</f>
        <v>0</v>
      </c>
      <c r="Q298" s="165">
        <f>VLOOKUP(Tabel3[[#This Row],[Frequentie]],Transformatie!$B$4:$D$12,3,0)</f>
        <v>0</v>
      </c>
      <c r="R298" s="26">
        <f>IF(Tabel3[[#This Row],[M2 op basis van uitvoeringsmomenten]]=0,0,VLOOKUP(Tabel3[[#This Row],[Ruimte categorie]],'4. Normen &amp; Tarieven'!$C$8:$L$27,Tabel3[[#This Row],[Transformatie]],0))</f>
        <v>0</v>
      </c>
      <c r="S298" s="26"/>
      <c r="T298" s="26"/>
      <c r="U298" s="26"/>
      <c r="V298" s="172">
        <f>IF(Tabel3[[#This Row],[Prestatienorm inschrijver]]=0,0,Tabel3[[#This Row],[M2 op basis van uitvoeringsmomenten]]/Tabel3[[#This Row],[Prestatienorm inschrijver]])</f>
        <v>0</v>
      </c>
      <c r="W298" s="174">
        <f>Tabel3[[#This Row],[Aantal uur per jaar]]*$V$4</f>
        <v>0</v>
      </c>
      <c r="X298" s="76"/>
    </row>
    <row r="299" spans="1:24" ht="14.1" customHeight="1" x14ac:dyDescent="0.25">
      <c r="A299" s="210" t="str">
        <f>_xlfn.CONCAT(Tabel3[[#This Row],[Locatie]],Tabel3[[#This Row],[Vloergroep]])</f>
        <v>De EendrachtLino</v>
      </c>
      <c r="C299" s="69" t="s">
        <v>229</v>
      </c>
      <c r="D299" s="70" t="s">
        <v>796</v>
      </c>
      <c r="E299" s="71" t="s">
        <v>8</v>
      </c>
      <c r="F299" s="72" t="s">
        <v>43</v>
      </c>
      <c r="G299" s="73" t="s">
        <v>41</v>
      </c>
      <c r="H299" s="73" t="s">
        <v>658</v>
      </c>
      <c r="I299" s="73" t="s">
        <v>17</v>
      </c>
      <c r="J299" s="73" t="s">
        <v>903</v>
      </c>
      <c r="K299" s="74">
        <v>56.1</v>
      </c>
      <c r="L299" s="157">
        <v>40</v>
      </c>
      <c r="M299" s="158" t="s">
        <v>879</v>
      </c>
      <c r="N299" s="158">
        <f>IF(Tabel3[[#This Row],[Uitvoerings-
momenten]]=0,0,Tabel3[[#This Row],[M2 vloer ]])</f>
        <v>56.1</v>
      </c>
      <c r="O2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9" s="151">
        <f>Tabel3[[#This Row],[M2 vloer ]]*Tabel3[[#This Row],[Uitvoerings-
momenten]]</f>
        <v>11220</v>
      </c>
      <c r="Q299" s="165">
        <f>VLOOKUP(Tabel3[[#This Row],[Frequentie]],Transformatie!$B$4:$D$12,3,0)</f>
        <v>10</v>
      </c>
      <c r="R299" s="26">
        <f>IF(Tabel3[[#This Row],[M2 op basis van uitvoeringsmomenten]]=0,0,VLOOKUP(Tabel3[[#This Row],[Ruimte categorie]],'4. Normen &amp; Tarieven'!$C$8:$L$27,Tabel3[[#This Row],[Transformatie]],0))</f>
        <v>100</v>
      </c>
      <c r="S299" s="26"/>
      <c r="T299" s="26"/>
      <c r="U299" s="26"/>
      <c r="V299" s="172">
        <f>IF(Tabel3[[#This Row],[Prestatienorm inschrijver]]=0,0,Tabel3[[#This Row],[M2 op basis van uitvoeringsmomenten]]/Tabel3[[#This Row],[Prestatienorm inschrijver]])</f>
        <v>112.2</v>
      </c>
      <c r="W299" s="174">
        <f>Tabel3[[#This Row],[Aantal uur per jaar]]*$V$4</f>
        <v>112.2</v>
      </c>
      <c r="X299" s="76"/>
    </row>
    <row r="300" spans="1:24" ht="14.1" customHeight="1" x14ac:dyDescent="0.25">
      <c r="A300" s="210" t="str">
        <f>_xlfn.CONCAT(Tabel3[[#This Row],[Locatie]],Tabel3[[#This Row],[Vloergroep]])</f>
        <v>De EendrachtLino</v>
      </c>
      <c r="C300" s="69" t="s">
        <v>229</v>
      </c>
      <c r="D300" s="70" t="s">
        <v>796</v>
      </c>
      <c r="E300" s="71" t="s">
        <v>8</v>
      </c>
      <c r="F300" s="72" t="s">
        <v>44</v>
      </c>
      <c r="G300" s="73" t="s">
        <v>41</v>
      </c>
      <c r="H300" s="73" t="s">
        <v>658</v>
      </c>
      <c r="I300" s="73" t="s">
        <v>17</v>
      </c>
      <c r="J300" s="73" t="s">
        <v>903</v>
      </c>
      <c r="K300" s="74">
        <v>56.1</v>
      </c>
      <c r="L300" s="157">
        <v>40</v>
      </c>
      <c r="M300" s="158" t="s">
        <v>879</v>
      </c>
      <c r="N300" s="158">
        <f>IF(Tabel3[[#This Row],[Uitvoerings-
momenten]]=0,0,Tabel3[[#This Row],[M2 vloer ]])</f>
        <v>56.1</v>
      </c>
      <c r="O3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0" s="151">
        <f>Tabel3[[#This Row],[M2 vloer ]]*Tabel3[[#This Row],[Uitvoerings-
momenten]]</f>
        <v>11220</v>
      </c>
      <c r="Q300" s="165">
        <f>VLOOKUP(Tabel3[[#This Row],[Frequentie]],Transformatie!$B$4:$D$12,3,0)</f>
        <v>10</v>
      </c>
      <c r="R300" s="26">
        <f>IF(Tabel3[[#This Row],[M2 op basis van uitvoeringsmomenten]]=0,0,VLOOKUP(Tabel3[[#This Row],[Ruimte categorie]],'4. Normen &amp; Tarieven'!$C$8:$L$27,Tabel3[[#This Row],[Transformatie]],0))</f>
        <v>100</v>
      </c>
      <c r="S300" s="26"/>
      <c r="T300" s="26"/>
      <c r="U300" s="26"/>
      <c r="V300" s="172">
        <f>IF(Tabel3[[#This Row],[Prestatienorm inschrijver]]=0,0,Tabel3[[#This Row],[M2 op basis van uitvoeringsmomenten]]/Tabel3[[#This Row],[Prestatienorm inschrijver]])</f>
        <v>112.2</v>
      </c>
      <c r="W300" s="174">
        <f>Tabel3[[#This Row],[Aantal uur per jaar]]*$V$4</f>
        <v>112.2</v>
      </c>
      <c r="X300" s="76"/>
    </row>
    <row r="301" spans="1:24" ht="14.1" customHeight="1" x14ac:dyDescent="0.25">
      <c r="A301" s="210" t="str">
        <f>_xlfn.CONCAT(Tabel3[[#This Row],[Locatie]],Tabel3[[#This Row],[Vloergroep]])</f>
        <v>De EendrachtLino</v>
      </c>
      <c r="C301" s="69" t="s">
        <v>229</v>
      </c>
      <c r="D301" s="70" t="s">
        <v>796</v>
      </c>
      <c r="E301" s="71" t="s">
        <v>8</v>
      </c>
      <c r="F301" s="72" t="s">
        <v>45</v>
      </c>
      <c r="G301" s="73" t="s">
        <v>16</v>
      </c>
      <c r="H301" s="73" t="s">
        <v>761</v>
      </c>
      <c r="I301" s="73" t="s">
        <v>17</v>
      </c>
      <c r="J301" s="73" t="s">
        <v>903</v>
      </c>
      <c r="K301" s="74">
        <v>39.5</v>
      </c>
      <c r="L301" s="157">
        <v>40</v>
      </c>
      <c r="M301" s="158" t="s">
        <v>879</v>
      </c>
      <c r="N301" s="158">
        <f>IF(Tabel3[[#This Row],[Uitvoerings-
momenten]]=0,0,Tabel3[[#This Row],[M2 vloer ]])</f>
        <v>39.5</v>
      </c>
      <c r="O3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1" s="151">
        <f>Tabel3[[#This Row],[M2 vloer ]]*Tabel3[[#This Row],[Uitvoerings-
momenten]]</f>
        <v>7900</v>
      </c>
      <c r="Q301" s="165">
        <f>VLOOKUP(Tabel3[[#This Row],[Frequentie]],Transformatie!$B$4:$D$12,3,0)</f>
        <v>10</v>
      </c>
      <c r="R301" s="26">
        <f>IF(Tabel3[[#This Row],[M2 op basis van uitvoeringsmomenten]]=0,0,VLOOKUP(Tabel3[[#This Row],[Ruimte categorie]],'4. Normen &amp; Tarieven'!$C$8:$L$27,Tabel3[[#This Row],[Transformatie]],0))</f>
        <v>100</v>
      </c>
      <c r="S301" s="26"/>
      <c r="T301" s="26"/>
      <c r="U301" s="26"/>
      <c r="V301" s="172">
        <f>IF(Tabel3[[#This Row],[Prestatienorm inschrijver]]=0,0,Tabel3[[#This Row],[M2 op basis van uitvoeringsmomenten]]/Tabel3[[#This Row],[Prestatienorm inschrijver]])</f>
        <v>79</v>
      </c>
      <c r="W301" s="174">
        <f>Tabel3[[#This Row],[Aantal uur per jaar]]*$V$4</f>
        <v>79</v>
      </c>
      <c r="X301" s="78"/>
    </row>
    <row r="302" spans="1:24" ht="14.1" customHeight="1" x14ac:dyDescent="0.25">
      <c r="A302" s="210" t="str">
        <f>_xlfn.CONCAT(Tabel3[[#This Row],[Locatie]],Tabel3[[#This Row],[Vloergroep]])</f>
        <v>De EendrachtLino</v>
      </c>
      <c r="C302" s="69" t="s">
        <v>229</v>
      </c>
      <c r="D302" s="70" t="s">
        <v>796</v>
      </c>
      <c r="E302" s="71" t="s">
        <v>8</v>
      </c>
      <c r="F302" s="72" t="s">
        <v>46</v>
      </c>
      <c r="G302" s="70" t="s">
        <v>19</v>
      </c>
      <c r="H302" s="73" t="s">
        <v>761</v>
      </c>
      <c r="I302" s="73" t="s">
        <v>225</v>
      </c>
      <c r="J302" s="73" t="s">
        <v>903</v>
      </c>
      <c r="K302" s="74">
        <v>19.5</v>
      </c>
      <c r="L302" s="157">
        <v>40</v>
      </c>
      <c r="M302" s="158" t="s">
        <v>879</v>
      </c>
      <c r="N302" s="158">
        <f>IF(Tabel3[[#This Row],[Uitvoerings-
momenten]]=0,0,Tabel3[[#This Row],[M2 vloer ]])</f>
        <v>19.5</v>
      </c>
      <c r="O3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2" s="151">
        <f>Tabel3[[#This Row],[M2 vloer ]]*Tabel3[[#This Row],[Uitvoerings-
momenten]]</f>
        <v>3900</v>
      </c>
      <c r="Q302" s="165">
        <f>VLOOKUP(Tabel3[[#This Row],[Frequentie]],Transformatie!$B$4:$D$12,3,0)</f>
        <v>10</v>
      </c>
      <c r="R302" s="26">
        <f>IF(Tabel3[[#This Row],[M2 op basis van uitvoeringsmomenten]]=0,0,VLOOKUP(Tabel3[[#This Row],[Ruimte categorie]],'4. Normen &amp; Tarieven'!$C$8:$L$27,Tabel3[[#This Row],[Transformatie]],0))</f>
        <v>100</v>
      </c>
      <c r="S302" s="26"/>
      <c r="T302" s="26"/>
      <c r="U302" s="26"/>
      <c r="V302" s="172">
        <f>IF(Tabel3[[#This Row],[Prestatienorm inschrijver]]=0,0,Tabel3[[#This Row],[M2 op basis van uitvoeringsmomenten]]/Tabel3[[#This Row],[Prestatienorm inschrijver]])</f>
        <v>39</v>
      </c>
      <c r="W302" s="174">
        <f>Tabel3[[#This Row],[Aantal uur per jaar]]*$V$4</f>
        <v>39</v>
      </c>
      <c r="X302" s="78"/>
    </row>
    <row r="303" spans="1:24" ht="14.1" customHeight="1" x14ac:dyDescent="0.25">
      <c r="A303" s="210" t="str">
        <f>_xlfn.CONCAT(Tabel3[[#This Row],[Locatie]],Tabel3[[#This Row],[Vloergroep]])</f>
        <v>De EendrachtLino</v>
      </c>
      <c r="C303" s="69" t="s">
        <v>229</v>
      </c>
      <c r="D303" s="70" t="s">
        <v>796</v>
      </c>
      <c r="E303" s="71" t="s">
        <v>8</v>
      </c>
      <c r="F303" s="72" t="s">
        <v>48</v>
      </c>
      <c r="G303" s="73" t="s">
        <v>41</v>
      </c>
      <c r="H303" s="73" t="s">
        <v>658</v>
      </c>
      <c r="I303" s="73" t="s">
        <v>17</v>
      </c>
      <c r="J303" s="73" t="s">
        <v>903</v>
      </c>
      <c r="K303" s="74">
        <v>57.1</v>
      </c>
      <c r="L303" s="157">
        <v>40</v>
      </c>
      <c r="M303" s="158" t="s">
        <v>879</v>
      </c>
      <c r="N303" s="158">
        <f>IF(Tabel3[[#This Row],[Uitvoerings-
momenten]]=0,0,Tabel3[[#This Row],[M2 vloer ]])</f>
        <v>57.1</v>
      </c>
      <c r="O3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3" s="151">
        <f>Tabel3[[#This Row],[M2 vloer ]]*Tabel3[[#This Row],[Uitvoerings-
momenten]]</f>
        <v>11420</v>
      </c>
      <c r="Q303" s="165">
        <f>VLOOKUP(Tabel3[[#This Row],[Frequentie]],Transformatie!$B$4:$D$12,3,0)</f>
        <v>10</v>
      </c>
      <c r="R303" s="26">
        <f>IF(Tabel3[[#This Row],[M2 op basis van uitvoeringsmomenten]]=0,0,VLOOKUP(Tabel3[[#This Row],[Ruimte categorie]],'4. Normen &amp; Tarieven'!$C$8:$L$27,Tabel3[[#This Row],[Transformatie]],0))</f>
        <v>100</v>
      </c>
      <c r="S303" s="26"/>
      <c r="T303" s="26"/>
      <c r="U303" s="26"/>
      <c r="V303" s="172">
        <f>IF(Tabel3[[#This Row],[Prestatienorm inschrijver]]=0,0,Tabel3[[#This Row],[M2 op basis van uitvoeringsmomenten]]/Tabel3[[#This Row],[Prestatienorm inschrijver]])</f>
        <v>114.2</v>
      </c>
      <c r="W303" s="174">
        <f>Tabel3[[#This Row],[Aantal uur per jaar]]*$V$4</f>
        <v>114.2</v>
      </c>
      <c r="X303" s="76"/>
    </row>
    <row r="304" spans="1:24" ht="14.1" customHeight="1" x14ac:dyDescent="0.25">
      <c r="A304" s="210" t="str">
        <f>_xlfn.CONCAT(Tabel3[[#This Row],[Locatie]],Tabel3[[#This Row],[Vloergroep]])</f>
        <v>De EendrachtLino</v>
      </c>
      <c r="C304" s="69" t="s">
        <v>229</v>
      </c>
      <c r="D304" s="70" t="s">
        <v>796</v>
      </c>
      <c r="E304" s="71" t="s">
        <v>8</v>
      </c>
      <c r="F304" s="72" t="s">
        <v>49</v>
      </c>
      <c r="G304" s="73" t="s">
        <v>41</v>
      </c>
      <c r="H304" s="73" t="s">
        <v>658</v>
      </c>
      <c r="I304" s="73" t="s">
        <v>17</v>
      </c>
      <c r="J304" s="73" t="s">
        <v>903</v>
      </c>
      <c r="K304" s="74">
        <v>52.5</v>
      </c>
      <c r="L304" s="157">
        <v>40</v>
      </c>
      <c r="M304" s="158" t="s">
        <v>879</v>
      </c>
      <c r="N304" s="158">
        <f>IF(Tabel3[[#This Row],[Uitvoerings-
momenten]]=0,0,Tabel3[[#This Row],[M2 vloer ]])</f>
        <v>52.5</v>
      </c>
      <c r="O3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4" s="151">
        <f>Tabel3[[#This Row],[M2 vloer ]]*Tabel3[[#This Row],[Uitvoerings-
momenten]]</f>
        <v>10500</v>
      </c>
      <c r="Q304" s="165">
        <f>VLOOKUP(Tabel3[[#This Row],[Frequentie]],Transformatie!$B$4:$D$12,3,0)</f>
        <v>10</v>
      </c>
      <c r="R304" s="26">
        <f>IF(Tabel3[[#This Row],[M2 op basis van uitvoeringsmomenten]]=0,0,VLOOKUP(Tabel3[[#This Row],[Ruimte categorie]],'4. Normen &amp; Tarieven'!$C$8:$L$27,Tabel3[[#This Row],[Transformatie]],0))</f>
        <v>100</v>
      </c>
      <c r="S304" s="26"/>
      <c r="T304" s="26"/>
      <c r="U304" s="26"/>
      <c r="V304" s="172">
        <f>IF(Tabel3[[#This Row],[Prestatienorm inschrijver]]=0,0,Tabel3[[#This Row],[M2 op basis van uitvoeringsmomenten]]/Tabel3[[#This Row],[Prestatienorm inschrijver]])</f>
        <v>105</v>
      </c>
      <c r="W304" s="174">
        <f>Tabel3[[#This Row],[Aantal uur per jaar]]*$V$4</f>
        <v>105</v>
      </c>
      <c r="X304" s="76"/>
    </row>
    <row r="305" spans="1:24" ht="14.1" customHeight="1" x14ac:dyDescent="0.25">
      <c r="A305" s="210" t="str">
        <f>_xlfn.CONCAT(Tabel3[[#This Row],[Locatie]],Tabel3[[#This Row],[Vloergroep]])</f>
        <v>De EendrachtLino</v>
      </c>
      <c r="C305" s="69" t="s">
        <v>229</v>
      </c>
      <c r="D305" s="70" t="s">
        <v>796</v>
      </c>
      <c r="E305" s="71" t="s">
        <v>8</v>
      </c>
      <c r="F305" s="72" t="s">
        <v>50</v>
      </c>
      <c r="G305" s="73" t="s">
        <v>47</v>
      </c>
      <c r="H305" s="77" t="s">
        <v>758</v>
      </c>
      <c r="I305" s="73" t="s">
        <v>17</v>
      </c>
      <c r="J305" s="73" t="s">
        <v>903</v>
      </c>
      <c r="K305" s="74">
        <v>60.6</v>
      </c>
      <c r="L305" s="157">
        <v>40</v>
      </c>
      <c r="M305" s="158" t="s">
        <v>879</v>
      </c>
      <c r="N305" s="158">
        <f>IF(Tabel3[[#This Row],[Uitvoerings-
momenten]]=0,0,Tabel3[[#This Row],[M2 vloer ]])</f>
        <v>60.6</v>
      </c>
      <c r="O3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5" s="151">
        <f>Tabel3[[#This Row],[M2 vloer ]]*Tabel3[[#This Row],[Uitvoerings-
momenten]]</f>
        <v>12120</v>
      </c>
      <c r="Q305" s="165">
        <f>VLOOKUP(Tabel3[[#This Row],[Frequentie]],Transformatie!$B$4:$D$12,3,0)</f>
        <v>10</v>
      </c>
      <c r="R305" s="26">
        <f>IF(Tabel3[[#This Row],[M2 op basis van uitvoeringsmomenten]]=0,0,VLOOKUP(Tabel3[[#This Row],[Ruimte categorie]],'4. Normen &amp; Tarieven'!$C$8:$L$27,Tabel3[[#This Row],[Transformatie]],0))</f>
        <v>100</v>
      </c>
      <c r="S305" s="26"/>
      <c r="T305" s="26"/>
      <c r="U305" s="26"/>
      <c r="V305" s="172">
        <f>IF(Tabel3[[#This Row],[Prestatienorm inschrijver]]=0,0,Tabel3[[#This Row],[M2 op basis van uitvoeringsmomenten]]/Tabel3[[#This Row],[Prestatienorm inschrijver]])</f>
        <v>121.2</v>
      </c>
      <c r="W305" s="174">
        <f>Tabel3[[#This Row],[Aantal uur per jaar]]*$V$4</f>
        <v>121.2</v>
      </c>
      <c r="X305" s="76"/>
    </row>
    <row r="306" spans="1:24" ht="14.1" customHeight="1" x14ac:dyDescent="0.25">
      <c r="A306" s="210" t="str">
        <f>_xlfn.CONCAT(Tabel3[[#This Row],[Locatie]],Tabel3[[#This Row],[Vloergroep]])</f>
        <v>De EendrachtHarde vloer</v>
      </c>
      <c r="C306" s="69" t="s">
        <v>229</v>
      </c>
      <c r="D306" s="70" t="s">
        <v>796</v>
      </c>
      <c r="E306" s="71" t="s">
        <v>8</v>
      </c>
      <c r="F306" s="72" t="s">
        <v>52</v>
      </c>
      <c r="G306" s="73" t="s">
        <v>21</v>
      </c>
      <c r="H306" s="73" t="s">
        <v>760</v>
      </c>
      <c r="I306" s="73" t="s">
        <v>22</v>
      </c>
      <c r="J306" s="73" t="s">
        <v>902</v>
      </c>
      <c r="K306" s="74">
        <v>5.9</v>
      </c>
      <c r="L306" s="157">
        <v>40</v>
      </c>
      <c r="M306" s="158" t="s">
        <v>879</v>
      </c>
      <c r="N306" s="158">
        <f>IF(Tabel3[[#This Row],[Uitvoerings-
momenten]]=0,0,Tabel3[[#This Row],[M2 vloer ]])</f>
        <v>5.9</v>
      </c>
      <c r="O3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6" s="151">
        <f>Tabel3[[#This Row],[M2 vloer ]]*Tabel3[[#This Row],[Uitvoerings-
momenten]]</f>
        <v>1180</v>
      </c>
      <c r="Q306" s="165">
        <f>VLOOKUP(Tabel3[[#This Row],[Frequentie]],Transformatie!$B$4:$D$12,3,0)</f>
        <v>10</v>
      </c>
      <c r="R306" s="26">
        <f>IF(Tabel3[[#This Row],[M2 op basis van uitvoeringsmomenten]]=0,0,VLOOKUP(Tabel3[[#This Row],[Ruimte categorie]],'4. Normen &amp; Tarieven'!$C$8:$L$27,Tabel3[[#This Row],[Transformatie]],0))</f>
        <v>100</v>
      </c>
      <c r="S306" s="26"/>
      <c r="T306" s="26"/>
      <c r="U306" s="26"/>
      <c r="V306" s="172">
        <f>IF(Tabel3[[#This Row],[Prestatienorm inschrijver]]=0,0,Tabel3[[#This Row],[M2 op basis van uitvoeringsmomenten]]/Tabel3[[#This Row],[Prestatienorm inschrijver]])</f>
        <v>11.8</v>
      </c>
      <c r="W306" s="174">
        <f>Tabel3[[#This Row],[Aantal uur per jaar]]*$V$4</f>
        <v>11.8</v>
      </c>
      <c r="X306" s="76"/>
    </row>
    <row r="307" spans="1:24" ht="14.1" customHeight="1" x14ac:dyDescent="0.25">
      <c r="A307" s="210" t="str">
        <f>_xlfn.CONCAT(Tabel3[[#This Row],[Locatie]],Tabel3[[#This Row],[Vloergroep]])</f>
        <v>De EendrachtLino</v>
      </c>
      <c r="C307" s="69" t="s">
        <v>229</v>
      </c>
      <c r="D307" s="70" t="s">
        <v>796</v>
      </c>
      <c r="E307" s="71" t="s">
        <v>8</v>
      </c>
      <c r="F307" s="72" t="s">
        <v>54</v>
      </c>
      <c r="G307" s="73" t="s">
        <v>47</v>
      </c>
      <c r="H307" s="77" t="s">
        <v>758</v>
      </c>
      <c r="I307" s="73" t="s">
        <v>17</v>
      </c>
      <c r="J307" s="73" t="s">
        <v>903</v>
      </c>
      <c r="K307" s="74">
        <v>60.6</v>
      </c>
      <c r="L307" s="157">
        <v>40</v>
      </c>
      <c r="M307" s="158" t="s">
        <v>879</v>
      </c>
      <c r="N307" s="158">
        <f>IF(Tabel3[[#This Row],[Uitvoerings-
momenten]]=0,0,Tabel3[[#This Row],[M2 vloer ]])</f>
        <v>60.6</v>
      </c>
      <c r="O3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7" s="151">
        <f>Tabel3[[#This Row],[M2 vloer ]]*Tabel3[[#This Row],[Uitvoerings-
momenten]]</f>
        <v>12120</v>
      </c>
      <c r="Q307" s="165">
        <f>VLOOKUP(Tabel3[[#This Row],[Frequentie]],Transformatie!$B$4:$D$12,3,0)</f>
        <v>10</v>
      </c>
      <c r="R307" s="26">
        <f>IF(Tabel3[[#This Row],[M2 op basis van uitvoeringsmomenten]]=0,0,VLOOKUP(Tabel3[[#This Row],[Ruimte categorie]],'4. Normen &amp; Tarieven'!$C$8:$L$27,Tabel3[[#This Row],[Transformatie]],0))</f>
        <v>100</v>
      </c>
      <c r="S307" s="26"/>
      <c r="T307" s="26"/>
      <c r="U307" s="26"/>
      <c r="V307" s="172">
        <f>IF(Tabel3[[#This Row],[Prestatienorm inschrijver]]=0,0,Tabel3[[#This Row],[M2 op basis van uitvoeringsmomenten]]/Tabel3[[#This Row],[Prestatienorm inschrijver]])</f>
        <v>121.2</v>
      </c>
      <c r="W307" s="174">
        <f>Tabel3[[#This Row],[Aantal uur per jaar]]*$V$4</f>
        <v>121.2</v>
      </c>
      <c r="X307" s="76"/>
    </row>
    <row r="308" spans="1:24" ht="14.1" customHeight="1" x14ac:dyDescent="0.25">
      <c r="A308" s="210" t="str">
        <f>_xlfn.CONCAT(Tabel3[[#This Row],[Locatie]],Tabel3[[#This Row],[Vloergroep]])</f>
        <v>De EendrachtLino</v>
      </c>
      <c r="C308" s="69" t="s">
        <v>229</v>
      </c>
      <c r="D308" s="70" t="s">
        <v>796</v>
      </c>
      <c r="E308" s="71" t="s">
        <v>8</v>
      </c>
      <c r="F308" s="72" t="s">
        <v>55</v>
      </c>
      <c r="G308" s="73" t="s">
        <v>16</v>
      </c>
      <c r="H308" s="73" t="s">
        <v>761</v>
      </c>
      <c r="I308" s="73" t="s">
        <v>17</v>
      </c>
      <c r="J308" s="73" t="s">
        <v>903</v>
      </c>
      <c r="K308" s="74">
        <v>37.6</v>
      </c>
      <c r="L308" s="157">
        <v>40</v>
      </c>
      <c r="M308" s="158" t="s">
        <v>879</v>
      </c>
      <c r="N308" s="158">
        <f>IF(Tabel3[[#This Row],[Uitvoerings-
momenten]]=0,0,Tabel3[[#This Row],[M2 vloer ]])</f>
        <v>37.6</v>
      </c>
      <c r="O3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8" s="151">
        <f>Tabel3[[#This Row],[M2 vloer ]]*Tabel3[[#This Row],[Uitvoerings-
momenten]]</f>
        <v>7520</v>
      </c>
      <c r="Q308" s="165">
        <f>VLOOKUP(Tabel3[[#This Row],[Frequentie]],Transformatie!$B$4:$D$12,3,0)</f>
        <v>10</v>
      </c>
      <c r="R308" s="26">
        <f>IF(Tabel3[[#This Row],[M2 op basis van uitvoeringsmomenten]]=0,0,VLOOKUP(Tabel3[[#This Row],[Ruimte categorie]],'4. Normen &amp; Tarieven'!$C$8:$L$27,Tabel3[[#This Row],[Transformatie]],0))</f>
        <v>100</v>
      </c>
      <c r="S308" s="26"/>
      <c r="T308" s="26"/>
      <c r="U308" s="26"/>
      <c r="V308" s="172">
        <f>IF(Tabel3[[#This Row],[Prestatienorm inschrijver]]=0,0,Tabel3[[#This Row],[M2 op basis van uitvoeringsmomenten]]/Tabel3[[#This Row],[Prestatienorm inschrijver]])</f>
        <v>75.2</v>
      </c>
      <c r="W308" s="174">
        <f>Tabel3[[#This Row],[Aantal uur per jaar]]*$V$4</f>
        <v>75.2</v>
      </c>
      <c r="X308" s="78"/>
    </row>
    <row r="309" spans="1:24" ht="14.1" customHeight="1" x14ac:dyDescent="0.25">
      <c r="A309" s="210" t="str">
        <f>_xlfn.CONCAT(Tabel3[[#This Row],[Locatie]],Tabel3[[#This Row],[Vloergroep]])</f>
        <v>De EendrachtLino</v>
      </c>
      <c r="C309" s="69" t="s">
        <v>229</v>
      </c>
      <c r="D309" s="70" t="s">
        <v>796</v>
      </c>
      <c r="E309" s="71" t="s">
        <v>8</v>
      </c>
      <c r="F309" s="72" t="s">
        <v>56</v>
      </c>
      <c r="G309" s="73" t="s">
        <v>51</v>
      </c>
      <c r="H309" s="73" t="s">
        <v>756</v>
      </c>
      <c r="I309" s="73" t="s">
        <v>17</v>
      </c>
      <c r="J309" s="73" t="s">
        <v>903</v>
      </c>
      <c r="K309" s="74">
        <v>3</v>
      </c>
      <c r="L309" s="157">
        <v>40</v>
      </c>
      <c r="M309" s="158" t="s">
        <v>886</v>
      </c>
      <c r="N309" s="158">
        <f>IF(Tabel3[[#This Row],[Uitvoerings-
momenten]]=0,0,Tabel3[[#This Row],[M2 vloer ]])</f>
        <v>0</v>
      </c>
      <c r="O3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09" s="151">
        <f>Tabel3[[#This Row],[M2 vloer ]]*Tabel3[[#This Row],[Uitvoerings-
momenten]]</f>
        <v>0</v>
      </c>
      <c r="Q309" s="165">
        <f>VLOOKUP(Tabel3[[#This Row],[Frequentie]],Transformatie!$B$4:$D$12,3,0)</f>
        <v>0</v>
      </c>
      <c r="R309" s="26">
        <f>IF(Tabel3[[#This Row],[M2 op basis van uitvoeringsmomenten]]=0,0,VLOOKUP(Tabel3[[#This Row],[Ruimte categorie]],'4. Normen &amp; Tarieven'!$C$8:$L$27,Tabel3[[#This Row],[Transformatie]],0))</f>
        <v>0</v>
      </c>
      <c r="S309" s="26"/>
      <c r="T309" s="26"/>
      <c r="U309" s="26"/>
      <c r="V309" s="172">
        <f>IF(Tabel3[[#This Row],[Prestatienorm inschrijver]]=0,0,Tabel3[[#This Row],[M2 op basis van uitvoeringsmomenten]]/Tabel3[[#This Row],[Prestatienorm inschrijver]])</f>
        <v>0</v>
      </c>
      <c r="W309" s="174">
        <f>Tabel3[[#This Row],[Aantal uur per jaar]]*$V$4</f>
        <v>0</v>
      </c>
      <c r="X309" s="76"/>
    </row>
    <row r="310" spans="1:24" ht="14.1" customHeight="1" x14ac:dyDescent="0.25">
      <c r="A310" s="210" t="str">
        <f>_xlfn.CONCAT(Tabel3[[#This Row],[Locatie]],Tabel3[[#This Row],[Vloergroep]])</f>
        <v>De EendrachtHarde vloer</v>
      </c>
      <c r="C310" s="69" t="s">
        <v>229</v>
      </c>
      <c r="D310" s="70" t="s">
        <v>796</v>
      </c>
      <c r="E310" s="71" t="s">
        <v>8</v>
      </c>
      <c r="F310" s="72" t="s">
        <v>57</v>
      </c>
      <c r="G310" s="73" t="s">
        <v>21</v>
      </c>
      <c r="H310" s="73" t="s">
        <v>760</v>
      </c>
      <c r="I310" s="73" t="s">
        <v>22</v>
      </c>
      <c r="J310" s="73" t="s">
        <v>902</v>
      </c>
      <c r="K310" s="74">
        <v>5.9</v>
      </c>
      <c r="L310" s="157">
        <v>40</v>
      </c>
      <c r="M310" s="158" t="s">
        <v>879</v>
      </c>
      <c r="N310" s="158">
        <f>IF(Tabel3[[#This Row],[Uitvoerings-
momenten]]=0,0,Tabel3[[#This Row],[M2 vloer ]])</f>
        <v>5.9</v>
      </c>
      <c r="O3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0" s="151">
        <f>Tabel3[[#This Row],[M2 vloer ]]*Tabel3[[#This Row],[Uitvoerings-
momenten]]</f>
        <v>1180</v>
      </c>
      <c r="Q310" s="165">
        <f>VLOOKUP(Tabel3[[#This Row],[Frequentie]],Transformatie!$B$4:$D$12,3,0)</f>
        <v>10</v>
      </c>
      <c r="R310" s="26">
        <f>IF(Tabel3[[#This Row],[M2 op basis van uitvoeringsmomenten]]=0,0,VLOOKUP(Tabel3[[#This Row],[Ruimte categorie]],'4. Normen &amp; Tarieven'!$C$8:$L$27,Tabel3[[#This Row],[Transformatie]],0))</f>
        <v>100</v>
      </c>
      <c r="S310" s="26"/>
      <c r="T310" s="26"/>
      <c r="U310" s="26"/>
      <c r="V310" s="172">
        <f>IF(Tabel3[[#This Row],[Prestatienorm inschrijver]]=0,0,Tabel3[[#This Row],[M2 op basis van uitvoeringsmomenten]]/Tabel3[[#This Row],[Prestatienorm inschrijver]])</f>
        <v>11.8</v>
      </c>
      <c r="W310" s="174">
        <f>Tabel3[[#This Row],[Aantal uur per jaar]]*$V$4</f>
        <v>11.8</v>
      </c>
      <c r="X310" s="76"/>
    </row>
    <row r="311" spans="1:24" ht="14.1" customHeight="1" x14ac:dyDescent="0.25">
      <c r="A311" s="210" t="str">
        <f>_xlfn.CONCAT(Tabel3[[#This Row],[Locatie]],Tabel3[[#This Row],[Vloergroep]])</f>
        <v>De EendrachtTapijt</v>
      </c>
      <c r="C311" s="69" t="s">
        <v>229</v>
      </c>
      <c r="D311" s="70" t="s">
        <v>796</v>
      </c>
      <c r="E311" s="71" t="s">
        <v>8</v>
      </c>
      <c r="F311" s="72" t="s">
        <v>59</v>
      </c>
      <c r="G311" s="73" t="s">
        <v>13</v>
      </c>
      <c r="H311" s="73" t="s">
        <v>761</v>
      </c>
      <c r="I311" s="73" t="s">
        <v>14</v>
      </c>
      <c r="J311" s="73" t="s">
        <v>14</v>
      </c>
      <c r="K311" s="74">
        <v>6.5</v>
      </c>
      <c r="L311" s="157">
        <v>40</v>
      </c>
      <c r="M311" s="158" t="s">
        <v>879</v>
      </c>
      <c r="N311" s="158">
        <f>IF(Tabel3[[#This Row],[Uitvoerings-
momenten]]=0,0,Tabel3[[#This Row],[M2 vloer ]])</f>
        <v>6.5</v>
      </c>
      <c r="O3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1" s="151">
        <f>Tabel3[[#This Row],[M2 vloer ]]*Tabel3[[#This Row],[Uitvoerings-
momenten]]</f>
        <v>1300</v>
      </c>
      <c r="Q311" s="165">
        <f>VLOOKUP(Tabel3[[#This Row],[Frequentie]],Transformatie!$B$4:$D$12,3,0)</f>
        <v>10</v>
      </c>
      <c r="R311" s="26">
        <f>IF(Tabel3[[#This Row],[M2 op basis van uitvoeringsmomenten]]=0,0,VLOOKUP(Tabel3[[#This Row],[Ruimte categorie]],'4. Normen &amp; Tarieven'!$C$8:$L$27,Tabel3[[#This Row],[Transformatie]],0))</f>
        <v>100</v>
      </c>
      <c r="S311" s="26"/>
      <c r="T311" s="26"/>
      <c r="U311" s="26"/>
      <c r="V311" s="172">
        <f>IF(Tabel3[[#This Row],[Prestatienorm inschrijver]]=0,0,Tabel3[[#This Row],[M2 op basis van uitvoeringsmomenten]]/Tabel3[[#This Row],[Prestatienorm inschrijver]])</f>
        <v>13</v>
      </c>
      <c r="W311" s="174">
        <f>Tabel3[[#This Row],[Aantal uur per jaar]]*$V$4</f>
        <v>13</v>
      </c>
      <c r="X311" s="78"/>
    </row>
    <row r="312" spans="1:24" ht="14.1" customHeight="1" x14ac:dyDescent="0.25">
      <c r="A312" s="210" t="str">
        <f>_xlfn.CONCAT(Tabel3[[#This Row],[Locatie]],Tabel3[[#This Row],[Vloergroep]])</f>
        <v>De EendrachtSportvloer</v>
      </c>
      <c r="C312" s="69" t="s">
        <v>229</v>
      </c>
      <c r="D312" s="70" t="s">
        <v>796</v>
      </c>
      <c r="E312" s="71" t="s">
        <v>8</v>
      </c>
      <c r="F312" s="72" t="s">
        <v>61</v>
      </c>
      <c r="G312" s="73" t="s">
        <v>153</v>
      </c>
      <c r="H312" s="73" t="s">
        <v>817</v>
      </c>
      <c r="I312" s="73" t="s">
        <v>219</v>
      </c>
      <c r="J312" s="73" t="s">
        <v>219</v>
      </c>
      <c r="K312" s="74">
        <v>84.3</v>
      </c>
      <c r="L312" s="157">
        <v>40</v>
      </c>
      <c r="M312" s="158" t="s">
        <v>879</v>
      </c>
      <c r="N312" s="158">
        <f>IF(Tabel3[[#This Row],[Uitvoerings-
momenten]]=0,0,Tabel3[[#This Row],[M2 vloer ]])</f>
        <v>84.3</v>
      </c>
      <c r="O3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2" s="151">
        <f>Tabel3[[#This Row],[M2 vloer ]]*Tabel3[[#This Row],[Uitvoerings-
momenten]]</f>
        <v>16860</v>
      </c>
      <c r="Q312" s="165">
        <f>VLOOKUP(Tabel3[[#This Row],[Frequentie]],Transformatie!$B$4:$D$12,3,0)</f>
        <v>10</v>
      </c>
      <c r="R312" s="26">
        <f>IF(Tabel3[[#This Row],[M2 op basis van uitvoeringsmomenten]]=0,0,VLOOKUP(Tabel3[[#This Row],[Ruimte categorie]],'4. Normen &amp; Tarieven'!$C$8:$L$27,Tabel3[[#This Row],[Transformatie]],0))</f>
        <v>100</v>
      </c>
      <c r="S312" s="26"/>
      <c r="T312" s="26"/>
      <c r="U312" s="26"/>
      <c r="V312" s="172">
        <f>IF(Tabel3[[#This Row],[Prestatienorm inschrijver]]=0,0,Tabel3[[#This Row],[M2 op basis van uitvoeringsmomenten]]/Tabel3[[#This Row],[Prestatienorm inschrijver]])</f>
        <v>168.6</v>
      </c>
      <c r="W312" s="174">
        <f>Tabel3[[#This Row],[Aantal uur per jaar]]*$V$4</f>
        <v>168.6</v>
      </c>
      <c r="X312" s="76"/>
    </row>
    <row r="313" spans="1:24" ht="14.1" customHeight="1" x14ac:dyDescent="0.25">
      <c r="A313" s="210" t="str">
        <f>_xlfn.CONCAT(Tabel3[[#This Row],[Locatie]],Tabel3[[#This Row],[Vloergroep]])</f>
        <v>De EendrachtLino</v>
      </c>
      <c r="C313" s="69" t="s">
        <v>229</v>
      </c>
      <c r="D313" s="70" t="s">
        <v>796</v>
      </c>
      <c r="E313" s="71" t="s">
        <v>8</v>
      </c>
      <c r="F313" s="72" t="s">
        <v>96</v>
      </c>
      <c r="G313" s="73" t="s">
        <v>51</v>
      </c>
      <c r="H313" s="73" t="s">
        <v>756</v>
      </c>
      <c r="I313" s="73" t="s">
        <v>17</v>
      </c>
      <c r="J313" s="73" t="s">
        <v>903</v>
      </c>
      <c r="K313" s="74">
        <v>5.8</v>
      </c>
      <c r="L313" s="157">
        <v>40</v>
      </c>
      <c r="M313" s="158" t="s">
        <v>886</v>
      </c>
      <c r="N313" s="158">
        <f>IF(Tabel3[[#This Row],[Uitvoerings-
momenten]]=0,0,Tabel3[[#This Row],[M2 vloer ]])</f>
        <v>0</v>
      </c>
      <c r="O3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13" s="151">
        <f>Tabel3[[#This Row],[M2 vloer ]]*Tabel3[[#This Row],[Uitvoerings-
momenten]]</f>
        <v>0</v>
      </c>
      <c r="Q313" s="165">
        <f>VLOOKUP(Tabel3[[#This Row],[Frequentie]],Transformatie!$B$4:$D$12,3,0)</f>
        <v>0</v>
      </c>
      <c r="R313" s="26">
        <f>IF(Tabel3[[#This Row],[M2 op basis van uitvoeringsmomenten]]=0,0,VLOOKUP(Tabel3[[#This Row],[Ruimte categorie]],'4. Normen &amp; Tarieven'!$C$8:$L$27,Tabel3[[#This Row],[Transformatie]],0))</f>
        <v>0</v>
      </c>
      <c r="S313" s="26"/>
      <c r="T313" s="26"/>
      <c r="U313" s="26"/>
      <c r="V313" s="172">
        <f>IF(Tabel3[[#This Row],[Prestatienorm inschrijver]]=0,0,Tabel3[[#This Row],[M2 op basis van uitvoeringsmomenten]]/Tabel3[[#This Row],[Prestatienorm inschrijver]])</f>
        <v>0</v>
      </c>
      <c r="W313" s="174">
        <f>Tabel3[[#This Row],[Aantal uur per jaar]]*$V$4</f>
        <v>0</v>
      </c>
      <c r="X313" s="76"/>
    </row>
    <row r="314" spans="1:24" ht="14.1" customHeight="1" x14ac:dyDescent="0.25">
      <c r="A314" s="210" t="str">
        <f>_xlfn.CONCAT(Tabel3[[#This Row],[Locatie]],Tabel3[[#This Row],[Vloergroep]])</f>
        <v>De EendrachtHarde vloer</v>
      </c>
      <c r="C314" s="69" t="s">
        <v>229</v>
      </c>
      <c r="D314" s="70" t="s">
        <v>796</v>
      </c>
      <c r="E314" s="71" t="s">
        <v>8</v>
      </c>
      <c r="F314" s="72" t="s">
        <v>97</v>
      </c>
      <c r="G314" s="73" t="s">
        <v>116</v>
      </c>
      <c r="H314" s="73" t="s">
        <v>820</v>
      </c>
      <c r="I314" s="73" t="s">
        <v>93</v>
      </c>
      <c r="J314" s="73" t="s">
        <v>902</v>
      </c>
      <c r="K314" s="74">
        <v>2.2999999999999998</v>
      </c>
      <c r="L314" s="157">
        <v>40</v>
      </c>
      <c r="M314" s="158" t="s">
        <v>879</v>
      </c>
      <c r="N314" s="158">
        <f>IF(Tabel3[[#This Row],[Uitvoerings-
momenten]]=0,0,Tabel3[[#This Row],[M2 vloer ]])</f>
        <v>2.2999999999999998</v>
      </c>
      <c r="O3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4" s="151">
        <f>Tabel3[[#This Row],[M2 vloer ]]*Tabel3[[#This Row],[Uitvoerings-
momenten]]</f>
        <v>459.99999999999994</v>
      </c>
      <c r="Q314" s="165">
        <f>VLOOKUP(Tabel3[[#This Row],[Frequentie]],Transformatie!$B$4:$D$12,3,0)</f>
        <v>10</v>
      </c>
      <c r="R314" s="26">
        <f>IF(Tabel3[[#This Row],[M2 op basis van uitvoeringsmomenten]]=0,0,VLOOKUP(Tabel3[[#This Row],[Ruimte categorie]],'4. Normen &amp; Tarieven'!$C$8:$L$27,Tabel3[[#This Row],[Transformatie]],0))</f>
        <v>100</v>
      </c>
      <c r="S314" s="26"/>
      <c r="T314" s="26"/>
      <c r="U314" s="26"/>
      <c r="V314" s="172">
        <f>IF(Tabel3[[#This Row],[Prestatienorm inschrijver]]=0,0,Tabel3[[#This Row],[M2 op basis van uitvoeringsmomenten]]/Tabel3[[#This Row],[Prestatienorm inschrijver]])</f>
        <v>4.5999999999999996</v>
      </c>
      <c r="W314" s="174">
        <f>Tabel3[[#This Row],[Aantal uur per jaar]]*$V$4</f>
        <v>4.5999999999999996</v>
      </c>
      <c r="X314" s="76"/>
    </row>
    <row r="315" spans="1:24" ht="14.1" customHeight="1" x14ac:dyDescent="0.25">
      <c r="A315" s="210" t="str">
        <f>_xlfn.CONCAT(Tabel3[[#This Row],[Locatie]],Tabel3[[#This Row],[Vloergroep]])</f>
        <v>De EendrachtHarde vloer</v>
      </c>
      <c r="C315" s="69" t="s">
        <v>229</v>
      </c>
      <c r="D315" s="70" t="s">
        <v>796</v>
      </c>
      <c r="E315" s="71" t="s">
        <v>8</v>
      </c>
      <c r="F315" s="72" t="s">
        <v>98</v>
      </c>
      <c r="G315" s="73" t="s">
        <v>21</v>
      </c>
      <c r="H315" s="73" t="s">
        <v>759</v>
      </c>
      <c r="I315" s="73" t="s">
        <v>22</v>
      </c>
      <c r="J315" s="73" t="s">
        <v>902</v>
      </c>
      <c r="K315" s="74">
        <v>4.5999999999999996</v>
      </c>
      <c r="L315" s="157">
        <v>40</v>
      </c>
      <c r="M315" s="158" t="s">
        <v>879</v>
      </c>
      <c r="N315" s="158">
        <f>IF(Tabel3[[#This Row],[Uitvoerings-
momenten]]=0,0,Tabel3[[#This Row],[M2 vloer ]])</f>
        <v>4.5999999999999996</v>
      </c>
      <c r="O3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5" s="151">
        <f>Tabel3[[#This Row],[M2 vloer ]]*Tabel3[[#This Row],[Uitvoerings-
momenten]]</f>
        <v>919.99999999999989</v>
      </c>
      <c r="Q315" s="165">
        <f>VLOOKUP(Tabel3[[#This Row],[Frequentie]],Transformatie!$B$4:$D$12,3,0)</f>
        <v>10</v>
      </c>
      <c r="R315" s="26">
        <f>IF(Tabel3[[#This Row],[M2 op basis van uitvoeringsmomenten]]=0,0,VLOOKUP(Tabel3[[#This Row],[Ruimte categorie]],'4. Normen &amp; Tarieven'!$C$8:$L$27,Tabel3[[#This Row],[Transformatie]],0))</f>
        <v>100</v>
      </c>
      <c r="S315" s="26"/>
      <c r="T315" s="26"/>
      <c r="U315" s="26"/>
      <c r="V315" s="172">
        <f>IF(Tabel3[[#This Row],[Prestatienorm inschrijver]]=0,0,Tabel3[[#This Row],[M2 op basis van uitvoeringsmomenten]]/Tabel3[[#This Row],[Prestatienorm inschrijver]])</f>
        <v>9.1999999999999993</v>
      </c>
      <c r="W315" s="174">
        <f>Tabel3[[#This Row],[Aantal uur per jaar]]*$V$4</f>
        <v>9.1999999999999993</v>
      </c>
      <c r="X315" s="76"/>
    </row>
    <row r="316" spans="1:24" ht="14.1" customHeight="1" x14ac:dyDescent="0.25">
      <c r="A316" s="210" t="str">
        <f>_xlfn.CONCAT(Tabel3[[#This Row],[Locatie]],Tabel3[[#This Row],[Vloergroep]])</f>
        <v>De EendrachtHarde vloer</v>
      </c>
      <c r="C316" s="69" t="s">
        <v>229</v>
      </c>
      <c r="D316" s="70" t="s">
        <v>796</v>
      </c>
      <c r="E316" s="71" t="s">
        <v>8</v>
      </c>
      <c r="F316" s="72" t="s">
        <v>99</v>
      </c>
      <c r="G316" s="73" t="s">
        <v>21</v>
      </c>
      <c r="H316" s="73" t="s">
        <v>759</v>
      </c>
      <c r="I316" s="73" t="s">
        <v>22</v>
      </c>
      <c r="J316" s="73" t="s">
        <v>902</v>
      </c>
      <c r="K316" s="74">
        <v>4.5999999999999996</v>
      </c>
      <c r="L316" s="157">
        <v>40</v>
      </c>
      <c r="M316" s="158" t="s">
        <v>879</v>
      </c>
      <c r="N316" s="158">
        <f>IF(Tabel3[[#This Row],[Uitvoerings-
momenten]]=0,0,Tabel3[[#This Row],[M2 vloer ]])</f>
        <v>4.5999999999999996</v>
      </c>
      <c r="O3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6" s="151">
        <f>Tabel3[[#This Row],[M2 vloer ]]*Tabel3[[#This Row],[Uitvoerings-
momenten]]</f>
        <v>919.99999999999989</v>
      </c>
      <c r="Q316" s="165">
        <f>VLOOKUP(Tabel3[[#This Row],[Frequentie]],Transformatie!$B$4:$D$12,3,0)</f>
        <v>10</v>
      </c>
      <c r="R316" s="26">
        <f>IF(Tabel3[[#This Row],[M2 op basis van uitvoeringsmomenten]]=0,0,VLOOKUP(Tabel3[[#This Row],[Ruimte categorie]],'4. Normen &amp; Tarieven'!$C$8:$L$27,Tabel3[[#This Row],[Transformatie]],0))</f>
        <v>100</v>
      </c>
      <c r="S316" s="26"/>
      <c r="T316" s="26"/>
      <c r="U316" s="26"/>
      <c r="V316" s="172">
        <f>IF(Tabel3[[#This Row],[Prestatienorm inschrijver]]=0,0,Tabel3[[#This Row],[M2 op basis van uitvoeringsmomenten]]/Tabel3[[#This Row],[Prestatienorm inschrijver]])</f>
        <v>9.1999999999999993</v>
      </c>
      <c r="W316" s="174">
        <f>Tabel3[[#This Row],[Aantal uur per jaar]]*$V$4</f>
        <v>9.1999999999999993</v>
      </c>
      <c r="X316" s="76"/>
    </row>
    <row r="317" spans="1:24" ht="14.1" customHeight="1" x14ac:dyDescent="0.25">
      <c r="A317" s="210" t="str">
        <f>_xlfn.CONCAT(Tabel3[[#This Row],[Locatie]],Tabel3[[#This Row],[Vloergroep]])</f>
        <v>De EendrachtLino</v>
      </c>
      <c r="C317" s="69" t="s">
        <v>229</v>
      </c>
      <c r="D317" s="70" t="s">
        <v>796</v>
      </c>
      <c r="E317" s="71" t="s">
        <v>8</v>
      </c>
      <c r="F317" s="72" t="s">
        <v>100</v>
      </c>
      <c r="G317" s="73" t="s">
        <v>64</v>
      </c>
      <c r="H317" s="73" t="s">
        <v>756</v>
      </c>
      <c r="I317" s="73" t="s">
        <v>17</v>
      </c>
      <c r="J317" s="73" t="s">
        <v>903</v>
      </c>
      <c r="K317" s="74">
        <v>6.9</v>
      </c>
      <c r="L317" s="157">
        <v>40</v>
      </c>
      <c r="M317" s="158" t="s">
        <v>875</v>
      </c>
      <c r="N317" s="158">
        <f>IF(Tabel3[[#This Row],[Uitvoerings-
momenten]]=0,0,Tabel3[[#This Row],[M2 vloer ]])</f>
        <v>6.9</v>
      </c>
      <c r="O3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17" s="151">
        <f>Tabel3[[#This Row],[M2 vloer ]]*Tabel3[[#This Row],[Uitvoerings-
momenten]]</f>
        <v>276</v>
      </c>
      <c r="Q317" s="165">
        <f>VLOOKUP(Tabel3[[#This Row],[Frequentie]],Transformatie!$B$4:$D$12,3,0)</f>
        <v>6</v>
      </c>
      <c r="R317" s="26">
        <f>IF(Tabel3[[#This Row],[M2 op basis van uitvoeringsmomenten]]=0,0,VLOOKUP(Tabel3[[#This Row],[Ruimte categorie]],'4. Normen &amp; Tarieven'!$C$8:$L$27,Tabel3[[#This Row],[Transformatie]],0))</f>
        <v>100</v>
      </c>
      <c r="S317" s="26"/>
      <c r="T317" s="26"/>
      <c r="U317" s="26"/>
      <c r="V317" s="172">
        <f>IF(Tabel3[[#This Row],[Prestatienorm inschrijver]]=0,0,Tabel3[[#This Row],[M2 op basis van uitvoeringsmomenten]]/Tabel3[[#This Row],[Prestatienorm inschrijver]])</f>
        <v>2.76</v>
      </c>
      <c r="W317" s="174">
        <f>Tabel3[[#This Row],[Aantal uur per jaar]]*$V$4</f>
        <v>2.76</v>
      </c>
      <c r="X317" s="78"/>
    </row>
    <row r="318" spans="1:24" ht="14.1" customHeight="1" x14ac:dyDescent="0.25">
      <c r="A318" s="210" t="str">
        <f>_xlfn.CONCAT(Tabel3[[#This Row],[Locatie]],Tabel3[[#This Row],[Vloergroep]])</f>
        <v>De EendrachtHarde vloer</v>
      </c>
      <c r="C318" s="69" t="s">
        <v>229</v>
      </c>
      <c r="D318" s="70" t="s">
        <v>796</v>
      </c>
      <c r="E318" s="71" t="s">
        <v>8</v>
      </c>
      <c r="F318" s="72" t="s">
        <v>102</v>
      </c>
      <c r="G318" s="73" t="s">
        <v>21</v>
      </c>
      <c r="H318" s="73" t="s">
        <v>759</v>
      </c>
      <c r="I318" s="73" t="s">
        <v>22</v>
      </c>
      <c r="J318" s="73" t="s">
        <v>902</v>
      </c>
      <c r="K318" s="74">
        <v>1.8</v>
      </c>
      <c r="L318" s="157">
        <v>40</v>
      </c>
      <c r="M318" s="158" t="s">
        <v>879</v>
      </c>
      <c r="N318" s="158">
        <f>IF(Tabel3[[#This Row],[Uitvoerings-
momenten]]=0,0,Tabel3[[#This Row],[M2 vloer ]])</f>
        <v>1.8</v>
      </c>
      <c r="O3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8" s="151">
        <f>Tabel3[[#This Row],[M2 vloer ]]*Tabel3[[#This Row],[Uitvoerings-
momenten]]</f>
        <v>360</v>
      </c>
      <c r="Q318" s="165">
        <f>VLOOKUP(Tabel3[[#This Row],[Frequentie]],Transformatie!$B$4:$D$12,3,0)</f>
        <v>10</v>
      </c>
      <c r="R318" s="26">
        <f>IF(Tabel3[[#This Row],[M2 op basis van uitvoeringsmomenten]]=0,0,VLOOKUP(Tabel3[[#This Row],[Ruimte categorie]],'4. Normen &amp; Tarieven'!$C$8:$L$27,Tabel3[[#This Row],[Transformatie]],0))</f>
        <v>100</v>
      </c>
      <c r="S318" s="26"/>
      <c r="T318" s="26"/>
      <c r="U318" s="26"/>
      <c r="V318" s="172">
        <f>IF(Tabel3[[#This Row],[Prestatienorm inschrijver]]=0,0,Tabel3[[#This Row],[M2 op basis van uitvoeringsmomenten]]/Tabel3[[#This Row],[Prestatienorm inschrijver]])</f>
        <v>3.6</v>
      </c>
      <c r="W318" s="174">
        <f>Tabel3[[#This Row],[Aantal uur per jaar]]*$V$4</f>
        <v>3.6</v>
      </c>
      <c r="X318" s="76"/>
    </row>
    <row r="319" spans="1:24" ht="14.1" customHeight="1" x14ac:dyDescent="0.25">
      <c r="A319" s="210" t="str">
        <f>_xlfn.CONCAT(Tabel3[[#This Row],[Locatie]],Tabel3[[#This Row],[Vloergroep]])</f>
        <v>De EendrachtHarde vloer</v>
      </c>
      <c r="C319" s="69" t="s">
        <v>229</v>
      </c>
      <c r="D319" s="70" t="s">
        <v>796</v>
      </c>
      <c r="E319" s="71" t="s">
        <v>8</v>
      </c>
      <c r="F319" s="72" t="s">
        <v>103</v>
      </c>
      <c r="G319" s="73" t="s">
        <v>21</v>
      </c>
      <c r="H319" s="73" t="s">
        <v>759</v>
      </c>
      <c r="I319" s="73" t="s">
        <v>22</v>
      </c>
      <c r="J319" s="73" t="s">
        <v>902</v>
      </c>
      <c r="K319" s="74">
        <v>9</v>
      </c>
      <c r="L319" s="157">
        <v>40</v>
      </c>
      <c r="M319" s="158" t="s">
        <v>879</v>
      </c>
      <c r="N319" s="158">
        <f>IF(Tabel3[[#This Row],[Uitvoerings-
momenten]]=0,0,Tabel3[[#This Row],[M2 vloer ]])</f>
        <v>9</v>
      </c>
      <c r="O3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9" s="151">
        <f>Tabel3[[#This Row],[M2 vloer ]]*Tabel3[[#This Row],[Uitvoerings-
momenten]]</f>
        <v>1800</v>
      </c>
      <c r="Q319" s="165">
        <f>VLOOKUP(Tabel3[[#This Row],[Frequentie]],Transformatie!$B$4:$D$12,3,0)</f>
        <v>10</v>
      </c>
      <c r="R319" s="26">
        <f>IF(Tabel3[[#This Row],[M2 op basis van uitvoeringsmomenten]]=0,0,VLOOKUP(Tabel3[[#This Row],[Ruimte categorie]],'4. Normen &amp; Tarieven'!$C$8:$L$27,Tabel3[[#This Row],[Transformatie]],0))</f>
        <v>100</v>
      </c>
      <c r="S319" s="26"/>
      <c r="T319" s="26"/>
      <c r="U319" s="26"/>
      <c r="V319" s="172">
        <f>IF(Tabel3[[#This Row],[Prestatienorm inschrijver]]=0,0,Tabel3[[#This Row],[M2 op basis van uitvoeringsmomenten]]/Tabel3[[#This Row],[Prestatienorm inschrijver]])</f>
        <v>18</v>
      </c>
      <c r="W319" s="174">
        <f>Tabel3[[#This Row],[Aantal uur per jaar]]*$V$4</f>
        <v>18</v>
      </c>
      <c r="X319" s="76"/>
    </row>
    <row r="320" spans="1:24" ht="14.1" customHeight="1" x14ac:dyDescent="0.25">
      <c r="A320" s="210" t="str">
        <f>_xlfn.CONCAT(Tabel3[[#This Row],[Locatie]],Tabel3[[#This Row],[Vloergroep]])</f>
        <v>De EendrachtLino</v>
      </c>
      <c r="C320" s="69" t="s">
        <v>229</v>
      </c>
      <c r="D320" s="70" t="s">
        <v>796</v>
      </c>
      <c r="E320" s="71" t="s">
        <v>8</v>
      </c>
      <c r="F320" s="72" t="s">
        <v>104</v>
      </c>
      <c r="G320" s="70" t="s">
        <v>19</v>
      </c>
      <c r="H320" s="73" t="s">
        <v>761</v>
      </c>
      <c r="I320" s="73" t="s">
        <v>225</v>
      </c>
      <c r="J320" s="73" t="s">
        <v>903</v>
      </c>
      <c r="K320" s="74">
        <v>9.6999999999999993</v>
      </c>
      <c r="L320" s="157">
        <v>40</v>
      </c>
      <c r="M320" s="158" t="s">
        <v>879</v>
      </c>
      <c r="N320" s="158">
        <f>IF(Tabel3[[#This Row],[Uitvoerings-
momenten]]=0,0,Tabel3[[#This Row],[M2 vloer ]])</f>
        <v>9.6999999999999993</v>
      </c>
      <c r="O3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0" s="151">
        <f>Tabel3[[#This Row],[M2 vloer ]]*Tabel3[[#This Row],[Uitvoerings-
momenten]]</f>
        <v>1939.9999999999998</v>
      </c>
      <c r="Q320" s="165">
        <f>VLOOKUP(Tabel3[[#This Row],[Frequentie]],Transformatie!$B$4:$D$12,3,0)</f>
        <v>10</v>
      </c>
      <c r="R320" s="26">
        <f>IF(Tabel3[[#This Row],[M2 op basis van uitvoeringsmomenten]]=0,0,VLOOKUP(Tabel3[[#This Row],[Ruimte categorie]],'4. Normen &amp; Tarieven'!$C$8:$L$27,Tabel3[[#This Row],[Transformatie]],0))</f>
        <v>100</v>
      </c>
      <c r="S320" s="26"/>
      <c r="T320" s="26"/>
      <c r="U320" s="26"/>
      <c r="V320" s="172">
        <f>IF(Tabel3[[#This Row],[Prestatienorm inschrijver]]=0,0,Tabel3[[#This Row],[M2 op basis van uitvoeringsmomenten]]/Tabel3[[#This Row],[Prestatienorm inschrijver]])</f>
        <v>19.399999999999999</v>
      </c>
      <c r="W320" s="174">
        <f>Tabel3[[#This Row],[Aantal uur per jaar]]*$V$4</f>
        <v>19.399999999999999</v>
      </c>
      <c r="X320" s="78"/>
    </row>
    <row r="321" spans="1:24" ht="14.1" customHeight="1" x14ac:dyDescent="0.25">
      <c r="A321" s="210" t="str">
        <f>_xlfn.CONCAT(Tabel3[[#This Row],[Locatie]],Tabel3[[#This Row],[Vloergroep]])</f>
        <v>De EendrachtLino</v>
      </c>
      <c r="C321" s="69" t="s">
        <v>229</v>
      </c>
      <c r="D321" s="70" t="s">
        <v>796</v>
      </c>
      <c r="E321" s="71" t="s">
        <v>8</v>
      </c>
      <c r="F321" s="72" t="s">
        <v>105</v>
      </c>
      <c r="G321" s="73" t="s">
        <v>41</v>
      </c>
      <c r="H321" s="73" t="s">
        <v>658</v>
      </c>
      <c r="I321" s="73" t="s">
        <v>17</v>
      </c>
      <c r="J321" s="73" t="s">
        <v>903</v>
      </c>
      <c r="K321" s="74">
        <v>56</v>
      </c>
      <c r="L321" s="157">
        <v>40</v>
      </c>
      <c r="M321" s="158" t="s">
        <v>879</v>
      </c>
      <c r="N321" s="158">
        <f>IF(Tabel3[[#This Row],[Uitvoerings-
momenten]]=0,0,Tabel3[[#This Row],[M2 vloer ]])</f>
        <v>56</v>
      </c>
      <c r="O3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1" s="151">
        <f>Tabel3[[#This Row],[M2 vloer ]]*Tabel3[[#This Row],[Uitvoerings-
momenten]]</f>
        <v>11200</v>
      </c>
      <c r="Q321" s="165">
        <f>VLOOKUP(Tabel3[[#This Row],[Frequentie]],Transformatie!$B$4:$D$12,3,0)</f>
        <v>10</v>
      </c>
      <c r="R321" s="26">
        <f>IF(Tabel3[[#This Row],[M2 op basis van uitvoeringsmomenten]]=0,0,VLOOKUP(Tabel3[[#This Row],[Ruimte categorie]],'4. Normen &amp; Tarieven'!$C$8:$L$27,Tabel3[[#This Row],[Transformatie]],0))</f>
        <v>100</v>
      </c>
      <c r="S321" s="26"/>
      <c r="T321" s="26"/>
      <c r="U321" s="26"/>
      <c r="V321" s="172">
        <f>IF(Tabel3[[#This Row],[Prestatienorm inschrijver]]=0,0,Tabel3[[#This Row],[M2 op basis van uitvoeringsmomenten]]/Tabel3[[#This Row],[Prestatienorm inschrijver]])</f>
        <v>112</v>
      </c>
      <c r="W321" s="174">
        <f>Tabel3[[#This Row],[Aantal uur per jaar]]*$V$4</f>
        <v>112</v>
      </c>
      <c r="X321" s="76"/>
    </row>
    <row r="322" spans="1:24" ht="14.1" customHeight="1" x14ac:dyDescent="0.25">
      <c r="A322" s="210" t="str">
        <f>_xlfn.CONCAT(Tabel3[[#This Row],[Locatie]],Tabel3[[#This Row],[Vloergroep]])</f>
        <v>De EendrachtLino</v>
      </c>
      <c r="C322" s="69" t="s">
        <v>229</v>
      </c>
      <c r="D322" s="70" t="s">
        <v>796</v>
      </c>
      <c r="E322" s="71" t="s">
        <v>8</v>
      </c>
      <c r="F322" s="72" t="s">
        <v>106</v>
      </c>
      <c r="G322" s="73" t="s">
        <v>41</v>
      </c>
      <c r="H322" s="73" t="s">
        <v>658</v>
      </c>
      <c r="I322" s="73" t="s">
        <v>17</v>
      </c>
      <c r="J322" s="73" t="s">
        <v>903</v>
      </c>
      <c r="K322" s="74">
        <v>56</v>
      </c>
      <c r="L322" s="157">
        <v>40</v>
      </c>
      <c r="M322" s="158" t="s">
        <v>879</v>
      </c>
      <c r="N322" s="158">
        <f>IF(Tabel3[[#This Row],[Uitvoerings-
momenten]]=0,0,Tabel3[[#This Row],[M2 vloer ]])</f>
        <v>56</v>
      </c>
      <c r="O3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2" s="151">
        <f>Tabel3[[#This Row],[M2 vloer ]]*Tabel3[[#This Row],[Uitvoerings-
momenten]]</f>
        <v>11200</v>
      </c>
      <c r="Q322" s="165">
        <f>VLOOKUP(Tabel3[[#This Row],[Frequentie]],Transformatie!$B$4:$D$12,3,0)</f>
        <v>10</v>
      </c>
      <c r="R322" s="26">
        <f>IF(Tabel3[[#This Row],[M2 op basis van uitvoeringsmomenten]]=0,0,VLOOKUP(Tabel3[[#This Row],[Ruimte categorie]],'4. Normen &amp; Tarieven'!$C$8:$L$27,Tabel3[[#This Row],[Transformatie]],0))</f>
        <v>100</v>
      </c>
      <c r="S322" s="26"/>
      <c r="T322" s="26"/>
      <c r="U322" s="26"/>
      <c r="V322" s="172">
        <f>IF(Tabel3[[#This Row],[Prestatienorm inschrijver]]=0,0,Tabel3[[#This Row],[M2 op basis van uitvoeringsmomenten]]/Tabel3[[#This Row],[Prestatienorm inschrijver]])</f>
        <v>112</v>
      </c>
      <c r="W322" s="174">
        <f>Tabel3[[#This Row],[Aantal uur per jaar]]*$V$4</f>
        <v>112</v>
      </c>
      <c r="X322" s="76"/>
    </row>
    <row r="323" spans="1:24" ht="14.1" customHeight="1" x14ac:dyDescent="0.25">
      <c r="A323" s="210" t="str">
        <f>_xlfn.CONCAT(Tabel3[[#This Row],[Locatie]],Tabel3[[#This Row],[Vloergroep]])</f>
        <v>De EendrachtTapijt</v>
      </c>
      <c r="C323" s="69" t="s">
        <v>229</v>
      </c>
      <c r="D323" s="70" t="s">
        <v>796</v>
      </c>
      <c r="E323" s="71" t="s">
        <v>8</v>
      </c>
      <c r="F323" s="72" t="s">
        <v>108</v>
      </c>
      <c r="G323" s="73" t="s">
        <v>37</v>
      </c>
      <c r="H323" s="73" t="s">
        <v>25</v>
      </c>
      <c r="I323" s="73" t="s">
        <v>14</v>
      </c>
      <c r="J323" s="73" t="s">
        <v>14</v>
      </c>
      <c r="K323" s="74">
        <v>21.3</v>
      </c>
      <c r="L323" s="157">
        <v>40</v>
      </c>
      <c r="M323" s="158" t="s">
        <v>877</v>
      </c>
      <c r="N323" s="158">
        <f>IF(Tabel3[[#This Row],[Uitvoerings-
momenten]]=0,0,Tabel3[[#This Row],[M2 vloer ]])</f>
        <v>21.3</v>
      </c>
      <c r="O3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23" s="151">
        <f>Tabel3[[#This Row],[M2 vloer ]]*Tabel3[[#This Row],[Uitvoerings-
momenten]]</f>
        <v>2556</v>
      </c>
      <c r="Q323" s="165">
        <f>VLOOKUP(Tabel3[[#This Row],[Frequentie]],Transformatie!$B$4:$D$12,3,0)</f>
        <v>8</v>
      </c>
      <c r="R323" s="26">
        <f>IF(Tabel3[[#This Row],[M2 op basis van uitvoeringsmomenten]]=0,0,VLOOKUP(Tabel3[[#This Row],[Ruimte categorie]],'4. Normen &amp; Tarieven'!$C$8:$L$27,Tabel3[[#This Row],[Transformatie]],0))</f>
        <v>90</v>
      </c>
      <c r="S323" s="26"/>
      <c r="T323" s="26"/>
      <c r="U323" s="26"/>
      <c r="V323" s="172">
        <f>IF(Tabel3[[#This Row],[Prestatienorm inschrijver]]=0,0,Tabel3[[#This Row],[M2 op basis van uitvoeringsmomenten]]/Tabel3[[#This Row],[Prestatienorm inschrijver]])</f>
        <v>28.4</v>
      </c>
      <c r="W323" s="174">
        <f>Tabel3[[#This Row],[Aantal uur per jaar]]*$V$4</f>
        <v>28.4</v>
      </c>
      <c r="X323" s="76"/>
    </row>
    <row r="324" spans="1:24" ht="14.1" customHeight="1" x14ac:dyDescent="0.25">
      <c r="A324" s="210" t="str">
        <f>_xlfn.CONCAT(Tabel3[[#This Row],[Locatie]],Tabel3[[#This Row],[Vloergroep]])</f>
        <v>De EendrachtTapijt</v>
      </c>
      <c r="C324" s="69" t="s">
        <v>229</v>
      </c>
      <c r="D324" s="70" t="s">
        <v>796</v>
      </c>
      <c r="E324" s="71" t="s">
        <v>8</v>
      </c>
      <c r="F324" s="72" t="s">
        <v>109</v>
      </c>
      <c r="G324" s="73" t="s">
        <v>31</v>
      </c>
      <c r="H324" s="73" t="s">
        <v>815</v>
      </c>
      <c r="I324" s="73" t="s">
        <v>14</v>
      </c>
      <c r="J324" s="73" t="s">
        <v>14</v>
      </c>
      <c r="K324" s="74">
        <v>30.1</v>
      </c>
      <c r="L324" s="157">
        <v>40</v>
      </c>
      <c r="M324" s="158" t="s">
        <v>879</v>
      </c>
      <c r="N324" s="158">
        <f>IF(Tabel3[[#This Row],[Uitvoerings-
momenten]]=0,0,Tabel3[[#This Row],[M2 vloer ]])</f>
        <v>30.1</v>
      </c>
      <c r="O3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4" s="151">
        <f>Tabel3[[#This Row],[M2 vloer ]]*Tabel3[[#This Row],[Uitvoerings-
momenten]]</f>
        <v>6020</v>
      </c>
      <c r="Q324" s="165">
        <f>VLOOKUP(Tabel3[[#This Row],[Frequentie]],Transformatie!$B$4:$D$12,3,0)</f>
        <v>10</v>
      </c>
      <c r="R324" s="26">
        <f>IF(Tabel3[[#This Row],[M2 op basis van uitvoeringsmomenten]]=0,0,VLOOKUP(Tabel3[[#This Row],[Ruimte categorie]],'4. Normen &amp; Tarieven'!$C$8:$L$27,Tabel3[[#This Row],[Transformatie]],0))</f>
        <v>100</v>
      </c>
      <c r="S324" s="26"/>
      <c r="T324" s="26"/>
      <c r="U324" s="26"/>
      <c r="V324" s="172">
        <f>IF(Tabel3[[#This Row],[Prestatienorm inschrijver]]=0,0,Tabel3[[#This Row],[M2 op basis van uitvoeringsmomenten]]/Tabel3[[#This Row],[Prestatienorm inschrijver]])</f>
        <v>60.2</v>
      </c>
      <c r="W324" s="174">
        <f>Tabel3[[#This Row],[Aantal uur per jaar]]*$V$4</f>
        <v>60.2</v>
      </c>
      <c r="X324" s="76"/>
    </row>
    <row r="325" spans="1:24" ht="14.1" customHeight="1" x14ac:dyDescent="0.25">
      <c r="A325" s="210" t="str">
        <f>_xlfn.CONCAT(Tabel3[[#This Row],[Locatie]],Tabel3[[#This Row],[Vloergroep]])</f>
        <v>De EendrachtLino</v>
      </c>
      <c r="C325" s="69" t="s">
        <v>229</v>
      </c>
      <c r="D325" s="70" t="s">
        <v>796</v>
      </c>
      <c r="E325" s="71" t="s">
        <v>8</v>
      </c>
      <c r="F325" s="72" t="s">
        <v>110</v>
      </c>
      <c r="G325" s="73" t="s">
        <v>156</v>
      </c>
      <c r="H325" s="73" t="s">
        <v>815</v>
      </c>
      <c r="I325" s="73" t="s">
        <v>225</v>
      </c>
      <c r="J325" s="73" t="s">
        <v>903</v>
      </c>
      <c r="K325" s="74">
        <v>10.7</v>
      </c>
      <c r="L325" s="157">
        <v>40</v>
      </c>
      <c r="M325" s="158" t="s">
        <v>879</v>
      </c>
      <c r="N325" s="158">
        <f>IF(Tabel3[[#This Row],[Uitvoerings-
momenten]]=0,0,Tabel3[[#This Row],[M2 vloer ]])</f>
        <v>10.7</v>
      </c>
      <c r="O3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5" s="151">
        <f>Tabel3[[#This Row],[M2 vloer ]]*Tabel3[[#This Row],[Uitvoerings-
momenten]]</f>
        <v>2140</v>
      </c>
      <c r="Q325" s="165">
        <f>VLOOKUP(Tabel3[[#This Row],[Frequentie]],Transformatie!$B$4:$D$12,3,0)</f>
        <v>10</v>
      </c>
      <c r="R325" s="26">
        <f>IF(Tabel3[[#This Row],[M2 op basis van uitvoeringsmomenten]]=0,0,VLOOKUP(Tabel3[[#This Row],[Ruimte categorie]],'4. Normen &amp; Tarieven'!$C$8:$L$27,Tabel3[[#This Row],[Transformatie]],0))</f>
        <v>100</v>
      </c>
      <c r="S325" s="26"/>
      <c r="T325" s="26"/>
      <c r="U325" s="26"/>
      <c r="V325" s="172">
        <f>IF(Tabel3[[#This Row],[Prestatienorm inschrijver]]=0,0,Tabel3[[#This Row],[M2 op basis van uitvoeringsmomenten]]/Tabel3[[#This Row],[Prestatienorm inschrijver]])</f>
        <v>21.4</v>
      </c>
      <c r="W325" s="174">
        <f>Tabel3[[#This Row],[Aantal uur per jaar]]*$V$4</f>
        <v>21.4</v>
      </c>
      <c r="X325" s="76"/>
    </row>
    <row r="326" spans="1:24" ht="14.1" customHeight="1" x14ac:dyDescent="0.25">
      <c r="A326" s="210" t="str">
        <f>_xlfn.CONCAT(Tabel3[[#This Row],[Locatie]],Tabel3[[#This Row],[Vloergroep]])</f>
        <v>De EendrachtLino</v>
      </c>
      <c r="C326" s="69" t="s">
        <v>229</v>
      </c>
      <c r="D326" s="70" t="s">
        <v>796</v>
      </c>
      <c r="E326" s="71" t="s">
        <v>8</v>
      </c>
      <c r="F326" s="72" t="s">
        <v>111</v>
      </c>
      <c r="G326" s="73" t="s">
        <v>51</v>
      </c>
      <c r="H326" s="73" t="s">
        <v>756</v>
      </c>
      <c r="I326" s="73" t="s">
        <v>17</v>
      </c>
      <c r="J326" s="73" t="s">
        <v>903</v>
      </c>
      <c r="K326" s="74">
        <v>6</v>
      </c>
      <c r="L326" s="157">
        <v>40</v>
      </c>
      <c r="M326" s="158" t="s">
        <v>886</v>
      </c>
      <c r="N326" s="158">
        <f>IF(Tabel3[[#This Row],[Uitvoerings-
momenten]]=0,0,Tabel3[[#This Row],[M2 vloer ]])</f>
        <v>0</v>
      </c>
      <c r="O3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6" s="151">
        <f>Tabel3[[#This Row],[M2 vloer ]]*Tabel3[[#This Row],[Uitvoerings-
momenten]]</f>
        <v>0</v>
      </c>
      <c r="Q326" s="165">
        <f>VLOOKUP(Tabel3[[#This Row],[Frequentie]],Transformatie!$B$4:$D$12,3,0)</f>
        <v>0</v>
      </c>
      <c r="R326" s="26">
        <f>IF(Tabel3[[#This Row],[M2 op basis van uitvoeringsmomenten]]=0,0,VLOOKUP(Tabel3[[#This Row],[Ruimte categorie]],'4. Normen &amp; Tarieven'!$C$8:$L$27,Tabel3[[#This Row],[Transformatie]],0))</f>
        <v>0</v>
      </c>
      <c r="S326" s="26"/>
      <c r="T326" s="26"/>
      <c r="U326" s="26"/>
      <c r="V326" s="172">
        <f>IF(Tabel3[[#This Row],[Prestatienorm inschrijver]]=0,0,Tabel3[[#This Row],[M2 op basis van uitvoeringsmomenten]]/Tabel3[[#This Row],[Prestatienorm inschrijver]])</f>
        <v>0</v>
      </c>
      <c r="W326" s="174">
        <f>Tabel3[[#This Row],[Aantal uur per jaar]]*$V$4</f>
        <v>0</v>
      </c>
      <c r="X326" s="76"/>
    </row>
    <row r="327" spans="1:24" ht="14.1" customHeight="1" x14ac:dyDescent="0.25">
      <c r="A327" s="210" t="str">
        <f>_xlfn.CONCAT(Tabel3[[#This Row],[Locatie]],Tabel3[[#This Row],[Vloergroep]])</f>
        <v>De EendrachtLino</v>
      </c>
      <c r="C327" s="69" t="s">
        <v>229</v>
      </c>
      <c r="D327" s="70" t="s">
        <v>796</v>
      </c>
      <c r="E327" s="71" t="s">
        <v>8</v>
      </c>
      <c r="F327" s="72" t="s">
        <v>113</v>
      </c>
      <c r="G327" s="73" t="s">
        <v>68</v>
      </c>
      <c r="H327" s="73" t="s">
        <v>762</v>
      </c>
      <c r="I327" s="73" t="s">
        <v>17</v>
      </c>
      <c r="J327" s="73" t="s">
        <v>903</v>
      </c>
      <c r="K327" s="74">
        <v>10</v>
      </c>
      <c r="L327" s="157">
        <v>40</v>
      </c>
      <c r="M327" s="158" t="s">
        <v>879</v>
      </c>
      <c r="N327" s="158">
        <f>IF(Tabel3[[#This Row],[Uitvoerings-
momenten]]=0,0,Tabel3[[#This Row],[M2 vloer ]])</f>
        <v>10</v>
      </c>
      <c r="O3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7" s="151">
        <f>Tabel3[[#This Row],[M2 vloer ]]*Tabel3[[#This Row],[Uitvoerings-
momenten]]</f>
        <v>2000</v>
      </c>
      <c r="Q327" s="165">
        <f>VLOOKUP(Tabel3[[#This Row],[Frequentie]],Transformatie!$B$4:$D$12,3,0)</f>
        <v>10</v>
      </c>
      <c r="R327" s="26">
        <f>IF(Tabel3[[#This Row],[M2 op basis van uitvoeringsmomenten]]=0,0,VLOOKUP(Tabel3[[#This Row],[Ruimte categorie]],'4. Normen &amp; Tarieven'!$C$8:$L$27,Tabel3[[#This Row],[Transformatie]],0))</f>
        <v>100</v>
      </c>
      <c r="S327" s="26"/>
      <c r="T327" s="26"/>
      <c r="U327" s="26"/>
      <c r="V327" s="172">
        <f>IF(Tabel3[[#This Row],[Prestatienorm inschrijver]]=0,0,Tabel3[[#This Row],[M2 op basis van uitvoeringsmomenten]]/Tabel3[[#This Row],[Prestatienorm inschrijver]])</f>
        <v>20</v>
      </c>
      <c r="W327" s="174">
        <f>Tabel3[[#This Row],[Aantal uur per jaar]]*$V$4</f>
        <v>20</v>
      </c>
      <c r="X327" s="76"/>
    </row>
    <row r="328" spans="1:24" ht="14.1" customHeight="1" x14ac:dyDescent="0.25">
      <c r="A328" s="210" t="str">
        <f>_xlfn.CONCAT(Tabel3[[#This Row],[Locatie]],Tabel3[[#This Row],[Vloergroep]])</f>
        <v>De EendrachtLino</v>
      </c>
      <c r="C328" s="69" t="s">
        <v>229</v>
      </c>
      <c r="D328" s="70" t="s">
        <v>796</v>
      </c>
      <c r="E328" s="71" t="s">
        <v>8</v>
      </c>
      <c r="F328" s="72" t="s">
        <v>120</v>
      </c>
      <c r="G328" s="73" t="s">
        <v>230</v>
      </c>
      <c r="H328" s="73" t="s">
        <v>762</v>
      </c>
      <c r="I328" s="73" t="s">
        <v>17</v>
      </c>
      <c r="J328" s="73" t="s">
        <v>903</v>
      </c>
      <c r="K328" s="74">
        <v>10</v>
      </c>
      <c r="L328" s="157">
        <v>40</v>
      </c>
      <c r="M328" s="158" t="s">
        <v>872</v>
      </c>
      <c r="N328" s="158">
        <f>IF(Tabel3[[#This Row],[Uitvoerings-
momenten]]=0,0,Tabel3[[#This Row],[M2 vloer ]])</f>
        <v>10</v>
      </c>
      <c r="O3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328" s="151">
        <f>Tabel3[[#This Row],[M2 vloer ]]*Tabel3[[#This Row],[Uitvoerings-
momenten]]</f>
        <v>20</v>
      </c>
      <c r="Q328" s="165">
        <f>VLOOKUP(Tabel3[[#This Row],[Frequentie]],Transformatie!$B$4:$D$12,3,0)</f>
        <v>4</v>
      </c>
      <c r="R328" s="26">
        <f>IF(Tabel3[[#This Row],[M2 op basis van uitvoeringsmomenten]]=0,0,VLOOKUP(Tabel3[[#This Row],[Ruimte categorie]],'4. Normen &amp; Tarieven'!$C$8:$L$27,Tabel3[[#This Row],[Transformatie]],0))</f>
        <v>100</v>
      </c>
      <c r="S328" s="26"/>
      <c r="T328" s="26"/>
      <c r="U328" s="26"/>
      <c r="V328" s="172">
        <f>IF(Tabel3[[#This Row],[Prestatienorm inschrijver]]=0,0,Tabel3[[#This Row],[M2 op basis van uitvoeringsmomenten]]/Tabel3[[#This Row],[Prestatienorm inschrijver]])</f>
        <v>0.2</v>
      </c>
      <c r="W328" s="174">
        <f>Tabel3[[#This Row],[Aantal uur per jaar]]*$V$4</f>
        <v>0.2</v>
      </c>
      <c r="X328" s="78"/>
    </row>
    <row r="329" spans="1:24" ht="14.1" customHeight="1" x14ac:dyDescent="0.25">
      <c r="A329" s="210" t="str">
        <f>_xlfn.CONCAT(Tabel3[[#This Row],[Locatie]],Tabel3[[#This Row],[Vloergroep]])</f>
        <v>De EendrachtLino</v>
      </c>
      <c r="C329" s="69" t="s">
        <v>229</v>
      </c>
      <c r="D329" s="70" t="s">
        <v>796</v>
      </c>
      <c r="E329" s="71" t="s">
        <v>69</v>
      </c>
      <c r="F329" s="72" t="s">
        <v>70</v>
      </c>
      <c r="G329" s="70" t="s">
        <v>19</v>
      </c>
      <c r="H329" s="73" t="s">
        <v>761</v>
      </c>
      <c r="I329" s="73" t="s">
        <v>17</v>
      </c>
      <c r="J329" s="73" t="s">
        <v>903</v>
      </c>
      <c r="K329" s="74">
        <v>21.1</v>
      </c>
      <c r="L329" s="157">
        <v>40</v>
      </c>
      <c r="M329" s="158" t="s">
        <v>879</v>
      </c>
      <c r="N329" s="158">
        <f>IF(Tabel3[[#This Row],[Uitvoerings-
momenten]]=0,0,Tabel3[[#This Row],[M2 vloer ]])</f>
        <v>21.1</v>
      </c>
      <c r="O3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9" s="151">
        <f>Tabel3[[#This Row],[M2 vloer ]]*Tabel3[[#This Row],[Uitvoerings-
momenten]]</f>
        <v>4220</v>
      </c>
      <c r="Q329" s="165">
        <f>VLOOKUP(Tabel3[[#This Row],[Frequentie]],Transformatie!$B$4:$D$12,3,0)</f>
        <v>10</v>
      </c>
      <c r="R329" s="26">
        <f>IF(Tabel3[[#This Row],[M2 op basis van uitvoeringsmomenten]]=0,0,VLOOKUP(Tabel3[[#This Row],[Ruimte categorie]],'4. Normen &amp; Tarieven'!$C$8:$L$27,Tabel3[[#This Row],[Transformatie]],0))</f>
        <v>100</v>
      </c>
      <c r="S329" s="26"/>
      <c r="T329" s="26"/>
      <c r="U329" s="26"/>
      <c r="V329" s="172">
        <f>IF(Tabel3[[#This Row],[Prestatienorm inschrijver]]=0,0,Tabel3[[#This Row],[M2 op basis van uitvoeringsmomenten]]/Tabel3[[#This Row],[Prestatienorm inschrijver]])</f>
        <v>42.2</v>
      </c>
      <c r="W329" s="174">
        <f>Tabel3[[#This Row],[Aantal uur per jaar]]*$V$4</f>
        <v>42.2</v>
      </c>
      <c r="X329" s="78"/>
    </row>
    <row r="330" spans="1:24" ht="14.1" customHeight="1" x14ac:dyDescent="0.25">
      <c r="A330" s="210" t="str">
        <f>_xlfn.CONCAT(Tabel3[[#This Row],[Locatie]],Tabel3[[#This Row],[Vloergroep]])</f>
        <v>De EendrachtLino</v>
      </c>
      <c r="C330" s="69" t="s">
        <v>229</v>
      </c>
      <c r="D330" s="70" t="s">
        <v>796</v>
      </c>
      <c r="E330" s="71" t="s">
        <v>69</v>
      </c>
      <c r="F330" s="72" t="s">
        <v>71</v>
      </c>
      <c r="G330" s="73" t="s">
        <v>228</v>
      </c>
      <c r="H330" s="73" t="s">
        <v>398</v>
      </c>
      <c r="I330" s="73" t="s">
        <v>17</v>
      </c>
      <c r="J330" s="73" t="s">
        <v>903</v>
      </c>
      <c r="K330" s="74">
        <v>59.2</v>
      </c>
      <c r="L330" s="157">
        <v>40</v>
      </c>
      <c r="M330" s="158" t="s">
        <v>879</v>
      </c>
      <c r="N330" s="158">
        <f>IF(Tabel3[[#This Row],[Uitvoerings-
momenten]]=0,0,Tabel3[[#This Row],[M2 vloer ]])</f>
        <v>59.2</v>
      </c>
      <c r="O3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0" s="151">
        <f>Tabel3[[#This Row],[M2 vloer ]]*Tabel3[[#This Row],[Uitvoerings-
momenten]]</f>
        <v>11840</v>
      </c>
      <c r="Q330" s="165">
        <f>VLOOKUP(Tabel3[[#This Row],[Frequentie]],Transformatie!$B$4:$D$12,3,0)</f>
        <v>10</v>
      </c>
      <c r="R330" s="26">
        <f>IF(Tabel3[[#This Row],[M2 op basis van uitvoeringsmomenten]]=0,0,VLOOKUP(Tabel3[[#This Row],[Ruimte categorie]],'4. Normen &amp; Tarieven'!$C$8:$L$27,Tabel3[[#This Row],[Transformatie]],0))</f>
        <v>100</v>
      </c>
      <c r="S330" s="26"/>
      <c r="T330" s="26"/>
      <c r="U330" s="26"/>
      <c r="V330" s="172">
        <f>IF(Tabel3[[#This Row],[Prestatienorm inschrijver]]=0,0,Tabel3[[#This Row],[M2 op basis van uitvoeringsmomenten]]/Tabel3[[#This Row],[Prestatienorm inschrijver]])</f>
        <v>118.4</v>
      </c>
      <c r="W330" s="174">
        <f>Tabel3[[#This Row],[Aantal uur per jaar]]*$V$4</f>
        <v>118.4</v>
      </c>
      <c r="X330" s="76"/>
    </row>
    <row r="331" spans="1:24" ht="14.1" customHeight="1" x14ac:dyDescent="0.25">
      <c r="A331" s="210" t="str">
        <f>_xlfn.CONCAT(Tabel3[[#This Row],[Locatie]],Tabel3[[#This Row],[Vloergroep]])</f>
        <v>De EendrachtLino</v>
      </c>
      <c r="C331" s="69" t="s">
        <v>229</v>
      </c>
      <c r="D331" s="70" t="s">
        <v>796</v>
      </c>
      <c r="E331" s="71" t="s">
        <v>69</v>
      </c>
      <c r="F331" s="72" t="s">
        <v>72</v>
      </c>
      <c r="G331" s="73" t="s">
        <v>51</v>
      </c>
      <c r="H331" s="73" t="s">
        <v>756</v>
      </c>
      <c r="I331" s="73" t="s">
        <v>17</v>
      </c>
      <c r="J331" s="73" t="s">
        <v>903</v>
      </c>
      <c r="K331" s="74">
        <v>18.3</v>
      </c>
      <c r="L331" s="157">
        <v>40</v>
      </c>
      <c r="M331" s="158" t="s">
        <v>886</v>
      </c>
      <c r="N331" s="158">
        <f>IF(Tabel3[[#This Row],[Uitvoerings-
momenten]]=0,0,Tabel3[[#This Row],[M2 vloer ]])</f>
        <v>0</v>
      </c>
      <c r="O3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1" s="151">
        <f>Tabel3[[#This Row],[M2 vloer ]]*Tabel3[[#This Row],[Uitvoerings-
momenten]]</f>
        <v>0</v>
      </c>
      <c r="Q331" s="165">
        <f>VLOOKUP(Tabel3[[#This Row],[Frequentie]],Transformatie!$B$4:$D$12,3,0)</f>
        <v>0</v>
      </c>
      <c r="R331" s="26">
        <f>IF(Tabel3[[#This Row],[M2 op basis van uitvoeringsmomenten]]=0,0,VLOOKUP(Tabel3[[#This Row],[Ruimte categorie]],'4. Normen &amp; Tarieven'!$C$8:$L$27,Tabel3[[#This Row],[Transformatie]],0))</f>
        <v>0</v>
      </c>
      <c r="S331" s="26"/>
      <c r="T331" s="26"/>
      <c r="U331" s="26"/>
      <c r="V331" s="172">
        <f>IF(Tabel3[[#This Row],[Prestatienorm inschrijver]]=0,0,Tabel3[[#This Row],[M2 op basis van uitvoeringsmomenten]]/Tabel3[[#This Row],[Prestatienorm inschrijver]])</f>
        <v>0</v>
      </c>
      <c r="W331" s="174">
        <f>Tabel3[[#This Row],[Aantal uur per jaar]]*$V$4</f>
        <v>0</v>
      </c>
      <c r="X331" s="76"/>
    </row>
    <row r="332" spans="1:24" ht="14.1" customHeight="1" x14ac:dyDescent="0.25">
      <c r="A332" s="210" t="str">
        <f>_xlfn.CONCAT(Tabel3[[#This Row],[Locatie]],Tabel3[[#This Row],[Vloergroep]])</f>
        <v>De EendrachtLino</v>
      </c>
      <c r="C332" s="69" t="s">
        <v>229</v>
      </c>
      <c r="D332" s="70" t="s">
        <v>796</v>
      </c>
      <c r="E332" s="71" t="s">
        <v>69</v>
      </c>
      <c r="F332" s="72" t="s">
        <v>73</v>
      </c>
      <c r="G332" s="73" t="s">
        <v>51</v>
      </c>
      <c r="H332" s="73" t="s">
        <v>756</v>
      </c>
      <c r="I332" s="73" t="s">
        <v>17</v>
      </c>
      <c r="J332" s="73" t="s">
        <v>903</v>
      </c>
      <c r="K332" s="74">
        <v>11.7</v>
      </c>
      <c r="L332" s="157">
        <v>40</v>
      </c>
      <c r="M332" s="158" t="s">
        <v>886</v>
      </c>
      <c r="N332" s="158">
        <f>IF(Tabel3[[#This Row],[Uitvoerings-
momenten]]=0,0,Tabel3[[#This Row],[M2 vloer ]])</f>
        <v>0</v>
      </c>
      <c r="O3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2" s="151">
        <f>Tabel3[[#This Row],[M2 vloer ]]*Tabel3[[#This Row],[Uitvoerings-
momenten]]</f>
        <v>0</v>
      </c>
      <c r="Q332" s="165">
        <f>VLOOKUP(Tabel3[[#This Row],[Frequentie]],Transformatie!$B$4:$D$12,3,0)</f>
        <v>0</v>
      </c>
      <c r="R332" s="26">
        <f>IF(Tabel3[[#This Row],[M2 op basis van uitvoeringsmomenten]]=0,0,VLOOKUP(Tabel3[[#This Row],[Ruimte categorie]],'4. Normen &amp; Tarieven'!$C$8:$L$27,Tabel3[[#This Row],[Transformatie]],0))</f>
        <v>0</v>
      </c>
      <c r="S332" s="26"/>
      <c r="T332" s="26"/>
      <c r="U332" s="26"/>
      <c r="V332" s="172">
        <f>IF(Tabel3[[#This Row],[Prestatienorm inschrijver]]=0,0,Tabel3[[#This Row],[M2 op basis van uitvoeringsmomenten]]/Tabel3[[#This Row],[Prestatienorm inschrijver]])</f>
        <v>0</v>
      </c>
      <c r="W332" s="174">
        <f>Tabel3[[#This Row],[Aantal uur per jaar]]*$V$4</f>
        <v>0</v>
      </c>
      <c r="X332" s="76"/>
    </row>
    <row r="333" spans="1:24" ht="14.1" customHeight="1" x14ac:dyDescent="0.25">
      <c r="A333" s="210" t="str">
        <f>_xlfn.CONCAT(Tabel3[[#This Row],[Locatie]],Tabel3[[#This Row],[Vloergroep]])</f>
        <v>De EendrachtLino</v>
      </c>
      <c r="C333" s="69" t="s">
        <v>229</v>
      </c>
      <c r="D333" s="70" t="s">
        <v>796</v>
      </c>
      <c r="E333" s="71" t="s">
        <v>69</v>
      </c>
      <c r="F333" s="72" t="s">
        <v>74</v>
      </c>
      <c r="G333" s="73" t="s">
        <v>228</v>
      </c>
      <c r="H333" s="73" t="s">
        <v>398</v>
      </c>
      <c r="I333" s="73" t="s">
        <v>17</v>
      </c>
      <c r="J333" s="73" t="s">
        <v>903</v>
      </c>
      <c r="K333" s="74">
        <v>40.4</v>
      </c>
      <c r="L333" s="157">
        <v>40</v>
      </c>
      <c r="M333" s="158" t="s">
        <v>879</v>
      </c>
      <c r="N333" s="158">
        <f>IF(Tabel3[[#This Row],[Uitvoerings-
momenten]]=0,0,Tabel3[[#This Row],[M2 vloer ]])</f>
        <v>40.4</v>
      </c>
      <c r="O3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3" s="151">
        <f>Tabel3[[#This Row],[M2 vloer ]]*Tabel3[[#This Row],[Uitvoerings-
momenten]]</f>
        <v>8080</v>
      </c>
      <c r="Q333" s="165">
        <f>VLOOKUP(Tabel3[[#This Row],[Frequentie]],Transformatie!$B$4:$D$12,3,0)</f>
        <v>10</v>
      </c>
      <c r="R333" s="26">
        <f>IF(Tabel3[[#This Row],[M2 op basis van uitvoeringsmomenten]]=0,0,VLOOKUP(Tabel3[[#This Row],[Ruimte categorie]],'4. Normen &amp; Tarieven'!$C$8:$L$27,Tabel3[[#This Row],[Transformatie]],0))</f>
        <v>100</v>
      </c>
      <c r="S333" s="26"/>
      <c r="T333" s="26"/>
      <c r="U333" s="26"/>
      <c r="V333" s="172">
        <f>IF(Tabel3[[#This Row],[Prestatienorm inschrijver]]=0,0,Tabel3[[#This Row],[M2 op basis van uitvoeringsmomenten]]/Tabel3[[#This Row],[Prestatienorm inschrijver]])</f>
        <v>80.8</v>
      </c>
      <c r="W333" s="174">
        <f>Tabel3[[#This Row],[Aantal uur per jaar]]*$V$4</f>
        <v>80.8</v>
      </c>
      <c r="X333" s="76"/>
    </row>
    <row r="334" spans="1:24" ht="14.1" customHeight="1" x14ac:dyDescent="0.25">
      <c r="A334" s="210" t="str">
        <f>_xlfn.CONCAT(Tabel3[[#This Row],[Locatie]],Tabel3[[#This Row],[Vloergroep]])</f>
        <v>De HorstHarde vloer</v>
      </c>
      <c r="C334" s="69" t="s">
        <v>231</v>
      </c>
      <c r="D334" s="70" t="s">
        <v>797</v>
      </c>
      <c r="E334" s="71" t="s">
        <v>8</v>
      </c>
      <c r="F334" s="72" t="s">
        <v>9</v>
      </c>
      <c r="G334" s="73" t="s">
        <v>10</v>
      </c>
      <c r="H334" s="73" t="s">
        <v>821</v>
      </c>
      <c r="I334" s="73" t="s">
        <v>11</v>
      </c>
      <c r="J334" s="73" t="s">
        <v>902</v>
      </c>
      <c r="K334" s="74">
        <v>25</v>
      </c>
      <c r="L334" s="157">
        <v>40</v>
      </c>
      <c r="M334" s="158" t="s">
        <v>879</v>
      </c>
      <c r="N334" s="158">
        <f>IF(Tabel3[[#This Row],[Uitvoerings-
momenten]]=0,0,Tabel3[[#This Row],[M2 vloer ]])</f>
        <v>25</v>
      </c>
      <c r="O3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4" s="151">
        <f>Tabel3[[#This Row],[M2 vloer ]]*Tabel3[[#This Row],[Uitvoerings-
momenten]]</f>
        <v>5000</v>
      </c>
      <c r="Q334" s="165">
        <f>VLOOKUP(Tabel3[[#This Row],[Frequentie]],Transformatie!$B$4:$D$12,3,0)</f>
        <v>10</v>
      </c>
      <c r="R334" s="26">
        <f>IF(Tabel3[[#This Row],[M2 op basis van uitvoeringsmomenten]]=0,0,VLOOKUP(Tabel3[[#This Row],[Ruimte categorie]],'4. Normen &amp; Tarieven'!$C$8:$L$27,Tabel3[[#This Row],[Transformatie]],0))</f>
        <v>100</v>
      </c>
      <c r="S334" s="26"/>
      <c r="T334" s="26"/>
      <c r="U334" s="26"/>
      <c r="V334" s="172">
        <f>IF(Tabel3[[#This Row],[Prestatienorm inschrijver]]=0,0,Tabel3[[#This Row],[M2 op basis van uitvoeringsmomenten]]/Tabel3[[#This Row],[Prestatienorm inschrijver]])</f>
        <v>50</v>
      </c>
      <c r="W334" s="174">
        <f>Tabel3[[#This Row],[Aantal uur per jaar]]*$V$4</f>
        <v>50</v>
      </c>
      <c r="X334" s="76"/>
    </row>
    <row r="335" spans="1:24" ht="14.1" customHeight="1" x14ac:dyDescent="0.25">
      <c r="A335" s="210" t="str">
        <f>_xlfn.CONCAT(Tabel3[[#This Row],[Locatie]],Tabel3[[#This Row],[Vloergroep]])</f>
        <v>De HorstHarde vloer</v>
      </c>
      <c r="C335" s="69" t="s">
        <v>231</v>
      </c>
      <c r="D335" s="70" t="s">
        <v>797</v>
      </c>
      <c r="E335" s="71" t="s">
        <v>8</v>
      </c>
      <c r="F335" s="72" t="s">
        <v>9</v>
      </c>
      <c r="G335" s="73" t="s">
        <v>10</v>
      </c>
      <c r="H335" s="73" t="s">
        <v>821</v>
      </c>
      <c r="I335" s="73" t="s">
        <v>11</v>
      </c>
      <c r="J335" s="73" t="s">
        <v>902</v>
      </c>
      <c r="K335" s="74">
        <v>25</v>
      </c>
      <c r="L335" s="157">
        <v>40</v>
      </c>
      <c r="M335" s="158" t="s">
        <v>879</v>
      </c>
      <c r="N335" s="158">
        <f>IF(Tabel3[[#This Row],[Uitvoerings-
momenten]]=0,0,Tabel3[[#This Row],[M2 vloer ]])</f>
        <v>25</v>
      </c>
      <c r="O3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5" s="151">
        <f>Tabel3[[#This Row],[M2 vloer ]]*Tabel3[[#This Row],[Uitvoerings-
momenten]]</f>
        <v>5000</v>
      </c>
      <c r="Q335" s="165">
        <f>VLOOKUP(Tabel3[[#This Row],[Frequentie]],Transformatie!$B$4:$D$12,3,0)</f>
        <v>10</v>
      </c>
      <c r="R335" s="26">
        <f>IF(Tabel3[[#This Row],[M2 op basis van uitvoeringsmomenten]]=0,0,VLOOKUP(Tabel3[[#This Row],[Ruimte categorie]],'4. Normen &amp; Tarieven'!$C$8:$L$27,Tabel3[[#This Row],[Transformatie]],0))</f>
        <v>100</v>
      </c>
      <c r="S335" s="26"/>
      <c r="T335" s="26"/>
      <c r="U335" s="26"/>
      <c r="V335" s="172">
        <f>IF(Tabel3[[#This Row],[Prestatienorm inschrijver]]=0,0,Tabel3[[#This Row],[M2 op basis van uitvoeringsmomenten]]/Tabel3[[#This Row],[Prestatienorm inschrijver]])</f>
        <v>50</v>
      </c>
      <c r="W335" s="174">
        <f>Tabel3[[#This Row],[Aantal uur per jaar]]*$V$4</f>
        <v>50</v>
      </c>
      <c r="X335" s="76"/>
    </row>
    <row r="336" spans="1:24" ht="14.1" customHeight="1" x14ac:dyDescent="0.25">
      <c r="A336" s="210" t="str">
        <f>_xlfn.CONCAT(Tabel3[[#This Row],[Locatie]],Tabel3[[#This Row],[Vloergroep]])</f>
        <v>De HorstTapijt</v>
      </c>
      <c r="C336" s="69" t="s">
        <v>231</v>
      </c>
      <c r="D336" s="70" t="s">
        <v>797</v>
      </c>
      <c r="E336" s="71" t="s">
        <v>8</v>
      </c>
      <c r="F336" s="72" t="s">
        <v>12</v>
      </c>
      <c r="G336" s="73" t="s">
        <v>37</v>
      </c>
      <c r="H336" s="73" t="s">
        <v>25</v>
      </c>
      <c r="I336" s="73" t="s">
        <v>14</v>
      </c>
      <c r="J336" s="73" t="s">
        <v>14</v>
      </c>
      <c r="K336" s="74">
        <v>30.4</v>
      </c>
      <c r="L336" s="157">
        <v>40</v>
      </c>
      <c r="M336" s="158" t="s">
        <v>877</v>
      </c>
      <c r="N336" s="158">
        <f>IF(Tabel3[[#This Row],[Uitvoerings-
momenten]]=0,0,Tabel3[[#This Row],[M2 vloer ]])</f>
        <v>30.4</v>
      </c>
      <c r="O3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36" s="151">
        <f>Tabel3[[#This Row],[M2 vloer ]]*Tabel3[[#This Row],[Uitvoerings-
momenten]]</f>
        <v>3648</v>
      </c>
      <c r="Q336" s="165">
        <f>VLOOKUP(Tabel3[[#This Row],[Frequentie]],Transformatie!$B$4:$D$12,3,0)</f>
        <v>8</v>
      </c>
      <c r="R336" s="26">
        <f>IF(Tabel3[[#This Row],[M2 op basis van uitvoeringsmomenten]]=0,0,VLOOKUP(Tabel3[[#This Row],[Ruimte categorie]],'4. Normen &amp; Tarieven'!$C$8:$L$27,Tabel3[[#This Row],[Transformatie]],0))</f>
        <v>90</v>
      </c>
      <c r="S336" s="26"/>
      <c r="T336" s="26"/>
      <c r="U336" s="26"/>
      <c r="V336" s="172">
        <f>IF(Tabel3[[#This Row],[Prestatienorm inschrijver]]=0,0,Tabel3[[#This Row],[M2 op basis van uitvoeringsmomenten]]/Tabel3[[#This Row],[Prestatienorm inschrijver]])</f>
        <v>40.533333333333331</v>
      </c>
      <c r="W336" s="174">
        <f>Tabel3[[#This Row],[Aantal uur per jaar]]*$V$4</f>
        <v>40.533333333333331</v>
      </c>
      <c r="X336" s="76"/>
    </row>
    <row r="337" spans="1:24" ht="14.1" customHeight="1" x14ac:dyDescent="0.25">
      <c r="A337" s="210" t="str">
        <f>_xlfn.CONCAT(Tabel3[[#This Row],[Locatie]],Tabel3[[#This Row],[Vloergroep]])</f>
        <v>De HorstTapijt</v>
      </c>
      <c r="C337" s="69" t="s">
        <v>231</v>
      </c>
      <c r="D337" s="70" t="s">
        <v>797</v>
      </c>
      <c r="E337" s="71" t="s">
        <v>8</v>
      </c>
      <c r="F337" s="72" t="s">
        <v>15</v>
      </c>
      <c r="G337" s="73" t="s">
        <v>51</v>
      </c>
      <c r="H337" s="73" t="s">
        <v>756</v>
      </c>
      <c r="I337" s="73" t="s">
        <v>14</v>
      </c>
      <c r="J337" s="73" t="s">
        <v>14</v>
      </c>
      <c r="K337" s="74">
        <v>7.1</v>
      </c>
      <c r="L337" s="157">
        <v>40</v>
      </c>
      <c r="M337" s="158" t="s">
        <v>886</v>
      </c>
      <c r="N337" s="158">
        <f>IF(Tabel3[[#This Row],[Uitvoerings-
momenten]]=0,0,Tabel3[[#This Row],[M2 vloer ]])</f>
        <v>0</v>
      </c>
      <c r="O3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7" s="151">
        <f>Tabel3[[#This Row],[M2 vloer ]]*Tabel3[[#This Row],[Uitvoerings-
momenten]]</f>
        <v>0</v>
      </c>
      <c r="Q337" s="165">
        <f>VLOOKUP(Tabel3[[#This Row],[Frequentie]],Transformatie!$B$4:$D$12,3,0)</f>
        <v>0</v>
      </c>
      <c r="R337" s="26">
        <f>IF(Tabel3[[#This Row],[M2 op basis van uitvoeringsmomenten]]=0,0,VLOOKUP(Tabel3[[#This Row],[Ruimte categorie]],'4. Normen &amp; Tarieven'!$C$8:$L$27,Tabel3[[#This Row],[Transformatie]],0))</f>
        <v>0</v>
      </c>
      <c r="S337" s="26"/>
      <c r="T337" s="26"/>
      <c r="U337" s="26"/>
      <c r="V337" s="172">
        <f>IF(Tabel3[[#This Row],[Prestatienorm inschrijver]]=0,0,Tabel3[[#This Row],[M2 op basis van uitvoeringsmomenten]]/Tabel3[[#This Row],[Prestatienorm inschrijver]])</f>
        <v>0</v>
      </c>
      <c r="W337" s="174">
        <f>Tabel3[[#This Row],[Aantal uur per jaar]]*$V$4</f>
        <v>0</v>
      </c>
      <c r="X337" s="76"/>
    </row>
    <row r="338" spans="1:24" ht="14.1" customHeight="1" x14ac:dyDescent="0.25">
      <c r="A338" s="210" t="str">
        <f>_xlfn.CONCAT(Tabel3[[#This Row],[Locatie]],Tabel3[[#This Row],[Vloergroep]])</f>
        <v>De HorstTapijt</v>
      </c>
      <c r="C338" s="69" t="s">
        <v>231</v>
      </c>
      <c r="D338" s="70" t="s">
        <v>797</v>
      </c>
      <c r="E338" s="71" t="s">
        <v>8</v>
      </c>
      <c r="F338" s="72" t="s">
        <v>18</v>
      </c>
      <c r="G338" s="70" t="s">
        <v>19</v>
      </c>
      <c r="H338" s="73" t="s">
        <v>761</v>
      </c>
      <c r="I338" s="73" t="s">
        <v>14</v>
      </c>
      <c r="J338" s="73" t="s">
        <v>14</v>
      </c>
      <c r="K338" s="74">
        <v>12.5</v>
      </c>
      <c r="L338" s="157">
        <v>40</v>
      </c>
      <c r="M338" s="158" t="s">
        <v>879</v>
      </c>
      <c r="N338" s="158">
        <f>IF(Tabel3[[#This Row],[Uitvoerings-
momenten]]=0,0,Tabel3[[#This Row],[M2 vloer ]])</f>
        <v>12.5</v>
      </c>
      <c r="O3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8" s="151">
        <f>Tabel3[[#This Row],[M2 vloer ]]*Tabel3[[#This Row],[Uitvoerings-
momenten]]</f>
        <v>2500</v>
      </c>
      <c r="Q338" s="165">
        <f>VLOOKUP(Tabel3[[#This Row],[Frequentie]],Transformatie!$B$4:$D$12,3,0)</f>
        <v>10</v>
      </c>
      <c r="R338" s="26">
        <f>IF(Tabel3[[#This Row],[M2 op basis van uitvoeringsmomenten]]=0,0,VLOOKUP(Tabel3[[#This Row],[Ruimte categorie]],'4. Normen &amp; Tarieven'!$C$8:$L$27,Tabel3[[#This Row],[Transformatie]],0))</f>
        <v>100</v>
      </c>
      <c r="S338" s="26"/>
      <c r="T338" s="26"/>
      <c r="U338" s="26"/>
      <c r="V338" s="172">
        <f>IF(Tabel3[[#This Row],[Prestatienorm inschrijver]]=0,0,Tabel3[[#This Row],[M2 op basis van uitvoeringsmomenten]]/Tabel3[[#This Row],[Prestatienorm inschrijver]])</f>
        <v>25</v>
      </c>
      <c r="W338" s="174">
        <f>Tabel3[[#This Row],[Aantal uur per jaar]]*$V$4</f>
        <v>25</v>
      </c>
      <c r="X338" s="76"/>
    </row>
    <row r="339" spans="1:24" ht="14.1" customHeight="1" x14ac:dyDescent="0.25">
      <c r="A339" s="210" t="str">
        <f>_xlfn.CONCAT(Tabel3[[#This Row],[Locatie]],Tabel3[[#This Row],[Vloergroep]])</f>
        <v>De HorstHarde vloer</v>
      </c>
      <c r="C339" s="69" t="s">
        <v>231</v>
      </c>
      <c r="D339" s="70" t="s">
        <v>797</v>
      </c>
      <c r="E339" s="71" t="s">
        <v>8</v>
      </c>
      <c r="F339" s="72" t="s">
        <v>20</v>
      </c>
      <c r="G339" s="73" t="s">
        <v>21</v>
      </c>
      <c r="H339" s="73" t="s">
        <v>760</v>
      </c>
      <c r="I339" s="73" t="s">
        <v>22</v>
      </c>
      <c r="J339" s="73" t="s">
        <v>902</v>
      </c>
      <c r="K339" s="74">
        <v>7.4</v>
      </c>
      <c r="L339" s="157">
        <v>40</v>
      </c>
      <c r="M339" s="158" t="s">
        <v>879</v>
      </c>
      <c r="N339" s="158">
        <f>IF(Tabel3[[#This Row],[Uitvoerings-
momenten]]=0,0,Tabel3[[#This Row],[M2 vloer ]])</f>
        <v>7.4</v>
      </c>
      <c r="O3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9" s="151">
        <f>Tabel3[[#This Row],[M2 vloer ]]*Tabel3[[#This Row],[Uitvoerings-
momenten]]</f>
        <v>1480</v>
      </c>
      <c r="Q339" s="165">
        <f>VLOOKUP(Tabel3[[#This Row],[Frequentie]],Transformatie!$B$4:$D$12,3,0)</f>
        <v>10</v>
      </c>
      <c r="R339" s="26">
        <f>IF(Tabel3[[#This Row],[M2 op basis van uitvoeringsmomenten]]=0,0,VLOOKUP(Tabel3[[#This Row],[Ruimte categorie]],'4. Normen &amp; Tarieven'!$C$8:$L$27,Tabel3[[#This Row],[Transformatie]],0))</f>
        <v>100</v>
      </c>
      <c r="S339" s="26"/>
      <c r="T339" s="26"/>
      <c r="U339" s="26"/>
      <c r="V339" s="172">
        <f>IF(Tabel3[[#This Row],[Prestatienorm inschrijver]]=0,0,Tabel3[[#This Row],[M2 op basis van uitvoeringsmomenten]]/Tabel3[[#This Row],[Prestatienorm inschrijver]])</f>
        <v>14.8</v>
      </c>
      <c r="W339" s="174">
        <f>Tabel3[[#This Row],[Aantal uur per jaar]]*$V$4</f>
        <v>14.8</v>
      </c>
      <c r="X339" s="76"/>
    </row>
    <row r="340" spans="1:24" ht="14.1" customHeight="1" x14ac:dyDescent="0.25">
      <c r="A340" s="210" t="str">
        <f>_xlfn.CONCAT(Tabel3[[#This Row],[Locatie]],Tabel3[[#This Row],[Vloergroep]])</f>
        <v>De HorstHarde vloer</v>
      </c>
      <c r="C340" s="69" t="s">
        <v>231</v>
      </c>
      <c r="D340" s="70" t="s">
        <v>797</v>
      </c>
      <c r="E340" s="71" t="s">
        <v>8</v>
      </c>
      <c r="F340" s="72" t="s">
        <v>23</v>
      </c>
      <c r="G340" s="73" t="s">
        <v>21</v>
      </c>
      <c r="H340" s="73" t="s">
        <v>760</v>
      </c>
      <c r="I340" s="73" t="s">
        <v>22</v>
      </c>
      <c r="J340" s="73" t="s">
        <v>902</v>
      </c>
      <c r="K340" s="74">
        <v>7.4</v>
      </c>
      <c r="L340" s="157">
        <v>40</v>
      </c>
      <c r="M340" s="158" t="s">
        <v>879</v>
      </c>
      <c r="N340" s="158">
        <f>IF(Tabel3[[#This Row],[Uitvoerings-
momenten]]=0,0,Tabel3[[#This Row],[M2 vloer ]])</f>
        <v>7.4</v>
      </c>
      <c r="O3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0" s="151">
        <f>Tabel3[[#This Row],[M2 vloer ]]*Tabel3[[#This Row],[Uitvoerings-
momenten]]</f>
        <v>1480</v>
      </c>
      <c r="Q340" s="165">
        <f>VLOOKUP(Tabel3[[#This Row],[Frequentie]],Transformatie!$B$4:$D$12,3,0)</f>
        <v>10</v>
      </c>
      <c r="R340" s="26">
        <f>IF(Tabel3[[#This Row],[M2 op basis van uitvoeringsmomenten]]=0,0,VLOOKUP(Tabel3[[#This Row],[Ruimte categorie]],'4. Normen &amp; Tarieven'!$C$8:$L$27,Tabel3[[#This Row],[Transformatie]],0))</f>
        <v>100</v>
      </c>
      <c r="S340" s="26"/>
      <c r="T340" s="26"/>
      <c r="U340" s="26"/>
      <c r="V340" s="172">
        <f>IF(Tabel3[[#This Row],[Prestatienorm inschrijver]]=0,0,Tabel3[[#This Row],[M2 op basis van uitvoeringsmomenten]]/Tabel3[[#This Row],[Prestatienorm inschrijver]])</f>
        <v>14.8</v>
      </c>
      <c r="W340" s="174">
        <f>Tabel3[[#This Row],[Aantal uur per jaar]]*$V$4</f>
        <v>14.8</v>
      </c>
      <c r="X340" s="76"/>
    </row>
    <row r="341" spans="1:24" ht="14.1" customHeight="1" x14ac:dyDescent="0.25">
      <c r="A341" s="210" t="str">
        <f>_xlfn.CONCAT(Tabel3[[#This Row],[Locatie]],Tabel3[[#This Row],[Vloergroep]])</f>
        <v>De HorstHarde vloer</v>
      </c>
      <c r="C341" s="69" t="s">
        <v>231</v>
      </c>
      <c r="D341" s="70" t="s">
        <v>797</v>
      </c>
      <c r="E341" s="71" t="s">
        <v>8</v>
      </c>
      <c r="F341" s="72" t="s">
        <v>26</v>
      </c>
      <c r="G341" s="73" t="s">
        <v>21</v>
      </c>
      <c r="H341" s="73" t="s">
        <v>760</v>
      </c>
      <c r="I341" s="73" t="s">
        <v>22</v>
      </c>
      <c r="J341" s="73" t="s">
        <v>902</v>
      </c>
      <c r="K341" s="74">
        <v>6.3</v>
      </c>
      <c r="L341" s="157">
        <v>40</v>
      </c>
      <c r="M341" s="158" t="s">
        <v>879</v>
      </c>
      <c r="N341" s="158">
        <f>IF(Tabel3[[#This Row],[Uitvoerings-
momenten]]=0,0,Tabel3[[#This Row],[M2 vloer ]])</f>
        <v>6.3</v>
      </c>
      <c r="O3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1" s="151">
        <f>Tabel3[[#This Row],[M2 vloer ]]*Tabel3[[#This Row],[Uitvoerings-
momenten]]</f>
        <v>1260</v>
      </c>
      <c r="Q341" s="165">
        <f>VLOOKUP(Tabel3[[#This Row],[Frequentie]],Transformatie!$B$4:$D$12,3,0)</f>
        <v>10</v>
      </c>
      <c r="R341" s="26">
        <f>IF(Tabel3[[#This Row],[M2 op basis van uitvoeringsmomenten]]=0,0,VLOOKUP(Tabel3[[#This Row],[Ruimte categorie]],'4. Normen &amp; Tarieven'!$C$8:$L$27,Tabel3[[#This Row],[Transformatie]],0))</f>
        <v>100</v>
      </c>
      <c r="S341" s="26"/>
      <c r="T341" s="26"/>
      <c r="U341" s="26"/>
      <c r="V341" s="172">
        <f>IF(Tabel3[[#This Row],[Prestatienorm inschrijver]]=0,0,Tabel3[[#This Row],[M2 op basis van uitvoeringsmomenten]]/Tabel3[[#This Row],[Prestatienorm inschrijver]])</f>
        <v>12.6</v>
      </c>
      <c r="W341" s="174">
        <f>Tabel3[[#This Row],[Aantal uur per jaar]]*$V$4</f>
        <v>12.6</v>
      </c>
      <c r="X341" s="76"/>
    </row>
    <row r="342" spans="1:24" ht="14.1" customHeight="1" x14ac:dyDescent="0.25">
      <c r="A342" s="210" t="str">
        <f>_xlfn.CONCAT(Tabel3[[#This Row],[Locatie]],Tabel3[[#This Row],[Vloergroep]])</f>
        <v>De HorstTapijt</v>
      </c>
      <c r="C342" s="69" t="s">
        <v>231</v>
      </c>
      <c r="D342" s="70" t="s">
        <v>797</v>
      </c>
      <c r="E342" s="71" t="s">
        <v>8</v>
      </c>
      <c r="F342" s="72" t="s">
        <v>28</v>
      </c>
      <c r="G342" s="73" t="s">
        <v>115</v>
      </c>
      <c r="H342" s="73" t="s">
        <v>756</v>
      </c>
      <c r="I342" s="73" t="s">
        <v>14</v>
      </c>
      <c r="J342" s="73" t="s">
        <v>14</v>
      </c>
      <c r="K342" s="74">
        <v>2.7</v>
      </c>
      <c r="L342" s="157">
        <v>40</v>
      </c>
      <c r="M342" s="158" t="s">
        <v>886</v>
      </c>
      <c r="N342" s="158">
        <f>IF(Tabel3[[#This Row],[Uitvoerings-
momenten]]=0,0,Tabel3[[#This Row],[M2 vloer ]])</f>
        <v>0</v>
      </c>
      <c r="O3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42" s="151">
        <f>Tabel3[[#This Row],[M2 vloer ]]*Tabel3[[#This Row],[Uitvoerings-
momenten]]</f>
        <v>0</v>
      </c>
      <c r="Q342" s="165">
        <f>VLOOKUP(Tabel3[[#This Row],[Frequentie]],Transformatie!$B$4:$D$12,3,0)</f>
        <v>0</v>
      </c>
      <c r="R342" s="26">
        <f>IF(Tabel3[[#This Row],[M2 op basis van uitvoeringsmomenten]]=0,0,VLOOKUP(Tabel3[[#This Row],[Ruimte categorie]],'4. Normen &amp; Tarieven'!$C$8:$L$27,Tabel3[[#This Row],[Transformatie]],0))</f>
        <v>0</v>
      </c>
      <c r="S342" s="26"/>
      <c r="T342" s="26"/>
      <c r="U342" s="26"/>
      <c r="V342" s="172">
        <f>IF(Tabel3[[#This Row],[Prestatienorm inschrijver]]=0,0,Tabel3[[#This Row],[M2 op basis van uitvoeringsmomenten]]/Tabel3[[#This Row],[Prestatienorm inschrijver]])</f>
        <v>0</v>
      </c>
      <c r="W342" s="174">
        <f>Tabel3[[#This Row],[Aantal uur per jaar]]*$V$4</f>
        <v>0</v>
      </c>
      <c r="X342" s="76"/>
    </row>
    <row r="343" spans="1:24" ht="14.1" customHeight="1" x14ac:dyDescent="0.25">
      <c r="A343" s="210" t="str">
        <f>_xlfn.CONCAT(Tabel3[[#This Row],[Locatie]],Tabel3[[#This Row],[Vloergroep]])</f>
        <v>De HorstTapijt</v>
      </c>
      <c r="C343" s="69" t="s">
        <v>231</v>
      </c>
      <c r="D343" s="70" t="s">
        <v>797</v>
      </c>
      <c r="E343" s="71" t="s">
        <v>8</v>
      </c>
      <c r="F343" s="72" t="s">
        <v>30</v>
      </c>
      <c r="G343" s="73" t="s">
        <v>53</v>
      </c>
      <c r="H343" s="73" t="s">
        <v>25</v>
      </c>
      <c r="I343" s="73" t="s">
        <v>14</v>
      </c>
      <c r="J343" s="73" t="s">
        <v>14</v>
      </c>
      <c r="K343" s="74">
        <v>7.5</v>
      </c>
      <c r="L343" s="157">
        <v>40</v>
      </c>
      <c r="M343" s="158" t="s">
        <v>877</v>
      </c>
      <c r="N343" s="158">
        <f>IF(Tabel3[[#This Row],[Uitvoerings-
momenten]]=0,0,Tabel3[[#This Row],[M2 vloer ]])</f>
        <v>7.5</v>
      </c>
      <c r="O3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43" s="151">
        <f>Tabel3[[#This Row],[M2 vloer ]]*Tabel3[[#This Row],[Uitvoerings-
momenten]]</f>
        <v>900</v>
      </c>
      <c r="Q343" s="165">
        <f>VLOOKUP(Tabel3[[#This Row],[Frequentie]],Transformatie!$B$4:$D$12,3,0)</f>
        <v>8</v>
      </c>
      <c r="R343" s="26">
        <f>IF(Tabel3[[#This Row],[M2 op basis van uitvoeringsmomenten]]=0,0,VLOOKUP(Tabel3[[#This Row],[Ruimte categorie]],'4. Normen &amp; Tarieven'!$C$8:$L$27,Tabel3[[#This Row],[Transformatie]],0))</f>
        <v>90</v>
      </c>
      <c r="S343" s="26"/>
      <c r="T343" s="26"/>
      <c r="U343" s="26"/>
      <c r="V343" s="172">
        <f>IF(Tabel3[[#This Row],[Prestatienorm inschrijver]]=0,0,Tabel3[[#This Row],[M2 op basis van uitvoeringsmomenten]]/Tabel3[[#This Row],[Prestatienorm inschrijver]])</f>
        <v>10</v>
      </c>
      <c r="W343" s="174">
        <f>Tabel3[[#This Row],[Aantal uur per jaar]]*$V$4</f>
        <v>10</v>
      </c>
      <c r="X343" s="76"/>
    </row>
    <row r="344" spans="1:24" ht="14.1" customHeight="1" x14ac:dyDescent="0.25">
      <c r="A344" s="210" t="str">
        <f>_xlfn.CONCAT(Tabel3[[#This Row],[Locatie]],Tabel3[[#This Row],[Vloergroep]])</f>
        <v>De HorstTapijt</v>
      </c>
      <c r="C344" s="69" t="s">
        <v>231</v>
      </c>
      <c r="D344" s="70" t="s">
        <v>797</v>
      </c>
      <c r="E344" s="71" t="s">
        <v>8</v>
      </c>
      <c r="F344" s="72" t="s">
        <v>34</v>
      </c>
      <c r="G344" s="73" t="s">
        <v>41</v>
      </c>
      <c r="H344" s="73" t="s">
        <v>658</v>
      </c>
      <c r="I344" s="73" t="s">
        <v>14</v>
      </c>
      <c r="J344" s="73" t="s">
        <v>14</v>
      </c>
      <c r="K344" s="74">
        <v>18.3</v>
      </c>
      <c r="L344" s="157">
        <v>40</v>
      </c>
      <c r="M344" s="158" t="s">
        <v>879</v>
      </c>
      <c r="N344" s="158">
        <f>IF(Tabel3[[#This Row],[Uitvoerings-
momenten]]=0,0,Tabel3[[#This Row],[M2 vloer ]])</f>
        <v>18.3</v>
      </c>
      <c r="O3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4" s="151">
        <f>Tabel3[[#This Row],[M2 vloer ]]*Tabel3[[#This Row],[Uitvoerings-
momenten]]</f>
        <v>3660</v>
      </c>
      <c r="Q344" s="165">
        <f>VLOOKUP(Tabel3[[#This Row],[Frequentie]],Transformatie!$B$4:$D$12,3,0)</f>
        <v>10</v>
      </c>
      <c r="R344" s="26">
        <f>IF(Tabel3[[#This Row],[M2 op basis van uitvoeringsmomenten]]=0,0,VLOOKUP(Tabel3[[#This Row],[Ruimte categorie]],'4. Normen &amp; Tarieven'!$C$8:$L$27,Tabel3[[#This Row],[Transformatie]],0))</f>
        <v>100</v>
      </c>
      <c r="S344" s="26"/>
      <c r="T344" s="26"/>
      <c r="U344" s="26"/>
      <c r="V344" s="172">
        <f>IF(Tabel3[[#This Row],[Prestatienorm inschrijver]]=0,0,Tabel3[[#This Row],[M2 op basis van uitvoeringsmomenten]]/Tabel3[[#This Row],[Prestatienorm inschrijver]])</f>
        <v>36.6</v>
      </c>
      <c r="W344" s="174">
        <f>Tabel3[[#This Row],[Aantal uur per jaar]]*$V$4</f>
        <v>36.6</v>
      </c>
      <c r="X344" s="76"/>
    </row>
    <row r="345" spans="1:24" ht="14.1" customHeight="1" x14ac:dyDescent="0.25">
      <c r="A345" s="210" t="str">
        <f>_xlfn.CONCAT(Tabel3[[#This Row],[Locatie]],Tabel3[[#This Row],[Vloergroep]])</f>
        <v>De HorstLino</v>
      </c>
      <c r="C345" s="69" t="s">
        <v>231</v>
      </c>
      <c r="D345" s="70" t="s">
        <v>797</v>
      </c>
      <c r="E345" s="71" t="s">
        <v>8</v>
      </c>
      <c r="F345" s="72" t="s">
        <v>34</v>
      </c>
      <c r="G345" s="73" t="s">
        <v>41</v>
      </c>
      <c r="H345" s="73" t="s">
        <v>658</v>
      </c>
      <c r="I345" s="73" t="s">
        <v>17</v>
      </c>
      <c r="J345" s="73" t="s">
        <v>903</v>
      </c>
      <c r="K345" s="74">
        <v>10</v>
      </c>
      <c r="L345" s="157">
        <v>40</v>
      </c>
      <c r="M345" s="158" t="s">
        <v>879</v>
      </c>
      <c r="N345" s="158">
        <f>IF(Tabel3[[#This Row],[Uitvoerings-
momenten]]=0,0,Tabel3[[#This Row],[M2 vloer ]])</f>
        <v>10</v>
      </c>
      <c r="O3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5" s="151">
        <f>Tabel3[[#This Row],[M2 vloer ]]*Tabel3[[#This Row],[Uitvoerings-
momenten]]</f>
        <v>2000</v>
      </c>
      <c r="Q345" s="165">
        <f>VLOOKUP(Tabel3[[#This Row],[Frequentie]],Transformatie!$B$4:$D$12,3,0)</f>
        <v>10</v>
      </c>
      <c r="R345" s="26">
        <f>IF(Tabel3[[#This Row],[M2 op basis van uitvoeringsmomenten]]=0,0,VLOOKUP(Tabel3[[#This Row],[Ruimte categorie]],'4. Normen &amp; Tarieven'!$C$8:$L$27,Tabel3[[#This Row],[Transformatie]],0))</f>
        <v>100</v>
      </c>
      <c r="S345" s="26"/>
      <c r="T345" s="26"/>
      <c r="U345" s="26"/>
      <c r="V345" s="172">
        <f>IF(Tabel3[[#This Row],[Prestatienorm inschrijver]]=0,0,Tabel3[[#This Row],[M2 op basis van uitvoeringsmomenten]]/Tabel3[[#This Row],[Prestatienorm inschrijver]])</f>
        <v>20</v>
      </c>
      <c r="W345" s="174">
        <f>Tabel3[[#This Row],[Aantal uur per jaar]]*$V$4</f>
        <v>20</v>
      </c>
      <c r="X345" s="76"/>
    </row>
    <row r="346" spans="1:24" ht="14.1" customHeight="1" x14ac:dyDescent="0.25">
      <c r="A346" s="210" t="str">
        <f>_xlfn.CONCAT(Tabel3[[#This Row],[Locatie]],Tabel3[[#This Row],[Vloergroep]])</f>
        <v>De HorstTapijt</v>
      </c>
      <c r="C346" s="69" t="s">
        <v>231</v>
      </c>
      <c r="D346" s="70" t="s">
        <v>797</v>
      </c>
      <c r="E346" s="71" t="s">
        <v>8</v>
      </c>
      <c r="F346" s="72" t="s">
        <v>36</v>
      </c>
      <c r="G346" s="73" t="s">
        <v>41</v>
      </c>
      <c r="H346" s="73" t="s">
        <v>658</v>
      </c>
      <c r="I346" s="73" t="s">
        <v>14</v>
      </c>
      <c r="J346" s="73" t="s">
        <v>14</v>
      </c>
      <c r="K346" s="74">
        <v>46.3</v>
      </c>
      <c r="L346" s="157">
        <v>40</v>
      </c>
      <c r="M346" s="158" t="s">
        <v>879</v>
      </c>
      <c r="N346" s="158">
        <f>IF(Tabel3[[#This Row],[Uitvoerings-
momenten]]=0,0,Tabel3[[#This Row],[M2 vloer ]])</f>
        <v>46.3</v>
      </c>
      <c r="O3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6" s="151">
        <f>Tabel3[[#This Row],[M2 vloer ]]*Tabel3[[#This Row],[Uitvoerings-
momenten]]</f>
        <v>9260</v>
      </c>
      <c r="Q346" s="165">
        <f>VLOOKUP(Tabel3[[#This Row],[Frequentie]],Transformatie!$B$4:$D$12,3,0)</f>
        <v>10</v>
      </c>
      <c r="R346" s="26">
        <f>IF(Tabel3[[#This Row],[M2 op basis van uitvoeringsmomenten]]=0,0,VLOOKUP(Tabel3[[#This Row],[Ruimte categorie]],'4. Normen &amp; Tarieven'!$C$8:$L$27,Tabel3[[#This Row],[Transformatie]],0))</f>
        <v>100</v>
      </c>
      <c r="S346" s="26"/>
      <c r="T346" s="26"/>
      <c r="U346" s="26"/>
      <c r="V346" s="172">
        <f>IF(Tabel3[[#This Row],[Prestatienorm inschrijver]]=0,0,Tabel3[[#This Row],[M2 op basis van uitvoeringsmomenten]]/Tabel3[[#This Row],[Prestatienorm inschrijver]])</f>
        <v>92.6</v>
      </c>
      <c r="W346" s="174">
        <f>Tabel3[[#This Row],[Aantal uur per jaar]]*$V$4</f>
        <v>92.6</v>
      </c>
      <c r="X346" s="76"/>
    </row>
    <row r="347" spans="1:24" ht="14.1" customHeight="1" x14ac:dyDescent="0.25">
      <c r="A347" s="210" t="str">
        <f>_xlfn.CONCAT(Tabel3[[#This Row],[Locatie]],Tabel3[[#This Row],[Vloergroep]])</f>
        <v>De HorstLino</v>
      </c>
      <c r="C347" s="69" t="s">
        <v>231</v>
      </c>
      <c r="D347" s="70" t="s">
        <v>797</v>
      </c>
      <c r="E347" s="71" t="s">
        <v>8</v>
      </c>
      <c r="F347" s="72" t="s">
        <v>36</v>
      </c>
      <c r="G347" s="73" t="s">
        <v>41</v>
      </c>
      <c r="H347" s="73" t="s">
        <v>658</v>
      </c>
      <c r="I347" s="73" t="s">
        <v>17</v>
      </c>
      <c r="J347" s="73" t="s">
        <v>903</v>
      </c>
      <c r="K347" s="74">
        <v>10</v>
      </c>
      <c r="L347" s="157">
        <v>40</v>
      </c>
      <c r="M347" s="158" t="s">
        <v>879</v>
      </c>
      <c r="N347" s="158">
        <f>IF(Tabel3[[#This Row],[Uitvoerings-
momenten]]=0,0,Tabel3[[#This Row],[M2 vloer ]])</f>
        <v>10</v>
      </c>
      <c r="O3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7" s="151">
        <f>Tabel3[[#This Row],[M2 vloer ]]*Tabel3[[#This Row],[Uitvoerings-
momenten]]</f>
        <v>2000</v>
      </c>
      <c r="Q347" s="165">
        <f>VLOOKUP(Tabel3[[#This Row],[Frequentie]],Transformatie!$B$4:$D$12,3,0)</f>
        <v>10</v>
      </c>
      <c r="R347" s="26">
        <f>IF(Tabel3[[#This Row],[M2 op basis van uitvoeringsmomenten]]=0,0,VLOOKUP(Tabel3[[#This Row],[Ruimte categorie]],'4. Normen &amp; Tarieven'!$C$8:$L$27,Tabel3[[#This Row],[Transformatie]],0))</f>
        <v>100</v>
      </c>
      <c r="S347" s="26"/>
      <c r="T347" s="26"/>
      <c r="U347" s="26"/>
      <c r="V347" s="172">
        <f>IF(Tabel3[[#This Row],[Prestatienorm inschrijver]]=0,0,Tabel3[[#This Row],[M2 op basis van uitvoeringsmomenten]]/Tabel3[[#This Row],[Prestatienorm inschrijver]])</f>
        <v>20</v>
      </c>
      <c r="W347" s="174">
        <f>Tabel3[[#This Row],[Aantal uur per jaar]]*$V$4</f>
        <v>20</v>
      </c>
      <c r="X347" s="76"/>
    </row>
    <row r="348" spans="1:24" ht="14.1" customHeight="1" x14ac:dyDescent="0.25">
      <c r="A348" s="210" t="str">
        <f>_xlfn.CONCAT(Tabel3[[#This Row],[Locatie]],Tabel3[[#This Row],[Vloergroep]])</f>
        <v>De HorstTapijt</v>
      </c>
      <c r="C348" s="69" t="s">
        <v>231</v>
      </c>
      <c r="D348" s="70" t="s">
        <v>797</v>
      </c>
      <c r="E348" s="71" t="s">
        <v>8</v>
      </c>
      <c r="F348" s="72" t="s">
        <v>38</v>
      </c>
      <c r="G348" s="73" t="s">
        <v>41</v>
      </c>
      <c r="H348" s="73" t="s">
        <v>658</v>
      </c>
      <c r="I348" s="73" t="s">
        <v>14</v>
      </c>
      <c r="J348" s="73" t="s">
        <v>14</v>
      </c>
      <c r="K348" s="74">
        <v>28</v>
      </c>
      <c r="L348" s="157">
        <v>40</v>
      </c>
      <c r="M348" s="158" t="s">
        <v>879</v>
      </c>
      <c r="N348" s="158">
        <f>IF(Tabel3[[#This Row],[Uitvoerings-
momenten]]=0,0,Tabel3[[#This Row],[M2 vloer ]])</f>
        <v>28</v>
      </c>
      <c r="O3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8" s="151">
        <f>Tabel3[[#This Row],[M2 vloer ]]*Tabel3[[#This Row],[Uitvoerings-
momenten]]</f>
        <v>5600</v>
      </c>
      <c r="Q348" s="165">
        <f>VLOOKUP(Tabel3[[#This Row],[Frequentie]],Transformatie!$B$4:$D$12,3,0)</f>
        <v>10</v>
      </c>
      <c r="R348" s="26">
        <f>IF(Tabel3[[#This Row],[M2 op basis van uitvoeringsmomenten]]=0,0,VLOOKUP(Tabel3[[#This Row],[Ruimte categorie]],'4. Normen &amp; Tarieven'!$C$8:$L$27,Tabel3[[#This Row],[Transformatie]],0))</f>
        <v>100</v>
      </c>
      <c r="S348" s="26"/>
      <c r="T348" s="26"/>
      <c r="U348" s="26"/>
      <c r="V348" s="172">
        <f>IF(Tabel3[[#This Row],[Prestatienorm inschrijver]]=0,0,Tabel3[[#This Row],[M2 op basis van uitvoeringsmomenten]]/Tabel3[[#This Row],[Prestatienorm inschrijver]])</f>
        <v>56</v>
      </c>
      <c r="W348" s="174">
        <f>Tabel3[[#This Row],[Aantal uur per jaar]]*$V$4</f>
        <v>56</v>
      </c>
      <c r="X348" s="76"/>
    </row>
    <row r="349" spans="1:24" ht="14.1" customHeight="1" x14ac:dyDescent="0.25">
      <c r="A349" s="210" t="str">
        <f>_xlfn.CONCAT(Tabel3[[#This Row],[Locatie]],Tabel3[[#This Row],[Vloergroep]])</f>
        <v>De HorstTapijt</v>
      </c>
      <c r="C349" s="69" t="s">
        <v>231</v>
      </c>
      <c r="D349" s="70" t="s">
        <v>797</v>
      </c>
      <c r="E349" s="71" t="s">
        <v>8</v>
      </c>
      <c r="F349" s="72" t="s">
        <v>40</v>
      </c>
      <c r="G349" s="73" t="s">
        <v>41</v>
      </c>
      <c r="H349" s="73" t="s">
        <v>658</v>
      </c>
      <c r="I349" s="73" t="s">
        <v>14</v>
      </c>
      <c r="J349" s="73" t="s">
        <v>14</v>
      </c>
      <c r="K349" s="74">
        <v>46.9</v>
      </c>
      <c r="L349" s="157">
        <v>40</v>
      </c>
      <c r="M349" s="158" t="s">
        <v>879</v>
      </c>
      <c r="N349" s="158">
        <f>IF(Tabel3[[#This Row],[Uitvoerings-
momenten]]=0,0,Tabel3[[#This Row],[M2 vloer ]])</f>
        <v>46.9</v>
      </c>
      <c r="O3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9" s="151">
        <f>Tabel3[[#This Row],[M2 vloer ]]*Tabel3[[#This Row],[Uitvoerings-
momenten]]</f>
        <v>9380</v>
      </c>
      <c r="Q349" s="165">
        <f>VLOOKUP(Tabel3[[#This Row],[Frequentie]],Transformatie!$B$4:$D$12,3,0)</f>
        <v>10</v>
      </c>
      <c r="R349" s="26">
        <f>IF(Tabel3[[#This Row],[M2 op basis van uitvoeringsmomenten]]=0,0,VLOOKUP(Tabel3[[#This Row],[Ruimte categorie]],'4. Normen &amp; Tarieven'!$C$8:$L$27,Tabel3[[#This Row],[Transformatie]],0))</f>
        <v>100</v>
      </c>
      <c r="S349" s="26"/>
      <c r="T349" s="26"/>
      <c r="U349" s="26"/>
      <c r="V349" s="172">
        <f>IF(Tabel3[[#This Row],[Prestatienorm inschrijver]]=0,0,Tabel3[[#This Row],[M2 op basis van uitvoeringsmomenten]]/Tabel3[[#This Row],[Prestatienorm inschrijver]])</f>
        <v>93.8</v>
      </c>
      <c r="W349" s="174">
        <f>Tabel3[[#This Row],[Aantal uur per jaar]]*$V$4</f>
        <v>93.8</v>
      </c>
      <c r="X349" s="76"/>
    </row>
    <row r="350" spans="1:24" ht="14.1" customHeight="1" x14ac:dyDescent="0.25">
      <c r="A350" s="210" t="str">
        <f>_xlfn.CONCAT(Tabel3[[#This Row],[Locatie]],Tabel3[[#This Row],[Vloergroep]])</f>
        <v>De HorstLino</v>
      </c>
      <c r="C350" s="69" t="s">
        <v>231</v>
      </c>
      <c r="D350" s="70" t="s">
        <v>797</v>
      </c>
      <c r="E350" s="71" t="s">
        <v>8</v>
      </c>
      <c r="F350" s="72" t="s">
        <v>40</v>
      </c>
      <c r="G350" s="73" t="s">
        <v>41</v>
      </c>
      <c r="H350" s="73" t="s">
        <v>658</v>
      </c>
      <c r="I350" s="73" t="s">
        <v>17</v>
      </c>
      <c r="J350" s="73" t="s">
        <v>903</v>
      </c>
      <c r="K350" s="74">
        <v>10</v>
      </c>
      <c r="L350" s="157">
        <v>40</v>
      </c>
      <c r="M350" s="158" t="s">
        <v>879</v>
      </c>
      <c r="N350" s="158">
        <f>IF(Tabel3[[#This Row],[Uitvoerings-
momenten]]=0,0,Tabel3[[#This Row],[M2 vloer ]])</f>
        <v>10</v>
      </c>
      <c r="O3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0" s="151">
        <f>Tabel3[[#This Row],[M2 vloer ]]*Tabel3[[#This Row],[Uitvoerings-
momenten]]</f>
        <v>2000</v>
      </c>
      <c r="Q350" s="165">
        <f>VLOOKUP(Tabel3[[#This Row],[Frequentie]],Transformatie!$B$4:$D$12,3,0)</f>
        <v>10</v>
      </c>
      <c r="R350" s="26">
        <f>IF(Tabel3[[#This Row],[M2 op basis van uitvoeringsmomenten]]=0,0,VLOOKUP(Tabel3[[#This Row],[Ruimte categorie]],'4. Normen &amp; Tarieven'!$C$8:$L$27,Tabel3[[#This Row],[Transformatie]],0))</f>
        <v>100</v>
      </c>
      <c r="S350" s="26"/>
      <c r="T350" s="26"/>
      <c r="U350" s="26"/>
      <c r="V350" s="172">
        <f>IF(Tabel3[[#This Row],[Prestatienorm inschrijver]]=0,0,Tabel3[[#This Row],[M2 op basis van uitvoeringsmomenten]]/Tabel3[[#This Row],[Prestatienorm inschrijver]])</f>
        <v>20</v>
      </c>
      <c r="W350" s="174">
        <f>Tabel3[[#This Row],[Aantal uur per jaar]]*$V$4</f>
        <v>20</v>
      </c>
      <c r="X350" s="76"/>
    </row>
    <row r="351" spans="1:24" ht="14.1" customHeight="1" x14ac:dyDescent="0.25">
      <c r="A351" s="210" t="str">
        <f>_xlfn.CONCAT(Tabel3[[#This Row],[Locatie]],Tabel3[[#This Row],[Vloergroep]])</f>
        <v>De HorstTapijt</v>
      </c>
      <c r="C351" s="69" t="s">
        <v>231</v>
      </c>
      <c r="D351" s="70" t="s">
        <v>797</v>
      </c>
      <c r="E351" s="71" t="s">
        <v>8</v>
      </c>
      <c r="F351" s="72" t="s">
        <v>42</v>
      </c>
      <c r="G351" s="73" t="s">
        <v>16</v>
      </c>
      <c r="H351" s="73" t="s">
        <v>761</v>
      </c>
      <c r="I351" s="73" t="s">
        <v>14</v>
      </c>
      <c r="J351" s="73" t="s">
        <v>14</v>
      </c>
      <c r="K351" s="74">
        <v>184.8</v>
      </c>
      <c r="L351" s="157">
        <v>40</v>
      </c>
      <c r="M351" s="158" t="s">
        <v>879</v>
      </c>
      <c r="N351" s="158">
        <f>IF(Tabel3[[#This Row],[Uitvoerings-
momenten]]=0,0,Tabel3[[#This Row],[M2 vloer ]])</f>
        <v>184.8</v>
      </c>
      <c r="O3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1" s="151">
        <f>Tabel3[[#This Row],[M2 vloer ]]*Tabel3[[#This Row],[Uitvoerings-
momenten]]</f>
        <v>36960</v>
      </c>
      <c r="Q351" s="165">
        <f>VLOOKUP(Tabel3[[#This Row],[Frequentie]],Transformatie!$B$4:$D$12,3,0)</f>
        <v>10</v>
      </c>
      <c r="R351" s="26">
        <f>IF(Tabel3[[#This Row],[M2 op basis van uitvoeringsmomenten]]=0,0,VLOOKUP(Tabel3[[#This Row],[Ruimte categorie]],'4. Normen &amp; Tarieven'!$C$8:$L$27,Tabel3[[#This Row],[Transformatie]],0))</f>
        <v>100</v>
      </c>
      <c r="S351" s="26"/>
      <c r="T351" s="26"/>
      <c r="U351" s="26"/>
      <c r="V351" s="172">
        <f>IF(Tabel3[[#This Row],[Prestatienorm inschrijver]]=0,0,Tabel3[[#This Row],[M2 op basis van uitvoeringsmomenten]]/Tabel3[[#This Row],[Prestatienorm inschrijver]])</f>
        <v>369.6</v>
      </c>
      <c r="W351" s="174">
        <f>Tabel3[[#This Row],[Aantal uur per jaar]]*$V$4</f>
        <v>369.6</v>
      </c>
      <c r="X351" s="76"/>
    </row>
    <row r="352" spans="1:24" ht="14.1" customHeight="1" x14ac:dyDescent="0.25">
      <c r="A352" s="210" t="str">
        <f>_xlfn.CONCAT(Tabel3[[#This Row],[Locatie]],Tabel3[[#This Row],[Vloergroep]])</f>
        <v>De HorstTapijt</v>
      </c>
      <c r="C352" s="69" t="s">
        <v>231</v>
      </c>
      <c r="D352" s="70" t="s">
        <v>797</v>
      </c>
      <c r="E352" s="71" t="s">
        <v>8</v>
      </c>
      <c r="F352" s="72" t="s">
        <v>43</v>
      </c>
      <c r="G352" s="73" t="s">
        <v>159</v>
      </c>
      <c r="H352" s="73" t="s">
        <v>756</v>
      </c>
      <c r="I352" s="73" t="s">
        <v>14</v>
      </c>
      <c r="J352" s="73" t="s">
        <v>14</v>
      </c>
      <c r="K352" s="74">
        <v>1.8</v>
      </c>
      <c r="L352" s="157">
        <v>40</v>
      </c>
      <c r="M352" s="158" t="s">
        <v>886</v>
      </c>
      <c r="N352" s="158">
        <f>IF(Tabel3[[#This Row],[Uitvoerings-
momenten]]=0,0,Tabel3[[#This Row],[M2 vloer ]])</f>
        <v>0</v>
      </c>
      <c r="O3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2" s="151">
        <f>Tabel3[[#This Row],[M2 vloer ]]*Tabel3[[#This Row],[Uitvoerings-
momenten]]</f>
        <v>0</v>
      </c>
      <c r="Q352" s="165">
        <f>VLOOKUP(Tabel3[[#This Row],[Frequentie]],Transformatie!$B$4:$D$12,3,0)</f>
        <v>0</v>
      </c>
      <c r="R352" s="26">
        <f>IF(Tabel3[[#This Row],[M2 op basis van uitvoeringsmomenten]]=0,0,VLOOKUP(Tabel3[[#This Row],[Ruimte categorie]],'4. Normen &amp; Tarieven'!$C$8:$L$27,Tabel3[[#This Row],[Transformatie]],0))</f>
        <v>0</v>
      </c>
      <c r="S352" s="26"/>
      <c r="T352" s="26"/>
      <c r="U352" s="26"/>
      <c r="V352" s="172">
        <f>IF(Tabel3[[#This Row],[Prestatienorm inschrijver]]=0,0,Tabel3[[#This Row],[M2 op basis van uitvoeringsmomenten]]/Tabel3[[#This Row],[Prestatienorm inschrijver]])</f>
        <v>0</v>
      </c>
      <c r="W352" s="174">
        <f>Tabel3[[#This Row],[Aantal uur per jaar]]*$V$4</f>
        <v>0</v>
      </c>
      <c r="X352" s="76"/>
    </row>
    <row r="353" spans="1:24" ht="14.1" customHeight="1" x14ac:dyDescent="0.25">
      <c r="A353" s="210" t="str">
        <f>_xlfn.CONCAT(Tabel3[[#This Row],[Locatie]],Tabel3[[#This Row],[Vloergroep]])</f>
        <v>De HorstTapijt</v>
      </c>
      <c r="C353" s="69" t="s">
        <v>231</v>
      </c>
      <c r="D353" s="70" t="s">
        <v>797</v>
      </c>
      <c r="E353" s="71" t="s">
        <v>8</v>
      </c>
      <c r="F353" s="72" t="s">
        <v>44</v>
      </c>
      <c r="G353" s="73" t="s">
        <v>13</v>
      </c>
      <c r="H353" s="73" t="s">
        <v>761</v>
      </c>
      <c r="I353" s="73" t="s">
        <v>14</v>
      </c>
      <c r="J353" s="73" t="s">
        <v>14</v>
      </c>
      <c r="K353" s="74">
        <v>4.2</v>
      </c>
      <c r="L353" s="157">
        <v>40</v>
      </c>
      <c r="M353" s="158" t="s">
        <v>879</v>
      </c>
      <c r="N353" s="158">
        <f>IF(Tabel3[[#This Row],[Uitvoerings-
momenten]]=0,0,Tabel3[[#This Row],[M2 vloer ]])</f>
        <v>4.2</v>
      </c>
      <c r="O3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3" s="151">
        <f>Tabel3[[#This Row],[M2 vloer ]]*Tabel3[[#This Row],[Uitvoerings-
momenten]]</f>
        <v>840</v>
      </c>
      <c r="Q353" s="165">
        <f>VLOOKUP(Tabel3[[#This Row],[Frequentie]],Transformatie!$B$4:$D$12,3,0)</f>
        <v>10</v>
      </c>
      <c r="R353" s="26">
        <f>IF(Tabel3[[#This Row],[M2 op basis van uitvoeringsmomenten]]=0,0,VLOOKUP(Tabel3[[#This Row],[Ruimte categorie]],'4. Normen &amp; Tarieven'!$C$8:$L$27,Tabel3[[#This Row],[Transformatie]],0))</f>
        <v>100</v>
      </c>
      <c r="S353" s="26"/>
      <c r="T353" s="26"/>
      <c r="U353" s="26"/>
      <c r="V353" s="172">
        <f>IF(Tabel3[[#This Row],[Prestatienorm inschrijver]]=0,0,Tabel3[[#This Row],[M2 op basis van uitvoeringsmomenten]]/Tabel3[[#This Row],[Prestatienorm inschrijver]])</f>
        <v>8.4</v>
      </c>
      <c r="W353" s="174">
        <f>Tabel3[[#This Row],[Aantal uur per jaar]]*$V$4</f>
        <v>8.4</v>
      </c>
      <c r="X353" s="76"/>
    </row>
    <row r="354" spans="1:24" ht="14.1" customHeight="1" x14ac:dyDescent="0.25">
      <c r="A354" s="210" t="str">
        <f>_xlfn.CONCAT(Tabel3[[#This Row],[Locatie]],Tabel3[[#This Row],[Vloergroep]])</f>
        <v>De HorstTapijt</v>
      </c>
      <c r="C354" s="69" t="s">
        <v>231</v>
      </c>
      <c r="D354" s="70" t="s">
        <v>797</v>
      </c>
      <c r="E354" s="71" t="s">
        <v>8</v>
      </c>
      <c r="F354" s="72" t="s">
        <v>45</v>
      </c>
      <c r="G354" s="73" t="s">
        <v>47</v>
      </c>
      <c r="H354" s="77" t="s">
        <v>758</v>
      </c>
      <c r="I354" s="73" t="s">
        <v>14</v>
      </c>
      <c r="J354" s="73" t="s">
        <v>14</v>
      </c>
      <c r="K354" s="74">
        <v>10</v>
      </c>
      <c r="L354" s="157">
        <v>40</v>
      </c>
      <c r="M354" s="158" t="s">
        <v>879</v>
      </c>
      <c r="N354" s="158">
        <f>IF(Tabel3[[#This Row],[Uitvoerings-
momenten]]=0,0,Tabel3[[#This Row],[M2 vloer ]])</f>
        <v>10</v>
      </c>
      <c r="O3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4" s="151">
        <f>Tabel3[[#This Row],[M2 vloer ]]*Tabel3[[#This Row],[Uitvoerings-
momenten]]</f>
        <v>2000</v>
      </c>
      <c r="Q354" s="165">
        <f>VLOOKUP(Tabel3[[#This Row],[Frequentie]],Transformatie!$B$4:$D$12,3,0)</f>
        <v>10</v>
      </c>
      <c r="R354" s="26">
        <f>IF(Tabel3[[#This Row],[M2 op basis van uitvoeringsmomenten]]=0,0,VLOOKUP(Tabel3[[#This Row],[Ruimte categorie]],'4. Normen &amp; Tarieven'!$C$8:$L$27,Tabel3[[#This Row],[Transformatie]],0))</f>
        <v>100</v>
      </c>
      <c r="S354" s="26"/>
      <c r="T354" s="26"/>
      <c r="U354" s="26"/>
      <c r="V354" s="172">
        <f>IF(Tabel3[[#This Row],[Prestatienorm inschrijver]]=0,0,Tabel3[[#This Row],[M2 op basis van uitvoeringsmomenten]]/Tabel3[[#This Row],[Prestatienorm inschrijver]])</f>
        <v>20</v>
      </c>
      <c r="W354" s="174">
        <f>Tabel3[[#This Row],[Aantal uur per jaar]]*$V$4</f>
        <v>20</v>
      </c>
      <c r="X354" s="76"/>
    </row>
    <row r="355" spans="1:24" ht="14.1" customHeight="1" x14ac:dyDescent="0.25">
      <c r="A355" s="210" t="str">
        <f>_xlfn.CONCAT(Tabel3[[#This Row],[Locatie]],Tabel3[[#This Row],[Vloergroep]])</f>
        <v>De HorstLino</v>
      </c>
      <c r="C355" s="69" t="s">
        <v>231</v>
      </c>
      <c r="D355" s="70" t="s">
        <v>797</v>
      </c>
      <c r="E355" s="71" t="s">
        <v>8</v>
      </c>
      <c r="F355" s="72" t="s">
        <v>45</v>
      </c>
      <c r="G355" s="73" t="s">
        <v>47</v>
      </c>
      <c r="H355" s="77" t="s">
        <v>758</v>
      </c>
      <c r="I355" s="73" t="s">
        <v>17</v>
      </c>
      <c r="J355" s="73" t="s">
        <v>903</v>
      </c>
      <c r="K355" s="74">
        <v>60.4</v>
      </c>
      <c r="L355" s="157">
        <v>40</v>
      </c>
      <c r="M355" s="158" t="s">
        <v>879</v>
      </c>
      <c r="N355" s="158">
        <f>IF(Tabel3[[#This Row],[Uitvoerings-
momenten]]=0,0,Tabel3[[#This Row],[M2 vloer ]])</f>
        <v>60.4</v>
      </c>
      <c r="O3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5" s="151">
        <f>Tabel3[[#This Row],[M2 vloer ]]*Tabel3[[#This Row],[Uitvoerings-
momenten]]</f>
        <v>12080</v>
      </c>
      <c r="Q355" s="165">
        <f>VLOOKUP(Tabel3[[#This Row],[Frequentie]],Transformatie!$B$4:$D$12,3,0)</f>
        <v>10</v>
      </c>
      <c r="R355" s="26">
        <f>IF(Tabel3[[#This Row],[M2 op basis van uitvoeringsmomenten]]=0,0,VLOOKUP(Tabel3[[#This Row],[Ruimte categorie]],'4. Normen &amp; Tarieven'!$C$8:$L$27,Tabel3[[#This Row],[Transformatie]],0))</f>
        <v>100</v>
      </c>
      <c r="S355" s="26"/>
      <c r="T355" s="26"/>
      <c r="U355" s="26"/>
      <c r="V355" s="172">
        <f>IF(Tabel3[[#This Row],[Prestatienorm inschrijver]]=0,0,Tabel3[[#This Row],[M2 op basis van uitvoeringsmomenten]]/Tabel3[[#This Row],[Prestatienorm inschrijver]])</f>
        <v>120.8</v>
      </c>
      <c r="W355" s="174">
        <f>Tabel3[[#This Row],[Aantal uur per jaar]]*$V$4</f>
        <v>120.8</v>
      </c>
      <c r="X355" s="76"/>
    </row>
    <row r="356" spans="1:24" ht="14.1" customHeight="1" x14ac:dyDescent="0.25">
      <c r="A356" s="210" t="str">
        <f>_xlfn.CONCAT(Tabel3[[#This Row],[Locatie]],Tabel3[[#This Row],[Vloergroep]])</f>
        <v>De HorstTapijt</v>
      </c>
      <c r="C356" s="69" t="s">
        <v>231</v>
      </c>
      <c r="D356" s="70" t="s">
        <v>797</v>
      </c>
      <c r="E356" s="71" t="s">
        <v>8</v>
      </c>
      <c r="F356" s="72" t="s">
        <v>46</v>
      </c>
      <c r="G356" s="73" t="s">
        <v>27</v>
      </c>
      <c r="H356" s="73" t="s">
        <v>761</v>
      </c>
      <c r="I356" s="73" t="s">
        <v>14</v>
      </c>
      <c r="J356" s="73" t="s">
        <v>14</v>
      </c>
      <c r="K356" s="74">
        <v>5.6</v>
      </c>
      <c r="L356" s="157">
        <v>40</v>
      </c>
      <c r="M356" s="158" t="s">
        <v>879</v>
      </c>
      <c r="N356" s="158">
        <f>IF(Tabel3[[#This Row],[Uitvoerings-
momenten]]=0,0,Tabel3[[#This Row],[M2 vloer ]])</f>
        <v>5.6</v>
      </c>
      <c r="O3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6" s="151">
        <f>Tabel3[[#This Row],[M2 vloer ]]*Tabel3[[#This Row],[Uitvoerings-
momenten]]</f>
        <v>1120</v>
      </c>
      <c r="Q356" s="165">
        <f>VLOOKUP(Tabel3[[#This Row],[Frequentie]],Transformatie!$B$4:$D$12,3,0)</f>
        <v>10</v>
      </c>
      <c r="R356" s="26">
        <f>IF(Tabel3[[#This Row],[M2 op basis van uitvoeringsmomenten]]=0,0,VLOOKUP(Tabel3[[#This Row],[Ruimte categorie]],'4. Normen &amp; Tarieven'!$C$8:$L$27,Tabel3[[#This Row],[Transformatie]],0))</f>
        <v>100</v>
      </c>
      <c r="S356" s="26"/>
      <c r="T356" s="26"/>
      <c r="U356" s="26"/>
      <c r="V356" s="172">
        <f>IF(Tabel3[[#This Row],[Prestatienorm inschrijver]]=0,0,Tabel3[[#This Row],[M2 op basis van uitvoeringsmomenten]]/Tabel3[[#This Row],[Prestatienorm inschrijver]])</f>
        <v>11.2</v>
      </c>
      <c r="W356" s="174">
        <f>Tabel3[[#This Row],[Aantal uur per jaar]]*$V$4</f>
        <v>11.2</v>
      </c>
      <c r="X356" s="76"/>
    </row>
    <row r="357" spans="1:24" ht="14.1" customHeight="1" x14ac:dyDescent="0.25">
      <c r="A357" s="210" t="str">
        <f>_xlfn.CONCAT(Tabel3[[#This Row],[Locatie]],Tabel3[[#This Row],[Vloergroep]])</f>
        <v>De HorstHarde vloer</v>
      </c>
      <c r="C357" s="69" t="s">
        <v>231</v>
      </c>
      <c r="D357" s="70" t="s">
        <v>797</v>
      </c>
      <c r="E357" s="71" t="s">
        <v>8</v>
      </c>
      <c r="F357" s="72" t="s">
        <v>48</v>
      </c>
      <c r="G357" s="73" t="s">
        <v>21</v>
      </c>
      <c r="H357" s="73" t="s">
        <v>759</v>
      </c>
      <c r="I357" s="73" t="s">
        <v>22</v>
      </c>
      <c r="J357" s="73" t="s">
        <v>902</v>
      </c>
      <c r="K357" s="74">
        <v>7.1</v>
      </c>
      <c r="L357" s="157">
        <v>40</v>
      </c>
      <c r="M357" s="158" t="s">
        <v>879</v>
      </c>
      <c r="N357" s="158">
        <f>IF(Tabel3[[#This Row],[Uitvoerings-
momenten]]=0,0,Tabel3[[#This Row],[M2 vloer ]])</f>
        <v>7.1</v>
      </c>
      <c r="O3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7" s="151">
        <f>Tabel3[[#This Row],[M2 vloer ]]*Tabel3[[#This Row],[Uitvoerings-
momenten]]</f>
        <v>1420</v>
      </c>
      <c r="Q357" s="165">
        <f>VLOOKUP(Tabel3[[#This Row],[Frequentie]],Transformatie!$B$4:$D$12,3,0)</f>
        <v>10</v>
      </c>
      <c r="R357" s="26">
        <f>IF(Tabel3[[#This Row],[M2 op basis van uitvoeringsmomenten]]=0,0,VLOOKUP(Tabel3[[#This Row],[Ruimte categorie]],'4. Normen &amp; Tarieven'!$C$8:$L$27,Tabel3[[#This Row],[Transformatie]],0))</f>
        <v>100</v>
      </c>
      <c r="S357" s="26"/>
      <c r="T357" s="26"/>
      <c r="U357" s="26"/>
      <c r="V357" s="172">
        <f>IF(Tabel3[[#This Row],[Prestatienorm inschrijver]]=0,0,Tabel3[[#This Row],[M2 op basis van uitvoeringsmomenten]]/Tabel3[[#This Row],[Prestatienorm inschrijver]])</f>
        <v>14.2</v>
      </c>
      <c r="W357" s="174">
        <f>Tabel3[[#This Row],[Aantal uur per jaar]]*$V$4</f>
        <v>14.2</v>
      </c>
      <c r="X357" s="76"/>
    </row>
    <row r="358" spans="1:24" ht="14.1" customHeight="1" x14ac:dyDescent="0.25">
      <c r="A358" s="210" t="str">
        <f>_xlfn.CONCAT(Tabel3[[#This Row],[Locatie]],Tabel3[[#This Row],[Vloergroep]])</f>
        <v>De HorstTapijt</v>
      </c>
      <c r="C358" s="69" t="s">
        <v>231</v>
      </c>
      <c r="D358" s="70" t="s">
        <v>797</v>
      </c>
      <c r="E358" s="71" t="s">
        <v>8</v>
      </c>
      <c r="F358" s="72" t="s">
        <v>49</v>
      </c>
      <c r="G358" s="73" t="s">
        <v>51</v>
      </c>
      <c r="H358" s="73" t="s">
        <v>756</v>
      </c>
      <c r="I358" s="73" t="s">
        <v>14</v>
      </c>
      <c r="J358" s="73" t="s">
        <v>14</v>
      </c>
      <c r="K358" s="74">
        <v>9.8000000000000007</v>
      </c>
      <c r="L358" s="157">
        <v>40</v>
      </c>
      <c r="M358" s="158" t="s">
        <v>886</v>
      </c>
      <c r="N358" s="158">
        <f>IF(Tabel3[[#This Row],[Uitvoerings-
momenten]]=0,0,Tabel3[[#This Row],[M2 vloer ]])</f>
        <v>0</v>
      </c>
      <c r="O3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8" s="151">
        <f>Tabel3[[#This Row],[M2 vloer ]]*Tabel3[[#This Row],[Uitvoerings-
momenten]]</f>
        <v>0</v>
      </c>
      <c r="Q358" s="165">
        <f>VLOOKUP(Tabel3[[#This Row],[Frequentie]],Transformatie!$B$4:$D$12,3,0)</f>
        <v>0</v>
      </c>
      <c r="R358" s="26">
        <f>IF(Tabel3[[#This Row],[M2 op basis van uitvoeringsmomenten]]=0,0,VLOOKUP(Tabel3[[#This Row],[Ruimte categorie]],'4. Normen &amp; Tarieven'!$C$8:$L$27,Tabel3[[#This Row],[Transformatie]],0))</f>
        <v>0</v>
      </c>
      <c r="S358" s="26"/>
      <c r="T358" s="26"/>
      <c r="U358" s="26"/>
      <c r="V358" s="172">
        <f>IF(Tabel3[[#This Row],[Prestatienorm inschrijver]]=0,0,Tabel3[[#This Row],[M2 op basis van uitvoeringsmomenten]]/Tabel3[[#This Row],[Prestatienorm inschrijver]])</f>
        <v>0</v>
      </c>
      <c r="W358" s="174">
        <f>Tabel3[[#This Row],[Aantal uur per jaar]]*$V$4</f>
        <v>0</v>
      </c>
      <c r="X358" s="76"/>
    </row>
    <row r="359" spans="1:24" ht="14.1" customHeight="1" x14ac:dyDescent="0.25">
      <c r="A359" s="210" t="str">
        <f>_xlfn.CONCAT(Tabel3[[#This Row],[Locatie]],Tabel3[[#This Row],[Vloergroep]])</f>
        <v>De HorstTapijt</v>
      </c>
      <c r="C359" s="69" t="s">
        <v>231</v>
      </c>
      <c r="D359" s="70" t="s">
        <v>797</v>
      </c>
      <c r="E359" s="71" t="s">
        <v>8</v>
      </c>
      <c r="F359" s="72" t="s">
        <v>50</v>
      </c>
      <c r="G359" s="73" t="s">
        <v>27</v>
      </c>
      <c r="H359" s="73" t="s">
        <v>761</v>
      </c>
      <c r="I359" s="73" t="s">
        <v>14</v>
      </c>
      <c r="J359" s="73" t="s">
        <v>14</v>
      </c>
      <c r="K359" s="74">
        <v>7</v>
      </c>
      <c r="L359" s="157">
        <v>40</v>
      </c>
      <c r="M359" s="158" t="s">
        <v>879</v>
      </c>
      <c r="N359" s="158">
        <f>IF(Tabel3[[#This Row],[Uitvoerings-
momenten]]=0,0,Tabel3[[#This Row],[M2 vloer ]])</f>
        <v>7</v>
      </c>
      <c r="O3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9" s="151">
        <f>Tabel3[[#This Row],[M2 vloer ]]*Tabel3[[#This Row],[Uitvoerings-
momenten]]</f>
        <v>1400</v>
      </c>
      <c r="Q359" s="165">
        <f>VLOOKUP(Tabel3[[#This Row],[Frequentie]],Transformatie!$B$4:$D$12,3,0)</f>
        <v>10</v>
      </c>
      <c r="R359" s="26">
        <f>IF(Tabel3[[#This Row],[M2 op basis van uitvoeringsmomenten]]=0,0,VLOOKUP(Tabel3[[#This Row],[Ruimte categorie]],'4. Normen &amp; Tarieven'!$C$8:$L$27,Tabel3[[#This Row],[Transformatie]],0))</f>
        <v>100</v>
      </c>
      <c r="S359" s="26"/>
      <c r="T359" s="26"/>
      <c r="U359" s="26"/>
      <c r="V359" s="172">
        <f>IF(Tabel3[[#This Row],[Prestatienorm inschrijver]]=0,0,Tabel3[[#This Row],[M2 op basis van uitvoeringsmomenten]]/Tabel3[[#This Row],[Prestatienorm inschrijver]])</f>
        <v>14</v>
      </c>
      <c r="W359" s="174">
        <f>Tabel3[[#This Row],[Aantal uur per jaar]]*$V$4</f>
        <v>14</v>
      </c>
      <c r="X359" s="76"/>
    </row>
    <row r="360" spans="1:24" ht="14.1" customHeight="1" x14ac:dyDescent="0.25">
      <c r="A360" s="210" t="str">
        <f>_xlfn.CONCAT(Tabel3[[#This Row],[Locatie]],Tabel3[[#This Row],[Vloergroep]])</f>
        <v>De HorstTapijt</v>
      </c>
      <c r="C360" s="69" t="s">
        <v>231</v>
      </c>
      <c r="D360" s="70" t="s">
        <v>797</v>
      </c>
      <c r="E360" s="71" t="s">
        <v>8</v>
      </c>
      <c r="F360" s="72" t="s">
        <v>52</v>
      </c>
      <c r="G360" s="73" t="s">
        <v>47</v>
      </c>
      <c r="H360" s="77" t="s">
        <v>758</v>
      </c>
      <c r="I360" s="73" t="s">
        <v>14</v>
      </c>
      <c r="J360" s="73" t="s">
        <v>14</v>
      </c>
      <c r="K360" s="74">
        <v>10</v>
      </c>
      <c r="L360" s="157">
        <v>40</v>
      </c>
      <c r="M360" s="158" t="s">
        <v>879</v>
      </c>
      <c r="N360" s="158">
        <f>IF(Tabel3[[#This Row],[Uitvoerings-
momenten]]=0,0,Tabel3[[#This Row],[M2 vloer ]])</f>
        <v>10</v>
      </c>
      <c r="O3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0" s="151">
        <f>Tabel3[[#This Row],[M2 vloer ]]*Tabel3[[#This Row],[Uitvoerings-
momenten]]</f>
        <v>2000</v>
      </c>
      <c r="Q360" s="165">
        <f>VLOOKUP(Tabel3[[#This Row],[Frequentie]],Transformatie!$B$4:$D$12,3,0)</f>
        <v>10</v>
      </c>
      <c r="R360" s="26">
        <f>IF(Tabel3[[#This Row],[M2 op basis van uitvoeringsmomenten]]=0,0,VLOOKUP(Tabel3[[#This Row],[Ruimte categorie]],'4. Normen &amp; Tarieven'!$C$8:$L$27,Tabel3[[#This Row],[Transformatie]],0))</f>
        <v>100</v>
      </c>
      <c r="S360" s="26"/>
      <c r="T360" s="26"/>
      <c r="U360" s="26"/>
      <c r="V360" s="172">
        <f>IF(Tabel3[[#This Row],[Prestatienorm inschrijver]]=0,0,Tabel3[[#This Row],[M2 op basis van uitvoeringsmomenten]]/Tabel3[[#This Row],[Prestatienorm inschrijver]])</f>
        <v>20</v>
      </c>
      <c r="W360" s="174">
        <f>Tabel3[[#This Row],[Aantal uur per jaar]]*$V$4</f>
        <v>20</v>
      </c>
      <c r="X360" s="76"/>
    </row>
    <row r="361" spans="1:24" ht="14.1" customHeight="1" x14ac:dyDescent="0.25">
      <c r="A361" s="210" t="str">
        <f>_xlfn.CONCAT(Tabel3[[#This Row],[Locatie]],Tabel3[[#This Row],[Vloergroep]])</f>
        <v>De HorstLino</v>
      </c>
      <c r="C361" s="69" t="s">
        <v>231</v>
      </c>
      <c r="D361" s="70" t="s">
        <v>797</v>
      </c>
      <c r="E361" s="71" t="s">
        <v>8</v>
      </c>
      <c r="F361" s="72" t="s">
        <v>52</v>
      </c>
      <c r="G361" s="73" t="s">
        <v>47</v>
      </c>
      <c r="H361" s="77" t="s">
        <v>758</v>
      </c>
      <c r="I361" s="73" t="s">
        <v>17</v>
      </c>
      <c r="J361" s="73" t="s">
        <v>903</v>
      </c>
      <c r="K361" s="74">
        <v>60.4</v>
      </c>
      <c r="L361" s="157">
        <v>40</v>
      </c>
      <c r="M361" s="158" t="s">
        <v>879</v>
      </c>
      <c r="N361" s="158">
        <f>IF(Tabel3[[#This Row],[Uitvoerings-
momenten]]=0,0,Tabel3[[#This Row],[M2 vloer ]])</f>
        <v>60.4</v>
      </c>
      <c r="O3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1" s="151">
        <f>Tabel3[[#This Row],[M2 vloer ]]*Tabel3[[#This Row],[Uitvoerings-
momenten]]</f>
        <v>12080</v>
      </c>
      <c r="Q361" s="165">
        <f>VLOOKUP(Tabel3[[#This Row],[Frequentie]],Transformatie!$B$4:$D$12,3,0)</f>
        <v>10</v>
      </c>
      <c r="R361" s="26">
        <f>IF(Tabel3[[#This Row],[M2 op basis van uitvoeringsmomenten]]=0,0,VLOOKUP(Tabel3[[#This Row],[Ruimte categorie]],'4. Normen &amp; Tarieven'!$C$8:$L$27,Tabel3[[#This Row],[Transformatie]],0))</f>
        <v>100</v>
      </c>
      <c r="S361" s="26"/>
      <c r="T361" s="26"/>
      <c r="U361" s="26"/>
      <c r="V361" s="172">
        <f>IF(Tabel3[[#This Row],[Prestatienorm inschrijver]]=0,0,Tabel3[[#This Row],[M2 op basis van uitvoeringsmomenten]]/Tabel3[[#This Row],[Prestatienorm inschrijver]])</f>
        <v>120.8</v>
      </c>
      <c r="W361" s="174">
        <f>Tabel3[[#This Row],[Aantal uur per jaar]]*$V$4</f>
        <v>120.8</v>
      </c>
      <c r="X361" s="76"/>
    </row>
    <row r="362" spans="1:24" ht="14.1" customHeight="1" x14ac:dyDescent="0.25">
      <c r="A362" s="210" t="str">
        <f>_xlfn.CONCAT(Tabel3[[#This Row],[Locatie]],Tabel3[[#This Row],[Vloergroep]])</f>
        <v>De HorstHarde vloer</v>
      </c>
      <c r="C362" s="69" t="s">
        <v>231</v>
      </c>
      <c r="D362" s="70" t="s">
        <v>797</v>
      </c>
      <c r="E362" s="71" t="s">
        <v>8</v>
      </c>
      <c r="F362" s="72" t="s">
        <v>54</v>
      </c>
      <c r="G362" s="73" t="s">
        <v>21</v>
      </c>
      <c r="H362" s="73" t="s">
        <v>759</v>
      </c>
      <c r="I362" s="73" t="s">
        <v>22</v>
      </c>
      <c r="J362" s="73" t="s">
        <v>902</v>
      </c>
      <c r="K362" s="74">
        <v>6.9</v>
      </c>
      <c r="L362" s="157">
        <v>40</v>
      </c>
      <c r="M362" s="158" t="s">
        <v>879</v>
      </c>
      <c r="N362" s="158">
        <f>IF(Tabel3[[#This Row],[Uitvoerings-
momenten]]=0,0,Tabel3[[#This Row],[M2 vloer ]])</f>
        <v>6.9</v>
      </c>
      <c r="O3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2" s="151">
        <f>Tabel3[[#This Row],[M2 vloer ]]*Tabel3[[#This Row],[Uitvoerings-
momenten]]</f>
        <v>1380</v>
      </c>
      <c r="Q362" s="165">
        <f>VLOOKUP(Tabel3[[#This Row],[Frequentie]],Transformatie!$B$4:$D$12,3,0)</f>
        <v>10</v>
      </c>
      <c r="R362" s="26">
        <f>IF(Tabel3[[#This Row],[M2 op basis van uitvoeringsmomenten]]=0,0,VLOOKUP(Tabel3[[#This Row],[Ruimte categorie]],'4. Normen &amp; Tarieven'!$C$8:$L$27,Tabel3[[#This Row],[Transformatie]],0))</f>
        <v>100</v>
      </c>
      <c r="S362" s="26"/>
      <c r="T362" s="26"/>
      <c r="U362" s="26"/>
      <c r="V362" s="172">
        <f>IF(Tabel3[[#This Row],[Prestatienorm inschrijver]]=0,0,Tabel3[[#This Row],[M2 op basis van uitvoeringsmomenten]]/Tabel3[[#This Row],[Prestatienorm inschrijver]])</f>
        <v>13.8</v>
      </c>
      <c r="W362" s="174">
        <f>Tabel3[[#This Row],[Aantal uur per jaar]]*$V$4</f>
        <v>13.8</v>
      </c>
      <c r="X362" s="76"/>
    </row>
    <row r="363" spans="1:24" ht="14.1" customHeight="1" x14ac:dyDescent="0.25">
      <c r="A363" s="210" t="str">
        <f>_xlfn.CONCAT(Tabel3[[#This Row],[Locatie]],Tabel3[[#This Row],[Vloergroep]])</f>
        <v>De HorstTapijt</v>
      </c>
      <c r="C363" s="69" t="s">
        <v>231</v>
      </c>
      <c r="D363" s="70" t="s">
        <v>797</v>
      </c>
      <c r="E363" s="71" t="s">
        <v>8</v>
      </c>
      <c r="F363" s="72" t="s">
        <v>55</v>
      </c>
      <c r="G363" s="73" t="s">
        <v>13</v>
      </c>
      <c r="H363" s="73" t="s">
        <v>761</v>
      </c>
      <c r="I363" s="73" t="s">
        <v>14</v>
      </c>
      <c r="J363" s="73" t="s">
        <v>14</v>
      </c>
      <c r="K363" s="74">
        <v>4.2</v>
      </c>
      <c r="L363" s="157">
        <v>40</v>
      </c>
      <c r="M363" s="158" t="s">
        <v>879</v>
      </c>
      <c r="N363" s="158">
        <f>IF(Tabel3[[#This Row],[Uitvoerings-
momenten]]=0,0,Tabel3[[#This Row],[M2 vloer ]])</f>
        <v>4.2</v>
      </c>
      <c r="O3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3" s="151">
        <f>Tabel3[[#This Row],[M2 vloer ]]*Tabel3[[#This Row],[Uitvoerings-
momenten]]</f>
        <v>840</v>
      </c>
      <c r="Q363" s="165">
        <f>VLOOKUP(Tabel3[[#This Row],[Frequentie]],Transformatie!$B$4:$D$12,3,0)</f>
        <v>10</v>
      </c>
      <c r="R363" s="26">
        <f>IF(Tabel3[[#This Row],[M2 op basis van uitvoeringsmomenten]]=0,0,VLOOKUP(Tabel3[[#This Row],[Ruimte categorie]],'4. Normen &amp; Tarieven'!$C$8:$L$27,Tabel3[[#This Row],[Transformatie]],0))</f>
        <v>100</v>
      </c>
      <c r="S363" s="26"/>
      <c r="T363" s="26"/>
      <c r="U363" s="26"/>
      <c r="V363" s="172">
        <f>IF(Tabel3[[#This Row],[Prestatienorm inschrijver]]=0,0,Tabel3[[#This Row],[M2 op basis van uitvoeringsmomenten]]/Tabel3[[#This Row],[Prestatienorm inschrijver]])</f>
        <v>8.4</v>
      </c>
      <c r="W363" s="174">
        <f>Tabel3[[#This Row],[Aantal uur per jaar]]*$V$4</f>
        <v>8.4</v>
      </c>
      <c r="X363" s="76"/>
    </row>
    <row r="364" spans="1:24" ht="14.1" customHeight="1" x14ac:dyDescent="0.25">
      <c r="A364" s="210" t="str">
        <f>_xlfn.CONCAT(Tabel3[[#This Row],[Locatie]],Tabel3[[#This Row],[Vloergroep]])</f>
        <v>De HorstTapijt</v>
      </c>
      <c r="C364" s="69" t="s">
        <v>231</v>
      </c>
      <c r="D364" s="70" t="s">
        <v>797</v>
      </c>
      <c r="E364" s="71" t="s">
        <v>8</v>
      </c>
      <c r="F364" s="72" t="s">
        <v>56</v>
      </c>
      <c r="G364" s="73" t="s">
        <v>16</v>
      </c>
      <c r="H364" s="73" t="s">
        <v>761</v>
      </c>
      <c r="I364" s="73" t="s">
        <v>14</v>
      </c>
      <c r="J364" s="73" t="s">
        <v>14</v>
      </c>
      <c r="K364" s="74">
        <v>61.4</v>
      </c>
      <c r="L364" s="157">
        <v>40</v>
      </c>
      <c r="M364" s="158" t="s">
        <v>879</v>
      </c>
      <c r="N364" s="158">
        <f>IF(Tabel3[[#This Row],[Uitvoerings-
momenten]]=0,0,Tabel3[[#This Row],[M2 vloer ]])</f>
        <v>61.4</v>
      </c>
      <c r="O3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4" s="151">
        <f>Tabel3[[#This Row],[M2 vloer ]]*Tabel3[[#This Row],[Uitvoerings-
momenten]]</f>
        <v>12280</v>
      </c>
      <c r="Q364" s="165">
        <f>VLOOKUP(Tabel3[[#This Row],[Frequentie]],Transformatie!$B$4:$D$12,3,0)</f>
        <v>10</v>
      </c>
      <c r="R364" s="26">
        <f>IF(Tabel3[[#This Row],[M2 op basis van uitvoeringsmomenten]]=0,0,VLOOKUP(Tabel3[[#This Row],[Ruimte categorie]],'4. Normen &amp; Tarieven'!$C$8:$L$27,Tabel3[[#This Row],[Transformatie]],0))</f>
        <v>100</v>
      </c>
      <c r="S364" s="26"/>
      <c r="T364" s="26"/>
      <c r="U364" s="26"/>
      <c r="V364" s="172">
        <f>IF(Tabel3[[#This Row],[Prestatienorm inschrijver]]=0,0,Tabel3[[#This Row],[M2 op basis van uitvoeringsmomenten]]/Tabel3[[#This Row],[Prestatienorm inschrijver]])</f>
        <v>122.8</v>
      </c>
      <c r="W364" s="174">
        <f>Tabel3[[#This Row],[Aantal uur per jaar]]*$V$4</f>
        <v>122.8</v>
      </c>
      <c r="X364" s="76"/>
    </row>
    <row r="365" spans="1:24" ht="14.1" customHeight="1" x14ac:dyDescent="0.25">
      <c r="A365" s="210" t="str">
        <f>_xlfn.CONCAT(Tabel3[[#This Row],[Locatie]],Tabel3[[#This Row],[Vloergroep]])</f>
        <v>De HorstTapijt</v>
      </c>
      <c r="C365" s="69" t="s">
        <v>231</v>
      </c>
      <c r="D365" s="70" t="s">
        <v>797</v>
      </c>
      <c r="E365" s="71" t="s">
        <v>8</v>
      </c>
      <c r="F365" s="72" t="s">
        <v>57</v>
      </c>
      <c r="G365" s="73" t="s">
        <v>35</v>
      </c>
      <c r="H365" s="73" t="s">
        <v>25</v>
      </c>
      <c r="I365" s="73" t="s">
        <v>14</v>
      </c>
      <c r="J365" s="73" t="s">
        <v>14</v>
      </c>
      <c r="K365" s="74">
        <v>9.8000000000000007</v>
      </c>
      <c r="L365" s="157">
        <v>40</v>
      </c>
      <c r="M365" s="158" t="s">
        <v>877</v>
      </c>
      <c r="N365" s="158">
        <f>IF(Tabel3[[#This Row],[Uitvoerings-
momenten]]=0,0,Tabel3[[#This Row],[M2 vloer ]])</f>
        <v>9.8000000000000007</v>
      </c>
      <c r="O3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65" s="151">
        <f>Tabel3[[#This Row],[M2 vloer ]]*Tabel3[[#This Row],[Uitvoerings-
momenten]]</f>
        <v>1176</v>
      </c>
      <c r="Q365" s="165">
        <f>VLOOKUP(Tabel3[[#This Row],[Frequentie]],Transformatie!$B$4:$D$12,3,0)</f>
        <v>8</v>
      </c>
      <c r="R365" s="26">
        <f>IF(Tabel3[[#This Row],[M2 op basis van uitvoeringsmomenten]]=0,0,VLOOKUP(Tabel3[[#This Row],[Ruimte categorie]],'4. Normen &amp; Tarieven'!$C$8:$L$27,Tabel3[[#This Row],[Transformatie]],0))</f>
        <v>90</v>
      </c>
      <c r="S365" s="26"/>
      <c r="T365" s="26"/>
      <c r="U365" s="26"/>
      <c r="V365" s="172">
        <f>IF(Tabel3[[#This Row],[Prestatienorm inschrijver]]=0,0,Tabel3[[#This Row],[M2 op basis van uitvoeringsmomenten]]/Tabel3[[#This Row],[Prestatienorm inschrijver]])</f>
        <v>13.066666666666666</v>
      </c>
      <c r="W365" s="174">
        <f>Tabel3[[#This Row],[Aantal uur per jaar]]*$V$4</f>
        <v>13.066666666666666</v>
      </c>
      <c r="X365" s="76"/>
    </row>
    <row r="366" spans="1:24" ht="14.1" customHeight="1" x14ac:dyDescent="0.25">
      <c r="A366" s="210" t="str">
        <f>_xlfn.CONCAT(Tabel3[[#This Row],[Locatie]],Tabel3[[#This Row],[Vloergroep]])</f>
        <v>De HorstTapijt</v>
      </c>
      <c r="C366" s="69" t="s">
        <v>231</v>
      </c>
      <c r="D366" s="70" t="s">
        <v>797</v>
      </c>
      <c r="E366" s="71" t="s">
        <v>8</v>
      </c>
      <c r="F366" s="72" t="s">
        <v>59</v>
      </c>
      <c r="G366" s="73" t="s">
        <v>226</v>
      </c>
      <c r="H366" s="73" t="s">
        <v>756</v>
      </c>
      <c r="I366" s="73" t="s">
        <v>14</v>
      </c>
      <c r="J366" s="73" t="s">
        <v>14</v>
      </c>
      <c r="K366" s="74">
        <v>7.2</v>
      </c>
      <c r="L366" s="157">
        <v>40</v>
      </c>
      <c r="M366" s="158" t="s">
        <v>886</v>
      </c>
      <c r="N366" s="158">
        <f>IF(Tabel3[[#This Row],[Uitvoerings-
momenten]]=0,0,Tabel3[[#This Row],[M2 vloer ]])</f>
        <v>0</v>
      </c>
      <c r="O3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66" s="151">
        <f>Tabel3[[#This Row],[M2 vloer ]]*Tabel3[[#This Row],[Uitvoerings-
momenten]]</f>
        <v>0</v>
      </c>
      <c r="Q366" s="165">
        <f>VLOOKUP(Tabel3[[#This Row],[Frequentie]],Transformatie!$B$4:$D$12,3,0)</f>
        <v>0</v>
      </c>
      <c r="R366" s="26">
        <f>IF(Tabel3[[#This Row],[M2 op basis van uitvoeringsmomenten]]=0,0,VLOOKUP(Tabel3[[#This Row],[Ruimte categorie]],'4. Normen &amp; Tarieven'!$C$8:$L$27,Tabel3[[#This Row],[Transformatie]],0))</f>
        <v>0</v>
      </c>
      <c r="S366" s="26"/>
      <c r="T366" s="26"/>
      <c r="U366" s="26"/>
      <c r="V366" s="172">
        <f>IF(Tabel3[[#This Row],[Prestatienorm inschrijver]]=0,0,Tabel3[[#This Row],[M2 op basis van uitvoeringsmomenten]]/Tabel3[[#This Row],[Prestatienorm inschrijver]])</f>
        <v>0</v>
      </c>
      <c r="W366" s="174">
        <f>Tabel3[[#This Row],[Aantal uur per jaar]]*$V$4</f>
        <v>0</v>
      </c>
      <c r="X366" s="76"/>
    </row>
    <row r="367" spans="1:24" ht="14.1" customHeight="1" x14ac:dyDescent="0.25">
      <c r="A367" s="210" t="str">
        <f>_xlfn.CONCAT(Tabel3[[#This Row],[Locatie]],Tabel3[[#This Row],[Vloergroep]])</f>
        <v>De HorstHarde vloer</v>
      </c>
      <c r="C367" s="69" t="s">
        <v>231</v>
      </c>
      <c r="D367" s="70" t="s">
        <v>797</v>
      </c>
      <c r="E367" s="71" t="s">
        <v>8</v>
      </c>
      <c r="F367" s="72" t="s">
        <v>61</v>
      </c>
      <c r="G367" s="73" t="s">
        <v>21</v>
      </c>
      <c r="H367" s="73" t="s">
        <v>759</v>
      </c>
      <c r="I367" s="73" t="s">
        <v>22</v>
      </c>
      <c r="J367" s="73" t="s">
        <v>902</v>
      </c>
      <c r="K367" s="74">
        <v>7.2</v>
      </c>
      <c r="L367" s="157">
        <v>40</v>
      </c>
      <c r="M367" s="158" t="s">
        <v>879</v>
      </c>
      <c r="N367" s="158">
        <f>IF(Tabel3[[#This Row],[Uitvoerings-
momenten]]=0,0,Tabel3[[#This Row],[M2 vloer ]])</f>
        <v>7.2</v>
      </c>
      <c r="O3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7" s="151">
        <f>Tabel3[[#This Row],[M2 vloer ]]*Tabel3[[#This Row],[Uitvoerings-
momenten]]</f>
        <v>1440</v>
      </c>
      <c r="Q367" s="165">
        <f>VLOOKUP(Tabel3[[#This Row],[Frequentie]],Transformatie!$B$4:$D$12,3,0)</f>
        <v>10</v>
      </c>
      <c r="R367" s="26">
        <f>IF(Tabel3[[#This Row],[M2 op basis van uitvoeringsmomenten]]=0,0,VLOOKUP(Tabel3[[#This Row],[Ruimte categorie]],'4. Normen &amp; Tarieven'!$C$8:$L$27,Tabel3[[#This Row],[Transformatie]],0))</f>
        <v>100</v>
      </c>
      <c r="S367" s="26"/>
      <c r="T367" s="26"/>
      <c r="U367" s="26"/>
      <c r="V367" s="172">
        <f>IF(Tabel3[[#This Row],[Prestatienorm inschrijver]]=0,0,Tabel3[[#This Row],[M2 op basis van uitvoeringsmomenten]]/Tabel3[[#This Row],[Prestatienorm inschrijver]])</f>
        <v>14.4</v>
      </c>
      <c r="W367" s="174">
        <f>Tabel3[[#This Row],[Aantal uur per jaar]]*$V$4</f>
        <v>14.4</v>
      </c>
      <c r="X367" s="76"/>
    </row>
    <row r="368" spans="1:24" ht="14.1" customHeight="1" x14ac:dyDescent="0.25">
      <c r="A368" s="210" t="str">
        <f>_xlfn.CONCAT(Tabel3[[#This Row],[Locatie]],Tabel3[[#This Row],[Vloergroep]])</f>
        <v>De HorstHarde vloer</v>
      </c>
      <c r="C368" s="69" t="s">
        <v>231</v>
      </c>
      <c r="D368" s="70" t="s">
        <v>797</v>
      </c>
      <c r="E368" s="71" t="s">
        <v>8</v>
      </c>
      <c r="F368" s="72" t="s">
        <v>96</v>
      </c>
      <c r="G368" s="73" t="s">
        <v>21</v>
      </c>
      <c r="H368" s="73" t="s">
        <v>759</v>
      </c>
      <c r="I368" s="73" t="s">
        <v>22</v>
      </c>
      <c r="J368" s="73" t="s">
        <v>902</v>
      </c>
      <c r="K368" s="74">
        <v>7.2</v>
      </c>
      <c r="L368" s="157">
        <v>40</v>
      </c>
      <c r="M368" s="158" t="s">
        <v>879</v>
      </c>
      <c r="N368" s="158">
        <f>IF(Tabel3[[#This Row],[Uitvoerings-
momenten]]=0,0,Tabel3[[#This Row],[M2 vloer ]])</f>
        <v>7.2</v>
      </c>
      <c r="O3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8" s="151">
        <f>Tabel3[[#This Row],[M2 vloer ]]*Tabel3[[#This Row],[Uitvoerings-
momenten]]</f>
        <v>1440</v>
      </c>
      <c r="Q368" s="165">
        <f>VLOOKUP(Tabel3[[#This Row],[Frequentie]],Transformatie!$B$4:$D$12,3,0)</f>
        <v>10</v>
      </c>
      <c r="R368" s="26">
        <f>IF(Tabel3[[#This Row],[M2 op basis van uitvoeringsmomenten]]=0,0,VLOOKUP(Tabel3[[#This Row],[Ruimte categorie]],'4. Normen &amp; Tarieven'!$C$8:$L$27,Tabel3[[#This Row],[Transformatie]],0))</f>
        <v>100</v>
      </c>
      <c r="S368" s="26"/>
      <c r="T368" s="26"/>
      <c r="U368" s="26"/>
      <c r="V368" s="172">
        <f>IF(Tabel3[[#This Row],[Prestatienorm inschrijver]]=0,0,Tabel3[[#This Row],[M2 op basis van uitvoeringsmomenten]]/Tabel3[[#This Row],[Prestatienorm inschrijver]])</f>
        <v>14.4</v>
      </c>
      <c r="W368" s="174">
        <f>Tabel3[[#This Row],[Aantal uur per jaar]]*$V$4</f>
        <v>14.4</v>
      </c>
      <c r="X368" s="76"/>
    </row>
    <row r="369" spans="1:24" ht="14.1" customHeight="1" x14ac:dyDescent="0.25">
      <c r="A369" s="210" t="str">
        <f>_xlfn.CONCAT(Tabel3[[#This Row],[Locatie]],Tabel3[[#This Row],[Vloergroep]])</f>
        <v>De HorstTapijt</v>
      </c>
      <c r="C369" s="69" t="s">
        <v>231</v>
      </c>
      <c r="D369" s="70" t="s">
        <v>797</v>
      </c>
      <c r="E369" s="71" t="s">
        <v>8</v>
      </c>
      <c r="F369" s="72" t="s">
        <v>97</v>
      </c>
      <c r="G369" s="70" t="s">
        <v>19</v>
      </c>
      <c r="H369" s="73" t="s">
        <v>761</v>
      </c>
      <c r="I369" s="73" t="s">
        <v>14</v>
      </c>
      <c r="J369" s="73" t="s">
        <v>14</v>
      </c>
      <c r="K369" s="74">
        <v>10.1</v>
      </c>
      <c r="L369" s="157">
        <v>40</v>
      </c>
      <c r="M369" s="158" t="s">
        <v>879</v>
      </c>
      <c r="N369" s="158">
        <f>IF(Tabel3[[#This Row],[Uitvoerings-
momenten]]=0,0,Tabel3[[#This Row],[M2 vloer ]])</f>
        <v>10.1</v>
      </c>
      <c r="O3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9" s="151">
        <f>Tabel3[[#This Row],[M2 vloer ]]*Tabel3[[#This Row],[Uitvoerings-
momenten]]</f>
        <v>2020</v>
      </c>
      <c r="Q369" s="165">
        <f>VLOOKUP(Tabel3[[#This Row],[Frequentie]],Transformatie!$B$4:$D$12,3,0)</f>
        <v>10</v>
      </c>
      <c r="R369" s="26">
        <f>IF(Tabel3[[#This Row],[M2 op basis van uitvoeringsmomenten]]=0,0,VLOOKUP(Tabel3[[#This Row],[Ruimte categorie]],'4. Normen &amp; Tarieven'!$C$8:$L$27,Tabel3[[#This Row],[Transformatie]],0))</f>
        <v>100</v>
      </c>
      <c r="S369" s="26"/>
      <c r="T369" s="26"/>
      <c r="U369" s="26"/>
      <c r="V369" s="172">
        <f>IF(Tabel3[[#This Row],[Prestatienorm inschrijver]]=0,0,Tabel3[[#This Row],[M2 op basis van uitvoeringsmomenten]]/Tabel3[[#This Row],[Prestatienorm inschrijver]])</f>
        <v>20.2</v>
      </c>
      <c r="W369" s="174">
        <f>Tabel3[[#This Row],[Aantal uur per jaar]]*$V$4</f>
        <v>20.2</v>
      </c>
      <c r="X369" s="76"/>
    </row>
    <row r="370" spans="1:24" ht="14.1" customHeight="1" x14ac:dyDescent="0.25">
      <c r="A370" s="210" t="str">
        <f>_xlfn.CONCAT(Tabel3[[#This Row],[Locatie]],Tabel3[[#This Row],[Vloergroep]])</f>
        <v>De HorstTapijt</v>
      </c>
      <c r="C370" s="69" t="s">
        <v>231</v>
      </c>
      <c r="D370" s="70" t="s">
        <v>797</v>
      </c>
      <c r="E370" s="71" t="s">
        <v>8</v>
      </c>
      <c r="F370" s="72" t="s">
        <v>98</v>
      </c>
      <c r="G370" s="73" t="s">
        <v>139</v>
      </c>
      <c r="H370" s="73" t="s">
        <v>770</v>
      </c>
      <c r="I370" s="73" t="s">
        <v>14</v>
      </c>
      <c r="J370" s="73" t="s">
        <v>14</v>
      </c>
      <c r="K370" s="74">
        <v>36.200000000000003</v>
      </c>
      <c r="L370" s="157">
        <v>40</v>
      </c>
      <c r="M370" s="158" t="s">
        <v>879</v>
      </c>
      <c r="N370" s="158">
        <f>IF(Tabel3[[#This Row],[Uitvoerings-
momenten]]=0,0,Tabel3[[#This Row],[M2 vloer ]])</f>
        <v>36.200000000000003</v>
      </c>
      <c r="O3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0" s="151">
        <f>Tabel3[[#This Row],[M2 vloer ]]*Tabel3[[#This Row],[Uitvoerings-
momenten]]</f>
        <v>7240.0000000000009</v>
      </c>
      <c r="Q370" s="165">
        <f>VLOOKUP(Tabel3[[#This Row],[Frequentie]],Transformatie!$B$4:$D$12,3,0)</f>
        <v>10</v>
      </c>
      <c r="R370" s="26">
        <f>IF(Tabel3[[#This Row],[M2 op basis van uitvoeringsmomenten]]=0,0,VLOOKUP(Tabel3[[#This Row],[Ruimte categorie]],'4. Normen &amp; Tarieven'!$C$8:$L$27,Tabel3[[#This Row],[Transformatie]],0))</f>
        <v>100</v>
      </c>
      <c r="S370" s="26"/>
      <c r="T370" s="26"/>
      <c r="U370" s="26"/>
      <c r="V370" s="172">
        <f>IF(Tabel3[[#This Row],[Prestatienorm inschrijver]]=0,0,Tabel3[[#This Row],[M2 op basis van uitvoeringsmomenten]]/Tabel3[[#This Row],[Prestatienorm inschrijver]])</f>
        <v>72.400000000000006</v>
      </c>
      <c r="W370" s="174">
        <f>Tabel3[[#This Row],[Aantal uur per jaar]]*$V$4</f>
        <v>72.400000000000006</v>
      </c>
      <c r="X370" s="76"/>
    </row>
    <row r="371" spans="1:24" ht="14.1" customHeight="1" x14ac:dyDescent="0.25">
      <c r="A371" s="210" t="str">
        <f>_xlfn.CONCAT(Tabel3[[#This Row],[Locatie]],Tabel3[[#This Row],[Vloergroep]])</f>
        <v>De HorstTapijt</v>
      </c>
      <c r="C371" s="69" t="s">
        <v>231</v>
      </c>
      <c r="D371" s="70" t="s">
        <v>797</v>
      </c>
      <c r="E371" s="71" t="s">
        <v>8</v>
      </c>
      <c r="F371" s="72" t="s">
        <v>99</v>
      </c>
      <c r="G371" s="70" t="s">
        <v>19</v>
      </c>
      <c r="H371" s="73" t="s">
        <v>761</v>
      </c>
      <c r="I371" s="73" t="s">
        <v>14</v>
      </c>
      <c r="J371" s="73" t="s">
        <v>14</v>
      </c>
      <c r="K371" s="74">
        <v>4</v>
      </c>
      <c r="L371" s="157">
        <v>40</v>
      </c>
      <c r="M371" s="158" t="s">
        <v>879</v>
      </c>
      <c r="N371" s="158">
        <f>IF(Tabel3[[#This Row],[Uitvoerings-
momenten]]=0,0,Tabel3[[#This Row],[M2 vloer ]])</f>
        <v>4</v>
      </c>
      <c r="O3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1" s="151">
        <f>Tabel3[[#This Row],[M2 vloer ]]*Tabel3[[#This Row],[Uitvoerings-
momenten]]</f>
        <v>800</v>
      </c>
      <c r="Q371" s="165">
        <f>VLOOKUP(Tabel3[[#This Row],[Frequentie]],Transformatie!$B$4:$D$12,3,0)</f>
        <v>10</v>
      </c>
      <c r="R371" s="26">
        <f>IF(Tabel3[[#This Row],[M2 op basis van uitvoeringsmomenten]]=0,0,VLOOKUP(Tabel3[[#This Row],[Ruimte categorie]],'4. Normen &amp; Tarieven'!$C$8:$L$27,Tabel3[[#This Row],[Transformatie]],0))</f>
        <v>100</v>
      </c>
      <c r="S371" s="26"/>
      <c r="T371" s="26"/>
      <c r="U371" s="26"/>
      <c r="V371" s="172">
        <f>IF(Tabel3[[#This Row],[Prestatienorm inschrijver]]=0,0,Tabel3[[#This Row],[M2 op basis van uitvoeringsmomenten]]/Tabel3[[#This Row],[Prestatienorm inschrijver]])</f>
        <v>8</v>
      </c>
      <c r="W371" s="174">
        <f>Tabel3[[#This Row],[Aantal uur per jaar]]*$V$4</f>
        <v>8</v>
      </c>
      <c r="X371" s="76"/>
    </row>
    <row r="372" spans="1:24" ht="14.1" customHeight="1" x14ac:dyDescent="0.25">
      <c r="A372" s="210" t="str">
        <f>_xlfn.CONCAT(Tabel3[[#This Row],[Locatie]],Tabel3[[#This Row],[Vloergroep]])</f>
        <v>De HorstTapijt</v>
      </c>
      <c r="C372" s="69" t="s">
        <v>231</v>
      </c>
      <c r="D372" s="70" t="s">
        <v>797</v>
      </c>
      <c r="E372" s="71" t="s">
        <v>8</v>
      </c>
      <c r="F372" s="72" t="s">
        <v>100</v>
      </c>
      <c r="G372" s="73" t="s">
        <v>51</v>
      </c>
      <c r="H372" s="73" t="s">
        <v>756</v>
      </c>
      <c r="I372" s="73" t="s">
        <v>14</v>
      </c>
      <c r="J372" s="73" t="s">
        <v>14</v>
      </c>
      <c r="K372" s="74">
        <v>2</v>
      </c>
      <c r="L372" s="157">
        <v>40</v>
      </c>
      <c r="M372" s="158" t="s">
        <v>886</v>
      </c>
      <c r="N372" s="158">
        <f>IF(Tabel3[[#This Row],[Uitvoerings-
momenten]]=0,0,Tabel3[[#This Row],[M2 vloer ]])</f>
        <v>0</v>
      </c>
      <c r="O3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72" s="151">
        <f>Tabel3[[#This Row],[M2 vloer ]]*Tabel3[[#This Row],[Uitvoerings-
momenten]]</f>
        <v>0</v>
      </c>
      <c r="Q372" s="165">
        <f>VLOOKUP(Tabel3[[#This Row],[Frequentie]],Transformatie!$B$4:$D$12,3,0)</f>
        <v>0</v>
      </c>
      <c r="R372" s="26">
        <f>IF(Tabel3[[#This Row],[M2 op basis van uitvoeringsmomenten]]=0,0,VLOOKUP(Tabel3[[#This Row],[Ruimte categorie]],'4. Normen &amp; Tarieven'!$C$8:$L$27,Tabel3[[#This Row],[Transformatie]],0))</f>
        <v>0</v>
      </c>
      <c r="S372" s="26"/>
      <c r="T372" s="26"/>
      <c r="U372" s="26"/>
      <c r="V372" s="172">
        <f>IF(Tabel3[[#This Row],[Prestatienorm inschrijver]]=0,0,Tabel3[[#This Row],[M2 op basis van uitvoeringsmomenten]]/Tabel3[[#This Row],[Prestatienorm inschrijver]])</f>
        <v>0</v>
      </c>
      <c r="W372" s="174">
        <f>Tabel3[[#This Row],[Aantal uur per jaar]]*$V$4</f>
        <v>0</v>
      </c>
      <c r="X372" s="76"/>
    </row>
    <row r="373" spans="1:24" ht="14.1" customHeight="1" x14ac:dyDescent="0.25">
      <c r="A373" s="210" t="str">
        <f>_xlfn.CONCAT(Tabel3[[#This Row],[Locatie]],Tabel3[[#This Row],[Vloergroep]])</f>
        <v>De HorstTapijt</v>
      </c>
      <c r="C373" s="69" t="s">
        <v>231</v>
      </c>
      <c r="D373" s="70" t="s">
        <v>797</v>
      </c>
      <c r="E373" s="71" t="s">
        <v>8</v>
      </c>
      <c r="F373" s="72" t="s">
        <v>102</v>
      </c>
      <c r="G373" s="73" t="s">
        <v>95</v>
      </c>
      <c r="H373" s="73" t="s">
        <v>815</v>
      </c>
      <c r="I373" s="73" t="s">
        <v>14</v>
      </c>
      <c r="J373" s="73" t="s">
        <v>14</v>
      </c>
      <c r="K373" s="74">
        <v>3.2</v>
      </c>
      <c r="L373" s="157">
        <v>40</v>
      </c>
      <c r="M373" s="158" t="s">
        <v>879</v>
      </c>
      <c r="N373" s="158">
        <f>IF(Tabel3[[#This Row],[Uitvoerings-
momenten]]=0,0,Tabel3[[#This Row],[M2 vloer ]])</f>
        <v>3.2</v>
      </c>
      <c r="O3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3" s="151">
        <f>Tabel3[[#This Row],[M2 vloer ]]*Tabel3[[#This Row],[Uitvoerings-
momenten]]</f>
        <v>640</v>
      </c>
      <c r="Q373" s="165">
        <f>VLOOKUP(Tabel3[[#This Row],[Frequentie]],Transformatie!$B$4:$D$12,3,0)</f>
        <v>10</v>
      </c>
      <c r="R373" s="26">
        <f>IF(Tabel3[[#This Row],[M2 op basis van uitvoeringsmomenten]]=0,0,VLOOKUP(Tabel3[[#This Row],[Ruimte categorie]],'4. Normen &amp; Tarieven'!$C$8:$L$27,Tabel3[[#This Row],[Transformatie]],0))</f>
        <v>100</v>
      </c>
      <c r="S373" s="26"/>
      <c r="T373" s="26"/>
      <c r="U373" s="26"/>
      <c r="V373" s="172">
        <f>IF(Tabel3[[#This Row],[Prestatienorm inschrijver]]=0,0,Tabel3[[#This Row],[M2 op basis van uitvoeringsmomenten]]/Tabel3[[#This Row],[Prestatienorm inschrijver]])</f>
        <v>6.4</v>
      </c>
      <c r="W373" s="174">
        <f>Tabel3[[#This Row],[Aantal uur per jaar]]*$V$4</f>
        <v>6.4</v>
      </c>
      <c r="X373" s="76"/>
    </row>
    <row r="374" spans="1:24" ht="14.1" customHeight="1" x14ac:dyDescent="0.25">
      <c r="A374" s="210" t="str">
        <f>_xlfn.CONCAT(Tabel3[[#This Row],[Locatie]],Tabel3[[#This Row],[Vloergroep]])</f>
        <v>De HorstLino</v>
      </c>
      <c r="C374" s="69" t="s">
        <v>231</v>
      </c>
      <c r="D374" s="70" t="s">
        <v>797</v>
      </c>
      <c r="E374" s="71" t="s">
        <v>8</v>
      </c>
      <c r="F374" s="72" t="s">
        <v>103</v>
      </c>
      <c r="G374" s="73" t="s">
        <v>232</v>
      </c>
      <c r="H374" s="73" t="s">
        <v>758</v>
      </c>
      <c r="I374" s="73" t="s">
        <v>17</v>
      </c>
      <c r="J374" s="73" t="s">
        <v>903</v>
      </c>
      <c r="K374" s="74">
        <v>56.6</v>
      </c>
      <c r="L374" s="157">
        <v>40</v>
      </c>
      <c r="M374" s="158" t="s">
        <v>879</v>
      </c>
      <c r="N374" s="158">
        <f>IF(Tabel3[[#This Row],[Uitvoerings-
momenten]]=0,0,Tabel3[[#This Row],[M2 vloer ]])</f>
        <v>56.6</v>
      </c>
      <c r="O3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4" s="151">
        <f>Tabel3[[#This Row],[M2 vloer ]]*Tabel3[[#This Row],[Uitvoerings-
momenten]]</f>
        <v>11320</v>
      </c>
      <c r="Q374" s="165">
        <f>VLOOKUP(Tabel3[[#This Row],[Frequentie]],Transformatie!$B$4:$D$12,3,0)</f>
        <v>10</v>
      </c>
      <c r="R374" s="26">
        <f>IF(Tabel3[[#This Row],[M2 op basis van uitvoeringsmomenten]]=0,0,VLOOKUP(Tabel3[[#This Row],[Ruimte categorie]],'4. Normen &amp; Tarieven'!$C$8:$L$27,Tabel3[[#This Row],[Transformatie]],0))</f>
        <v>100</v>
      </c>
      <c r="S374" s="26"/>
      <c r="T374" s="26"/>
      <c r="U374" s="26"/>
      <c r="V374" s="172">
        <f>IF(Tabel3[[#This Row],[Prestatienorm inschrijver]]=0,0,Tabel3[[#This Row],[M2 op basis van uitvoeringsmomenten]]/Tabel3[[#This Row],[Prestatienorm inschrijver]])</f>
        <v>113.2</v>
      </c>
      <c r="W374" s="174">
        <f>Tabel3[[#This Row],[Aantal uur per jaar]]*$V$4</f>
        <v>113.2</v>
      </c>
      <c r="X374" s="76"/>
    </row>
    <row r="375" spans="1:24" ht="14.1" customHeight="1" x14ac:dyDescent="0.25">
      <c r="A375" s="210" t="str">
        <f>_xlfn.CONCAT(Tabel3[[#This Row],[Locatie]],Tabel3[[#This Row],[Vloergroep]])</f>
        <v>De HorstTapijt</v>
      </c>
      <c r="C375" s="69" t="s">
        <v>231</v>
      </c>
      <c r="D375" s="70" t="s">
        <v>797</v>
      </c>
      <c r="E375" s="71" t="s">
        <v>8</v>
      </c>
      <c r="F375" s="72" t="s">
        <v>104</v>
      </c>
      <c r="G375" s="73" t="s">
        <v>41</v>
      </c>
      <c r="H375" s="73" t="s">
        <v>658</v>
      </c>
      <c r="I375" s="73" t="s">
        <v>14</v>
      </c>
      <c r="J375" s="73" t="s">
        <v>14</v>
      </c>
      <c r="K375" s="74">
        <v>46.9</v>
      </c>
      <c r="L375" s="157">
        <v>40</v>
      </c>
      <c r="M375" s="158" t="s">
        <v>879</v>
      </c>
      <c r="N375" s="158">
        <f>IF(Tabel3[[#This Row],[Uitvoerings-
momenten]]=0,0,Tabel3[[#This Row],[M2 vloer ]])</f>
        <v>46.9</v>
      </c>
      <c r="O3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5" s="151">
        <f>Tabel3[[#This Row],[M2 vloer ]]*Tabel3[[#This Row],[Uitvoerings-
momenten]]</f>
        <v>9380</v>
      </c>
      <c r="Q375" s="165">
        <f>VLOOKUP(Tabel3[[#This Row],[Frequentie]],Transformatie!$B$4:$D$12,3,0)</f>
        <v>10</v>
      </c>
      <c r="R375" s="26">
        <f>IF(Tabel3[[#This Row],[M2 op basis van uitvoeringsmomenten]]=0,0,VLOOKUP(Tabel3[[#This Row],[Ruimte categorie]],'4. Normen &amp; Tarieven'!$C$8:$L$27,Tabel3[[#This Row],[Transformatie]],0))</f>
        <v>100</v>
      </c>
      <c r="S375" s="26"/>
      <c r="T375" s="26"/>
      <c r="U375" s="26"/>
      <c r="V375" s="172">
        <f>IF(Tabel3[[#This Row],[Prestatienorm inschrijver]]=0,0,Tabel3[[#This Row],[M2 op basis van uitvoeringsmomenten]]/Tabel3[[#This Row],[Prestatienorm inschrijver]])</f>
        <v>93.8</v>
      </c>
      <c r="W375" s="174">
        <f>Tabel3[[#This Row],[Aantal uur per jaar]]*$V$4</f>
        <v>93.8</v>
      </c>
      <c r="X375" s="76"/>
    </row>
    <row r="376" spans="1:24" ht="14.1" customHeight="1" x14ac:dyDescent="0.25">
      <c r="A376" s="210" t="str">
        <f>_xlfn.CONCAT(Tabel3[[#This Row],[Locatie]],Tabel3[[#This Row],[Vloergroep]])</f>
        <v>De HorstLino</v>
      </c>
      <c r="C376" s="69" t="s">
        <v>231</v>
      </c>
      <c r="D376" s="70" t="s">
        <v>797</v>
      </c>
      <c r="E376" s="71" t="s">
        <v>8</v>
      </c>
      <c r="F376" s="72" t="s">
        <v>104</v>
      </c>
      <c r="G376" s="73" t="s">
        <v>41</v>
      </c>
      <c r="H376" s="73" t="s">
        <v>658</v>
      </c>
      <c r="I376" s="73" t="s">
        <v>17</v>
      </c>
      <c r="J376" s="73" t="s">
        <v>903</v>
      </c>
      <c r="K376" s="74">
        <v>10</v>
      </c>
      <c r="L376" s="157">
        <v>40</v>
      </c>
      <c r="M376" s="158" t="s">
        <v>879</v>
      </c>
      <c r="N376" s="158">
        <f>IF(Tabel3[[#This Row],[Uitvoerings-
momenten]]=0,0,Tabel3[[#This Row],[M2 vloer ]])</f>
        <v>10</v>
      </c>
      <c r="O3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6" s="151">
        <f>Tabel3[[#This Row],[M2 vloer ]]*Tabel3[[#This Row],[Uitvoerings-
momenten]]</f>
        <v>2000</v>
      </c>
      <c r="Q376" s="165">
        <f>VLOOKUP(Tabel3[[#This Row],[Frequentie]],Transformatie!$B$4:$D$12,3,0)</f>
        <v>10</v>
      </c>
      <c r="R376" s="26">
        <f>IF(Tabel3[[#This Row],[M2 op basis van uitvoeringsmomenten]]=0,0,VLOOKUP(Tabel3[[#This Row],[Ruimte categorie]],'4. Normen &amp; Tarieven'!$C$8:$L$27,Tabel3[[#This Row],[Transformatie]],0))</f>
        <v>100</v>
      </c>
      <c r="S376" s="26"/>
      <c r="T376" s="26"/>
      <c r="U376" s="26"/>
      <c r="V376" s="172">
        <f>IF(Tabel3[[#This Row],[Prestatienorm inschrijver]]=0,0,Tabel3[[#This Row],[M2 op basis van uitvoeringsmomenten]]/Tabel3[[#This Row],[Prestatienorm inschrijver]])</f>
        <v>20</v>
      </c>
      <c r="W376" s="174">
        <f>Tabel3[[#This Row],[Aantal uur per jaar]]*$V$4</f>
        <v>20</v>
      </c>
      <c r="X376" s="76"/>
    </row>
    <row r="377" spans="1:24" ht="14.1" customHeight="1" x14ac:dyDescent="0.25">
      <c r="A377" s="210" t="str">
        <f>_xlfn.CONCAT(Tabel3[[#This Row],[Locatie]],Tabel3[[#This Row],[Vloergroep]])</f>
        <v>De HorstTapijt</v>
      </c>
      <c r="C377" s="69" t="s">
        <v>231</v>
      </c>
      <c r="D377" s="70" t="s">
        <v>797</v>
      </c>
      <c r="E377" s="71" t="s">
        <v>8</v>
      </c>
      <c r="F377" s="72" t="s">
        <v>105</v>
      </c>
      <c r="G377" s="73" t="s">
        <v>41</v>
      </c>
      <c r="H377" s="73" t="s">
        <v>658</v>
      </c>
      <c r="I377" s="73" t="s">
        <v>14</v>
      </c>
      <c r="J377" s="73" t="s">
        <v>14</v>
      </c>
      <c r="K377" s="74">
        <v>46.3</v>
      </c>
      <c r="L377" s="157">
        <v>40</v>
      </c>
      <c r="M377" s="158" t="s">
        <v>879</v>
      </c>
      <c r="N377" s="158">
        <f>IF(Tabel3[[#This Row],[Uitvoerings-
momenten]]=0,0,Tabel3[[#This Row],[M2 vloer ]])</f>
        <v>46.3</v>
      </c>
      <c r="O3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7" s="151">
        <f>Tabel3[[#This Row],[M2 vloer ]]*Tabel3[[#This Row],[Uitvoerings-
momenten]]</f>
        <v>9260</v>
      </c>
      <c r="Q377" s="165">
        <f>VLOOKUP(Tabel3[[#This Row],[Frequentie]],Transformatie!$B$4:$D$12,3,0)</f>
        <v>10</v>
      </c>
      <c r="R377" s="26">
        <f>IF(Tabel3[[#This Row],[M2 op basis van uitvoeringsmomenten]]=0,0,VLOOKUP(Tabel3[[#This Row],[Ruimte categorie]],'4. Normen &amp; Tarieven'!$C$8:$L$27,Tabel3[[#This Row],[Transformatie]],0))</f>
        <v>100</v>
      </c>
      <c r="S377" s="26"/>
      <c r="T377" s="26"/>
      <c r="U377" s="26"/>
      <c r="V377" s="172">
        <f>IF(Tabel3[[#This Row],[Prestatienorm inschrijver]]=0,0,Tabel3[[#This Row],[M2 op basis van uitvoeringsmomenten]]/Tabel3[[#This Row],[Prestatienorm inschrijver]])</f>
        <v>92.6</v>
      </c>
      <c r="W377" s="174">
        <f>Tabel3[[#This Row],[Aantal uur per jaar]]*$V$4</f>
        <v>92.6</v>
      </c>
      <c r="X377" s="76"/>
    </row>
    <row r="378" spans="1:24" ht="14.1" customHeight="1" x14ac:dyDescent="0.25">
      <c r="A378" s="210" t="str">
        <f>_xlfn.CONCAT(Tabel3[[#This Row],[Locatie]],Tabel3[[#This Row],[Vloergroep]])</f>
        <v>De HorstLino</v>
      </c>
      <c r="C378" s="69" t="s">
        <v>231</v>
      </c>
      <c r="D378" s="70" t="s">
        <v>797</v>
      </c>
      <c r="E378" s="71" t="s">
        <v>8</v>
      </c>
      <c r="F378" s="72" t="s">
        <v>105</v>
      </c>
      <c r="G378" s="73" t="s">
        <v>41</v>
      </c>
      <c r="H378" s="73" t="s">
        <v>658</v>
      </c>
      <c r="I378" s="73" t="s">
        <v>17</v>
      </c>
      <c r="J378" s="73" t="s">
        <v>903</v>
      </c>
      <c r="K378" s="74">
        <v>10</v>
      </c>
      <c r="L378" s="157">
        <v>40</v>
      </c>
      <c r="M378" s="158" t="s">
        <v>879</v>
      </c>
      <c r="N378" s="158">
        <f>IF(Tabel3[[#This Row],[Uitvoerings-
momenten]]=0,0,Tabel3[[#This Row],[M2 vloer ]])</f>
        <v>10</v>
      </c>
      <c r="O3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8" s="151">
        <f>Tabel3[[#This Row],[M2 vloer ]]*Tabel3[[#This Row],[Uitvoerings-
momenten]]</f>
        <v>2000</v>
      </c>
      <c r="Q378" s="165">
        <f>VLOOKUP(Tabel3[[#This Row],[Frequentie]],Transformatie!$B$4:$D$12,3,0)</f>
        <v>10</v>
      </c>
      <c r="R378" s="26">
        <f>IF(Tabel3[[#This Row],[M2 op basis van uitvoeringsmomenten]]=0,0,VLOOKUP(Tabel3[[#This Row],[Ruimte categorie]],'4. Normen &amp; Tarieven'!$C$8:$L$27,Tabel3[[#This Row],[Transformatie]],0))</f>
        <v>100</v>
      </c>
      <c r="S378" s="26"/>
      <c r="T378" s="26"/>
      <c r="U378" s="26"/>
      <c r="V378" s="172">
        <f>IF(Tabel3[[#This Row],[Prestatienorm inschrijver]]=0,0,Tabel3[[#This Row],[M2 op basis van uitvoeringsmomenten]]/Tabel3[[#This Row],[Prestatienorm inschrijver]])</f>
        <v>20</v>
      </c>
      <c r="W378" s="174">
        <f>Tabel3[[#This Row],[Aantal uur per jaar]]*$V$4</f>
        <v>20</v>
      </c>
      <c r="X378" s="76"/>
    </row>
    <row r="379" spans="1:24" ht="14.1" customHeight="1" x14ac:dyDescent="0.25">
      <c r="A379" s="210" t="str">
        <f>_xlfn.CONCAT(Tabel3[[#This Row],[Locatie]],Tabel3[[#This Row],[Vloergroep]])</f>
        <v>De HorstTapijt</v>
      </c>
      <c r="C379" s="69" t="s">
        <v>231</v>
      </c>
      <c r="D379" s="70" t="s">
        <v>797</v>
      </c>
      <c r="E379" s="71" t="s">
        <v>8</v>
      </c>
      <c r="F379" s="72" t="s">
        <v>106</v>
      </c>
      <c r="G379" s="73" t="s">
        <v>13</v>
      </c>
      <c r="H379" s="73" t="s">
        <v>761</v>
      </c>
      <c r="I379" s="73" t="s">
        <v>14</v>
      </c>
      <c r="J379" s="73" t="s">
        <v>14</v>
      </c>
      <c r="K379" s="74">
        <v>12</v>
      </c>
      <c r="L379" s="157">
        <v>40</v>
      </c>
      <c r="M379" s="158" t="s">
        <v>879</v>
      </c>
      <c r="N379" s="158">
        <f>IF(Tabel3[[#This Row],[Uitvoerings-
momenten]]=0,0,Tabel3[[#This Row],[M2 vloer ]])</f>
        <v>12</v>
      </c>
      <c r="O3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9" s="151">
        <f>Tabel3[[#This Row],[M2 vloer ]]*Tabel3[[#This Row],[Uitvoerings-
momenten]]</f>
        <v>2400</v>
      </c>
      <c r="Q379" s="165">
        <f>VLOOKUP(Tabel3[[#This Row],[Frequentie]],Transformatie!$B$4:$D$12,3,0)</f>
        <v>10</v>
      </c>
      <c r="R379" s="26">
        <f>IF(Tabel3[[#This Row],[M2 op basis van uitvoeringsmomenten]]=0,0,VLOOKUP(Tabel3[[#This Row],[Ruimte categorie]],'4. Normen &amp; Tarieven'!$C$8:$L$27,Tabel3[[#This Row],[Transformatie]],0))</f>
        <v>100</v>
      </c>
      <c r="S379" s="26"/>
      <c r="T379" s="26"/>
      <c r="U379" s="26"/>
      <c r="V379" s="172">
        <f>IF(Tabel3[[#This Row],[Prestatienorm inschrijver]]=0,0,Tabel3[[#This Row],[M2 op basis van uitvoeringsmomenten]]/Tabel3[[#This Row],[Prestatienorm inschrijver]])</f>
        <v>24</v>
      </c>
      <c r="W379" s="174">
        <f>Tabel3[[#This Row],[Aantal uur per jaar]]*$V$4</f>
        <v>24</v>
      </c>
      <c r="X379" s="76"/>
    </row>
    <row r="380" spans="1:24" ht="14.1" customHeight="1" x14ac:dyDescent="0.25">
      <c r="A380" s="210" t="str">
        <f>_xlfn.CONCAT(Tabel3[[#This Row],[Locatie]],Tabel3[[#This Row],[Vloergroep]])</f>
        <v>De HorstTapijt</v>
      </c>
      <c r="C380" s="69" t="s">
        <v>231</v>
      </c>
      <c r="D380" s="70" t="s">
        <v>797</v>
      </c>
      <c r="E380" s="71" t="s">
        <v>69</v>
      </c>
      <c r="F380" s="72" t="s">
        <v>70</v>
      </c>
      <c r="G380" s="73" t="s">
        <v>39</v>
      </c>
      <c r="H380" s="73" t="s">
        <v>25</v>
      </c>
      <c r="I380" s="73" t="s">
        <v>14</v>
      </c>
      <c r="J380" s="73" t="s">
        <v>14</v>
      </c>
      <c r="K380" s="74">
        <v>36.799999999999997</v>
      </c>
      <c r="L380" s="157">
        <v>40</v>
      </c>
      <c r="M380" s="158" t="s">
        <v>877</v>
      </c>
      <c r="N380" s="158">
        <f>IF(Tabel3[[#This Row],[Uitvoerings-
momenten]]=0,0,Tabel3[[#This Row],[M2 vloer ]])</f>
        <v>36.799999999999997</v>
      </c>
      <c r="O3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0" s="151">
        <f>Tabel3[[#This Row],[M2 vloer ]]*Tabel3[[#This Row],[Uitvoerings-
momenten]]</f>
        <v>4416</v>
      </c>
      <c r="Q380" s="165">
        <f>VLOOKUP(Tabel3[[#This Row],[Frequentie]],Transformatie!$B$4:$D$12,3,0)</f>
        <v>8</v>
      </c>
      <c r="R380" s="26">
        <f>IF(Tabel3[[#This Row],[M2 op basis van uitvoeringsmomenten]]=0,0,VLOOKUP(Tabel3[[#This Row],[Ruimte categorie]],'4. Normen &amp; Tarieven'!$C$8:$L$27,Tabel3[[#This Row],[Transformatie]],0))</f>
        <v>90</v>
      </c>
      <c r="S380" s="26"/>
      <c r="T380" s="26"/>
      <c r="U380" s="26"/>
      <c r="V380" s="172">
        <f>IF(Tabel3[[#This Row],[Prestatienorm inschrijver]]=0,0,Tabel3[[#This Row],[M2 op basis van uitvoeringsmomenten]]/Tabel3[[#This Row],[Prestatienorm inschrijver]])</f>
        <v>49.06666666666667</v>
      </c>
      <c r="W380" s="174">
        <f>Tabel3[[#This Row],[Aantal uur per jaar]]*$V$4</f>
        <v>49.06666666666667</v>
      </c>
      <c r="X380" s="76"/>
    </row>
    <row r="381" spans="1:24" ht="14.1" customHeight="1" x14ac:dyDescent="0.25">
      <c r="A381" s="210" t="str">
        <f>_xlfn.CONCAT(Tabel3[[#This Row],[Locatie]],Tabel3[[#This Row],[Vloergroep]])</f>
        <v>De KosmosHarde vloer</v>
      </c>
      <c r="C381" s="69" t="s">
        <v>233</v>
      </c>
      <c r="D381" s="70" t="s">
        <v>798</v>
      </c>
      <c r="E381" s="71" t="s">
        <v>8</v>
      </c>
      <c r="F381" s="72" t="s">
        <v>9</v>
      </c>
      <c r="G381" s="73" t="s">
        <v>10</v>
      </c>
      <c r="H381" s="73" t="s">
        <v>821</v>
      </c>
      <c r="I381" s="73" t="s">
        <v>11</v>
      </c>
      <c r="J381" s="73" t="s">
        <v>902</v>
      </c>
      <c r="K381" s="74">
        <v>25</v>
      </c>
      <c r="L381" s="157">
        <v>40</v>
      </c>
      <c r="M381" s="158" t="s">
        <v>879</v>
      </c>
      <c r="N381" s="158">
        <f>IF(Tabel3[[#This Row],[Uitvoerings-
momenten]]=0,0,Tabel3[[#This Row],[M2 vloer ]])</f>
        <v>25</v>
      </c>
      <c r="O3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1" s="151">
        <f>Tabel3[[#This Row],[M2 vloer ]]*Tabel3[[#This Row],[Uitvoerings-
momenten]]</f>
        <v>5000</v>
      </c>
      <c r="Q381" s="165">
        <f>VLOOKUP(Tabel3[[#This Row],[Frequentie]],Transformatie!$B$4:$D$12,3,0)</f>
        <v>10</v>
      </c>
      <c r="R381" s="26">
        <f>IF(Tabel3[[#This Row],[M2 op basis van uitvoeringsmomenten]]=0,0,VLOOKUP(Tabel3[[#This Row],[Ruimte categorie]],'4. Normen &amp; Tarieven'!$C$8:$L$27,Tabel3[[#This Row],[Transformatie]],0))</f>
        <v>100</v>
      </c>
      <c r="S381" s="26"/>
      <c r="T381" s="26"/>
      <c r="U381" s="26"/>
      <c r="V381" s="172">
        <f>IF(Tabel3[[#This Row],[Prestatienorm inschrijver]]=0,0,Tabel3[[#This Row],[M2 op basis van uitvoeringsmomenten]]/Tabel3[[#This Row],[Prestatienorm inschrijver]])</f>
        <v>50</v>
      </c>
      <c r="W381" s="174">
        <f>Tabel3[[#This Row],[Aantal uur per jaar]]*$V$4</f>
        <v>50</v>
      </c>
      <c r="X381" s="76"/>
    </row>
    <row r="382" spans="1:24" ht="14.1" customHeight="1" x14ac:dyDescent="0.25">
      <c r="A382" s="210" t="str">
        <f>_xlfn.CONCAT(Tabel3[[#This Row],[Locatie]],Tabel3[[#This Row],[Vloergroep]])</f>
        <v>De KosmosHarde vloer</v>
      </c>
      <c r="C382" s="69" t="s">
        <v>233</v>
      </c>
      <c r="D382" s="70" t="s">
        <v>798</v>
      </c>
      <c r="E382" s="71" t="s">
        <v>8</v>
      </c>
      <c r="F382" s="72" t="s">
        <v>12</v>
      </c>
      <c r="G382" s="73" t="s">
        <v>21</v>
      </c>
      <c r="H382" s="73" t="s">
        <v>759</v>
      </c>
      <c r="I382" s="73" t="s">
        <v>22</v>
      </c>
      <c r="J382" s="73" t="s">
        <v>902</v>
      </c>
      <c r="K382" s="74">
        <v>1.5</v>
      </c>
      <c r="L382" s="157">
        <v>40</v>
      </c>
      <c r="M382" s="158" t="s">
        <v>879</v>
      </c>
      <c r="N382" s="158">
        <f>IF(Tabel3[[#This Row],[Uitvoerings-
momenten]]=0,0,Tabel3[[#This Row],[M2 vloer ]])</f>
        <v>1.5</v>
      </c>
      <c r="O3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2" s="151">
        <f>Tabel3[[#This Row],[M2 vloer ]]*Tabel3[[#This Row],[Uitvoerings-
momenten]]</f>
        <v>300</v>
      </c>
      <c r="Q382" s="165">
        <f>VLOOKUP(Tabel3[[#This Row],[Frequentie]],Transformatie!$B$4:$D$12,3,0)</f>
        <v>10</v>
      </c>
      <c r="R382" s="26">
        <f>IF(Tabel3[[#This Row],[M2 op basis van uitvoeringsmomenten]]=0,0,VLOOKUP(Tabel3[[#This Row],[Ruimte categorie]],'4. Normen &amp; Tarieven'!$C$8:$L$27,Tabel3[[#This Row],[Transformatie]],0))</f>
        <v>100</v>
      </c>
      <c r="S382" s="26"/>
      <c r="T382" s="26"/>
      <c r="U382" s="26"/>
      <c r="V382" s="172">
        <f>IF(Tabel3[[#This Row],[Prestatienorm inschrijver]]=0,0,Tabel3[[#This Row],[M2 op basis van uitvoeringsmomenten]]/Tabel3[[#This Row],[Prestatienorm inschrijver]])</f>
        <v>3</v>
      </c>
      <c r="W382" s="174">
        <f>Tabel3[[#This Row],[Aantal uur per jaar]]*$V$4</f>
        <v>3</v>
      </c>
      <c r="X382" s="76"/>
    </row>
    <row r="383" spans="1:24" ht="14.1" customHeight="1" x14ac:dyDescent="0.25">
      <c r="A383" s="210" t="str">
        <f>_xlfn.CONCAT(Tabel3[[#This Row],[Locatie]],Tabel3[[#This Row],[Vloergroep]])</f>
        <v>De KosmosLino</v>
      </c>
      <c r="C383" s="69" t="s">
        <v>233</v>
      </c>
      <c r="D383" s="70" t="s">
        <v>798</v>
      </c>
      <c r="E383" s="71" t="s">
        <v>8</v>
      </c>
      <c r="F383" s="72" t="s">
        <v>15</v>
      </c>
      <c r="G383" s="73" t="s">
        <v>27</v>
      </c>
      <c r="H383" s="73" t="s">
        <v>761</v>
      </c>
      <c r="I383" s="73" t="s">
        <v>17</v>
      </c>
      <c r="J383" s="73" t="s">
        <v>903</v>
      </c>
      <c r="K383" s="74">
        <v>2</v>
      </c>
      <c r="L383" s="157">
        <v>40</v>
      </c>
      <c r="M383" s="158" t="s">
        <v>879</v>
      </c>
      <c r="N383" s="158">
        <f>IF(Tabel3[[#This Row],[Uitvoerings-
momenten]]=0,0,Tabel3[[#This Row],[M2 vloer ]])</f>
        <v>2</v>
      </c>
      <c r="O3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3" s="151">
        <f>Tabel3[[#This Row],[M2 vloer ]]*Tabel3[[#This Row],[Uitvoerings-
momenten]]</f>
        <v>400</v>
      </c>
      <c r="Q383" s="165">
        <f>VLOOKUP(Tabel3[[#This Row],[Frequentie]],Transformatie!$B$4:$D$12,3,0)</f>
        <v>10</v>
      </c>
      <c r="R383" s="26">
        <f>IF(Tabel3[[#This Row],[M2 op basis van uitvoeringsmomenten]]=0,0,VLOOKUP(Tabel3[[#This Row],[Ruimte categorie]],'4. Normen &amp; Tarieven'!$C$8:$L$27,Tabel3[[#This Row],[Transformatie]],0))</f>
        <v>100</v>
      </c>
      <c r="S383" s="26"/>
      <c r="T383" s="26"/>
      <c r="U383" s="26"/>
      <c r="V383" s="172">
        <f>IF(Tabel3[[#This Row],[Prestatienorm inschrijver]]=0,0,Tabel3[[#This Row],[M2 op basis van uitvoeringsmomenten]]/Tabel3[[#This Row],[Prestatienorm inschrijver]])</f>
        <v>4</v>
      </c>
      <c r="W383" s="174">
        <f>Tabel3[[#This Row],[Aantal uur per jaar]]*$V$4</f>
        <v>4</v>
      </c>
      <c r="X383" s="76"/>
    </row>
    <row r="384" spans="1:24" ht="14.1" customHeight="1" x14ac:dyDescent="0.25">
      <c r="A384" s="210" t="str">
        <f>_xlfn.CONCAT(Tabel3[[#This Row],[Locatie]],Tabel3[[#This Row],[Vloergroep]])</f>
        <v>De KosmosHarde vloer</v>
      </c>
      <c r="C384" s="69" t="s">
        <v>233</v>
      </c>
      <c r="D384" s="70" t="s">
        <v>798</v>
      </c>
      <c r="E384" s="71" t="s">
        <v>8</v>
      </c>
      <c r="F384" s="72" t="s">
        <v>18</v>
      </c>
      <c r="G384" s="73" t="s">
        <v>234</v>
      </c>
      <c r="H384" s="73" t="s">
        <v>760</v>
      </c>
      <c r="I384" s="73" t="s">
        <v>22</v>
      </c>
      <c r="J384" s="73" t="s">
        <v>902</v>
      </c>
      <c r="K384" s="74">
        <v>3.5</v>
      </c>
      <c r="L384" s="157">
        <v>40</v>
      </c>
      <c r="M384" s="158" t="s">
        <v>879</v>
      </c>
      <c r="N384" s="158">
        <f>IF(Tabel3[[#This Row],[Uitvoerings-
momenten]]=0,0,Tabel3[[#This Row],[M2 vloer ]])</f>
        <v>3.5</v>
      </c>
      <c r="O3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4" s="151">
        <f>Tabel3[[#This Row],[M2 vloer ]]*Tabel3[[#This Row],[Uitvoerings-
momenten]]</f>
        <v>700</v>
      </c>
      <c r="Q384" s="165">
        <f>VLOOKUP(Tabel3[[#This Row],[Frequentie]],Transformatie!$B$4:$D$12,3,0)</f>
        <v>10</v>
      </c>
      <c r="R384" s="26">
        <f>IF(Tabel3[[#This Row],[M2 op basis van uitvoeringsmomenten]]=0,0,VLOOKUP(Tabel3[[#This Row],[Ruimte categorie]],'4. Normen &amp; Tarieven'!$C$8:$L$27,Tabel3[[#This Row],[Transformatie]],0))</f>
        <v>100</v>
      </c>
      <c r="S384" s="26"/>
      <c r="T384" s="26"/>
      <c r="U384" s="26"/>
      <c r="V384" s="172">
        <f>IF(Tabel3[[#This Row],[Prestatienorm inschrijver]]=0,0,Tabel3[[#This Row],[M2 op basis van uitvoeringsmomenten]]/Tabel3[[#This Row],[Prestatienorm inschrijver]])</f>
        <v>7</v>
      </c>
      <c r="W384" s="174">
        <f>Tabel3[[#This Row],[Aantal uur per jaar]]*$V$4</f>
        <v>7</v>
      </c>
      <c r="X384" s="76"/>
    </row>
    <row r="385" spans="1:24" ht="14.1" customHeight="1" x14ac:dyDescent="0.25">
      <c r="A385" s="210" t="str">
        <f>_xlfn.CONCAT(Tabel3[[#This Row],[Locatie]],Tabel3[[#This Row],[Vloergroep]])</f>
        <v>De KosmosLino</v>
      </c>
      <c r="C385" s="69" t="s">
        <v>233</v>
      </c>
      <c r="D385" s="70" t="s">
        <v>798</v>
      </c>
      <c r="E385" s="71" t="s">
        <v>8</v>
      </c>
      <c r="F385" s="72" t="s">
        <v>20</v>
      </c>
      <c r="G385" s="73" t="s">
        <v>35</v>
      </c>
      <c r="H385" s="73" t="s">
        <v>25</v>
      </c>
      <c r="I385" s="73" t="s">
        <v>17</v>
      </c>
      <c r="J385" s="73" t="s">
        <v>903</v>
      </c>
      <c r="K385" s="74">
        <v>10</v>
      </c>
      <c r="L385" s="157">
        <v>40</v>
      </c>
      <c r="M385" s="158" t="s">
        <v>877</v>
      </c>
      <c r="N385" s="158">
        <f>IF(Tabel3[[#This Row],[Uitvoerings-
momenten]]=0,0,Tabel3[[#This Row],[M2 vloer ]])</f>
        <v>10</v>
      </c>
      <c r="O3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5" s="151">
        <f>Tabel3[[#This Row],[M2 vloer ]]*Tabel3[[#This Row],[Uitvoerings-
momenten]]</f>
        <v>1200</v>
      </c>
      <c r="Q385" s="165">
        <f>VLOOKUP(Tabel3[[#This Row],[Frequentie]],Transformatie!$B$4:$D$12,3,0)</f>
        <v>8</v>
      </c>
      <c r="R385" s="26">
        <f>IF(Tabel3[[#This Row],[M2 op basis van uitvoeringsmomenten]]=0,0,VLOOKUP(Tabel3[[#This Row],[Ruimte categorie]],'4. Normen &amp; Tarieven'!$C$8:$L$27,Tabel3[[#This Row],[Transformatie]],0))</f>
        <v>90</v>
      </c>
      <c r="S385" s="26"/>
      <c r="T385" s="26"/>
      <c r="U385" s="26"/>
      <c r="V385" s="172">
        <f>IF(Tabel3[[#This Row],[Prestatienorm inschrijver]]=0,0,Tabel3[[#This Row],[M2 op basis van uitvoeringsmomenten]]/Tabel3[[#This Row],[Prestatienorm inschrijver]])</f>
        <v>13.333333333333334</v>
      </c>
      <c r="W385" s="174">
        <f>Tabel3[[#This Row],[Aantal uur per jaar]]*$V$4</f>
        <v>13.333333333333334</v>
      </c>
      <c r="X385" s="76"/>
    </row>
    <row r="386" spans="1:24" ht="14.1" customHeight="1" x14ac:dyDescent="0.25">
      <c r="A386" s="210" t="str">
        <f>_xlfn.CONCAT(Tabel3[[#This Row],[Locatie]],Tabel3[[#This Row],[Vloergroep]])</f>
        <v>De KosmosLino</v>
      </c>
      <c r="C386" s="69" t="s">
        <v>233</v>
      </c>
      <c r="D386" s="70" t="s">
        <v>798</v>
      </c>
      <c r="E386" s="71" t="s">
        <v>8</v>
      </c>
      <c r="F386" s="72" t="s">
        <v>23</v>
      </c>
      <c r="G386" s="73" t="s">
        <v>51</v>
      </c>
      <c r="H386" s="73" t="s">
        <v>756</v>
      </c>
      <c r="I386" s="73" t="s">
        <v>17</v>
      </c>
      <c r="J386" s="73" t="s">
        <v>903</v>
      </c>
      <c r="K386" s="74">
        <v>5</v>
      </c>
      <c r="L386" s="157">
        <v>40</v>
      </c>
      <c r="M386" s="158" t="s">
        <v>886</v>
      </c>
      <c r="N386" s="158">
        <f>IF(Tabel3[[#This Row],[Uitvoerings-
momenten]]=0,0,Tabel3[[#This Row],[M2 vloer ]])</f>
        <v>0</v>
      </c>
      <c r="O3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86" s="151">
        <f>Tabel3[[#This Row],[M2 vloer ]]*Tabel3[[#This Row],[Uitvoerings-
momenten]]</f>
        <v>0</v>
      </c>
      <c r="Q386" s="165">
        <f>VLOOKUP(Tabel3[[#This Row],[Frequentie]],Transformatie!$B$4:$D$12,3,0)</f>
        <v>0</v>
      </c>
      <c r="R386" s="26">
        <f>IF(Tabel3[[#This Row],[M2 op basis van uitvoeringsmomenten]]=0,0,VLOOKUP(Tabel3[[#This Row],[Ruimte categorie]],'4. Normen &amp; Tarieven'!$C$8:$L$27,Tabel3[[#This Row],[Transformatie]],0))</f>
        <v>0</v>
      </c>
      <c r="S386" s="26"/>
      <c r="T386" s="26"/>
      <c r="U386" s="26"/>
      <c r="V386" s="172">
        <f>IF(Tabel3[[#This Row],[Prestatienorm inschrijver]]=0,0,Tabel3[[#This Row],[M2 op basis van uitvoeringsmomenten]]/Tabel3[[#This Row],[Prestatienorm inschrijver]])</f>
        <v>0</v>
      </c>
      <c r="W386" s="174">
        <f>Tabel3[[#This Row],[Aantal uur per jaar]]*$V$4</f>
        <v>0</v>
      </c>
      <c r="X386" s="76"/>
    </row>
    <row r="387" spans="1:24" ht="14.1" customHeight="1" x14ac:dyDescent="0.25">
      <c r="A387" s="210" t="str">
        <f>_xlfn.CONCAT(Tabel3[[#This Row],[Locatie]],Tabel3[[#This Row],[Vloergroep]])</f>
        <v>De KosmosHarde vloer</v>
      </c>
      <c r="C387" s="69" t="s">
        <v>233</v>
      </c>
      <c r="D387" s="70" t="s">
        <v>798</v>
      </c>
      <c r="E387" s="71" t="s">
        <v>8</v>
      </c>
      <c r="F387" s="72" t="s">
        <v>26</v>
      </c>
      <c r="G387" s="73" t="s">
        <v>21</v>
      </c>
      <c r="H387" s="73" t="s">
        <v>760</v>
      </c>
      <c r="I387" s="73" t="s">
        <v>22</v>
      </c>
      <c r="J387" s="73" t="s">
        <v>902</v>
      </c>
      <c r="K387" s="74">
        <v>9</v>
      </c>
      <c r="L387" s="157">
        <v>40</v>
      </c>
      <c r="M387" s="158" t="s">
        <v>879</v>
      </c>
      <c r="N387" s="158">
        <f>IF(Tabel3[[#This Row],[Uitvoerings-
momenten]]=0,0,Tabel3[[#This Row],[M2 vloer ]])</f>
        <v>9</v>
      </c>
      <c r="O3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7" s="151">
        <f>Tabel3[[#This Row],[M2 vloer ]]*Tabel3[[#This Row],[Uitvoerings-
momenten]]</f>
        <v>1800</v>
      </c>
      <c r="Q387" s="165">
        <f>VLOOKUP(Tabel3[[#This Row],[Frequentie]],Transformatie!$B$4:$D$12,3,0)</f>
        <v>10</v>
      </c>
      <c r="R387" s="26">
        <f>IF(Tabel3[[#This Row],[M2 op basis van uitvoeringsmomenten]]=0,0,VLOOKUP(Tabel3[[#This Row],[Ruimte categorie]],'4. Normen &amp; Tarieven'!$C$8:$L$27,Tabel3[[#This Row],[Transformatie]],0))</f>
        <v>100</v>
      </c>
      <c r="S387" s="26"/>
      <c r="T387" s="26"/>
      <c r="U387" s="26"/>
      <c r="V387" s="172">
        <f>IF(Tabel3[[#This Row],[Prestatienorm inschrijver]]=0,0,Tabel3[[#This Row],[M2 op basis van uitvoeringsmomenten]]/Tabel3[[#This Row],[Prestatienorm inschrijver]])</f>
        <v>18</v>
      </c>
      <c r="W387" s="174">
        <f>Tabel3[[#This Row],[Aantal uur per jaar]]*$V$4</f>
        <v>18</v>
      </c>
      <c r="X387" s="76"/>
    </row>
    <row r="388" spans="1:24" ht="14.1" customHeight="1" x14ac:dyDescent="0.25">
      <c r="A388" s="210" t="str">
        <f>_xlfn.CONCAT(Tabel3[[#This Row],[Locatie]],Tabel3[[#This Row],[Vloergroep]])</f>
        <v>De KosmosLino</v>
      </c>
      <c r="C388" s="69" t="s">
        <v>233</v>
      </c>
      <c r="D388" s="70" t="s">
        <v>798</v>
      </c>
      <c r="E388" s="71" t="s">
        <v>8</v>
      </c>
      <c r="F388" s="72" t="s">
        <v>28</v>
      </c>
      <c r="G388" s="73" t="s">
        <v>235</v>
      </c>
      <c r="H388" s="73" t="s">
        <v>817</v>
      </c>
      <c r="I388" s="73" t="s">
        <v>17</v>
      </c>
      <c r="J388" s="73" t="s">
        <v>903</v>
      </c>
      <c r="K388" s="74">
        <v>76</v>
      </c>
      <c r="L388" s="157">
        <v>40</v>
      </c>
      <c r="M388" s="158" t="s">
        <v>879</v>
      </c>
      <c r="N388" s="158">
        <f>IF(Tabel3[[#This Row],[Uitvoerings-
momenten]]=0,0,Tabel3[[#This Row],[M2 vloer ]])</f>
        <v>76</v>
      </c>
      <c r="O3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8" s="151">
        <f>Tabel3[[#This Row],[M2 vloer ]]*Tabel3[[#This Row],[Uitvoerings-
momenten]]</f>
        <v>15200</v>
      </c>
      <c r="Q388" s="165">
        <f>VLOOKUP(Tabel3[[#This Row],[Frequentie]],Transformatie!$B$4:$D$12,3,0)</f>
        <v>10</v>
      </c>
      <c r="R388" s="26">
        <f>IF(Tabel3[[#This Row],[M2 op basis van uitvoeringsmomenten]]=0,0,VLOOKUP(Tabel3[[#This Row],[Ruimte categorie]],'4. Normen &amp; Tarieven'!$C$8:$L$27,Tabel3[[#This Row],[Transformatie]],0))</f>
        <v>100</v>
      </c>
      <c r="S388" s="26"/>
      <c r="T388" s="26"/>
      <c r="U388" s="26"/>
      <c r="V388" s="172">
        <f>IF(Tabel3[[#This Row],[Prestatienorm inschrijver]]=0,0,Tabel3[[#This Row],[M2 op basis van uitvoeringsmomenten]]/Tabel3[[#This Row],[Prestatienorm inschrijver]])</f>
        <v>152</v>
      </c>
      <c r="W388" s="174">
        <f>Tabel3[[#This Row],[Aantal uur per jaar]]*$V$4</f>
        <v>152</v>
      </c>
      <c r="X388" s="76"/>
    </row>
    <row r="389" spans="1:24" ht="14.1" customHeight="1" x14ac:dyDescent="0.25">
      <c r="A389" s="210" t="str">
        <f>_xlfn.CONCAT(Tabel3[[#This Row],[Locatie]],Tabel3[[#This Row],[Vloergroep]])</f>
        <v>De KosmosTapijt</v>
      </c>
      <c r="C389" s="69" t="s">
        <v>233</v>
      </c>
      <c r="D389" s="70" t="s">
        <v>798</v>
      </c>
      <c r="E389" s="71" t="s">
        <v>8</v>
      </c>
      <c r="F389" s="72" t="s">
        <v>30</v>
      </c>
      <c r="G389" s="73" t="s">
        <v>13</v>
      </c>
      <c r="H389" s="73" t="s">
        <v>761</v>
      </c>
      <c r="I389" s="73" t="s">
        <v>14</v>
      </c>
      <c r="J389" s="73" t="s">
        <v>14</v>
      </c>
      <c r="K389" s="74">
        <v>12</v>
      </c>
      <c r="L389" s="157">
        <v>40</v>
      </c>
      <c r="M389" s="158" t="s">
        <v>879</v>
      </c>
      <c r="N389" s="158">
        <f>IF(Tabel3[[#This Row],[Uitvoerings-
momenten]]=0,0,Tabel3[[#This Row],[M2 vloer ]])</f>
        <v>12</v>
      </c>
      <c r="O3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9" s="151">
        <f>Tabel3[[#This Row],[M2 vloer ]]*Tabel3[[#This Row],[Uitvoerings-
momenten]]</f>
        <v>2400</v>
      </c>
      <c r="Q389" s="165">
        <f>VLOOKUP(Tabel3[[#This Row],[Frequentie]],Transformatie!$B$4:$D$12,3,0)</f>
        <v>10</v>
      </c>
      <c r="R389" s="26">
        <f>IF(Tabel3[[#This Row],[M2 op basis van uitvoeringsmomenten]]=0,0,VLOOKUP(Tabel3[[#This Row],[Ruimte categorie]],'4. Normen &amp; Tarieven'!$C$8:$L$27,Tabel3[[#This Row],[Transformatie]],0))</f>
        <v>100</v>
      </c>
      <c r="S389" s="26"/>
      <c r="T389" s="26"/>
      <c r="U389" s="26"/>
      <c r="V389" s="172">
        <f>IF(Tabel3[[#This Row],[Prestatienorm inschrijver]]=0,0,Tabel3[[#This Row],[M2 op basis van uitvoeringsmomenten]]/Tabel3[[#This Row],[Prestatienorm inschrijver]])</f>
        <v>24</v>
      </c>
      <c r="W389" s="174">
        <f>Tabel3[[#This Row],[Aantal uur per jaar]]*$V$4</f>
        <v>24</v>
      </c>
      <c r="X389" s="76"/>
    </row>
    <row r="390" spans="1:24" ht="14.1" customHeight="1" x14ac:dyDescent="0.25">
      <c r="A390" s="210" t="str">
        <f>_xlfn.CONCAT(Tabel3[[#This Row],[Locatie]],Tabel3[[#This Row],[Vloergroep]])</f>
        <v>De KosmosLino</v>
      </c>
      <c r="C390" s="69" t="s">
        <v>233</v>
      </c>
      <c r="D390" s="70" t="s">
        <v>798</v>
      </c>
      <c r="E390" s="71" t="s">
        <v>8</v>
      </c>
      <c r="F390" s="72" t="s">
        <v>34</v>
      </c>
      <c r="G390" s="73" t="s">
        <v>27</v>
      </c>
      <c r="H390" s="73" t="s">
        <v>761</v>
      </c>
      <c r="I390" s="73" t="s">
        <v>17</v>
      </c>
      <c r="J390" s="73" t="s">
        <v>903</v>
      </c>
      <c r="K390" s="74">
        <v>21</v>
      </c>
      <c r="L390" s="157">
        <v>40</v>
      </c>
      <c r="M390" s="158" t="s">
        <v>879</v>
      </c>
      <c r="N390" s="158">
        <f>IF(Tabel3[[#This Row],[Uitvoerings-
momenten]]=0,0,Tabel3[[#This Row],[M2 vloer ]])</f>
        <v>21</v>
      </c>
      <c r="O3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0" s="151">
        <f>Tabel3[[#This Row],[M2 vloer ]]*Tabel3[[#This Row],[Uitvoerings-
momenten]]</f>
        <v>4200</v>
      </c>
      <c r="Q390" s="165">
        <f>VLOOKUP(Tabel3[[#This Row],[Frequentie]],Transformatie!$B$4:$D$12,3,0)</f>
        <v>10</v>
      </c>
      <c r="R390" s="26">
        <f>IF(Tabel3[[#This Row],[M2 op basis van uitvoeringsmomenten]]=0,0,VLOOKUP(Tabel3[[#This Row],[Ruimte categorie]],'4. Normen &amp; Tarieven'!$C$8:$L$27,Tabel3[[#This Row],[Transformatie]],0))</f>
        <v>100</v>
      </c>
      <c r="S390" s="26"/>
      <c r="T390" s="26"/>
      <c r="U390" s="26"/>
      <c r="V390" s="172">
        <f>IF(Tabel3[[#This Row],[Prestatienorm inschrijver]]=0,0,Tabel3[[#This Row],[M2 op basis van uitvoeringsmomenten]]/Tabel3[[#This Row],[Prestatienorm inschrijver]])</f>
        <v>42</v>
      </c>
      <c r="W390" s="174">
        <f>Tabel3[[#This Row],[Aantal uur per jaar]]*$V$4</f>
        <v>42</v>
      </c>
      <c r="X390" s="76"/>
    </row>
    <row r="391" spans="1:24" ht="14.1" customHeight="1" x14ac:dyDescent="0.25">
      <c r="A391" s="210" t="str">
        <f>_xlfn.CONCAT(Tabel3[[#This Row],[Locatie]],Tabel3[[#This Row],[Vloergroep]])</f>
        <v>De KosmosLino</v>
      </c>
      <c r="C391" s="69" t="s">
        <v>233</v>
      </c>
      <c r="D391" s="70" t="s">
        <v>798</v>
      </c>
      <c r="E391" s="71" t="s">
        <v>8</v>
      </c>
      <c r="F391" s="72" t="s">
        <v>36</v>
      </c>
      <c r="G391" s="73" t="s">
        <v>236</v>
      </c>
      <c r="H391" s="73" t="s">
        <v>817</v>
      </c>
      <c r="I391" s="73" t="s">
        <v>17</v>
      </c>
      <c r="J391" s="73" t="s">
        <v>903</v>
      </c>
      <c r="K391" s="74">
        <v>12</v>
      </c>
      <c r="L391" s="157">
        <v>40</v>
      </c>
      <c r="M391" s="158" t="s">
        <v>879</v>
      </c>
      <c r="N391" s="158">
        <f>IF(Tabel3[[#This Row],[Uitvoerings-
momenten]]=0,0,Tabel3[[#This Row],[M2 vloer ]])</f>
        <v>12</v>
      </c>
      <c r="O3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1" s="151">
        <f>Tabel3[[#This Row],[M2 vloer ]]*Tabel3[[#This Row],[Uitvoerings-
momenten]]</f>
        <v>2400</v>
      </c>
      <c r="Q391" s="165">
        <f>VLOOKUP(Tabel3[[#This Row],[Frequentie]],Transformatie!$B$4:$D$12,3,0)</f>
        <v>10</v>
      </c>
      <c r="R391" s="26">
        <f>IF(Tabel3[[#This Row],[M2 op basis van uitvoeringsmomenten]]=0,0,VLOOKUP(Tabel3[[#This Row],[Ruimte categorie]],'4. Normen &amp; Tarieven'!$C$8:$L$27,Tabel3[[#This Row],[Transformatie]],0))</f>
        <v>100</v>
      </c>
      <c r="S391" s="26"/>
      <c r="T391" s="26"/>
      <c r="U391" s="26"/>
      <c r="V391" s="172">
        <f>IF(Tabel3[[#This Row],[Prestatienorm inschrijver]]=0,0,Tabel3[[#This Row],[M2 op basis van uitvoeringsmomenten]]/Tabel3[[#This Row],[Prestatienorm inschrijver]])</f>
        <v>24</v>
      </c>
      <c r="W391" s="174">
        <f>Tabel3[[#This Row],[Aantal uur per jaar]]*$V$4</f>
        <v>24</v>
      </c>
      <c r="X391" s="76"/>
    </row>
    <row r="392" spans="1:24" ht="14.1" customHeight="1" x14ac:dyDescent="0.25">
      <c r="A392" s="210" t="str">
        <f>_xlfn.CONCAT(Tabel3[[#This Row],[Locatie]],Tabel3[[#This Row],[Vloergroep]])</f>
        <v>De KosmosLino</v>
      </c>
      <c r="C392" s="69" t="s">
        <v>233</v>
      </c>
      <c r="D392" s="70" t="s">
        <v>798</v>
      </c>
      <c r="E392" s="71" t="s">
        <v>8</v>
      </c>
      <c r="F392" s="72" t="s">
        <v>38</v>
      </c>
      <c r="G392" s="73" t="s">
        <v>237</v>
      </c>
      <c r="H392" s="73" t="s">
        <v>817</v>
      </c>
      <c r="I392" s="73" t="s">
        <v>17</v>
      </c>
      <c r="J392" s="73" t="s">
        <v>903</v>
      </c>
      <c r="K392" s="74">
        <v>57</v>
      </c>
      <c r="L392" s="157">
        <v>40</v>
      </c>
      <c r="M392" s="158" t="s">
        <v>879</v>
      </c>
      <c r="N392" s="158">
        <f>IF(Tabel3[[#This Row],[Uitvoerings-
momenten]]=0,0,Tabel3[[#This Row],[M2 vloer ]])</f>
        <v>57</v>
      </c>
      <c r="O3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2" s="151">
        <f>Tabel3[[#This Row],[M2 vloer ]]*Tabel3[[#This Row],[Uitvoerings-
momenten]]</f>
        <v>11400</v>
      </c>
      <c r="Q392" s="165">
        <f>VLOOKUP(Tabel3[[#This Row],[Frequentie]],Transformatie!$B$4:$D$12,3,0)</f>
        <v>10</v>
      </c>
      <c r="R392" s="26">
        <f>IF(Tabel3[[#This Row],[M2 op basis van uitvoeringsmomenten]]=0,0,VLOOKUP(Tabel3[[#This Row],[Ruimte categorie]],'4. Normen &amp; Tarieven'!$C$8:$L$27,Tabel3[[#This Row],[Transformatie]],0))</f>
        <v>100</v>
      </c>
      <c r="S392" s="26"/>
      <c r="T392" s="26"/>
      <c r="U392" s="26"/>
      <c r="V392" s="172">
        <f>IF(Tabel3[[#This Row],[Prestatienorm inschrijver]]=0,0,Tabel3[[#This Row],[M2 op basis van uitvoeringsmomenten]]/Tabel3[[#This Row],[Prestatienorm inschrijver]])</f>
        <v>114</v>
      </c>
      <c r="W392" s="174">
        <f>Tabel3[[#This Row],[Aantal uur per jaar]]*$V$4</f>
        <v>114</v>
      </c>
      <c r="X392" s="76"/>
    </row>
    <row r="393" spans="1:24" ht="14.1" customHeight="1" x14ac:dyDescent="0.25">
      <c r="A393" s="210" t="str">
        <f>_xlfn.CONCAT(Tabel3[[#This Row],[Locatie]],Tabel3[[#This Row],[Vloergroep]])</f>
        <v>De KosmosLino</v>
      </c>
      <c r="C393" s="69" t="s">
        <v>233</v>
      </c>
      <c r="D393" s="70" t="s">
        <v>798</v>
      </c>
      <c r="E393" s="71" t="s">
        <v>8</v>
      </c>
      <c r="F393" s="72" t="s">
        <v>40</v>
      </c>
      <c r="G393" s="73" t="s">
        <v>51</v>
      </c>
      <c r="H393" s="73" t="s">
        <v>756</v>
      </c>
      <c r="I393" s="73" t="s">
        <v>17</v>
      </c>
      <c r="J393" s="73" t="s">
        <v>903</v>
      </c>
      <c r="K393" s="74">
        <v>6</v>
      </c>
      <c r="L393" s="157">
        <v>40</v>
      </c>
      <c r="M393" s="158" t="s">
        <v>886</v>
      </c>
      <c r="N393" s="158">
        <f>IF(Tabel3[[#This Row],[Uitvoerings-
momenten]]=0,0,Tabel3[[#This Row],[M2 vloer ]])</f>
        <v>0</v>
      </c>
      <c r="O3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3" s="151">
        <f>Tabel3[[#This Row],[M2 vloer ]]*Tabel3[[#This Row],[Uitvoerings-
momenten]]</f>
        <v>0</v>
      </c>
      <c r="Q393" s="165">
        <f>VLOOKUP(Tabel3[[#This Row],[Frequentie]],Transformatie!$B$4:$D$12,3,0)</f>
        <v>0</v>
      </c>
      <c r="R393" s="26">
        <f>IF(Tabel3[[#This Row],[M2 op basis van uitvoeringsmomenten]]=0,0,VLOOKUP(Tabel3[[#This Row],[Ruimte categorie]],'4. Normen &amp; Tarieven'!$C$8:$L$27,Tabel3[[#This Row],[Transformatie]],0))</f>
        <v>0</v>
      </c>
      <c r="S393" s="26"/>
      <c r="T393" s="26"/>
      <c r="U393" s="26"/>
      <c r="V393" s="172">
        <f>IF(Tabel3[[#This Row],[Prestatienorm inschrijver]]=0,0,Tabel3[[#This Row],[M2 op basis van uitvoeringsmomenten]]/Tabel3[[#This Row],[Prestatienorm inschrijver]])</f>
        <v>0</v>
      </c>
      <c r="W393" s="174">
        <f>Tabel3[[#This Row],[Aantal uur per jaar]]*$V$4</f>
        <v>0</v>
      </c>
      <c r="X393" s="76"/>
    </row>
    <row r="394" spans="1:24" ht="14.1" customHeight="1" x14ac:dyDescent="0.25">
      <c r="A394" s="210" t="str">
        <f>_xlfn.CONCAT(Tabel3[[#This Row],[Locatie]],Tabel3[[#This Row],[Vloergroep]])</f>
        <v>De KosmosHarde vloer</v>
      </c>
      <c r="C394" s="69" t="s">
        <v>233</v>
      </c>
      <c r="D394" s="70" t="s">
        <v>798</v>
      </c>
      <c r="E394" s="71" t="s">
        <v>8</v>
      </c>
      <c r="F394" s="72" t="s">
        <v>42</v>
      </c>
      <c r="G394" s="73" t="s">
        <v>21</v>
      </c>
      <c r="H394" s="73" t="s">
        <v>759</v>
      </c>
      <c r="I394" s="73" t="s">
        <v>22</v>
      </c>
      <c r="J394" s="73" t="s">
        <v>902</v>
      </c>
      <c r="K394" s="74">
        <v>7</v>
      </c>
      <c r="L394" s="157">
        <v>40</v>
      </c>
      <c r="M394" s="158" t="s">
        <v>879</v>
      </c>
      <c r="N394" s="158">
        <f>IF(Tabel3[[#This Row],[Uitvoerings-
momenten]]=0,0,Tabel3[[#This Row],[M2 vloer ]])</f>
        <v>7</v>
      </c>
      <c r="O3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4" s="151">
        <f>Tabel3[[#This Row],[M2 vloer ]]*Tabel3[[#This Row],[Uitvoerings-
momenten]]</f>
        <v>1400</v>
      </c>
      <c r="Q394" s="165">
        <f>VLOOKUP(Tabel3[[#This Row],[Frequentie]],Transformatie!$B$4:$D$12,3,0)</f>
        <v>10</v>
      </c>
      <c r="R394" s="26">
        <f>IF(Tabel3[[#This Row],[M2 op basis van uitvoeringsmomenten]]=0,0,VLOOKUP(Tabel3[[#This Row],[Ruimte categorie]],'4. Normen &amp; Tarieven'!$C$8:$L$27,Tabel3[[#This Row],[Transformatie]],0))</f>
        <v>100</v>
      </c>
      <c r="S394" s="26"/>
      <c r="T394" s="26"/>
      <c r="U394" s="26"/>
      <c r="V394" s="172">
        <f>IF(Tabel3[[#This Row],[Prestatienorm inschrijver]]=0,0,Tabel3[[#This Row],[M2 op basis van uitvoeringsmomenten]]/Tabel3[[#This Row],[Prestatienorm inschrijver]])</f>
        <v>14</v>
      </c>
      <c r="W394" s="174">
        <f>Tabel3[[#This Row],[Aantal uur per jaar]]*$V$4</f>
        <v>14</v>
      </c>
      <c r="X394" s="76"/>
    </row>
    <row r="395" spans="1:24" ht="14.1" customHeight="1" x14ac:dyDescent="0.25">
      <c r="A395" s="210" t="str">
        <f>_xlfn.CONCAT(Tabel3[[#This Row],[Locatie]],Tabel3[[#This Row],[Vloergroep]])</f>
        <v>De KosmosLino</v>
      </c>
      <c r="C395" s="69" t="s">
        <v>233</v>
      </c>
      <c r="D395" s="70" t="s">
        <v>798</v>
      </c>
      <c r="E395" s="71" t="s">
        <v>8</v>
      </c>
      <c r="F395" s="72" t="s">
        <v>43</v>
      </c>
      <c r="G395" s="73" t="s">
        <v>238</v>
      </c>
      <c r="H395" s="73" t="s">
        <v>817</v>
      </c>
      <c r="I395" s="73" t="s">
        <v>17</v>
      </c>
      <c r="J395" s="73" t="s">
        <v>903</v>
      </c>
      <c r="K395" s="74">
        <v>57</v>
      </c>
      <c r="L395" s="157">
        <v>40</v>
      </c>
      <c r="M395" s="158" t="s">
        <v>879</v>
      </c>
      <c r="N395" s="158">
        <f>IF(Tabel3[[#This Row],[Uitvoerings-
momenten]]=0,0,Tabel3[[#This Row],[M2 vloer ]])</f>
        <v>57</v>
      </c>
      <c r="O3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5" s="151">
        <f>Tabel3[[#This Row],[M2 vloer ]]*Tabel3[[#This Row],[Uitvoerings-
momenten]]</f>
        <v>11400</v>
      </c>
      <c r="Q395" s="165">
        <f>VLOOKUP(Tabel3[[#This Row],[Frequentie]],Transformatie!$B$4:$D$12,3,0)</f>
        <v>10</v>
      </c>
      <c r="R395" s="26">
        <f>IF(Tabel3[[#This Row],[M2 op basis van uitvoeringsmomenten]]=0,0,VLOOKUP(Tabel3[[#This Row],[Ruimte categorie]],'4. Normen &amp; Tarieven'!$C$8:$L$27,Tabel3[[#This Row],[Transformatie]],0))</f>
        <v>100</v>
      </c>
      <c r="S395" s="26"/>
      <c r="T395" s="26"/>
      <c r="U395" s="26"/>
      <c r="V395" s="172">
        <f>IF(Tabel3[[#This Row],[Prestatienorm inschrijver]]=0,0,Tabel3[[#This Row],[M2 op basis van uitvoeringsmomenten]]/Tabel3[[#This Row],[Prestatienorm inschrijver]])</f>
        <v>114</v>
      </c>
      <c r="W395" s="174">
        <f>Tabel3[[#This Row],[Aantal uur per jaar]]*$V$4</f>
        <v>114</v>
      </c>
      <c r="X395" s="76"/>
    </row>
    <row r="396" spans="1:24" ht="14.1" customHeight="1" x14ac:dyDescent="0.25">
      <c r="A396" s="210" t="str">
        <f>_xlfn.CONCAT(Tabel3[[#This Row],[Locatie]],Tabel3[[#This Row],[Vloergroep]])</f>
        <v>De KosmosLino</v>
      </c>
      <c r="C396" s="69" t="s">
        <v>233</v>
      </c>
      <c r="D396" s="70" t="s">
        <v>798</v>
      </c>
      <c r="E396" s="71" t="s">
        <v>8</v>
      </c>
      <c r="F396" s="72" t="s">
        <v>44</v>
      </c>
      <c r="G396" s="73" t="s">
        <v>239</v>
      </c>
      <c r="H396" s="73" t="s">
        <v>756</v>
      </c>
      <c r="I396" s="73" t="s">
        <v>17</v>
      </c>
      <c r="J396" s="73" t="s">
        <v>903</v>
      </c>
      <c r="K396" s="74">
        <v>19</v>
      </c>
      <c r="L396" s="157">
        <v>40</v>
      </c>
      <c r="M396" s="158" t="s">
        <v>886</v>
      </c>
      <c r="N396" s="158">
        <f>IF(Tabel3[[#This Row],[Uitvoerings-
momenten]]=0,0,Tabel3[[#This Row],[M2 vloer ]])</f>
        <v>0</v>
      </c>
      <c r="O3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6" s="151">
        <f>Tabel3[[#This Row],[M2 vloer ]]*Tabel3[[#This Row],[Uitvoerings-
momenten]]</f>
        <v>0</v>
      </c>
      <c r="Q396" s="165">
        <f>VLOOKUP(Tabel3[[#This Row],[Frequentie]],Transformatie!$B$4:$D$12,3,0)</f>
        <v>0</v>
      </c>
      <c r="R396" s="26">
        <f>IF(Tabel3[[#This Row],[M2 op basis van uitvoeringsmomenten]]=0,0,VLOOKUP(Tabel3[[#This Row],[Ruimte categorie]],'4. Normen &amp; Tarieven'!$C$8:$L$27,Tabel3[[#This Row],[Transformatie]],0))</f>
        <v>0</v>
      </c>
      <c r="S396" s="26"/>
      <c r="T396" s="26"/>
      <c r="U396" s="26"/>
      <c r="V396" s="172">
        <f>IF(Tabel3[[#This Row],[Prestatienorm inschrijver]]=0,0,Tabel3[[#This Row],[M2 op basis van uitvoeringsmomenten]]/Tabel3[[#This Row],[Prestatienorm inschrijver]])</f>
        <v>0</v>
      </c>
      <c r="W396" s="174">
        <f>Tabel3[[#This Row],[Aantal uur per jaar]]*$V$4</f>
        <v>0</v>
      </c>
      <c r="X396" s="76"/>
    </row>
    <row r="397" spans="1:24" ht="14.1" customHeight="1" x14ac:dyDescent="0.25">
      <c r="A397" s="210" t="str">
        <f>_xlfn.CONCAT(Tabel3[[#This Row],[Locatie]],Tabel3[[#This Row],[Vloergroep]])</f>
        <v>De KosmosSportvloer</v>
      </c>
      <c r="C397" s="69" t="s">
        <v>233</v>
      </c>
      <c r="D397" s="70" t="s">
        <v>798</v>
      </c>
      <c r="E397" s="71" t="s">
        <v>8</v>
      </c>
      <c r="F397" s="72" t="s">
        <v>45</v>
      </c>
      <c r="G397" s="73" t="s">
        <v>153</v>
      </c>
      <c r="H397" s="73" t="s">
        <v>817</v>
      </c>
      <c r="I397" s="73" t="s">
        <v>219</v>
      </c>
      <c r="J397" s="73" t="s">
        <v>219</v>
      </c>
      <c r="K397" s="74">
        <v>84</v>
      </c>
      <c r="L397" s="157">
        <v>40</v>
      </c>
      <c r="M397" s="158" t="s">
        <v>879</v>
      </c>
      <c r="N397" s="158">
        <f>IF(Tabel3[[#This Row],[Uitvoerings-
momenten]]=0,0,Tabel3[[#This Row],[M2 vloer ]])</f>
        <v>84</v>
      </c>
      <c r="O3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7" s="151">
        <f>Tabel3[[#This Row],[M2 vloer ]]*Tabel3[[#This Row],[Uitvoerings-
momenten]]</f>
        <v>16800</v>
      </c>
      <c r="Q397" s="165">
        <f>VLOOKUP(Tabel3[[#This Row],[Frequentie]],Transformatie!$B$4:$D$12,3,0)</f>
        <v>10</v>
      </c>
      <c r="R397" s="26">
        <f>IF(Tabel3[[#This Row],[M2 op basis van uitvoeringsmomenten]]=0,0,VLOOKUP(Tabel3[[#This Row],[Ruimte categorie]],'4. Normen &amp; Tarieven'!$C$8:$L$27,Tabel3[[#This Row],[Transformatie]],0))</f>
        <v>100</v>
      </c>
      <c r="S397" s="26"/>
      <c r="T397" s="26"/>
      <c r="U397" s="26"/>
      <c r="V397" s="172">
        <f>IF(Tabel3[[#This Row],[Prestatienorm inschrijver]]=0,0,Tabel3[[#This Row],[M2 op basis van uitvoeringsmomenten]]/Tabel3[[#This Row],[Prestatienorm inschrijver]])</f>
        <v>168</v>
      </c>
      <c r="W397" s="174">
        <f>Tabel3[[#This Row],[Aantal uur per jaar]]*$V$4</f>
        <v>168</v>
      </c>
      <c r="X397" s="76"/>
    </row>
    <row r="398" spans="1:24" ht="14.1" customHeight="1" x14ac:dyDescent="0.25">
      <c r="A398" s="210" t="str">
        <f>_xlfn.CONCAT(Tabel3[[#This Row],[Locatie]],Tabel3[[#This Row],[Vloergroep]])</f>
        <v>De KosmosLino</v>
      </c>
      <c r="C398" s="69" t="s">
        <v>233</v>
      </c>
      <c r="D398" s="70" t="s">
        <v>798</v>
      </c>
      <c r="E398" s="71" t="s">
        <v>8</v>
      </c>
      <c r="F398" s="72" t="s">
        <v>46</v>
      </c>
      <c r="G398" s="73" t="s">
        <v>94</v>
      </c>
      <c r="H398" s="73" t="s">
        <v>817</v>
      </c>
      <c r="I398" s="73" t="s">
        <v>225</v>
      </c>
      <c r="J398" s="73" t="s">
        <v>903</v>
      </c>
      <c r="K398" s="74">
        <v>84</v>
      </c>
      <c r="L398" s="157">
        <v>40</v>
      </c>
      <c r="M398" s="158" t="s">
        <v>879</v>
      </c>
      <c r="N398" s="158">
        <f>IF(Tabel3[[#This Row],[Uitvoerings-
momenten]]=0,0,Tabel3[[#This Row],[M2 vloer ]])</f>
        <v>84</v>
      </c>
      <c r="O3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8" s="151">
        <f>Tabel3[[#This Row],[M2 vloer ]]*Tabel3[[#This Row],[Uitvoerings-
momenten]]</f>
        <v>16800</v>
      </c>
      <c r="Q398" s="165">
        <f>VLOOKUP(Tabel3[[#This Row],[Frequentie]],Transformatie!$B$4:$D$12,3,0)</f>
        <v>10</v>
      </c>
      <c r="R398" s="26">
        <f>IF(Tabel3[[#This Row],[M2 op basis van uitvoeringsmomenten]]=0,0,VLOOKUP(Tabel3[[#This Row],[Ruimte categorie]],'4. Normen &amp; Tarieven'!$C$8:$L$27,Tabel3[[#This Row],[Transformatie]],0))</f>
        <v>100</v>
      </c>
      <c r="S398" s="26"/>
      <c r="T398" s="26"/>
      <c r="U398" s="26"/>
      <c r="V398" s="172">
        <f>IF(Tabel3[[#This Row],[Prestatienorm inschrijver]]=0,0,Tabel3[[#This Row],[M2 op basis van uitvoeringsmomenten]]/Tabel3[[#This Row],[Prestatienorm inschrijver]])</f>
        <v>168</v>
      </c>
      <c r="W398" s="174">
        <f>Tabel3[[#This Row],[Aantal uur per jaar]]*$V$4</f>
        <v>168</v>
      </c>
      <c r="X398" s="76"/>
    </row>
    <row r="399" spans="1:24" ht="14.1" customHeight="1" x14ac:dyDescent="0.25">
      <c r="A399" s="210" t="str">
        <f>_xlfn.CONCAT(Tabel3[[#This Row],[Locatie]],Tabel3[[#This Row],[Vloergroep]])</f>
        <v>De KosmosLino</v>
      </c>
      <c r="C399" s="69" t="s">
        <v>233</v>
      </c>
      <c r="D399" s="70" t="s">
        <v>798</v>
      </c>
      <c r="E399" s="71" t="s">
        <v>8</v>
      </c>
      <c r="F399" s="72" t="s">
        <v>48</v>
      </c>
      <c r="G399" s="73" t="s">
        <v>240</v>
      </c>
      <c r="H399" s="73" t="s">
        <v>761</v>
      </c>
      <c r="I399" s="73" t="s">
        <v>17</v>
      </c>
      <c r="J399" s="73" t="s">
        <v>903</v>
      </c>
      <c r="K399" s="74">
        <v>148</v>
      </c>
      <c r="L399" s="157">
        <v>40</v>
      </c>
      <c r="M399" s="158" t="s">
        <v>879</v>
      </c>
      <c r="N399" s="158">
        <f>IF(Tabel3[[#This Row],[Uitvoerings-
momenten]]=0,0,Tabel3[[#This Row],[M2 vloer ]])</f>
        <v>148</v>
      </c>
      <c r="O3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9" s="151">
        <f>Tabel3[[#This Row],[M2 vloer ]]*Tabel3[[#This Row],[Uitvoerings-
momenten]]</f>
        <v>29600</v>
      </c>
      <c r="Q399" s="165">
        <f>VLOOKUP(Tabel3[[#This Row],[Frequentie]],Transformatie!$B$4:$D$12,3,0)</f>
        <v>10</v>
      </c>
      <c r="R399" s="26">
        <f>IF(Tabel3[[#This Row],[M2 op basis van uitvoeringsmomenten]]=0,0,VLOOKUP(Tabel3[[#This Row],[Ruimte categorie]],'4. Normen &amp; Tarieven'!$C$8:$L$27,Tabel3[[#This Row],[Transformatie]],0))</f>
        <v>100</v>
      </c>
      <c r="S399" s="26"/>
      <c r="T399" s="26"/>
      <c r="U399" s="26"/>
      <c r="V399" s="172">
        <f>IF(Tabel3[[#This Row],[Prestatienorm inschrijver]]=0,0,Tabel3[[#This Row],[M2 op basis van uitvoeringsmomenten]]/Tabel3[[#This Row],[Prestatienorm inschrijver]])</f>
        <v>296</v>
      </c>
      <c r="W399" s="174">
        <f>Tabel3[[#This Row],[Aantal uur per jaar]]*$V$4</f>
        <v>296</v>
      </c>
      <c r="X399" s="76"/>
    </row>
    <row r="400" spans="1:24" ht="14.1" customHeight="1" x14ac:dyDescent="0.25">
      <c r="A400" s="210" t="str">
        <f>_xlfn.CONCAT(Tabel3[[#This Row],[Locatie]],Tabel3[[#This Row],[Vloergroep]])</f>
        <v>De KosmosLino</v>
      </c>
      <c r="C400" s="69" t="s">
        <v>233</v>
      </c>
      <c r="D400" s="70" t="s">
        <v>798</v>
      </c>
      <c r="E400" s="71" t="s">
        <v>8</v>
      </c>
      <c r="F400" s="72" t="s">
        <v>49</v>
      </c>
      <c r="G400" s="73" t="s">
        <v>51</v>
      </c>
      <c r="H400" s="73" t="s">
        <v>756</v>
      </c>
      <c r="I400" s="73" t="s">
        <v>17</v>
      </c>
      <c r="J400" s="73" t="s">
        <v>903</v>
      </c>
      <c r="K400" s="74">
        <v>5</v>
      </c>
      <c r="L400" s="157">
        <v>40</v>
      </c>
      <c r="M400" s="158" t="s">
        <v>886</v>
      </c>
      <c r="N400" s="158">
        <f>IF(Tabel3[[#This Row],[Uitvoerings-
momenten]]=0,0,Tabel3[[#This Row],[M2 vloer ]])</f>
        <v>0</v>
      </c>
      <c r="O4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0" s="151">
        <f>Tabel3[[#This Row],[M2 vloer ]]*Tabel3[[#This Row],[Uitvoerings-
momenten]]</f>
        <v>0</v>
      </c>
      <c r="Q400" s="165">
        <f>VLOOKUP(Tabel3[[#This Row],[Frequentie]],Transformatie!$B$4:$D$12,3,0)</f>
        <v>0</v>
      </c>
      <c r="R400" s="26">
        <f>IF(Tabel3[[#This Row],[M2 op basis van uitvoeringsmomenten]]=0,0,VLOOKUP(Tabel3[[#This Row],[Ruimte categorie]],'4. Normen &amp; Tarieven'!$C$8:$L$27,Tabel3[[#This Row],[Transformatie]],0))</f>
        <v>0</v>
      </c>
      <c r="S400" s="26"/>
      <c r="T400" s="26"/>
      <c r="U400" s="26"/>
      <c r="V400" s="172">
        <f>IF(Tabel3[[#This Row],[Prestatienorm inschrijver]]=0,0,Tabel3[[#This Row],[M2 op basis van uitvoeringsmomenten]]/Tabel3[[#This Row],[Prestatienorm inschrijver]])</f>
        <v>0</v>
      </c>
      <c r="W400" s="174">
        <f>Tabel3[[#This Row],[Aantal uur per jaar]]*$V$4</f>
        <v>0</v>
      </c>
      <c r="X400" s="76"/>
    </row>
    <row r="401" spans="1:24" ht="14.1" customHeight="1" x14ac:dyDescent="0.25">
      <c r="A401" s="210" t="str">
        <f>_xlfn.CONCAT(Tabel3[[#This Row],[Locatie]],Tabel3[[#This Row],[Vloergroep]])</f>
        <v>De KosmosLino</v>
      </c>
      <c r="C401" s="69" t="s">
        <v>233</v>
      </c>
      <c r="D401" s="70" t="s">
        <v>798</v>
      </c>
      <c r="E401" s="71" t="s">
        <v>8</v>
      </c>
      <c r="F401" s="72" t="s">
        <v>50</v>
      </c>
      <c r="G401" s="73" t="s">
        <v>51</v>
      </c>
      <c r="H401" s="73" t="s">
        <v>756</v>
      </c>
      <c r="I401" s="73" t="s">
        <v>17</v>
      </c>
      <c r="J401" s="73" t="s">
        <v>903</v>
      </c>
      <c r="K401" s="74">
        <v>7</v>
      </c>
      <c r="L401" s="157">
        <v>40</v>
      </c>
      <c r="M401" s="158" t="s">
        <v>886</v>
      </c>
      <c r="N401" s="158">
        <f>IF(Tabel3[[#This Row],[Uitvoerings-
momenten]]=0,0,Tabel3[[#This Row],[M2 vloer ]])</f>
        <v>0</v>
      </c>
      <c r="O4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1" s="151">
        <f>Tabel3[[#This Row],[M2 vloer ]]*Tabel3[[#This Row],[Uitvoerings-
momenten]]</f>
        <v>0</v>
      </c>
      <c r="Q401" s="165">
        <f>VLOOKUP(Tabel3[[#This Row],[Frequentie]],Transformatie!$B$4:$D$12,3,0)</f>
        <v>0</v>
      </c>
      <c r="R401" s="26">
        <f>IF(Tabel3[[#This Row],[M2 op basis van uitvoeringsmomenten]]=0,0,VLOOKUP(Tabel3[[#This Row],[Ruimte categorie]],'4. Normen &amp; Tarieven'!$C$8:$L$27,Tabel3[[#This Row],[Transformatie]],0))</f>
        <v>0</v>
      </c>
      <c r="S401" s="26"/>
      <c r="T401" s="26"/>
      <c r="U401" s="26"/>
      <c r="V401" s="172">
        <f>IF(Tabel3[[#This Row],[Prestatienorm inschrijver]]=0,0,Tabel3[[#This Row],[M2 op basis van uitvoeringsmomenten]]/Tabel3[[#This Row],[Prestatienorm inschrijver]])</f>
        <v>0</v>
      </c>
      <c r="W401" s="174">
        <f>Tabel3[[#This Row],[Aantal uur per jaar]]*$V$4</f>
        <v>0</v>
      </c>
      <c r="X401" s="76"/>
    </row>
    <row r="402" spans="1:24" ht="14.1" customHeight="1" x14ac:dyDescent="0.25">
      <c r="A402" s="210" t="str">
        <f>_xlfn.CONCAT(Tabel3[[#This Row],[Locatie]],Tabel3[[#This Row],[Vloergroep]])</f>
        <v>De KosmosLino</v>
      </c>
      <c r="C402" s="69" t="s">
        <v>233</v>
      </c>
      <c r="D402" s="70" t="s">
        <v>798</v>
      </c>
      <c r="E402" s="71" t="s">
        <v>8</v>
      </c>
      <c r="F402" s="72" t="s">
        <v>52</v>
      </c>
      <c r="G402" s="73" t="s">
        <v>139</v>
      </c>
      <c r="H402" s="73" t="s">
        <v>770</v>
      </c>
      <c r="I402" s="73" t="s">
        <v>17</v>
      </c>
      <c r="J402" s="73" t="s">
        <v>903</v>
      </c>
      <c r="K402" s="74">
        <v>34</v>
      </c>
      <c r="L402" s="157">
        <v>40</v>
      </c>
      <c r="M402" s="158" t="s">
        <v>879</v>
      </c>
      <c r="N402" s="158">
        <f>IF(Tabel3[[#This Row],[Uitvoerings-
momenten]]=0,0,Tabel3[[#This Row],[M2 vloer ]])</f>
        <v>34</v>
      </c>
      <c r="O4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2" s="151">
        <f>Tabel3[[#This Row],[M2 vloer ]]*Tabel3[[#This Row],[Uitvoerings-
momenten]]</f>
        <v>6800</v>
      </c>
      <c r="Q402" s="165">
        <f>VLOOKUP(Tabel3[[#This Row],[Frequentie]],Transformatie!$B$4:$D$12,3,0)</f>
        <v>10</v>
      </c>
      <c r="R402" s="26">
        <f>IF(Tabel3[[#This Row],[M2 op basis van uitvoeringsmomenten]]=0,0,VLOOKUP(Tabel3[[#This Row],[Ruimte categorie]],'4. Normen &amp; Tarieven'!$C$8:$L$27,Tabel3[[#This Row],[Transformatie]],0))</f>
        <v>100</v>
      </c>
      <c r="S402" s="26"/>
      <c r="T402" s="26"/>
      <c r="U402" s="26"/>
      <c r="V402" s="172">
        <f>IF(Tabel3[[#This Row],[Prestatienorm inschrijver]]=0,0,Tabel3[[#This Row],[M2 op basis van uitvoeringsmomenten]]/Tabel3[[#This Row],[Prestatienorm inschrijver]])</f>
        <v>68</v>
      </c>
      <c r="W402" s="174">
        <f>Tabel3[[#This Row],[Aantal uur per jaar]]*$V$4</f>
        <v>68</v>
      </c>
      <c r="X402" s="76"/>
    </row>
    <row r="403" spans="1:24" ht="14.1" customHeight="1" x14ac:dyDescent="0.25">
      <c r="A403" s="210" t="str">
        <f>_xlfn.CONCAT(Tabel3[[#This Row],[Locatie]],Tabel3[[#This Row],[Vloergroep]])</f>
        <v>De KosmosLino</v>
      </c>
      <c r="C403" s="69" t="s">
        <v>233</v>
      </c>
      <c r="D403" s="70" t="s">
        <v>798</v>
      </c>
      <c r="E403" s="71" t="s">
        <v>8</v>
      </c>
      <c r="F403" s="72" t="s">
        <v>54</v>
      </c>
      <c r="G403" s="73" t="s">
        <v>41</v>
      </c>
      <c r="H403" s="73" t="s">
        <v>658</v>
      </c>
      <c r="I403" s="73" t="s">
        <v>17</v>
      </c>
      <c r="J403" s="73" t="s">
        <v>903</v>
      </c>
      <c r="K403" s="74">
        <v>57</v>
      </c>
      <c r="L403" s="157">
        <v>40</v>
      </c>
      <c r="M403" s="158" t="s">
        <v>879</v>
      </c>
      <c r="N403" s="158">
        <f>IF(Tabel3[[#This Row],[Uitvoerings-
momenten]]=0,0,Tabel3[[#This Row],[M2 vloer ]])</f>
        <v>57</v>
      </c>
      <c r="O4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3" s="151">
        <f>Tabel3[[#This Row],[M2 vloer ]]*Tabel3[[#This Row],[Uitvoerings-
momenten]]</f>
        <v>11400</v>
      </c>
      <c r="Q403" s="165">
        <f>VLOOKUP(Tabel3[[#This Row],[Frequentie]],Transformatie!$B$4:$D$12,3,0)</f>
        <v>10</v>
      </c>
      <c r="R403" s="26">
        <f>IF(Tabel3[[#This Row],[M2 op basis van uitvoeringsmomenten]]=0,0,VLOOKUP(Tabel3[[#This Row],[Ruimte categorie]],'4. Normen &amp; Tarieven'!$C$8:$L$27,Tabel3[[#This Row],[Transformatie]],0))</f>
        <v>100</v>
      </c>
      <c r="S403" s="26"/>
      <c r="T403" s="26"/>
      <c r="U403" s="26"/>
      <c r="V403" s="172">
        <f>IF(Tabel3[[#This Row],[Prestatienorm inschrijver]]=0,0,Tabel3[[#This Row],[M2 op basis van uitvoeringsmomenten]]/Tabel3[[#This Row],[Prestatienorm inschrijver]])</f>
        <v>114</v>
      </c>
      <c r="W403" s="174">
        <f>Tabel3[[#This Row],[Aantal uur per jaar]]*$V$4</f>
        <v>114</v>
      </c>
      <c r="X403" s="76"/>
    </row>
    <row r="404" spans="1:24" ht="14.1" customHeight="1" x14ac:dyDescent="0.25">
      <c r="A404" s="210" t="str">
        <f>_xlfn.CONCAT(Tabel3[[#This Row],[Locatie]],Tabel3[[#This Row],[Vloergroep]])</f>
        <v>De KosmosLino</v>
      </c>
      <c r="C404" s="69" t="s">
        <v>233</v>
      </c>
      <c r="D404" s="70" t="s">
        <v>798</v>
      </c>
      <c r="E404" s="71" t="s">
        <v>8</v>
      </c>
      <c r="F404" s="72" t="s">
        <v>55</v>
      </c>
      <c r="G404" s="73" t="s">
        <v>51</v>
      </c>
      <c r="H404" s="73" t="s">
        <v>756</v>
      </c>
      <c r="I404" s="73" t="s">
        <v>17</v>
      </c>
      <c r="J404" s="73" t="s">
        <v>903</v>
      </c>
      <c r="K404" s="74">
        <v>6</v>
      </c>
      <c r="L404" s="157">
        <v>40</v>
      </c>
      <c r="M404" s="158" t="s">
        <v>886</v>
      </c>
      <c r="N404" s="158">
        <f>IF(Tabel3[[#This Row],[Uitvoerings-
momenten]]=0,0,Tabel3[[#This Row],[M2 vloer ]])</f>
        <v>0</v>
      </c>
      <c r="O4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4" s="151">
        <f>Tabel3[[#This Row],[M2 vloer ]]*Tabel3[[#This Row],[Uitvoerings-
momenten]]</f>
        <v>0</v>
      </c>
      <c r="Q404" s="165">
        <f>VLOOKUP(Tabel3[[#This Row],[Frequentie]],Transformatie!$B$4:$D$12,3,0)</f>
        <v>0</v>
      </c>
      <c r="R404" s="26">
        <f>IF(Tabel3[[#This Row],[M2 op basis van uitvoeringsmomenten]]=0,0,VLOOKUP(Tabel3[[#This Row],[Ruimte categorie]],'4. Normen &amp; Tarieven'!$C$8:$L$27,Tabel3[[#This Row],[Transformatie]],0))</f>
        <v>0</v>
      </c>
      <c r="S404" s="26"/>
      <c r="T404" s="26"/>
      <c r="U404" s="26"/>
      <c r="V404" s="172">
        <f>IF(Tabel3[[#This Row],[Prestatienorm inschrijver]]=0,0,Tabel3[[#This Row],[M2 op basis van uitvoeringsmomenten]]/Tabel3[[#This Row],[Prestatienorm inschrijver]])</f>
        <v>0</v>
      </c>
      <c r="W404" s="174">
        <f>Tabel3[[#This Row],[Aantal uur per jaar]]*$V$4</f>
        <v>0</v>
      </c>
      <c r="X404" s="76"/>
    </row>
    <row r="405" spans="1:24" ht="14.1" customHeight="1" x14ac:dyDescent="0.25">
      <c r="A405" s="210" t="str">
        <f>_xlfn.CONCAT(Tabel3[[#This Row],[Locatie]],Tabel3[[#This Row],[Vloergroep]])</f>
        <v>De KosmosHarde vloer</v>
      </c>
      <c r="C405" s="69" t="s">
        <v>233</v>
      </c>
      <c r="D405" s="70" t="s">
        <v>798</v>
      </c>
      <c r="E405" s="71" t="s">
        <v>8</v>
      </c>
      <c r="F405" s="72" t="s">
        <v>56</v>
      </c>
      <c r="G405" s="73" t="s">
        <v>21</v>
      </c>
      <c r="H405" s="73" t="s">
        <v>759</v>
      </c>
      <c r="I405" s="73" t="s">
        <v>22</v>
      </c>
      <c r="J405" s="73" t="s">
        <v>902</v>
      </c>
      <c r="K405" s="74">
        <v>7</v>
      </c>
      <c r="L405" s="157">
        <v>40</v>
      </c>
      <c r="M405" s="158" t="s">
        <v>879</v>
      </c>
      <c r="N405" s="158">
        <f>IF(Tabel3[[#This Row],[Uitvoerings-
momenten]]=0,0,Tabel3[[#This Row],[M2 vloer ]])</f>
        <v>7</v>
      </c>
      <c r="O4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5" s="151">
        <f>Tabel3[[#This Row],[M2 vloer ]]*Tabel3[[#This Row],[Uitvoerings-
momenten]]</f>
        <v>1400</v>
      </c>
      <c r="Q405" s="165">
        <f>VLOOKUP(Tabel3[[#This Row],[Frequentie]],Transformatie!$B$4:$D$12,3,0)</f>
        <v>10</v>
      </c>
      <c r="R405" s="26">
        <f>IF(Tabel3[[#This Row],[M2 op basis van uitvoeringsmomenten]]=0,0,VLOOKUP(Tabel3[[#This Row],[Ruimte categorie]],'4. Normen &amp; Tarieven'!$C$8:$L$27,Tabel3[[#This Row],[Transformatie]],0))</f>
        <v>100</v>
      </c>
      <c r="S405" s="26"/>
      <c r="T405" s="26"/>
      <c r="U405" s="26"/>
      <c r="V405" s="172">
        <f>IF(Tabel3[[#This Row],[Prestatienorm inschrijver]]=0,0,Tabel3[[#This Row],[M2 op basis van uitvoeringsmomenten]]/Tabel3[[#This Row],[Prestatienorm inschrijver]])</f>
        <v>14</v>
      </c>
      <c r="W405" s="174">
        <f>Tabel3[[#This Row],[Aantal uur per jaar]]*$V$4</f>
        <v>14</v>
      </c>
      <c r="X405" s="76"/>
    </row>
    <row r="406" spans="1:24" ht="14.1" customHeight="1" x14ac:dyDescent="0.25">
      <c r="A406" s="210" t="str">
        <f>_xlfn.CONCAT(Tabel3[[#This Row],[Locatie]],Tabel3[[#This Row],[Vloergroep]])</f>
        <v>De KosmosLino</v>
      </c>
      <c r="C406" s="69" t="s">
        <v>233</v>
      </c>
      <c r="D406" s="70" t="s">
        <v>798</v>
      </c>
      <c r="E406" s="71" t="s">
        <v>8</v>
      </c>
      <c r="F406" s="72" t="s">
        <v>57</v>
      </c>
      <c r="G406" s="73" t="s">
        <v>41</v>
      </c>
      <c r="H406" s="73" t="s">
        <v>658</v>
      </c>
      <c r="I406" s="73" t="s">
        <v>17</v>
      </c>
      <c r="J406" s="73" t="s">
        <v>903</v>
      </c>
      <c r="K406" s="74">
        <v>57</v>
      </c>
      <c r="L406" s="157">
        <v>40</v>
      </c>
      <c r="M406" s="158" t="s">
        <v>879</v>
      </c>
      <c r="N406" s="158">
        <f>IF(Tabel3[[#This Row],[Uitvoerings-
momenten]]=0,0,Tabel3[[#This Row],[M2 vloer ]])</f>
        <v>57</v>
      </c>
      <c r="O4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6" s="151">
        <f>Tabel3[[#This Row],[M2 vloer ]]*Tabel3[[#This Row],[Uitvoerings-
momenten]]</f>
        <v>11400</v>
      </c>
      <c r="Q406" s="165">
        <f>VLOOKUP(Tabel3[[#This Row],[Frequentie]],Transformatie!$B$4:$D$12,3,0)</f>
        <v>10</v>
      </c>
      <c r="R406" s="26">
        <f>IF(Tabel3[[#This Row],[M2 op basis van uitvoeringsmomenten]]=0,0,VLOOKUP(Tabel3[[#This Row],[Ruimte categorie]],'4. Normen &amp; Tarieven'!$C$8:$L$27,Tabel3[[#This Row],[Transformatie]],0))</f>
        <v>100</v>
      </c>
      <c r="S406" s="26"/>
      <c r="T406" s="26"/>
      <c r="U406" s="26"/>
      <c r="V406" s="172">
        <f>IF(Tabel3[[#This Row],[Prestatienorm inschrijver]]=0,0,Tabel3[[#This Row],[M2 op basis van uitvoeringsmomenten]]/Tabel3[[#This Row],[Prestatienorm inschrijver]])</f>
        <v>114</v>
      </c>
      <c r="W406" s="174">
        <f>Tabel3[[#This Row],[Aantal uur per jaar]]*$V$4</f>
        <v>114</v>
      </c>
      <c r="X406" s="76"/>
    </row>
    <row r="407" spans="1:24" ht="14.1" customHeight="1" x14ac:dyDescent="0.25">
      <c r="A407" s="210" t="str">
        <f>_xlfn.CONCAT(Tabel3[[#This Row],[Locatie]],Tabel3[[#This Row],[Vloergroep]])</f>
        <v>De KosmosLino</v>
      </c>
      <c r="C407" s="69" t="s">
        <v>233</v>
      </c>
      <c r="D407" s="70" t="s">
        <v>798</v>
      </c>
      <c r="E407" s="71" t="s">
        <v>8</v>
      </c>
      <c r="F407" s="72" t="s">
        <v>59</v>
      </c>
      <c r="G407" s="73" t="s">
        <v>156</v>
      </c>
      <c r="H407" s="73" t="s">
        <v>815</v>
      </c>
      <c r="I407" s="73" t="s">
        <v>225</v>
      </c>
      <c r="J407" s="73" t="s">
        <v>903</v>
      </c>
      <c r="K407" s="74">
        <v>16</v>
      </c>
      <c r="L407" s="157">
        <v>40</v>
      </c>
      <c r="M407" s="158" t="s">
        <v>879</v>
      </c>
      <c r="N407" s="158">
        <f>IF(Tabel3[[#This Row],[Uitvoerings-
momenten]]=0,0,Tabel3[[#This Row],[M2 vloer ]])</f>
        <v>16</v>
      </c>
      <c r="O4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7" s="151">
        <f>Tabel3[[#This Row],[M2 vloer ]]*Tabel3[[#This Row],[Uitvoerings-
momenten]]</f>
        <v>3200</v>
      </c>
      <c r="Q407" s="165">
        <f>VLOOKUP(Tabel3[[#This Row],[Frequentie]],Transformatie!$B$4:$D$12,3,0)</f>
        <v>10</v>
      </c>
      <c r="R407" s="26">
        <f>IF(Tabel3[[#This Row],[M2 op basis van uitvoeringsmomenten]]=0,0,VLOOKUP(Tabel3[[#This Row],[Ruimte categorie]],'4. Normen &amp; Tarieven'!$C$8:$L$27,Tabel3[[#This Row],[Transformatie]],0))</f>
        <v>100</v>
      </c>
      <c r="S407" s="26"/>
      <c r="T407" s="26"/>
      <c r="U407" s="26"/>
      <c r="V407" s="172">
        <f>IF(Tabel3[[#This Row],[Prestatienorm inschrijver]]=0,0,Tabel3[[#This Row],[M2 op basis van uitvoeringsmomenten]]/Tabel3[[#This Row],[Prestatienorm inschrijver]])</f>
        <v>32</v>
      </c>
      <c r="W407" s="174">
        <f>Tabel3[[#This Row],[Aantal uur per jaar]]*$V$4</f>
        <v>32</v>
      </c>
      <c r="X407" s="76"/>
    </row>
    <row r="408" spans="1:24" ht="14.1" customHeight="1" x14ac:dyDescent="0.25">
      <c r="A408" s="210" t="str">
        <f>_xlfn.CONCAT(Tabel3[[#This Row],[Locatie]],Tabel3[[#This Row],[Vloergroep]])</f>
        <v>De KosmosTapijt</v>
      </c>
      <c r="C408" s="69" t="s">
        <v>233</v>
      </c>
      <c r="D408" s="70" t="s">
        <v>798</v>
      </c>
      <c r="E408" s="71" t="s">
        <v>8</v>
      </c>
      <c r="F408" s="72" t="s">
        <v>61</v>
      </c>
      <c r="G408" s="73" t="s">
        <v>37</v>
      </c>
      <c r="H408" s="73" t="s">
        <v>25</v>
      </c>
      <c r="I408" s="73" t="s">
        <v>14</v>
      </c>
      <c r="J408" s="73" t="s">
        <v>14</v>
      </c>
      <c r="K408" s="74">
        <v>16</v>
      </c>
      <c r="L408" s="157">
        <v>40</v>
      </c>
      <c r="M408" s="158" t="s">
        <v>877</v>
      </c>
      <c r="N408" s="158">
        <f>IF(Tabel3[[#This Row],[Uitvoerings-
momenten]]=0,0,Tabel3[[#This Row],[M2 vloer ]])</f>
        <v>16</v>
      </c>
      <c r="O4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08" s="151">
        <f>Tabel3[[#This Row],[M2 vloer ]]*Tabel3[[#This Row],[Uitvoerings-
momenten]]</f>
        <v>1920</v>
      </c>
      <c r="Q408" s="165">
        <f>VLOOKUP(Tabel3[[#This Row],[Frequentie]],Transformatie!$B$4:$D$12,3,0)</f>
        <v>8</v>
      </c>
      <c r="R408" s="26">
        <f>IF(Tabel3[[#This Row],[M2 op basis van uitvoeringsmomenten]]=0,0,VLOOKUP(Tabel3[[#This Row],[Ruimte categorie]],'4. Normen &amp; Tarieven'!$C$8:$L$27,Tabel3[[#This Row],[Transformatie]],0))</f>
        <v>90</v>
      </c>
      <c r="S408" s="26"/>
      <c r="T408" s="26"/>
      <c r="U408" s="26"/>
      <c r="V408" s="172">
        <f>IF(Tabel3[[#This Row],[Prestatienorm inschrijver]]=0,0,Tabel3[[#This Row],[M2 op basis van uitvoeringsmomenten]]/Tabel3[[#This Row],[Prestatienorm inschrijver]])</f>
        <v>21.333333333333332</v>
      </c>
      <c r="W408" s="174">
        <f>Tabel3[[#This Row],[Aantal uur per jaar]]*$V$4</f>
        <v>21.333333333333332</v>
      </c>
      <c r="X408" s="76"/>
    </row>
    <row r="409" spans="1:24" ht="14.1" customHeight="1" x14ac:dyDescent="0.25">
      <c r="A409" s="210" t="str">
        <f>_xlfn.CONCAT(Tabel3[[#This Row],[Locatie]],Tabel3[[#This Row],[Vloergroep]])</f>
        <v>De KosmosTapijt</v>
      </c>
      <c r="C409" s="69" t="s">
        <v>233</v>
      </c>
      <c r="D409" s="70" t="s">
        <v>798</v>
      </c>
      <c r="E409" s="71" t="s">
        <v>8</v>
      </c>
      <c r="F409" s="72" t="s">
        <v>96</v>
      </c>
      <c r="G409" s="73" t="s">
        <v>31</v>
      </c>
      <c r="H409" s="73" t="s">
        <v>815</v>
      </c>
      <c r="I409" s="73" t="s">
        <v>14</v>
      </c>
      <c r="J409" s="73" t="s">
        <v>14</v>
      </c>
      <c r="K409" s="74">
        <v>34</v>
      </c>
      <c r="L409" s="157">
        <v>40</v>
      </c>
      <c r="M409" s="158" t="s">
        <v>879</v>
      </c>
      <c r="N409" s="158">
        <f>IF(Tabel3[[#This Row],[Uitvoerings-
momenten]]=0,0,Tabel3[[#This Row],[M2 vloer ]])</f>
        <v>34</v>
      </c>
      <c r="O4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9" s="151">
        <f>Tabel3[[#This Row],[M2 vloer ]]*Tabel3[[#This Row],[Uitvoerings-
momenten]]</f>
        <v>6800</v>
      </c>
      <c r="Q409" s="165">
        <f>VLOOKUP(Tabel3[[#This Row],[Frequentie]],Transformatie!$B$4:$D$12,3,0)</f>
        <v>10</v>
      </c>
      <c r="R409" s="26">
        <f>IF(Tabel3[[#This Row],[M2 op basis van uitvoeringsmomenten]]=0,0,VLOOKUP(Tabel3[[#This Row],[Ruimte categorie]],'4. Normen &amp; Tarieven'!$C$8:$L$27,Tabel3[[#This Row],[Transformatie]],0))</f>
        <v>100</v>
      </c>
      <c r="S409" s="26"/>
      <c r="T409" s="26"/>
      <c r="U409" s="26"/>
      <c r="V409" s="172">
        <f>IF(Tabel3[[#This Row],[Prestatienorm inschrijver]]=0,0,Tabel3[[#This Row],[M2 op basis van uitvoeringsmomenten]]/Tabel3[[#This Row],[Prestatienorm inschrijver]])</f>
        <v>68</v>
      </c>
      <c r="W409" s="174">
        <f>Tabel3[[#This Row],[Aantal uur per jaar]]*$V$4</f>
        <v>68</v>
      </c>
      <c r="X409" s="76"/>
    </row>
    <row r="410" spans="1:24" ht="14.1" customHeight="1" x14ac:dyDescent="0.25">
      <c r="A410" s="210" t="str">
        <f>_xlfn.CONCAT(Tabel3[[#This Row],[Locatie]],Tabel3[[#This Row],[Vloergroep]])</f>
        <v>De KosmosLino</v>
      </c>
      <c r="C410" s="69" t="s">
        <v>233</v>
      </c>
      <c r="D410" s="70" t="s">
        <v>798</v>
      </c>
      <c r="E410" s="71" t="s">
        <v>8</v>
      </c>
      <c r="F410" s="72" t="s">
        <v>97</v>
      </c>
      <c r="G410" s="73" t="s">
        <v>27</v>
      </c>
      <c r="H410" s="73" t="s">
        <v>761</v>
      </c>
      <c r="I410" s="73" t="s">
        <v>17</v>
      </c>
      <c r="J410" s="73" t="s">
        <v>903</v>
      </c>
      <c r="K410" s="74">
        <v>11.9</v>
      </c>
      <c r="L410" s="157">
        <v>40</v>
      </c>
      <c r="M410" s="158" t="s">
        <v>879</v>
      </c>
      <c r="N410" s="158">
        <f>IF(Tabel3[[#This Row],[Uitvoerings-
momenten]]=0,0,Tabel3[[#This Row],[M2 vloer ]])</f>
        <v>11.9</v>
      </c>
      <c r="O4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0" s="151">
        <f>Tabel3[[#This Row],[M2 vloer ]]*Tabel3[[#This Row],[Uitvoerings-
momenten]]</f>
        <v>2380</v>
      </c>
      <c r="Q410" s="165">
        <f>VLOOKUP(Tabel3[[#This Row],[Frequentie]],Transformatie!$B$4:$D$12,3,0)</f>
        <v>10</v>
      </c>
      <c r="R410" s="26">
        <f>IF(Tabel3[[#This Row],[M2 op basis van uitvoeringsmomenten]]=0,0,VLOOKUP(Tabel3[[#This Row],[Ruimte categorie]],'4. Normen &amp; Tarieven'!$C$8:$L$27,Tabel3[[#This Row],[Transformatie]],0))</f>
        <v>100</v>
      </c>
      <c r="S410" s="26"/>
      <c r="T410" s="26"/>
      <c r="U410" s="26"/>
      <c r="V410" s="172">
        <f>IF(Tabel3[[#This Row],[Prestatienorm inschrijver]]=0,0,Tabel3[[#This Row],[M2 op basis van uitvoeringsmomenten]]/Tabel3[[#This Row],[Prestatienorm inschrijver]])</f>
        <v>23.8</v>
      </c>
      <c r="W410" s="174">
        <f>Tabel3[[#This Row],[Aantal uur per jaar]]*$V$4</f>
        <v>23.8</v>
      </c>
      <c r="X410" s="76"/>
    </row>
    <row r="411" spans="1:24" ht="14.1" customHeight="1" x14ac:dyDescent="0.25">
      <c r="A411" s="210" t="str">
        <f>_xlfn.CONCAT(Tabel3[[#This Row],[Locatie]],Tabel3[[#This Row],[Vloergroep]])</f>
        <v>De KosmosHarde vloer</v>
      </c>
      <c r="C411" s="69" t="s">
        <v>233</v>
      </c>
      <c r="D411" s="70" t="s">
        <v>798</v>
      </c>
      <c r="E411" s="71" t="s">
        <v>8</v>
      </c>
      <c r="F411" s="72" t="s">
        <v>98</v>
      </c>
      <c r="G411" s="73" t="s">
        <v>58</v>
      </c>
      <c r="H411" s="73" t="s">
        <v>759</v>
      </c>
      <c r="I411" s="73" t="s">
        <v>22</v>
      </c>
      <c r="J411" s="73" t="s">
        <v>902</v>
      </c>
      <c r="K411" s="74">
        <v>4.3</v>
      </c>
      <c r="L411" s="157">
        <v>40</v>
      </c>
      <c r="M411" s="158" t="s">
        <v>879</v>
      </c>
      <c r="N411" s="158">
        <f>IF(Tabel3[[#This Row],[Uitvoerings-
momenten]]=0,0,Tabel3[[#This Row],[M2 vloer ]])</f>
        <v>4.3</v>
      </c>
      <c r="O4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1" s="151">
        <f>Tabel3[[#This Row],[M2 vloer ]]*Tabel3[[#This Row],[Uitvoerings-
momenten]]</f>
        <v>860</v>
      </c>
      <c r="Q411" s="165">
        <f>VLOOKUP(Tabel3[[#This Row],[Frequentie]],Transformatie!$B$4:$D$12,3,0)</f>
        <v>10</v>
      </c>
      <c r="R411" s="26">
        <f>IF(Tabel3[[#This Row],[M2 op basis van uitvoeringsmomenten]]=0,0,VLOOKUP(Tabel3[[#This Row],[Ruimte categorie]],'4. Normen &amp; Tarieven'!$C$8:$L$27,Tabel3[[#This Row],[Transformatie]],0))</f>
        <v>100</v>
      </c>
      <c r="S411" s="26"/>
      <c r="T411" s="26"/>
      <c r="U411" s="26"/>
      <c r="V411" s="172">
        <f>IF(Tabel3[[#This Row],[Prestatienorm inschrijver]]=0,0,Tabel3[[#This Row],[M2 op basis van uitvoeringsmomenten]]/Tabel3[[#This Row],[Prestatienorm inschrijver]])</f>
        <v>8.6</v>
      </c>
      <c r="W411" s="174">
        <f>Tabel3[[#This Row],[Aantal uur per jaar]]*$V$4</f>
        <v>8.6</v>
      </c>
      <c r="X411" s="76"/>
    </row>
    <row r="412" spans="1:24" ht="14.1" customHeight="1" x14ac:dyDescent="0.25">
      <c r="A412" s="210" t="str">
        <f>_xlfn.CONCAT(Tabel3[[#This Row],[Locatie]],Tabel3[[#This Row],[Vloergroep]])</f>
        <v>De KosmosTapijt</v>
      </c>
      <c r="C412" s="69" t="s">
        <v>233</v>
      </c>
      <c r="D412" s="70" t="s">
        <v>798</v>
      </c>
      <c r="E412" s="71" t="s">
        <v>8</v>
      </c>
      <c r="F412" s="72" t="s">
        <v>99</v>
      </c>
      <c r="G412" s="73" t="s">
        <v>39</v>
      </c>
      <c r="H412" s="73" t="s">
        <v>25</v>
      </c>
      <c r="I412" s="73" t="s">
        <v>14</v>
      </c>
      <c r="J412" s="73" t="s">
        <v>14</v>
      </c>
      <c r="K412" s="74">
        <v>8</v>
      </c>
      <c r="L412" s="157">
        <v>40</v>
      </c>
      <c r="M412" s="158" t="s">
        <v>877</v>
      </c>
      <c r="N412" s="158">
        <f>IF(Tabel3[[#This Row],[Uitvoerings-
momenten]]=0,0,Tabel3[[#This Row],[M2 vloer ]])</f>
        <v>8</v>
      </c>
      <c r="O4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2" s="151">
        <f>Tabel3[[#This Row],[M2 vloer ]]*Tabel3[[#This Row],[Uitvoerings-
momenten]]</f>
        <v>960</v>
      </c>
      <c r="Q412" s="165">
        <f>VLOOKUP(Tabel3[[#This Row],[Frequentie]],Transformatie!$B$4:$D$12,3,0)</f>
        <v>8</v>
      </c>
      <c r="R412" s="26">
        <f>IF(Tabel3[[#This Row],[M2 op basis van uitvoeringsmomenten]]=0,0,VLOOKUP(Tabel3[[#This Row],[Ruimte categorie]],'4. Normen &amp; Tarieven'!$C$8:$L$27,Tabel3[[#This Row],[Transformatie]],0))</f>
        <v>90</v>
      </c>
      <c r="S412" s="26"/>
      <c r="T412" s="26"/>
      <c r="U412" s="26"/>
      <c r="V412" s="172">
        <f>IF(Tabel3[[#This Row],[Prestatienorm inschrijver]]=0,0,Tabel3[[#This Row],[M2 op basis van uitvoeringsmomenten]]/Tabel3[[#This Row],[Prestatienorm inschrijver]])</f>
        <v>10.666666666666666</v>
      </c>
      <c r="W412" s="174">
        <f>Tabel3[[#This Row],[Aantal uur per jaar]]*$V$4</f>
        <v>10.666666666666666</v>
      </c>
      <c r="X412" s="76"/>
    </row>
    <row r="413" spans="1:24" ht="14.1" customHeight="1" x14ac:dyDescent="0.25">
      <c r="A413" s="210" t="str">
        <f>_xlfn.CONCAT(Tabel3[[#This Row],[Locatie]],Tabel3[[#This Row],[Vloergroep]])</f>
        <v>De KosmosLino</v>
      </c>
      <c r="C413" s="69" t="s">
        <v>233</v>
      </c>
      <c r="D413" s="70" t="s">
        <v>798</v>
      </c>
      <c r="E413" s="71" t="s">
        <v>8</v>
      </c>
      <c r="F413" s="72" t="s">
        <v>100</v>
      </c>
      <c r="G413" s="73" t="s">
        <v>75</v>
      </c>
      <c r="H413" s="73" t="s">
        <v>756</v>
      </c>
      <c r="I413" s="73" t="s">
        <v>17</v>
      </c>
      <c r="J413" s="73" t="s">
        <v>903</v>
      </c>
      <c r="K413" s="74">
        <v>8</v>
      </c>
      <c r="L413" s="157">
        <v>40</v>
      </c>
      <c r="M413" s="158" t="s">
        <v>886</v>
      </c>
      <c r="N413" s="158">
        <f>IF(Tabel3[[#This Row],[Uitvoerings-
momenten]]=0,0,Tabel3[[#This Row],[M2 vloer ]])</f>
        <v>0</v>
      </c>
      <c r="O4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3" s="151">
        <f>Tabel3[[#This Row],[M2 vloer ]]*Tabel3[[#This Row],[Uitvoerings-
momenten]]</f>
        <v>0</v>
      </c>
      <c r="Q413" s="165">
        <f>VLOOKUP(Tabel3[[#This Row],[Frequentie]],Transformatie!$B$4:$D$12,3,0)</f>
        <v>0</v>
      </c>
      <c r="R413" s="26">
        <f>IF(Tabel3[[#This Row],[M2 op basis van uitvoeringsmomenten]]=0,0,VLOOKUP(Tabel3[[#This Row],[Ruimte categorie]],'4. Normen &amp; Tarieven'!$C$8:$L$27,Tabel3[[#This Row],[Transformatie]],0))</f>
        <v>0</v>
      </c>
      <c r="S413" s="26"/>
      <c r="T413" s="26"/>
      <c r="U413" s="26"/>
      <c r="V413" s="172">
        <f>IF(Tabel3[[#This Row],[Prestatienorm inschrijver]]=0,0,Tabel3[[#This Row],[M2 op basis van uitvoeringsmomenten]]/Tabel3[[#This Row],[Prestatienorm inschrijver]])</f>
        <v>0</v>
      </c>
      <c r="W413" s="174">
        <f>Tabel3[[#This Row],[Aantal uur per jaar]]*$V$4</f>
        <v>0</v>
      </c>
      <c r="X413" s="76"/>
    </row>
    <row r="414" spans="1:24" ht="14.1" customHeight="1" x14ac:dyDescent="0.25">
      <c r="A414" s="210" t="str">
        <f>_xlfn.CONCAT(Tabel3[[#This Row],[Locatie]],Tabel3[[#This Row],[Vloergroep]])</f>
        <v>De KosmosLino</v>
      </c>
      <c r="C414" s="69" t="s">
        <v>233</v>
      </c>
      <c r="D414" s="70" t="s">
        <v>798</v>
      </c>
      <c r="E414" s="71" t="s">
        <v>8</v>
      </c>
      <c r="F414" s="72" t="s">
        <v>102</v>
      </c>
      <c r="G414" s="73" t="s">
        <v>27</v>
      </c>
      <c r="H414" s="73" t="s">
        <v>761</v>
      </c>
      <c r="I414" s="73" t="s">
        <v>17</v>
      </c>
      <c r="J414" s="73" t="s">
        <v>903</v>
      </c>
      <c r="K414" s="74">
        <v>20</v>
      </c>
      <c r="L414" s="157">
        <v>40</v>
      </c>
      <c r="M414" s="158" t="s">
        <v>879</v>
      </c>
      <c r="N414" s="158">
        <f>IF(Tabel3[[#This Row],[Uitvoerings-
momenten]]=0,0,Tabel3[[#This Row],[M2 vloer ]])</f>
        <v>20</v>
      </c>
      <c r="O4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4" s="151">
        <f>Tabel3[[#This Row],[M2 vloer ]]*Tabel3[[#This Row],[Uitvoerings-
momenten]]</f>
        <v>4000</v>
      </c>
      <c r="Q414" s="165">
        <f>VLOOKUP(Tabel3[[#This Row],[Frequentie]],Transformatie!$B$4:$D$12,3,0)</f>
        <v>10</v>
      </c>
      <c r="R414" s="26">
        <f>IF(Tabel3[[#This Row],[M2 op basis van uitvoeringsmomenten]]=0,0,VLOOKUP(Tabel3[[#This Row],[Ruimte categorie]],'4. Normen &amp; Tarieven'!$C$8:$L$27,Tabel3[[#This Row],[Transformatie]],0))</f>
        <v>100</v>
      </c>
      <c r="S414" s="26"/>
      <c r="T414" s="26"/>
      <c r="U414" s="26"/>
      <c r="V414" s="172">
        <f>IF(Tabel3[[#This Row],[Prestatienorm inschrijver]]=0,0,Tabel3[[#This Row],[M2 op basis van uitvoeringsmomenten]]/Tabel3[[#This Row],[Prestatienorm inschrijver]])</f>
        <v>40</v>
      </c>
      <c r="W414" s="174">
        <f>Tabel3[[#This Row],[Aantal uur per jaar]]*$V$4</f>
        <v>40</v>
      </c>
      <c r="X414" s="76"/>
    </row>
    <row r="415" spans="1:24" ht="14.1" customHeight="1" x14ac:dyDescent="0.25">
      <c r="A415" s="210" t="str">
        <f>_xlfn.CONCAT(Tabel3[[#This Row],[Locatie]],Tabel3[[#This Row],[Vloergroep]])</f>
        <v>De KosmosLino</v>
      </c>
      <c r="C415" s="69" t="s">
        <v>233</v>
      </c>
      <c r="D415" s="70" t="s">
        <v>798</v>
      </c>
      <c r="E415" s="71" t="s">
        <v>8</v>
      </c>
      <c r="F415" s="72" t="s">
        <v>103</v>
      </c>
      <c r="G415" s="73" t="s">
        <v>35</v>
      </c>
      <c r="H415" s="73" t="s">
        <v>25</v>
      </c>
      <c r="I415" s="73" t="s">
        <v>17</v>
      </c>
      <c r="J415" s="73" t="s">
        <v>903</v>
      </c>
      <c r="K415" s="74">
        <v>12</v>
      </c>
      <c r="L415" s="157">
        <v>40</v>
      </c>
      <c r="M415" s="158" t="s">
        <v>877</v>
      </c>
      <c r="N415" s="158">
        <f>IF(Tabel3[[#This Row],[Uitvoerings-
momenten]]=0,0,Tabel3[[#This Row],[M2 vloer ]])</f>
        <v>12</v>
      </c>
      <c r="O4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5" s="151">
        <f>Tabel3[[#This Row],[M2 vloer ]]*Tabel3[[#This Row],[Uitvoerings-
momenten]]</f>
        <v>1440</v>
      </c>
      <c r="Q415" s="165">
        <f>VLOOKUP(Tabel3[[#This Row],[Frequentie]],Transformatie!$B$4:$D$12,3,0)</f>
        <v>8</v>
      </c>
      <c r="R415" s="26">
        <f>IF(Tabel3[[#This Row],[M2 op basis van uitvoeringsmomenten]]=0,0,VLOOKUP(Tabel3[[#This Row],[Ruimte categorie]],'4. Normen &amp; Tarieven'!$C$8:$L$27,Tabel3[[#This Row],[Transformatie]],0))</f>
        <v>90</v>
      </c>
      <c r="S415" s="26"/>
      <c r="T415" s="26"/>
      <c r="U415" s="26"/>
      <c r="V415" s="172">
        <f>IF(Tabel3[[#This Row],[Prestatienorm inschrijver]]=0,0,Tabel3[[#This Row],[M2 op basis van uitvoeringsmomenten]]/Tabel3[[#This Row],[Prestatienorm inschrijver]])</f>
        <v>16</v>
      </c>
      <c r="W415" s="174">
        <f>Tabel3[[#This Row],[Aantal uur per jaar]]*$V$4</f>
        <v>16</v>
      </c>
      <c r="X415" s="76"/>
    </row>
    <row r="416" spans="1:24" ht="14.1" customHeight="1" x14ac:dyDescent="0.25">
      <c r="A416" s="210" t="str">
        <f>_xlfn.CONCAT(Tabel3[[#This Row],[Locatie]],Tabel3[[#This Row],[Vloergroep]])</f>
        <v>De KosmosLino</v>
      </c>
      <c r="C416" s="69" t="s">
        <v>233</v>
      </c>
      <c r="D416" s="70" t="s">
        <v>798</v>
      </c>
      <c r="E416" s="71" t="s">
        <v>8</v>
      </c>
      <c r="F416" s="72" t="s">
        <v>104</v>
      </c>
      <c r="G416" s="73" t="s">
        <v>79</v>
      </c>
      <c r="H416" s="73" t="s">
        <v>659</v>
      </c>
      <c r="I416" s="73" t="s">
        <v>17</v>
      </c>
      <c r="J416" s="73" t="s">
        <v>903</v>
      </c>
      <c r="K416" s="74">
        <v>5</v>
      </c>
      <c r="L416" s="157">
        <v>40</v>
      </c>
      <c r="M416" s="158" t="s">
        <v>886</v>
      </c>
      <c r="N416" s="158">
        <f>IF(Tabel3[[#This Row],[Uitvoerings-
momenten]]=0,0,Tabel3[[#This Row],[M2 vloer ]])</f>
        <v>0</v>
      </c>
      <c r="O4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6" s="151">
        <f>Tabel3[[#This Row],[M2 vloer ]]*Tabel3[[#This Row],[Uitvoerings-
momenten]]</f>
        <v>0</v>
      </c>
      <c r="Q416" s="165">
        <f>VLOOKUP(Tabel3[[#This Row],[Frequentie]],Transformatie!$B$4:$D$12,3,0)</f>
        <v>0</v>
      </c>
      <c r="R416" s="26">
        <f>IF(Tabel3[[#This Row],[M2 op basis van uitvoeringsmomenten]]=0,0,VLOOKUP(Tabel3[[#This Row],[Ruimte categorie]],'4. Normen &amp; Tarieven'!$C$8:$L$27,Tabel3[[#This Row],[Transformatie]],0))</f>
        <v>0</v>
      </c>
      <c r="S416" s="26"/>
      <c r="T416" s="26"/>
      <c r="U416" s="26"/>
      <c r="V416" s="172">
        <f>IF(Tabel3[[#This Row],[Prestatienorm inschrijver]]=0,0,Tabel3[[#This Row],[M2 op basis van uitvoeringsmomenten]]/Tabel3[[#This Row],[Prestatienorm inschrijver]])</f>
        <v>0</v>
      </c>
      <c r="W416" s="174">
        <f>Tabel3[[#This Row],[Aantal uur per jaar]]*$V$4</f>
        <v>0</v>
      </c>
      <c r="X416" s="76"/>
    </row>
    <row r="417" spans="1:24" ht="14.1" customHeight="1" x14ac:dyDescent="0.25">
      <c r="A417" s="210" t="str">
        <f>_xlfn.CONCAT(Tabel3[[#This Row],[Locatie]],Tabel3[[#This Row],[Vloergroep]])</f>
        <v>De KosmosLino</v>
      </c>
      <c r="C417" s="69" t="s">
        <v>233</v>
      </c>
      <c r="D417" s="70" t="s">
        <v>798</v>
      </c>
      <c r="E417" s="71" t="s">
        <v>8</v>
      </c>
      <c r="F417" s="72" t="s">
        <v>105</v>
      </c>
      <c r="G417" s="73" t="s">
        <v>51</v>
      </c>
      <c r="H417" s="73" t="s">
        <v>756</v>
      </c>
      <c r="I417" s="73" t="s">
        <v>17</v>
      </c>
      <c r="J417" s="73" t="s">
        <v>903</v>
      </c>
      <c r="K417" s="74">
        <v>4</v>
      </c>
      <c r="L417" s="157">
        <v>40</v>
      </c>
      <c r="M417" s="158" t="s">
        <v>886</v>
      </c>
      <c r="N417" s="158">
        <f>IF(Tabel3[[#This Row],[Uitvoerings-
momenten]]=0,0,Tabel3[[#This Row],[M2 vloer ]])</f>
        <v>0</v>
      </c>
      <c r="O4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7" s="151">
        <f>Tabel3[[#This Row],[M2 vloer ]]*Tabel3[[#This Row],[Uitvoerings-
momenten]]</f>
        <v>0</v>
      </c>
      <c r="Q417" s="165">
        <f>VLOOKUP(Tabel3[[#This Row],[Frequentie]],Transformatie!$B$4:$D$12,3,0)</f>
        <v>0</v>
      </c>
      <c r="R417" s="26">
        <f>IF(Tabel3[[#This Row],[M2 op basis van uitvoeringsmomenten]]=0,0,VLOOKUP(Tabel3[[#This Row],[Ruimte categorie]],'4. Normen &amp; Tarieven'!$C$8:$L$27,Tabel3[[#This Row],[Transformatie]],0))</f>
        <v>0</v>
      </c>
      <c r="S417" s="26"/>
      <c r="T417" s="26"/>
      <c r="U417" s="26"/>
      <c r="V417" s="172">
        <f>IF(Tabel3[[#This Row],[Prestatienorm inschrijver]]=0,0,Tabel3[[#This Row],[M2 op basis van uitvoeringsmomenten]]/Tabel3[[#This Row],[Prestatienorm inschrijver]])</f>
        <v>0</v>
      </c>
      <c r="W417" s="174">
        <f>Tabel3[[#This Row],[Aantal uur per jaar]]*$V$4</f>
        <v>0</v>
      </c>
      <c r="X417" s="76"/>
    </row>
    <row r="418" spans="1:24" ht="14.1" customHeight="1" x14ac:dyDescent="0.25">
      <c r="A418" s="210" t="str">
        <f>_xlfn.CONCAT(Tabel3[[#This Row],[Locatie]],Tabel3[[#This Row],[Vloergroep]])</f>
        <v>De KosmosLino</v>
      </c>
      <c r="C418" s="69" t="s">
        <v>233</v>
      </c>
      <c r="D418" s="70" t="s">
        <v>798</v>
      </c>
      <c r="E418" s="71" t="s">
        <v>8</v>
      </c>
      <c r="F418" s="72" t="s">
        <v>106</v>
      </c>
      <c r="G418" s="73" t="s">
        <v>64</v>
      </c>
      <c r="H418" s="73" t="s">
        <v>756</v>
      </c>
      <c r="I418" s="73" t="s">
        <v>17</v>
      </c>
      <c r="J418" s="73" t="s">
        <v>903</v>
      </c>
      <c r="K418" s="74">
        <v>9</v>
      </c>
      <c r="L418" s="157">
        <v>40</v>
      </c>
      <c r="M418" s="158" t="s">
        <v>875</v>
      </c>
      <c r="N418" s="158">
        <f>IF(Tabel3[[#This Row],[Uitvoerings-
momenten]]=0,0,Tabel3[[#This Row],[M2 vloer ]])</f>
        <v>9</v>
      </c>
      <c r="O4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18" s="151">
        <f>Tabel3[[#This Row],[M2 vloer ]]*Tabel3[[#This Row],[Uitvoerings-
momenten]]</f>
        <v>360</v>
      </c>
      <c r="Q418" s="165">
        <f>VLOOKUP(Tabel3[[#This Row],[Frequentie]],Transformatie!$B$4:$D$12,3,0)</f>
        <v>6</v>
      </c>
      <c r="R418" s="26">
        <f>IF(Tabel3[[#This Row],[M2 op basis van uitvoeringsmomenten]]=0,0,VLOOKUP(Tabel3[[#This Row],[Ruimte categorie]],'4. Normen &amp; Tarieven'!$C$8:$L$27,Tabel3[[#This Row],[Transformatie]],0))</f>
        <v>100</v>
      </c>
      <c r="S418" s="26"/>
      <c r="T418" s="26"/>
      <c r="U418" s="26"/>
      <c r="V418" s="172">
        <f>IF(Tabel3[[#This Row],[Prestatienorm inschrijver]]=0,0,Tabel3[[#This Row],[M2 op basis van uitvoeringsmomenten]]/Tabel3[[#This Row],[Prestatienorm inschrijver]])</f>
        <v>3.6</v>
      </c>
      <c r="W418" s="174">
        <f>Tabel3[[#This Row],[Aantal uur per jaar]]*$V$4</f>
        <v>3.6</v>
      </c>
      <c r="X418" s="76"/>
    </row>
    <row r="419" spans="1:24" ht="14.1" customHeight="1" x14ac:dyDescent="0.25">
      <c r="A419" s="210" t="str">
        <f>_xlfn.CONCAT(Tabel3[[#This Row],[Locatie]],Tabel3[[#This Row],[Vloergroep]])</f>
        <v>De KosmosLino</v>
      </c>
      <c r="C419" s="69" t="s">
        <v>233</v>
      </c>
      <c r="D419" s="70" t="s">
        <v>798</v>
      </c>
      <c r="E419" s="71" t="s">
        <v>69</v>
      </c>
      <c r="F419" s="72" t="s">
        <v>70</v>
      </c>
      <c r="G419" s="73" t="s">
        <v>27</v>
      </c>
      <c r="H419" s="73" t="s">
        <v>761</v>
      </c>
      <c r="I419" s="73" t="s">
        <v>17</v>
      </c>
      <c r="J419" s="73" t="s">
        <v>903</v>
      </c>
      <c r="K419" s="74">
        <v>10</v>
      </c>
      <c r="L419" s="157">
        <v>40</v>
      </c>
      <c r="M419" s="158" t="s">
        <v>879</v>
      </c>
      <c r="N419" s="158">
        <f>IF(Tabel3[[#This Row],[Uitvoerings-
momenten]]=0,0,Tabel3[[#This Row],[M2 vloer ]])</f>
        <v>10</v>
      </c>
      <c r="O4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9" s="151">
        <f>Tabel3[[#This Row],[M2 vloer ]]*Tabel3[[#This Row],[Uitvoerings-
momenten]]</f>
        <v>2000</v>
      </c>
      <c r="Q419" s="165">
        <f>VLOOKUP(Tabel3[[#This Row],[Frequentie]],Transformatie!$B$4:$D$12,3,0)</f>
        <v>10</v>
      </c>
      <c r="R419" s="26">
        <f>IF(Tabel3[[#This Row],[M2 op basis van uitvoeringsmomenten]]=0,0,VLOOKUP(Tabel3[[#This Row],[Ruimte categorie]],'4. Normen &amp; Tarieven'!$C$8:$L$27,Tabel3[[#This Row],[Transformatie]],0))</f>
        <v>100</v>
      </c>
      <c r="S419" s="26"/>
      <c r="T419" s="26"/>
      <c r="U419" s="26"/>
      <c r="V419" s="172">
        <f>IF(Tabel3[[#This Row],[Prestatienorm inschrijver]]=0,0,Tabel3[[#This Row],[M2 op basis van uitvoeringsmomenten]]/Tabel3[[#This Row],[Prestatienorm inschrijver]])</f>
        <v>20</v>
      </c>
      <c r="W419" s="174">
        <f>Tabel3[[#This Row],[Aantal uur per jaar]]*$V$4</f>
        <v>20</v>
      </c>
      <c r="X419" s="76"/>
    </row>
    <row r="420" spans="1:24" ht="14.1" customHeight="1" x14ac:dyDescent="0.25">
      <c r="A420" s="210" t="str">
        <f>_xlfn.CONCAT(Tabel3[[#This Row],[Locatie]],Tabel3[[#This Row],[Vloergroep]])</f>
        <v>De KosmosLino</v>
      </c>
      <c r="C420" s="69" t="s">
        <v>233</v>
      </c>
      <c r="D420" s="70" t="s">
        <v>798</v>
      </c>
      <c r="E420" s="71" t="s">
        <v>69</v>
      </c>
      <c r="F420" s="72" t="s">
        <v>71</v>
      </c>
      <c r="G420" s="73" t="s">
        <v>85</v>
      </c>
      <c r="H420" s="73" t="s">
        <v>817</v>
      </c>
      <c r="I420" s="73" t="s">
        <v>17</v>
      </c>
      <c r="J420" s="73" t="s">
        <v>903</v>
      </c>
      <c r="K420" s="74">
        <v>12</v>
      </c>
      <c r="L420" s="157">
        <v>40</v>
      </c>
      <c r="M420" s="158" t="s">
        <v>879</v>
      </c>
      <c r="N420" s="158">
        <f>IF(Tabel3[[#This Row],[Uitvoerings-
momenten]]=0,0,Tabel3[[#This Row],[M2 vloer ]])</f>
        <v>12</v>
      </c>
      <c r="O4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0" s="151">
        <f>Tabel3[[#This Row],[M2 vloer ]]*Tabel3[[#This Row],[Uitvoerings-
momenten]]</f>
        <v>2400</v>
      </c>
      <c r="Q420" s="165">
        <f>VLOOKUP(Tabel3[[#This Row],[Frequentie]],Transformatie!$B$4:$D$12,3,0)</f>
        <v>10</v>
      </c>
      <c r="R420" s="26">
        <f>IF(Tabel3[[#This Row],[M2 op basis van uitvoeringsmomenten]]=0,0,VLOOKUP(Tabel3[[#This Row],[Ruimte categorie]],'4. Normen &amp; Tarieven'!$C$8:$L$27,Tabel3[[#This Row],[Transformatie]],0))</f>
        <v>100</v>
      </c>
      <c r="S420" s="26"/>
      <c r="T420" s="26"/>
      <c r="U420" s="26"/>
      <c r="V420" s="172">
        <f>IF(Tabel3[[#This Row],[Prestatienorm inschrijver]]=0,0,Tabel3[[#This Row],[M2 op basis van uitvoeringsmomenten]]/Tabel3[[#This Row],[Prestatienorm inschrijver]])</f>
        <v>24</v>
      </c>
      <c r="W420" s="174">
        <f>Tabel3[[#This Row],[Aantal uur per jaar]]*$V$4</f>
        <v>24</v>
      </c>
      <c r="X420" s="76"/>
    </row>
    <row r="421" spans="1:24" ht="14.1" customHeight="1" x14ac:dyDescent="0.25">
      <c r="A421" s="210" t="str">
        <f>_xlfn.CONCAT(Tabel3[[#This Row],[Locatie]],Tabel3[[#This Row],[Vloergroep]])</f>
        <v>De KosmosLino</v>
      </c>
      <c r="C421" s="69" t="s">
        <v>233</v>
      </c>
      <c r="D421" s="70" t="s">
        <v>798</v>
      </c>
      <c r="E421" s="71" t="s">
        <v>69</v>
      </c>
      <c r="F421" s="72" t="s">
        <v>72</v>
      </c>
      <c r="G421" s="73" t="s">
        <v>51</v>
      </c>
      <c r="H421" s="73" t="s">
        <v>756</v>
      </c>
      <c r="I421" s="73" t="s">
        <v>17</v>
      </c>
      <c r="J421" s="73" t="s">
        <v>903</v>
      </c>
      <c r="K421" s="74">
        <v>7</v>
      </c>
      <c r="L421" s="157">
        <v>40</v>
      </c>
      <c r="M421" s="158" t="s">
        <v>886</v>
      </c>
      <c r="N421" s="158">
        <f>IF(Tabel3[[#This Row],[Uitvoerings-
momenten]]=0,0,Tabel3[[#This Row],[M2 vloer ]])</f>
        <v>0</v>
      </c>
      <c r="O4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1" s="151">
        <f>Tabel3[[#This Row],[M2 vloer ]]*Tabel3[[#This Row],[Uitvoerings-
momenten]]</f>
        <v>0</v>
      </c>
      <c r="Q421" s="165">
        <f>VLOOKUP(Tabel3[[#This Row],[Frequentie]],Transformatie!$B$4:$D$12,3,0)</f>
        <v>0</v>
      </c>
      <c r="R421" s="26">
        <f>IF(Tabel3[[#This Row],[M2 op basis van uitvoeringsmomenten]]=0,0,VLOOKUP(Tabel3[[#This Row],[Ruimte categorie]],'4. Normen &amp; Tarieven'!$C$8:$L$27,Tabel3[[#This Row],[Transformatie]],0))</f>
        <v>0</v>
      </c>
      <c r="S421" s="26"/>
      <c r="T421" s="26"/>
      <c r="U421" s="26"/>
      <c r="V421" s="172">
        <f>IF(Tabel3[[#This Row],[Prestatienorm inschrijver]]=0,0,Tabel3[[#This Row],[M2 op basis van uitvoeringsmomenten]]/Tabel3[[#This Row],[Prestatienorm inschrijver]])</f>
        <v>0</v>
      </c>
      <c r="W421" s="174">
        <f>Tabel3[[#This Row],[Aantal uur per jaar]]*$V$4</f>
        <v>0</v>
      </c>
      <c r="X421" s="76"/>
    </row>
    <row r="422" spans="1:24" ht="14.1" customHeight="1" x14ac:dyDescent="0.25">
      <c r="A422" s="210" t="str">
        <f>_xlfn.CONCAT(Tabel3[[#This Row],[Locatie]],Tabel3[[#This Row],[Vloergroep]])</f>
        <v>De KosmosLino</v>
      </c>
      <c r="C422" s="69" t="s">
        <v>233</v>
      </c>
      <c r="D422" s="70" t="s">
        <v>798</v>
      </c>
      <c r="E422" s="71" t="s">
        <v>69</v>
      </c>
      <c r="F422" s="72" t="s">
        <v>73</v>
      </c>
      <c r="G422" s="73" t="s">
        <v>228</v>
      </c>
      <c r="H422" s="73" t="s">
        <v>398</v>
      </c>
      <c r="I422" s="73" t="s">
        <v>17</v>
      </c>
      <c r="J422" s="73" t="s">
        <v>903</v>
      </c>
      <c r="K422" s="74">
        <v>52</v>
      </c>
      <c r="L422" s="157">
        <v>40</v>
      </c>
      <c r="M422" s="158" t="s">
        <v>879</v>
      </c>
      <c r="N422" s="158">
        <f>IF(Tabel3[[#This Row],[Uitvoerings-
momenten]]=0,0,Tabel3[[#This Row],[M2 vloer ]])</f>
        <v>52</v>
      </c>
      <c r="O4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2" s="151">
        <f>Tabel3[[#This Row],[M2 vloer ]]*Tabel3[[#This Row],[Uitvoerings-
momenten]]</f>
        <v>10400</v>
      </c>
      <c r="Q422" s="165">
        <f>VLOOKUP(Tabel3[[#This Row],[Frequentie]],Transformatie!$B$4:$D$12,3,0)</f>
        <v>10</v>
      </c>
      <c r="R422" s="26">
        <f>IF(Tabel3[[#This Row],[M2 op basis van uitvoeringsmomenten]]=0,0,VLOOKUP(Tabel3[[#This Row],[Ruimte categorie]],'4. Normen &amp; Tarieven'!$C$8:$L$27,Tabel3[[#This Row],[Transformatie]],0))</f>
        <v>100</v>
      </c>
      <c r="S422" s="26"/>
      <c r="T422" s="26"/>
      <c r="U422" s="26"/>
      <c r="V422" s="172">
        <f>IF(Tabel3[[#This Row],[Prestatienorm inschrijver]]=0,0,Tabel3[[#This Row],[M2 op basis van uitvoeringsmomenten]]/Tabel3[[#This Row],[Prestatienorm inschrijver]])</f>
        <v>104</v>
      </c>
      <c r="W422" s="174">
        <f>Tabel3[[#This Row],[Aantal uur per jaar]]*$V$4</f>
        <v>104</v>
      </c>
      <c r="X422" s="76"/>
    </row>
    <row r="423" spans="1:24" ht="14.1" customHeight="1" x14ac:dyDescent="0.25">
      <c r="A423" s="210" t="str">
        <f>_xlfn.CONCAT(Tabel3[[#This Row],[Locatie]],Tabel3[[#This Row],[Vloergroep]])</f>
        <v>De KosmosLino</v>
      </c>
      <c r="C423" s="69" t="s">
        <v>233</v>
      </c>
      <c r="D423" s="70" t="s">
        <v>798</v>
      </c>
      <c r="E423" s="71" t="s">
        <v>69</v>
      </c>
      <c r="F423" s="72" t="s">
        <v>74</v>
      </c>
      <c r="G423" s="73" t="s">
        <v>41</v>
      </c>
      <c r="H423" s="73" t="s">
        <v>658</v>
      </c>
      <c r="I423" s="73" t="s">
        <v>17</v>
      </c>
      <c r="J423" s="73" t="s">
        <v>903</v>
      </c>
      <c r="K423" s="74">
        <v>52</v>
      </c>
      <c r="L423" s="157">
        <v>40</v>
      </c>
      <c r="M423" s="158" t="s">
        <v>879</v>
      </c>
      <c r="N423" s="158">
        <f>IF(Tabel3[[#This Row],[Uitvoerings-
momenten]]=0,0,Tabel3[[#This Row],[M2 vloer ]])</f>
        <v>52</v>
      </c>
      <c r="O4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3" s="151">
        <f>Tabel3[[#This Row],[M2 vloer ]]*Tabel3[[#This Row],[Uitvoerings-
momenten]]</f>
        <v>10400</v>
      </c>
      <c r="Q423" s="165">
        <f>VLOOKUP(Tabel3[[#This Row],[Frequentie]],Transformatie!$B$4:$D$12,3,0)</f>
        <v>10</v>
      </c>
      <c r="R423" s="26">
        <f>IF(Tabel3[[#This Row],[M2 op basis van uitvoeringsmomenten]]=0,0,VLOOKUP(Tabel3[[#This Row],[Ruimte categorie]],'4. Normen &amp; Tarieven'!$C$8:$L$27,Tabel3[[#This Row],[Transformatie]],0))</f>
        <v>100</v>
      </c>
      <c r="S423" s="26"/>
      <c r="T423" s="26"/>
      <c r="U423" s="26"/>
      <c r="V423" s="172">
        <f>IF(Tabel3[[#This Row],[Prestatienorm inschrijver]]=0,0,Tabel3[[#This Row],[M2 op basis van uitvoeringsmomenten]]/Tabel3[[#This Row],[Prestatienorm inschrijver]])</f>
        <v>104</v>
      </c>
      <c r="W423" s="174">
        <f>Tabel3[[#This Row],[Aantal uur per jaar]]*$V$4</f>
        <v>104</v>
      </c>
      <c r="X423" s="76"/>
    </row>
    <row r="424" spans="1:24" ht="14.1" customHeight="1" x14ac:dyDescent="0.25">
      <c r="A424" s="210" t="str">
        <f>_xlfn.CONCAT(Tabel3[[#This Row],[Locatie]],Tabel3[[#This Row],[Vloergroep]])</f>
        <v>De KosmosHarde vloer</v>
      </c>
      <c r="C424" s="69" t="s">
        <v>233</v>
      </c>
      <c r="D424" s="70" t="s">
        <v>798</v>
      </c>
      <c r="E424" s="71" t="s">
        <v>69</v>
      </c>
      <c r="F424" s="72" t="s">
        <v>76</v>
      </c>
      <c r="G424" s="73" t="s">
        <v>21</v>
      </c>
      <c r="H424" s="73" t="s">
        <v>759</v>
      </c>
      <c r="I424" s="73" t="s">
        <v>22</v>
      </c>
      <c r="J424" s="73" t="s">
        <v>902</v>
      </c>
      <c r="K424" s="74">
        <v>11</v>
      </c>
      <c r="L424" s="157">
        <v>40</v>
      </c>
      <c r="M424" s="158" t="s">
        <v>879</v>
      </c>
      <c r="N424" s="158">
        <f>IF(Tabel3[[#This Row],[Uitvoerings-
momenten]]=0,0,Tabel3[[#This Row],[M2 vloer ]])</f>
        <v>11</v>
      </c>
      <c r="O4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4" s="151">
        <f>Tabel3[[#This Row],[M2 vloer ]]*Tabel3[[#This Row],[Uitvoerings-
momenten]]</f>
        <v>2200</v>
      </c>
      <c r="Q424" s="165">
        <f>VLOOKUP(Tabel3[[#This Row],[Frequentie]],Transformatie!$B$4:$D$12,3,0)</f>
        <v>10</v>
      </c>
      <c r="R424" s="26">
        <f>IF(Tabel3[[#This Row],[M2 op basis van uitvoeringsmomenten]]=0,0,VLOOKUP(Tabel3[[#This Row],[Ruimte categorie]],'4. Normen &amp; Tarieven'!$C$8:$L$27,Tabel3[[#This Row],[Transformatie]],0))</f>
        <v>100</v>
      </c>
      <c r="S424" s="26"/>
      <c r="T424" s="26"/>
      <c r="U424" s="26"/>
      <c r="V424" s="172">
        <f>IF(Tabel3[[#This Row],[Prestatienorm inschrijver]]=0,0,Tabel3[[#This Row],[M2 op basis van uitvoeringsmomenten]]/Tabel3[[#This Row],[Prestatienorm inschrijver]])</f>
        <v>22</v>
      </c>
      <c r="W424" s="174">
        <f>Tabel3[[#This Row],[Aantal uur per jaar]]*$V$4</f>
        <v>22</v>
      </c>
      <c r="X424" s="76"/>
    </row>
    <row r="425" spans="1:24" ht="14.1" customHeight="1" x14ac:dyDescent="0.25">
      <c r="A425" s="210" t="str">
        <f>_xlfn.CONCAT(Tabel3[[#This Row],[Locatie]],Tabel3[[#This Row],[Vloergroep]])</f>
        <v>De KosmosLino</v>
      </c>
      <c r="C425" s="69" t="s">
        <v>233</v>
      </c>
      <c r="D425" s="70" t="s">
        <v>798</v>
      </c>
      <c r="E425" s="71" t="s">
        <v>69</v>
      </c>
      <c r="F425" s="72" t="s">
        <v>77</v>
      </c>
      <c r="G425" s="73" t="s">
        <v>51</v>
      </c>
      <c r="H425" s="73" t="s">
        <v>756</v>
      </c>
      <c r="I425" s="73" t="s">
        <v>17</v>
      </c>
      <c r="J425" s="73" t="s">
        <v>903</v>
      </c>
      <c r="K425" s="74">
        <v>6</v>
      </c>
      <c r="L425" s="157">
        <v>40</v>
      </c>
      <c r="M425" s="158" t="s">
        <v>886</v>
      </c>
      <c r="N425" s="158">
        <f>IF(Tabel3[[#This Row],[Uitvoerings-
momenten]]=0,0,Tabel3[[#This Row],[M2 vloer ]])</f>
        <v>0</v>
      </c>
      <c r="O4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5" s="151">
        <f>Tabel3[[#This Row],[M2 vloer ]]*Tabel3[[#This Row],[Uitvoerings-
momenten]]</f>
        <v>0</v>
      </c>
      <c r="Q425" s="165">
        <f>VLOOKUP(Tabel3[[#This Row],[Frequentie]],Transformatie!$B$4:$D$12,3,0)</f>
        <v>0</v>
      </c>
      <c r="R425" s="26">
        <f>IF(Tabel3[[#This Row],[M2 op basis van uitvoeringsmomenten]]=0,0,VLOOKUP(Tabel3[[#This Row],[Ruimte categorie]],'4. Normen &amp; Tarieven'!$C$8:$L$27,Tabel3[[#This Row],[Transformatie]],0))</f>
        <v>0</v>
      </c>
      <c r="S425" s="26"/>
      <c r="T425" s="26"/>
      <c r="U425" s="26"/>
      <c r="V425" s="172">
        <f>IF(Tabel3[[#This Row],[Prestatienorm inschrijver]]=0,0,Tabel3[[#This Row],[M2 op basis van uitvoeringsmomenten]]/Tabel3[[#This Row],[Prestatienorm inschrijver]])</f>
        <v>0</v>
      </c>
      <c r="W425" s="174">
        <f>Tabel3[[#This Row],[Aantal uur per jaar]]*$V$4</f>
        <v>0</v>
      </c>
      <c r="X425" s="76"/>
    </row>
    <row r="426" spans="1:24" ht="14.1" customHeight="1" x14ac:dyDescent="0.25">
      <c r="A426" s="210" t="str">
        <f>_xlfn.CONCAT(Tabel3[[#This Row],[Locatie]],Tabel3[[#This Row],[Vloergroep]])</f>
        <v>De KosmosLino</v>
      </c>
      <c r="C426" s="69" t="s">
        <v>233</v>
      </c>
      <c r="D426" s="70" t="s">
        <v>798</v>
      </c>
      <c r="E426" s="71" t="s">
        <v>69</v>
      </c>
      <c r="F426" s="72" t="s">
        <v>78</v>
      </c>
      <c r="G426" s="73" t="s">
        <v>41</v>
      </c>
      <c r="H426" s="73" t="s">
        <v>658</v>
      </c>
      <c r="I426" s="73" t="s">
        <v>17</v>
      </c>
      <c r="J426" s="73" t="s">
        <v>903</v>
      </c>
      <c r="K426" s="74">
        <v>8.5</v>
      </c>
      <c r="L426" s="157">
        <v>40</v>
      </c>
      <c r="M426" s="158" t="s">
        <v>879</v>
      </c>
      <c r="N426" s="158">
        <f>IF(Tabel3[[#This Row],[Uitvoerings-
momenten]]=0,0,Tabel3[[#This Row],[M2 vloer ]])</f>
        <v>8.5</v>
      </c>
      <c r="O4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6" s="151">
        <f>Tabel3[[#This Row],[M2 vloer ]]*Tabel3[[#This Row],[Uitvoerings-
momenten]]</f>
        <v>1700</v>
      </c>
      <c r="Q426" s="165">
        <f>VLOOKUP(Tabel3[[#This Row],[Frequentie]],Transformatie!$B$4:$D$12,3,0)</f>
        <v>10</v>
      </c>
      <c r="R426" s="26">
        <f>IF(Tabel3[[#This Row],[M2 op basis van uitvoeringsmomenten]]=0,0,VLOOKUP(Tabel3[[#This Row],[Ruimte categorie]],'4. Normen &amp; Tarieven'!$C$8:$L$27,Tabel3[[#This Row],[Transformatie]],0))</f>
        <v>100</v>
      </c>
      <c r="S426" s="26"/>
      <c r="T426" s="26"/>
      <c r="U426" s="26"/>
      <c r="V426" s="172">
        <f>IF(Tabel3[[#This Row],[Prestatienorm inschrijver]]=0,0,Tabel3[[#This Row],[M2 op basis van uitvoeringsmomenten]]/Tabel3[[#This Row],[Prestatienorm inschrijver]])</f>
        <v>17</v>
      </c>
      <c r="W426" s="174">
        <f>Tabel3[[#This Row],[Aantal uur per jaar]]*$V$4</f>
        <v>17</v>
      </c>
      <c r="X426" s="76"/>
    </row>
    <row r="427" spans="1:24" ht="14.1" customHeight="1" x14ac:dyDescent="0.25">
      <c r="A427" s="210" t="str">
        <f>_xlfn.CONCAT(Tabel3[[#This Row],[Locatie]],Tabel3[[#This Row],[Vloergroep]])</f>
        <v>De KosmosLino</v>
      </c>
      <c r="C427" s="69" t="s">
        <v>233</v>
      </c>
      <c r="D427" s="70" t="s">
        <v>798</v>
      </c>
      <c r="E427" s="71" t="s">
        <v>69</v>
      </c>
      <c r="F427" s="72" t="s">
        <v>80</v>
      </c>
      <c r="G427" s="70" t="s">
        <v>41</v>
      </c>
      <c r="H427" s="73" t="s">
        <v>658</v>
      </c>
      <c r="I427" s="73" t="s">
        <v>17</v>
      </c>
      <c r="J427" s="73" t="s">
        <v>903</v>
      </c>
      <c r="K427" s="74">
        <v>52</v>
      </c>
      <c r="L427" s="157">
        <v>40</v>
      </c>
      <c r="M427" s="158" t="s">
        <v>879</v>
      </c>
      <c r="N427" s="158">
        <f>IF(Tabel3[[#This Row],[Uitvoerings-
momenten]]=0,0,Tabel3[[#This Row],[M2 vloer ]])</f>
        <v>52</v>
      </c>
      <c r="O4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7" s="151">
        <f>Tabel3[[#This Row],[M2 vloer ]]*Tabel3[[#This Row],[Uitvoerings-
momenten]]</f>
        <v>10400</v>
      </c>
      <c r="Q427" s="165">
        <f>VLOOKUP(Tabel3[[#This Row],[Frequentie]],Transformatie!$B$4:$D$12,3,0)</f>
        <v>10</v>
      </c>
      <c r="R427" s="26">
        <f>IF(Tabel3[[#This Row],[M2 op basis van uitvoeringsmomenten]]=0,0,VLOOKUP(Tabel3[[#This Row],[Ruimte categorie]],'4. Normen &amp; Tarieven'!$C$8:$L$27,Tabel3[[#This Row],[Transformatie]],0))</f>
        <v>100</v>
      </c>
      <c r="S427" s="26"/>
      <c r="T427" s="26"/>
      <c r="U427" s="26"/>
      <c r="V427" s="172">
        <f>IF(Tabel3[[#This Row],[Prestatienorm inschrijver]]=0,0,Tabel3[[#This Row],[M2 op basis van uitvoeringsmomenten]]/Tabel3[[#This Row],[Prestatienorm inschrijver]])</f>
        <v>104</v>
      </c>
      <c r="W427" s="174">
        <f>Tabel3[[#This Row],[Aantal uur per jaar]]*$V$4</f>
        <v>104</v>
      </c>
      <c r="X427" s="76"/>
    </row>
    <row r="428" spans="1:24" ht="14.1" customHeight="1" x14ac:dyDescent="0.25">
      <c r="A428" s="210" t="str">
        <f>_xlfn.CONCAT(Tabel3[[#This Row],[Locatie]],Tabel3[[#This Row],[Vloergroep]])</f>
        <v>De KosmosLino</v>
      </c>
      <c r="C428" s="69" t="s">
        <v>233</v>
      </c>
      <c r="D428" s="70" t="s">
        <v>798</v>
      </c>
      <c r="E428" s="71" t="s">
        <v>69</v>
      </c>
      <c r="F428" s="72" t="s">
        <v>81</v>
      </c>
      <c r="G428" s="73" t="s">
        <v>240</v>
      </c>
      <c r="H428" s="73" t="s">
        <v>761</v>
      </c>
      <c r="I428" s="73" t="s">
        <v>17</v>
      </c>
      <c r="J428" s="73" t="s">
        <v>903</v>
      </c>
      <c r="K428" s="74">
        <v>88</v>
      </c>
      <c r="L428" s="157">
        <v>40</v>
      </c>
      <c r="M428" s="158" t="s">
        <v>879</v>
      </c>
      <c r="N428" s="158">
        <f>IF(Tabel3[[#This Row],[Uitvoerings-
momenten]]=0,0,Tabel3[[#This Row],[M2 vloer ]])</f>
        <v>88</v>
      </c>
      <c r="O4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8" s="151">
        <f>Tabel3[[#This Row],[M2 vloer ]]*Tabel3[[#This Row],[Uitvoerings-
momenten]]</f>
        <v>17600</v>
      </c>
      <c r="Q428" s="165">
        <f>VLOOKUP(Tabel3[[#This Row],[Frequentie]],Transformatie!$B$4:$D$12,3,0)</f>
        <v>10</v>
      </c>
      <c r="R428" s="26">
        <f>IF(Tabel3[[#This Row],[M2 op basis van uitvoeringsmomenten]]=0,0,VLOOKUP(Tabel3[[#This Row],[Ruimte categorie]],'4. Normen &amp; Tarieven'!$C$8:$L$27,Tabel3[[#This Row],[Transformatie]],0))</f>
        <v>100</v>
      </c>
      <c r="S428" s="26"/>
      <c r="T428" s="26"/>
      <c r="U428" s="26"/>
      <c r="V428" s="172">
        <f>IF(Tabel3[[#This Row],[Prestatienorm inschrijver]]=0,0,Tabel3[[#This Row],[M2 op basis van uitvoeringsmomenten]]/Tabel3[[#This Row],[Prestatienorm inschrijver]])</f>
        <v>176</v>
      </c>
      <c r="W428" s="174">
        <f>Tabel3[[#This Row],[Aantal uur per jaar]]*$V$4</f>
        <v>176</v>
      </c>
      <c r="X428" s="76"/>
    </row>
    <row r="429" spans="1:24" ht="14.1" customHeight="1" x14ac:dyDescent="0.25">
      <c r="A429" s="210" t="str">
        <f>_xlfn.CONCAT(Tabel3[[#This Row],[Locatie]],Tabel3[[#This Row],[Vloergroep]])</f>
        <v>De KosmosLino</v>
      </c>
      <c r="C429" s="69" t="s">
        <v>233</v>
      </c>
      <c r="D429" s="70" t="s">
        <v>798</v>
      </c>
      <c r="E429" s="71" t="s">
        <v>69</v>
      </c>
      <c r="F429" s="72" t="s">
        <v>82</v>
      </c>
      <c r="G429" s="70" t="s">
        <v>241</v>
      </c>
      <c r="H429" s="73" t="s">
        <v>817</v>
      </c>
      <c r="I429" s="73" t="s">
        <v>225</v>
      </c>
      <c r="J429" s="73" t="s">
        <v>903</v>
      </c>
      <c r="K429" s="74">
        <v>15</v>
      </c>
      <c r="L429" s="157">
        <v>40</v>
      </c>
      <c r="M429" s="158" t="s">
        <v>879</v>
      </c>
      <c r="N429" s="158">
        <f>IF(Tabel3[[#This Row],[Uitvoerings-
momenten]]=0,0,Tabel3[[#This Row],[M2 vloer ]])</f>
        <v>15</v>
      </c>
      <c r="O4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9" s="151">
        <f>Tabel3[[#This Row],[M2 vloer ]]*Tabel3[[#This Row],[Uitvoerings-
momenten]]</f>
        <v>3000</v>
      </c>
      <c r="Q429" s="165">
        <f>VLOOKUP(Tabel3[[#This Row],[Frequentie]],Transformatie!$B$4:$D$12,3,0)</f>
        <v>10</v>
      </c>
      <c r="R429" s="26">
        <f>IF(Tabel3[[#This Row],[M2 op basis van uitvoeringsmomenten]]=0,0,VLOOKUP(Tabel3[[#This Row],[Ruimte categorie]],'4. Normen &amp; Tarieven'!$C$8:$L$27,Tabel3[[#This Row],[Transformatie]],0))</f>
        <v>100</v>
      </c>
      <c r="S429" s="26"/>
      <c r="T429" s="26"/>
      <c r="U429" s="26"/>
      <c r="V429" s="172">
        <f>IF(Tabel3[[#This Row],[Prestatienorm inschrijver]]=0,0,Tabel3[[#This Row],[M2 op basis van uitvoeringsmomenten]]/Tabel3[[#This Row],[Prestatienorm inschrijver]])</f>
        <v>30</v>
      </c>
      <c r="W429" s="174">
        <f>Tabel3[[#This Row],[Aantal uur per jaar]]*$V$4</f>
        <v>30</v>
      </c>
      <c r="X429" s="76"/>
    </row>
    <row r="430" spans="1:24" ht="14.1" customHeight="1" x14ac:dyDescent="0.25">
      <c r="A430" s="210" t="str">
        <f>_xlfn.CONCAT(Tabel3[[#This Row],[Locatie]],Tabel3[[#This Row],[Vloergroep]])</f>
        <v>De KosmosLino</v>
      </c>
      <c r="C430" s="69" t="s">
        <v>233</v>
      </c>
      <c r="D430" s="70" t="s">
        <v>798</v>
      </c>
      <c r="E430" s="71" t="s">
        <v>69</v>
      </c>
      <c r="F430" s="72" t="s">
        <v>84</v>
      </c>
      <c r="G430" s="73" t="s">
        <v>41</v>
      </c>
      <c r="H430" s="73" t="s">
        <v>658</v>
      </c>
      <c r="I430" s="73" t="s">
        <v>17</v>
      </c>
      <c r="J430" s="73" t="s">
        <v>903</v>
      </c>
      <c r="K430" s="74">
        <v>52</v>
      </c>
      <c r="L430" s="157">
        <v>40</v>
      </c>
      <c r="M430" s="158" t="s">
        <v>879</v>
      </c>
      <c r="N430" s="158">
        <f>IF(Tabel3[[#This Row],[Uitvoerings-
momenten]]=0,0,Tabel3[[#This Row],[M2 vloer ]])</f>
        <v>52</v>
      </c>
      <c r="O4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0" s="151">
        <f>Tabel3[[#This Row],[M2 vloer ]]*Tabel3[[#This Row],[Uitvoerings-
momenten]]</f>
        <v>10400</v>
      </c>
      <c r="Q430" s="165">
        <f>VLOOKUP(Tabel3[[#This Row],[Frequentie]],Transformatie!$B$4:$D$12,3,0)</f>
        <v>10</v>
      </c>
      <c r="R430" s="26">
        <f>IF(Tabel3[[#This Row],[M2 op basis van uitvoeringsmomenten]]=0,0,VLOOKUP(Tabel3[[#This Row],[Ruimte categorie]],'4. Normen &amp; Tarieven'!$C$8:$L$27,Tabel3[[#This Row],[Transformatie]],0))</f>
        <v>100</v>
      </c>
      <c r="S430" s="26"/>
      <c r="T430" s="26"/>
      <c r="U430" s="26"/>
      <c r="V430" s="172">
        <f>IF(Tabel3[[#This Row],[Prestatienorm inschrijver]]=0,0,Tabel3[[#This Row],[M2 op basis van uitvoeringsmomenten]]/Tabel3[[#This Row],[Prestatienorm inschrijver]])</f>
        <v>104</v>
      </c>
      <c r="W430" s="174">
        <f>Tabel3[[#This Row],[Aantal uur per jaar]]*$V$4</f>
        <v>104</v>
      </c>
      <c r="X430" s="76"/>
    </row>
    <row r="431" spans="1:24" ht="14.1" customHeight="1" x14ac:dyDescent="0.25">
      <c r="A431" s="210" t="str">
        <f>_xlfn.CONCAT(Tabel3[[#This Row],[Locatie]],Tabel3[[#This Row],[Vloergroep]])</f>
        <v>De KosmosLino</v>
      </c>
      <c r="C431" s="69" t="s">
        <v>233</v>
      </c>
      <c r="D431" s="70" t="s">
        <v>798</v>
      </c>
      <c r="E431" s="71" t="s">
        <v>69</v>
      </c>
      <c r="F431" s="72" t="s">
        <v>86</v>
      </c>
      <c r="G431" s="73" t="s">
        <v>41</v>
      </c>
      <c r="H431" s="73" t="s">
        <v>658</v>
      </c>
      <c r="I431" s="73" t="s">
        <v>17</v>
      </c>
      <c r="J431" s="73" t="s">
        <v>903</v>
      </c>
      <c r="K431" s="74">
        <v>8.5</v>
      </c>
      <c r="L431" s="157">
        <v>40</v>
      </c>
      <c r="M431" s="158" t="s">
        <v>879</v>
      </c>
      <c r="N431" s="158">
        <f>IF(Tabel3[[#This Row],[Uitvoerings-
momenten]]=0,0,Tabel3[[#This Row],[M2 vloer ]])</f>
        <v>8.5</v>
      </c>
      <c r="O4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1" s="151">
        <f>Tabel3[[#This Row],[M2 vloer ]]*Tabel3[[#This Row],[Uitvoerings-
momenten]]</f>
        <v>1700</v>
      </c>
      <c r="Q431" s="165">
        <f>VLOOKUP(Tabel3[[#This Row],[Frequentie]],Transformatie!$B$4:$D$12,3,0)</f>
        <v>10</v>
      </c>
      <c r="R431" s="26">
        <f>IF(Tabel3[[#This Row],[M2 op basis van uitvoeringsmomenten]]=0,0,VLOOKUP(Tabel3[[#This Row],[Ruimte categorie]],'4. Normen &amp; Tarieven'!$C$8:$L$27,Tabel3[[#This Row],[Transformatie]],0))</f>
        <v>100</v>
      </c>
      <c r="S431" s="26"/>
      <c r="T431" s="26"/>
      <c r="U431" s="26"/>
      <c r="V431" s="172">
        <f>IF(Tabel3[[#This Row],[Prestatienorm inschrijver]]=0,0,Tabel3[[#This Row],[M2 op basis van uitvoeringsmomenten]]/Tabel3[[#This Row],[Prestatienorm inschrijver]])</f>
        <v>17</v>
      </c>
      <c r="W431" s="174">
        <f>Tabel3[[#This Row],[Aantal uur per jaar]]*$V$4</f>
        <v>17</v>
      </c>
      <c r="X431" s="76"/>
    </row>
    <row r="432" spans="1:24" ht="14.1" customHeight="1" x14ac:dyDescent="0.25">
      <c r="A432" s="210" t="str">
        <f>_xlfn.CONCAT(Tabel3[[#This Row],[Locatie]],Tabel3[[#This Row],[Vloergroep]])</f>
        <v>De KosmosLino</v>
      </c>
      <c r="C432" s="69" t="s">
        <v>233</v>
      </c>
      <c r="D432" s="70" t="s">
        <v>798</v>
      </c>
      <c r="E432" s="71" t="s">
        <v>69</v>
      </c>
      <c r="F432" s="72" t="s">
        <v>87</v>
      </c>
      <c r="G432" s="73" t="s">
        <v>51</v>
      </c>
      <c r="H432" s="73" t="s">
        <v>756</v>
      </c>
      <c r="I432" s="73" t="s">
        <v>17</v>
      </c>
      <c r="J432" s="73" t="s">
        <v>903</v>
      </c>
      <c r="K432" s="74">
        <v>6</v>
      </c>
      <c r="L432" s="157">
        <v>40</v>
      </c>
      <c r="M432" s="158" t="s">
        <v>886</v>
      </c>
      <c r="N432" s="158">
        <f>IF(Tabel3[[#This Row],[Uitvoerings-
momenten]]=0,0,Tabel3[[#This Row],[M2 vloer ]])</f>
        <v>0</v>
      </c>
      <c r="O4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2" s="151">
        <f>Tabel3[[#This Row],[M2 vloer ]]*Tabel3[[#This Row],[Uitvoerings-
momenten]]</f>
        <v>0</v>
      </c>
      <c r="Q432" s="165">
        <f>VLOOKUP(Tabel3[[#This Row],[Frequentie]],Transformatie!$B$4:$D$12,3,0)</f>
        <v>0</v>
      </c>
      <c r="R432" s="26">
        <f>IF(Tabel3[[#This Row],[M2 op basis van uitvoeringsmomenten]]=0,0,VLOOKUP(Tabel3[[#This Row],[Ruimte categorie]],'4. Normen &amp; Tarieven'!$C$8:$L$27,Tabel3[[#This Row],[Transformatie]],0))</f>
        <v>0</v>
      </c>
      <c r="S432" s="26"/>
      <c r="T432" s="26"/>
      <c r="U432" s="26"/>
      <c r="V432" s="172">
        <f>IF(Tabel3[[#This Row],[Prestatienorm inschrijver]]=0,0,Tabel3[[#This Row],[M2 op basis van uitvoeringsmomenten]]/Tabel3[[#This Row],[Prestatienorm inschrijver]])</f>
        <v>0</v>
      </c>
      <c r="W432" s="174">
        <f>Tabel3[[#This Row],[Aantal uur per jaar]]*$V$4</f>
        <v>0</v>
      </c>
      <c r="X432" s="76"/>
    </row>
    <row r="433" spans="1:24" ht="14.1" customHeight="1" x14ac:dyDescent="0.25">
      <c r="A433" s="210" t="str">
        <f>_xlfn.CONCAT(Tabel3[[#This Row],[Locatie]],Tabel3[[#This Row],[Vloergroep]])</f>
        <v>De KosmosHarde vloer</v>
      </c>
      <c r="C433" s="69" t="s">
        <v>233</v>
      </c>
      <c r="D433" s="70" t="s">
        <v>798</v>
      </c>
      <c r="E433" s="71" t="s">
        <v>69</v>
      </c>
      <c r="F433" s="72" t="s">
        <v>88</v>
      </c>
      <c r="G433" s="73" t="s">
        <v>21</v>
      </c>
      <c r="H433" s="73" t="s">
        <v>759</v>
      </c>
      <c r="I433" s="73" t="s">
        <v>22</v>
      </c>
      <c r="J433" s="73" t="s">
        <v>902</v>
      </c>
      <c r="K433" s="74">
        <v>11</v>
      </c>
      <c r="L433" s="157">
        <v>40</v>
      </c>
      <c r="M433" s="158" t="s">
        <v>879</v>
      </c>
      <c r="N433" s="158">
        <f>IF(Tabel3[[#This Row],[Uitvoerings-
momenten]]=0,0,Tabel3[[#This Row],[M2 vloer ]])</f>
        <v>11</v>
      </c>
      <c r="O4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3" s="151">
        <f>Tabel3[[#This Row],[M2 vloer ]]*Tabel3[[#This Row],[Uitvoerings-
momenten]]</f>
        <v>2200</v>
      </c>
      <c r="Q433" s="165">
        <f>VLOOKUP(Tabel3[[#This Row],[Frequentie]],Transformatie!$B$4:$D$12,3,0)</f>
        <v>10</v>
      </c>
      <c r="R433" s="26">
        <f>IF(Tabel3[[#This Row],[M2 op basis van uitvoeringsmomenten]]=0,0,VLOOKUP(Tabel3[[#This Row],[Ruimte categorie]],'4. Normen &amp; Tarieven'!$C$8:$L$27,Tabel3[[#This Row],[Transformatie]],0))</f>
        <v>100</v>
      </c>
      <c r="S433" s="26"/>
      <c r="T433" s="26"/>
      <c r="U433" s="26"/>
      <c r="V433" s="172">
        <f>IF(Tabel3[[#This Row],[Prestatienorm inschrijver]]=0,0,Tabel3[[#This Row],[M2 op basis van uitvoeringsmomenten]]/Tabel3[[#This Row],[Prestatienorm inschrijver]])</f>
        <v>22</v>
      </c>
      <c r="W433" s="174">
        <f>Tabel3[[#This Row],[Aantal uur per jaar]]*$V$4</f>
        <v>22</v>
      </c>
      <c r="X433" s="76"/>
    </row>
    <row r="434" spans="1:24" ht="14.1" customHeight="1" x14ac:dyDescent="0.25">
      <c r="A434" s="210" t="str">
        <f>_xlfn.CONCAT(Tabel3[[#This Row],[Locatie]],Tabel3[[#This Row],[Vloergroep]])</f>
        <v>De KosmosLino</v>
      </c>
      <c r="C434" s="69" t="s">
        <v>233</v>
      </c>
      <c r="D434" s="70" t="s">
        <v>798</v>
      </c>
      <c r="E434" s="71" t="s">
        <v>69</v>
      </c>
      <c r="F434" s="72" t="s">
        <v>89</v>
      </c>
      <c r="G434" s="73" t="s">
        <v>41</v>
      </c>
      <c r="H434" s="73" t="s">
        <v>658</v>
      </c>
      <c r="I434" s="73" t="s">
        <v>17</v>
      </c>
      <c r="J434" s="73" t="s">
        <v>903</v>
      </c>
      <c r="K434" s="74">
        <v>52</v>
      </c>
      <c r="L434" s="157">
        <v>40</v>
      </c>
      <c r="M434" s="158" t="s">
        <v>879</v>
      </c>
      <c r="N434" s="158">
        <f>IF(Tabel3[[#This Row],[Uitvoerings-
momenten]]=0,0,Tabel3[[#This Row],[M2 vloer ]])</f>
        <v>52</v>
      </c>
      <c r="O4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4" s="151">
        <f>Tabel3[[#This Row],[M2 vloer ]]*Tabel3[[#This Row],[Uitvoerings-
momenten]]</f>
        <v>10400</v>
      </c>
      <c r="Q434" s="165">
        <f>VLOOKUP(Tabel3[[#This Row],[Frequentie]],Transformatie!$B$4:$D$12,3,0)</f>
        <v>10</v>
      </c>
      <c r="R434" s="26">
        <f>IF(Tabel3[[#This Row],[M2 op basis van uitvoeringsmomenten]]=0,0,VLOOKUP(Tabel3[[#This Row],[Ruimte categorie]],'4. Normen &amp; Tarieven'!$C$8:$L$27,Tabel3[[#This Row],[Transformatie]],0))</f>
        <v>100</v>
      </c>
      <c r="S434" s="26"/>
      <c r="T434" s="26"/>
      <c r="U434" s="26"/>
      <c r="V434" s="172">
        <f>IF(Tabel3[[#This Row],[Prestatienorm inschrijver]]=0,0,Tabel3[[#This Row],[M2 op basis van uitvoeringsmomenten]]/Tabel3[[#This Row],[Prestatienorm inschrijver]])</f>
        <v>104</v>
      </c>
      <c r="W434" s="174">
        <f>Tabel3[[#This Row],[Aantal uur per jaar]]*$V$4</f>
        <v>104</v>
      </c>
      <c r="X434" s="76"/>
    </row>
    <row r="435" spans="1:24" ht="14.1" customHeight="1" x14ac:dyDescent="0.25">
      <c r="A435" s="210" t="str">
        <f>_xlfn.CONCAT(Tabel3[[#This Row],[Locatie]],Tabel3[[#This Row],[Vloergroep]])</f>
        <v>De KosmosLino</v>
      </c>
      <c r="C435" s="69" t="s">
        <v>233</v>
      </c>
      <c r="D435" s="70" t="s">
        <v>798</v>
      </c>
      <c r="E435" s="71" t="s">
        <v>69</v>
      </c>
      <c r="F435" s="72" t="s">
        <v>90</v>
      </c>
      <c r="G435" s="73" t="s">
        <v>68</v>
      </c>
      <c r="H435" s="73" t="s">
        <v>762</v>
      </c>
      <c r="I435" s="73" t="s">
        <v>17</v>
      </c>
      <c r="J435" s="73" t="s">
        <v>903</v>
      </c>
      <c r="K435" s="74">
        <v>10</v>
      </c>
      <c r="L435" s="157">
        <v>40</v>
      </c>
      <c r="M435" s="158" t="s">
        <v>879</v>
      </c>
      <c r="N435" s="158">
        <f>IF(Tabel3[[#This Row],[Uitvoerings-
momenten]]=0,0,Tabel3[[#This Row],[M2 vloer ]])</f>
        <v>10</v>
      </c>
      <c r="O4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5" s="151">
        <f>Tabel3[[#This Row],[M2 vloer ]]*Tabel3[[#This Row],[Uitvoerings-
momenten]]</f>
        <v>2000</v>
      </c>
      <c r="Q435" s="165">
        <f>VLOOKUP(Tabel3[[#This Row],[Frequentie]],Transformatie!$B$4:$D$12,3,0)</f>
        <v>10</v>
      </c>
      <c r="R435" s="26">
        <f>IF(Tabel3[[#This Row],[M2 op basis van uitvoeringsmomenten]]=0,0,VLOOKUP(Tabel3[[#This Row],[Ruimte categorie]],'4. Normen &amp; Tarieven'!$C$8:$L$27,Tabel3[[#This Row],[Transformatie]],0))</f>
        <v>100</v>
      </c>
      <c r="S435" s="26"/>
      <c r="T435" s="26"/>
      <c r="U435" s="26"/>
      <c r="V435" s="172">
        <f>IF(Tabel3[[#This Row],[Prestatienorm inschrijver]]=0,0,Tabel3[[#This Row],[M2 op basis van uitvoeringsmomenten]]/Tabel3[[#This Row],[Prestatienorm inschrijver]])</f>
        <v>20</v>
      </c>
      <c r="W435" s="174">
        <f>Tabel3[[#This Row],[Aantal uur per jaar]]*$V$4</f>
        <v>20</v>
      </c>
      <c r="X435" s="76"/>
    </row>
    <row r="436" spans="1:24" ht="14.1" customHeight="1" x14ac:dyDescent="0.25">
      <c r="A436" s="210" t="str">
        <f>_xlfn.CONCAT(Tabel3[[#This Row],[Locatie]],Tabel3[[#This Row],[Vloergroep]])</f>
        <v>De KosmosLino</v>
      </c>
      <c r="C436" s="69" t="s">
        <v>233</v>
      </c>
      <c r="D436" s="70" t="s">
        <v>798</v>
      </c>
      <c r="E436" s="71" t="s">
        <v>69</v>
      </c>
      <c r="F436" s="72" t="s">
        <v>91</v>
      </c>
      <c r="G436" s="73" t="s">
        <v>41</v>
      </c>
      <c r="H436" s="73" t="s">
        <v>658</v>
      </c>
      <c r="I436" s="73" t="s">
        <v>17</v>
      </c>
      <c r="J436" s="73" t="s">
        <v>903</v>
      </c>
      <c r="K436" s="74">
        <v>52</v>
      </c>
      <c r="L436" s="157">
        <v>40</v>
      </c>
      <c r="M436" s="158" t="s">
        <v>886</v>
      </c>
      <c r="N436" s="158">
        <f>IF(Tabel3[[#This Row],[Uitvoerings-
momenten]]=0,0,Tabel3[[#This Row],[M2 vloer ]])</f>
        <v>0</v>
      </c>
      <c r="O4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6" s="151">
        <f>Tabel3[[#This Row],[M2 vloer ]]*Tabel3[[#This Row],[Uitvoerings-
momenten]]</f>
        <v>0</v>
      </c>
      <c r="Q436" s="165">
        <f>VLOOKUP(Tabel3[[#This Row],[Frequentie]],Transformatie!$B$4:$D$12,3,0)</f>
        <v>0</v>
      </c>
      <c r="R436" s="26">
        <f>IF(Tabel3[[#This Row],[M2 op basis van uitvoeringsmomenten]]=0,0,VLOOKUP(Tabel3[[#This Row],[Ruimte categorie]],'4. Normen &amp; Tarieven'!$C$8:$L$27,Tabel3[[#This Row],[Transformatie]],0))</f>
        <v>0</v>
      </c>
      <c r="S436" s="26"/>
      <c r="T436" s="26"/>
      <c r="U436" s="26"/>
      <c r="V436" s="172">
        <f>IF(Tabel3[[#This Row],[Prestatienorm inschrijver]]=0,0,Tabel3[[#This Row],[M2 op basis van uitvoeringsmomenten]]/Tabel3[[#This Row],[Prestatienorm inschrijver]])</f>
        <v>0</v>
      </c>
      <c r="W436" s="174">
        <f>Tabel3[[#This Row],[Aantal uur per jaar]]*$V$4</f>
        <v>0</v>
      </c>
      <c r="X436" s="76"/>
    </row>
    <row r="437" spans="1:24" ht="14.1" customHeight="1" x14ac:dyDescent="0.25">
      <c r="A437" s="210" t="str">
        <f>_xlfn.CONCAT(Tabel3[[#This Row],[Locatie]],Tabel3[[#This Row],[Vloergroep]])</f>
        <v>De KosmosLino</v>
      </c>
      <c r="C437" s="69" t="s">
        <v>233</v>
      </c>
      <c r="D437" s="70" t="s">
        <v>798</v>
      </c>
      <c r="E437" s="71" t="s">
        <v>69</v>
      </c>
      <c r="F437" s="72" t="s">
        <v>142</v>
      </c>
      <c r="G437" s="73" t="s">
        <v>27</v>
      </c>
      <c r="H437" s="73" t="s">
        <v>761</v>
      </c>
      <c r="I437" s="73" t="s">
        <v>17</v>
      </c>
      <c r="J437" s="73" t="s">
        <v>903</v>
      </c>
      <c r="K437" s="74">
        <v>10</v>
      </c>
      <c r="L437" s="157">
        <v>40</v>
      </c>
      <c r="M437" s="158" t="s">
        <v>879</v>
      </c>
      <c r="N437" s="158">
        <f>IF(Tabel3[[#This Row],[Uitvoerings-
momenten]]=0,0,Tabel3[[#This Row],[M2 vloer ]])</f>
        <v>10</v>
      </c>
      <c r="O4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7" s="151">
        <f>Tabel3[[#This Row],[M2 vloer ]]*Tabel3[[#This Row],[Uitvoerings-
momenten]]</f>
        <v>2000</v>
      </c>
      <c r="Q437" s="165">
        <f>VLOOKUP(Tabel3[[#This Row],[Frequentie]],Transformatie!$B$4:$D$12,3,0)</f>
        <v>10</v>
      </c>
      <c r="R437" s="26">
        <f>IF(Tabel3[[#This Row],[M2 op basis van uitvoeringsmomenten]]=0,0,VLOOKUP(Tabel3[[#This Row],[Ruimte categorie]],'4. Normen &amp; Tarieven'!$C$8:$L$27,Tabel3[[#This Row],[Transformatie]],0))</f>
        <v>100</v>
      </c>
      <c r="S437" s="26"/>
      <c r="T437" s="26"/>
      <c r="U437" s="26"/>
      <c r="V437" s="172">
        <f>IF(Tabel3[[#This Row],[Prestatienorm inschrijver]]=0,0,Tabel3[[#This Row],[M2 op basis van uitvoeringsmomenten]]/Tabel3[[#This Row],[Prestatienorm inschrijver]])</f>
        <v>20</v>
      </c>
      <c r="W437" s="174">
        <f>Tabel3[[#This Row],[Aantal uur per jaar]]*$V$4</f>
        <v>20</v>
      </c>
      <c r="X437" s="76"/>
    </row>
    <row r="438" spans="1:24" ht="14.1" customHeight="1" x14ac:dyDescent="0.25">
      <c r="A438" s="210" t="str">
        <f>_xlfn.CONCAT(Tabel3[[#This Row],[Locatie]],Tabel3[[#This Row],[Vloergroep]])</f>
        <v>De KosmosLino</v>
      </c>
      <c r="C438" s="69" t="s">
        <v>233</v>
      </c>
      <c r="D438" s="70" t="s">
        <v>798</v>
      </c>
      <c r="E438" s="71" t="s">
        <v>69</v>
      </c>
      <c r="F438" s="72" t="s">
        <v>143</v>
      </c>
      <c r="G438" s="73" t="s">
        <v>51</v>
      </c>
      <c r="H438" s="73" t="s">
        <v>756</v>
      </c>
      <c r="I438" s="73" t="s">
        <v>17</v>
      </c>
      <c r="J438" s="73" t="s">
        <v>903</v>
      </c>
      <c r="K438" s="74">
        <v>7</v>
      </c>
      <c r="L438" s="157">
        <v>40</v>
      </c>
      <c r="M438" s="158" t="s">
        <v>886</v>
      </c>
      <c r="N438" s="158">
        <f>IF(Tabel3[[#This Row],[Uitvoerings-
momenten]]=0,0,Tabel3[[#This Row],[M2 vloer ]])</f>
        <v>0</v>
      </c>
      <c r="O4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8" s="151">
        <f>Tabel3[[#This Row],[M2 vloer ]]*Tabel3[[#This Row],[Uitvoerings-
momenten]]</f>
        <v>0</v>
      </c>
      <c r="Q438" s="165">
        <f>VLOOKUP(Tabel3[[#This Row],[Frequentie]],Transformatie!$B$4:$D$12,3,0)</f>
        <v>0</v>
      </c>
      <c r="R438" s="26">
        <f>IF(Tabel3[[#This Row],[M2 op basis van uitvoeringsmomenten]]=0,0,VLOOKUP(Tabel3[[#This Row],[Ruimte categorie]],'4. Normen &amp; Tarieven'!$C$8:$L$27,Tabel3[[#This Row],[Transformatie]],0))</f>
        <v>0</v>
      </c>
      <c r="S438" s="26"/>
      <c r="T438" s="26"/>
      <c r="U438" s="26"/>
      <c r="V438" s="172">
        <f>IF(Tabel3[[#This Row],[Prestatienorm inschrijver]]=0,0,Tabel3[[#This Row],[M2 op basis van uitvoeringsmomenten]]/Tabel3[[#This Row],[Prestatienorm inschrijver]])</f>
        <v>0</v>
      </c>
      <c r="W438" s="174">
        <f>Tabel3[[#This Row],[Aantal uur per jaar]]*$V$4</f>
        <v>0</v>
      </c>
      <c r="X438" s="76"/>
    </row>
    <row r="439" spans="1:24" ht="14.1" customHeight="1" x14ac:dyDescent="0.25">
      <c r="A439" s="210" t="str">
        <f>_xlfn.CONCAT(Tabel3[[#This Row],[Locatie]],Tabel3[[#This Row],[Vloergroep]])</f>
        <v>De KosmosLino</v>
      </c>
      <c r="C439" s="69" t="s">
        <v>233</v>
      </c>
      <c r="D439" s="70" t="s">
        <v>798</v>
      </c>
      <c r="E439" s="71" t="s">
        <v>69</v>
      </c>
      <c r="F439" s="72" t="s">
        <v>145</v>
      </c>
      <c r="G439" s="73" t="s">
        <v>39</v>
      </c>
      <c r="H439" s="73" t="s">
        <v>25</v>
      </c>
      <c r="I439" s="73" t="s">
        <v>17</v>
      </c>
      <c r="J439" s="73" t="s">
        <v>903</v>
      </c>
      <c r="K439" s="74">
        <v>10</v>
      </c>
      <c r="L439" s="157">
        <v>40</v>
      </c>
      <c r="M439" s="158" t="s">
        <v>877</v>
      </c>
      <c r="N439" s="158">
        <f>IF(Tabel3[[#This Row],[Uitvoerings-
momenten]]=0,0,Tabel3[[#This Row],[M2 vloer ]])</f>
        <v>10</v>
      </c>
      <c r="O4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39" s="151">
        <f>Tabel3[[#This Row],[M2 vloer ]]*Tabel3[[#This Row],[Uitvoerings-
momenten]]</f>
        <v>1200</v>
      </c>
      <c r="Q439" s="165">
        <f>VLOOKUP(Tabel3[[#This Row],[Frequentie]],Transformatie!$B$4:$D$12,3,0)</f>
        <v>8</v>
      </c>
      <c r="R439" s="26">
        <f>IF(Tabel3[[#This Row],[M2 op basis van uitvoeringsmomenten]]=0,0,VLOOKUP(Tabel3[[#This Row],[Ruimte categorie]],'4. Normen &amp; Tarieven'!$C$8:$L$27,Tabel3[[#This Row],[Transformatie]],0))</f>
        <v>90</v>
      </c>
      <c r="S439" s="26"/>
      <c r="T439" s="26"/>
      <c r="U439" s="26"/>
      <c r="V439" s="172">
        <f>IF(Tabel3[[#This Row],[Prestatienorm inschrijver]]=0,0,Tabel3[[#This Row],[M2 op basis van uitvoeringsmomenten]]/Tabel3[[#This Row],[Prestatienorm inschrijver]])</f>
        <v>13.333333333333334</v>
      </c>
      <c r="W439" s="174">
        <f>Tabel3[[#This Row],[Aantal uur per jaar]]*$V$4</f>
        <v>13.333333333333334</v>
      </c>
      <c r="X439" s="76"/>
    </row>
    <row r="440" spans="1:24" ht="14.1" customHeight="1" x14ac:dyDescent="0.25">
      <c r="A440" s="210" t="str">
        <f>_xlfn.CONCAT(Tabel3[[#This Row],[Locatie]],Tabel3[[#This Row],[Vloergroep]])</f>
        <v>De MarkeHarde vloer</v>
      </c>
      <c r="C440" s="69" t="s">
        <v>242</v>
      </c>
      <c r="D440" s="70" t="s">
        <v>799</v>
      </c>
      <c r="E440" s="71" t="s">
        <v>8</v>
      </c>
      <c r="F440" s="72"/>
      <c r="G440" s="73" t="s">
        <v>243</v>
      </c>
      <c r="H440" s="73" t="s">
        <v>762</v>
      </c>
      <c r="I440" s="73" t="s">
        <v>33</v>
      </c>
      <c r="J440" s="73" t="s">
        <v>902</v>
      </c>
      <c r="K440" s="74">
        <v>35</v>
      </c>
      <c r="L440" s="157">
        <v>40</v>
      </c>
      <c r="M440" s="158" t="s">
        <v>879</v>
      </c>
      <c r="N440" s="158">
        <f>IF(Tabel3[[#This Row],[Uitvoerings-
momenten]]=0,0,Tabel3[[#This Row],[M2 vloer ]])</f>
        <v>35</v>
      </c>
      <c r="O4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0" s="151">
        <f>Tabel3[[#This Row],[M2 vloer ]]*Tabel3[[#This Row],[Uitvoerings-
momenten]]</f>
        <v>7000</v>
      </c>
      <c r="Q440" s="165">
        <f>VLOOKUP(Tabel3[[#This Row],[Frequentie]],Transformatie!$B$4:$D$12,3,0)</f>
        <v>10</v>
      </c>
      <c r="R440" s="26">
        <f>IF(Tabel3[[#This Row],[M2 op basis van uitvoeringsmomenten]]=0,0,VLOOKUP(Tabel3[[#This Row],[Ruimte categorie]],'4. Normen &amp; Tarieven'!$C$8:$L$27,Tabel3[[#This Row],[Transformatie]],0))</f>
        <v>100</v>
      </c>
      <c r="S440" s="26"/>
      <c r="T440" s="26"/>
      <c r="U440" s="26"/>
      <c r="V440" s="172">
        <f>IF(Tabel3[[#This Row],[Prestatienorm inschrijver]]=0,0,Tabel3[[#This Row],[M2 op basis van uitvoeringsmomenten]]/Tabel3[[#This Row],[Prestatienorm inschrijver]])</f>
        <v>70</v>
      </c>
      <c r="W440" s="174">
        <f>Tabel3[[#This Row],[Aantal uur per jaar]]*$V$4</f>
        <v>70</v>
      </c>
      <c r="X440" s="76"/>
    </row>
    <row r="441" spans="1:24" ht="14.1" customHeight="1" x14ac:dyDescent="0.25">
      <c r="A441" s="210" t="str">
        <f>_xlfn.CONCAT(Tabel3[[#This Row],[Locatie]],Tabel3[[#This Row],[Vloergroep]])</f>
        <v>De MarkeHarde vloer</v>
      </c>
      <c r="C441" s="69" t="s">
        <v>242</v>
      </c>
      <c r="D441" s="70" t="s">
        <v>799</v>
      </c>
      <c r="E441" s="71" t="s">
        <v>8</v>
      </c>
      <c r="F441" s="72"/>
      <c r="G441" s="73" t="s">
        <v>173</v>
      </c>
      <c r="H441" s="77" t="s">
        <v>25</v>
      </c>
      <c r="I441" s="73" t="s">
        <v>33</v>
      </c>
      <c r="J441" s="73" t="s">
        <v>902</v>
      </c>
      <c r="K441" s="74">
        <v>4.13</v>
      </c>
      <c r="L441" s="157">
        <v>40</v>
      </c>
      <c r="M441" s="158" t="s">
        <v>877</v>
      </c>
      <c r="N441" s="158">
        <f>IF(Tabel3[[#This Row],[Uitvoerings-
momenten]]=0,0,Tabel3[[#This Row],[M2 vloer ]])</f>
        <v>4.13</v>
      </c>
      <c r="O4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41" s="151">
        <f>Tabel3[[#This Row],[M2 vloer ]]*Tabel3[[#This Row],[Uitvoerings-
momenten]]</f>
        <v>495.59999999999997</v>
      </c>
      <c r="Q441" s="165">
        <f>VLOOKUP(Tabel3[[#This Row],[Frequentie]],Transformatie!$B$4:$D$12,3,0)</f>
        <v>8</v>
      </c>
      <c r="R441" s="26">
        <f>IF(Tabel3[[#This Row],[M2 op basis van uitvoeringsmomenten]]=0,0,VLOOKUP(Tabel3[[#This Row],[Ruimte categorie]],'4. Normen &amp; Tarieven'!$C$8:$L$27,Tabel3[[#This Row],[Transformatie]],0))</f>
        <v>90</v>
      </c>
      <c r="S441" s="26"/>
      <c r="T441" s="26"/>
      <c r="U441" s="26"/>
      <c r="V441" s="172">
        <f>IF(Tabel3[[#This Row],[Prestatienorm inschrijver]]=0,0,Tabel3[[#This Row],[M2 op basis van uitvoeringsmomenten]]/Tabel3[[#This Row],[Prestatienorm inschrijver]])</f>
        <v>5.5066666666666659</v>
      </c>
      <c r="W441" s="174">
        <f>Tabel3[[#This Row],[Aantal uur per jaar]]*$V$4</f>
        <v>5.5066666666666659</v>
      </c>
      <c r="X441" s="76"/>
    </row>
    <row r="442" spans="1:24" ht="14.1" customHeight="1" x14ac:dyDescent="0.25">
      <c r="A442" s="210" t="str">
        <f>_xlfn.CONCAT(Tabel3[[#This Row],[Locatie]],Tabel3[[#This Row],[Vloergroep]])</f>
        <v>De MarkeHarde vloer</v>
      </c>
      <c r="C442" s="69" t="s">
        <v>242</v>
      </c>
      <c r="D442" s="70" t="s">
        <v>799</v>
      </c>
      <c r="E442" s="71" t="s">
        <v>8</v>
      </c>
      <c r="F442" s="72" t="s">
        <v>244</v>
      </c>
      <c r="G442" s="73" t="s">
        <v>245</v>
      </c>
      <c r="H442" s="73" t="s">
        <v>821</v>
      </c>
      <c r="I442" s="73" t="s">
        <v>11</v>
      </c>
      <c r="J442" s="73" t="s">
        <v>902</v>
      </c>
      <c r="K442" s="74">
        <v>25</v>
      </c>
      <c r="L442" s="157">
        <v>40</v>
      </c>
      <c r="M442" s="158" t="s">
        <v>879</v>
      </c>
      <c r="N442" s="158">
        <f>IF(Tabel3[[#This Row],[Uitvoerings-
momenten]]=0,0,Tabel3[[#This Row],[M2 vloer ]])</f>
        <v>25</v>
      </c>
      <c r="O4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2" s="151">
        <f>Tabel3[[#This Row],[M2 vloer ]]*Tabel3[[#This Row],[Uitvoerings-
momenten]]</f>
        <v>5000</v>
      </c>
      <c r="Q442" s="165">
        <f>VLOOKUP(Tabel3[[#This Row],[Frequentie]],Transformatie!$B$4:$D$12,3,0)</f>
        <v>10</v>
      </c>
      <c r="R442" s="26">
        <f>IF(Tabel3[[#This Row],[M2 op basis van uitvoeringsmomenten]]=0,0,VLOOKUP(Tabel3[[#This Row],[Ruimte categorie]],'4. Normen &amp; Tarieven'!$C$8:$L$27,Tabel3[[#This Row],[Transformatie]],0))</f>
        <v>100</v>
      </c>
      <c r="S442" s="26"/>
      <c r="T442" s="26"/>
      <c r="U442" s="26"/>
      <c r="V442" s="172">
        <f>IF(Tabel3[[#This Row],[Prestatienorm inschrijver]]=0,0,Tabel3[[#This Row],[M2 op basis van uitvoeringsmomenten]]/Tabel3[[#This Row],[Prestatienorm inschrijver]])</f>
        <v>50</v>
      </c>
      <c r="W442" s="174">
        <f>Tabel3[[#This Row],[Aantal uur per jaar]]*$V$4</f>
        <v>50</v>
      </c>
      <c r="X442" s="76"/>
    </row>
    <row r="443" spans="1:24" ht="14.1" customHeight="1" x14ac:dyDescent="0.25">
      <c r="A443" s="210" t="str">
        <f>_xlfn.CONCAT(Tabel3[[#This Row],[Locatie]],Tabel3[[#This Row],[Vloergroep]])</f>
        <v>De MarkeHarde vloer</v>
      </c>
      <c r="C443" s="69" t="s">
        <v>242</v>
      </c>
      <c r="D443" s="70" t="s">
        <v>799</v>
      </c>
      <c r="E443" s="71" t="s">
        <v>8</v>
      </c>
      <c r="F443" s="72" t="s">
        <v>244</v>
      </c>
      <c r="G443" s="73" t="s">
        <v>246</v>
      </c>
      <c r="H443" s="73" t="s">
        <v>821</v>
      </c>
      <c r="I443" s="73" t="s">
        <v>11</v>
      </c>
      <c r="J443" s="73" t="s">
        <v>902</v>
      </c>
      <c r="K443" s="74">
        <v>25</v>
      </c>
      <c r="L443" s="157">
        <v>40</v>
      </c>
      <c r="M443" s="158" t="s">
        <v>879</v>
      </c>
      <c r="N443" s="158">
        <f>IF(Tabel3[[#This Row],[Uitvoerings-
momenten]]=0,0,Tabel3[[#This Row],[M2 vloer ]])</f>
        <v>25</v>
      </c>
      <c r="O4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3" s="151">
        <f>Tabel3[[#This Row],[M2 vloer ]]*Tabel3[[#This Row],[Uitvoerings-
momenten]]</f>
        <v>5000</v>
      </c>
      <c r="Q443" s="165">
        <f>VLOOKUP(Tabel3[[#This Row],[Frequentie]],Transformatie!$B$4:$D$12,3,0)</f>
        <v>10</v>
      </c>
      <c r="R443" s="26">
        <f>IF(Tabel3[[#This Row],[M2 op basis van uitvoeringsmomenten]]=0,0,VLOOKUP(Tabel3[[#This Row],[Ruimte categorie]],'4. Normen &amp; Tarieven'!$C$8:$L$27,Tabel3[[#This Row],[Transformatie]],0))</f>
        <v>100</v>
      </c>
      <c r="S443" s="26"/>
      <c r="T443" s="26"/>
      <c r="U443" s="26"/>
      <c r="V443" s="172">
        <f>IF(Tabel3[[#This Row],[Prestatienorm inschrijver]]=0,0,Tabel3[[#This Row],[M2 op basis van uitvoeringsmomenten]]/Tabel3[[#This Row],[Prestatienorm inschrijver]])</f>
        <v>50</v>
      </c>
      <c r="W443" s="174">
        <f>Tabel3[[#This Row],[Aantal uur per jaar]]*$V$4</f>
        <v>50</v>
      </c>
      <c r="X443" s="76"/>
    </row>
    <row r="444" spans="1:24" ht="14.1" customHeight="1" x14ac:dyDescent="0.25">
      <c r="A444" s="210" t="str">
        <f>_xlfn.CONCAT(Tabel3[[#This Row],[Locatie]],Tabel3[[#This Row],[Vloergroep]])</f>
        <v>De MarkeHarde vloer</v>
      </c>
      <c r="C444" s="69" t="s">
        <v>242</v>
      </c>
      <c r="D444" s="70" t="s">
        <v>799</v>
      </c>
      <c r="E444" s="71" t="s">
        <v>8</v>
      </c>
      <c r="F444" s="72" t="s">
        <v>244</v>
      </c>
      <c r="G444" s="73" t="s">
        <v>247</v>
      </c>
      <c r="H444" s="73" t="s">
        <v>821</v>
      </c>
      <c r="I444" s="73" t="s">
        <v>11</v>
      </c>
      <c r="J444" s="73" t="s">
        <v>902</v>
      </c>
      <c r="K444" s="74">
        <v>25</v>
      </c>
      <c r="L444" s="157">
        <v>40</v>
      </c>
      <c r="M444" s="158" t="s">
        <v>879</v>
      </c>
      <c r="N444" s="158">
        <f>IF(Tabel3[[#This Row],[Uitvoerings-
momenten]]=0,0,Tabel3[[#This Row],[M2 vloer ]])</f>
        <v>25</v>
      </c>
      <c r="O4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4" s="151">
        <f>Tabel3[[#This Row],[M2 vloer ]]*Tabel3[[#This Row],[Uitvoerings-
momenten]]</f>
        <v>5000</v>
      </c>
      <c r="Q444" s="165">
        <f>VLOOKUP(Tabel3[[#This Row],[Frequentie]],Transformatie!$B$4:$D$12,3,0)</f>
        <v>10</v>
      </c>
      <c r="R444" s="26">
        <f>IF(Tabel3[[#This Row],[M2 op basis van uitvoeringsmomenten]]=0,0,VLOOKUP(Tabel3[[#This Row],[Ruimte categorie]],'4. Normen &amp; Tarieven'!$C$8:$L$27,Tabel3[[#This Row],[Transformatie]],0))</f>
        <v>100</v>
      </c>
      <c r="S444" s="26"/>
      <c r="T444" s="26"/>
      <c r="U444" s="26"/>
      <c r="V444" s="172">
        <f>IF(Tabel3[[#This Row],[Prestatienorm inschrijver]]=0,0,Tabel3[[#This Row],[M2 op basis van uitvoeringsmomenten]]/Tabel3[[#This Row],[Prestatienorm inschrijver]])</f>
        <v>50</v>
      </c>
      <c r="W444" s="174">
        <f>Tabel3[[#This Row],[Aantal uur per jaar]]*$V$4</f>
        <v>50</v>
      </c>
      <c r="X444" s="76"/>
    </row>
    <row r="445" spans="1:24" ht="14.1" customHeight="1" x14ac:dyDescent="0.25">
      <c r="A445" s="210" t="str">
        <f>_xlfn.CONCAT(Tabel3[[#This Row],[Locatie]],Tabel3[[#This Row],[Vloergroep]])</f>
        <v>De MarkeHarde vloer</v>
      </c>
      <c r="C445" s="69" t="s">
        <v>242</v>
      </c>
      <c r="D445" s="70" t="s">
        <v>799</v>
      </c>
      <c r="E445" s="71" t="s">
        <v>8</v>
      </c>
      <c r="F445" s="72" t="s">
        <v>248</v>
      </c>
      <c r="G445" s="73" t="s">
        <v>249</v>
      </c>
      <c r="H445" s="73" t="s">
        <v>761</v>
      </c>
      <c r="I445" s="73" t="s">
        <v>33</v>
      </c>
      <c r="J445" s="73" t="s">
        <v>902</v>
      </c>
      <c r="K445" s="74">
        <v>7.9</v>
      </c>
      <c r="L445" s="157">
        <v>40</v>
      </c>
      <c r="M445" s="158" t="s">
        <v>879</v>
      </c>
      <c r="N445" s="158">
        <f>IF(Tabel3[[#This Row],[Uitvoerings-
momenten]]=0,0,Tabel3[[#This Row],[M2 vloer ]])</f>
        <v>7.9</v>
      </c>
      <c r="O4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5" s="151">
        <f>Tabel3[[#This Row],[M2 vloer ]]*Tabel3[[#This Row],[Uitvoerings-
momenten]]</f>
        <v>1580</v>
      </c>
      <c r="Q445" s="165">
        <f>VLOOKUP(Tabel3[[#This Row],[Frequentie]],Transformatie!$B$4:$D$12,3,0)</f>
        <v>10</v>
      </c>
      <c r="R445" s="26">
        <f>IF(Tabel3[[#This Row],[M2 op basis van uitvoeringsmomenten]]=0,0,VLOOKUP(Tabel3[[#This Row],[Ruimte categorie]],'4. Normen &amp; Tarieven'!$C$8:$L$27,Tabel3[[#This Row],[Transformatie]],0))</f>
        <v>100</v>
      </c>
      <c r="S445" s="26"/>
      <c r="T445" s="26"/>
      <c r="U445" s="26"/>
      <c r="V445" s="172">
        <f>IF(Tabel3[[#This Row],[Prestatienorm inschrijver]]=0,0,Tabel3[[#This Row],[M2 op basis van uitvoeringsmomenten]]/Tabel3[[#This Row],[Prestatienorm inschrijver]])</f>
        <v>15.8</v>
      </c>
      <c r="W445" s="174">
        <f>Tabel3[[#This Row],[Aantal uur per jaar]]*$V$4</f>
        <v>15.8</v>
      </c>
      <c r="X445" s="76"/>
    </row>
    <row r="446" spans="1:24" ht="14.1" customHeight="1" x14ac:dyDescent="0.25">
      <c r="A446" s="210" t="str">
        <f>_xlfn.CONCAT(Tabel3[[#This Row],[Locatie]],Tabel3[[#This Row],[Vloergroep]])</f>
        <v>De MarkeHarde vloer</v>
      </c>
      <c r="C446" s="69" t="s">
        <v>242</v>
      </c>
      <c r="D446" s="70" t="s">
        <v>799</v>
      </c>
      <c r="E446" s="71" t="s">
        <v>8</v>
      </c>
      <c r="F446" s="72" t="s">
        <v>250</v>
      </c>
      <c r="G446" s="73" t="s">
        <v>251</v>
      </c>
      <c r="H446" s="73" t="s">
        <v>761</v>
      </c>
      <c r="I446" s="73" t="s">
        <v>33</v>
      </c>
      <c r="J446" s="73" t="s">
        <v>902</v>
      </c>
      <c r="K446" s="74">
        <v>6.16</v>
      </c>
      <c r="L446" s="157">
        <v>40</v>
      </c>
      <c r="M446" s="158" t="s">
        <v>875</v>
      </c>
      <c r="N446" s="158">
        <f>IF(Tabel3[[#This Row],[Uitvoerings-
momenten]]=0,0,Tabel3[[#This Row],[M2 vloer ]])</f>
        <v>6.16</v>
      </c>
      <c r="O4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6" s="151">
        <f>Tabel3[[#This Row],[M2 vloer ]]*Tabel3[[#This Row],[Uitvoerings-
momenten]]</f>
        <v>246.4</v>
      </c>
      <c r="Q446" s="165">
        <f>VLOOKUP(Tabel3[[#This Row],[Frequentie]],Transformatie!$B$4:$D$12,3,0)</f>
        <v>6</v>
      </c>
      <c r="R446" s="26">
        <f>IF(Tabel3[[#This Row],[M2 op basis van uitvoeringsmomenten]]=0,0,VLOOKUP(Tabel3[[#This Row],[Ruimte categorie]],'4. Normen &amp; Tarieven'!$C$8:$L$27,Tabel3[[#This Row],[Transformatie]],0))</f>
        <v>100</v>
      </c>
      <c r="S446" s="26"/>
      <c r="T446" s="26"/>
      <c r="U446" s="26"/>
      <c r="V446" s="172">
        <f>IF(Tabel3[[#This Row],[Prestatienorm inschrijver]]=0,0,Tabel3[[#This Row],[M2 op basis van uitvoeringsmomenten]]/Tabel3[[#This Row],[Prestatienorm inschrijver]])</f>
        <v>2.464</v>
      </c>
      <c r="W446" s="174">
        <f>Tabel3[[#This Row],[Aantal uur per jaar]]*$V$4</f>
        <v>2.464</v>
      </c>
      <c r="X446" s="76"/>
    </row>
    <row r="447" spans="1:24" ht="14.1" customHeight="1" x14ac:dyDescent="0.25">
      <c r="A447" s="210" t="str">
        <f>_xlfn.CONCAT(Tabel3[[#This Row],[Locatie]],Tabel3[[#This Row],[Vloergroep]])</f>
        <v>De MarkeHarde vloer</v>
      </c>
      <c r="C447" s="69" t="s">
        <v>242</v>
      </c>
      <c r="D447" s="70" t="s">
        <v>799</v>
      </c>
      <c r="E447" s="71" t="s">
        <v>8</v>
      </c>
      <c r="F447" s="72" t="s">
        <v>252</v>
      </c>
      <c r="G447" s="73" t="s">
        <v>251</v>
      </c>
      <c r="H447" s="73" t="s">
        <v>761</v>
      </c>
      <c r="I447" s="73" t="s">
        <v>33</v>
      </c>
      <c r="J447" s="73" t="s">
        <v>902</v>
      </c>
      <c r="K447" s="74">
        <v>5.27</v>
      </c>
      <c r="L447" s="157">
        <v>40</v>
      </c>
      <c r="M447" s="158" t="s">
        <v>875</v>
      </c>
      <c r="N447" s="158">
        <f>IF(Tabel3[[#This Row],[Uitvoerings-
momenten]]=0,0,Tabel3[[#This Row],[M2 vloer ]])</f>
        <v>5.27</v>
      </c>
      <c r="O4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7" s="151">
        <f>Tabel3[[#This Row],[M2 vloer ]]*Tabel3[[#This Row],[Uitvoerings-
momenten]]</f>
        <v>210.79999999999998</v>
      </c>
      <c r="Q447" s="165">
        <f>VLOOKUP(Tabel3[[#This Row],[Frequentie]],Transformatie!$B$4:$D$12,3,0)</f>
        <v>6</v>
      </c>
      <c r="R447" s="26">
        <f>IF(Tabel3[[#This Row],[M2 op basis van uitvoeringsmomenten]]=0,0,VLOOKUP(Tabel3[[#This Row],[Ruimte categorie]],'4. Normen &amp; Tarieven'!$C$8:$L$27,Tabel3[[#This Row],[Transformatie]],0))</f>
        <v>100</v>
      </c>
      <c r="S447" s="26"/>
      <c r="T447" s="26"/>
      <c r="U447" s="26"/>
      <c r="V447" s="172">
        <f>IF(Tabel3[[#This Row],[Prestatienorm inschrijver]]=0,0,Tabel3[[#This Row],[M2 op basis van uitvoeringsmomenten]]/Tabel3[[#This Row],[Prestatienorm inschrijver]])</f>
        <v>2.1079999999999997</v>
      </c>
      <c r="W447" s="174">
        <f>Tabel3[[#This Row],[Aantal uur per jaar]]*$V$4</f>
        <v>2.1079999999999997</v>
      </c>
      <c r="X447" s="76"/>
    </row>
    <row r="448" spans="1:24" ht="14.1" customHeight="1" x14ac:dyDescent="0.25">
      <c r="A448" s="210" t="str">
        <f>_xlfn.CONCAT(Tabel3[[#This Row],[Locatie]],Tabel3[[#This Row],[Vloergroep]])</f>
        <v>De MarkeHarde vloer</v>
      </c>
      <c r="C448" s="69" t="s">
        <v>242</v>
      </c>
      <c r="D448" s="70" t="s">
        <v>799</v>
      </c>
      <c r="E448" s="71" t="s">
        <v>8</v>
      </c>
      <c r="F448" s="72" t="s">
        <v>253</v>
      </c>
      <c r="G448" s="73" t="s">
        <v>178</v>
      </c>
      <c r="H448" s="73" t="s">
        <v>817</v>
      </c>
      <c r="I448" s="73" t="s">
        <v>33</v>
      </c>
      <c r="J448" s="73" t="s">
        <v>902</v>
      </c>
      <c r="K448" s="74">
        <v>29.26</v>
      </c>
      <c r="L448" s="157">
        <v>40</v>
      </c>
      <c r="M448" s="158" t="s">
        <v>879</v>
      </c>
      <c r="N448" s="158">
        <f>IF(Tabel3[[#This Row],[Uitvoerings-
momenten]]=0,0,Tabel3[[#This Row],[M2 vloer ]])</f>
        <v>29.26</v>
      </c>
      <c r="O4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8" s="151">
        <f>Tabel3[[#This Row],[M2 vloer ]]*Tabel3[[#This Row],[Uitvoerings-
momenten]]</f>
        <v>5852</v>
      </c>
      <c r="Q448" s="165">
        <f>VLOOKUP(Tabel3[[#This Row],[Frequentie]],Transformatie!$B$4:$D$12,3,0)</f>
        <v>10</v>
      </c>
      <c r="R448" s="26">
        <f>IF(Tabel3[[#This Row],[M2 op basis van uitvoeringsmomenten]]=0,0,VLOOKUP(Tabel3[[#This Row],[Ruimte categorie]],'4. Normen &amp; Tarieven'!$C$8:$L$27,Tabel3[[#This Row],[Transformatie]],0))</f>
        <v>100</v>
      </c>
      <c r="S448" s="26"/>
      <c r="T448" s="26"/>
      <c r="U448" s="26"/>
      <c r="V448" s="172">
        <f>IF(Tabel3[[#This Row],[Prestatienorm inschrijver]]=0,0,Tabel3[[#This Row],[M2 op basis van uitvoeringsmomenten]]/Tabel3[[#This Row],[Prestatienorm inschrijver]])</f>
        <v>58.52</v>
      </c>
      <c r="W448" s="174">
        <f>Tabel3[[#This Row],[Aantal uur per jaar]]*$V$4</f>
        <v>58.52</v>
      </c>
      <c r="X448" s="76"/>
    </row>
    <row r="449" spans="1:24" ht="14.1" customHeight="1" x14ac:dyDescent="0.25">
      <c r="A449" s="210" t="str">
        <f>_xlfn.CONCAT(Tabel3[[#This Row],[Locatie]],Tabel3[[#This Row],[Vloergroep]])</f>
        <v>De MarkeHarde vloer</v>
      </c>
      <c r="C449" s="69" t="s">
        <v>242</v>
      </c>
      <c r="D449" s="70" t="s">
        <v>799</v>
      </c>
      <c r="E449" s="71" t="s">
        <v>8</v>
      </c>
      <c r="F449" s="72" t="s">
        <v>254</v>
      </c>
      <c r="G449" s="73" t="s">
        <v>32</v>
      </c>
      <c r="H449" s="73" t="s">
        <v>815</v>
      </c>
      <c r="I449" s="73" t="s">
        <v>33</v>
      </c>
      <c r="J449" s="73" t="s">
        <v>902</v>
      </c>
      <c r="K449" s="74">
        <v>18.98</v>
      </c>
      <c r="L449" s="157">
        <v>40</v>
      </c>
      <c r="M449" s="158" t="s">
        <v>879</v>
      </c>
      <c r="N449" s="158">
        <f>IF(Tabel3[[#This Row],[Uitvoerings-
momenten]]=0,0,Tabel3[[#This Row],[M2 vloer ]])</f>
        <v>18.98</v>
      </c>
      <c r="O4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9" s="151">
        <f>Tabel3[[#This Row],[M2 vloer ]]*Tabel3[[#This Row],[Uitvoerings-
momenten]]</f>
        <v>3796</v>
      </c>
      <c r="Q449" s="165">
        <f>VLOOKUP(Tabel3[[#This Row],[Frequentie]],Transformatie!$B$4:$D$12,3,0)</f>
        <v>10</v>
      </c>
      <c r="R449" s="26">
        <f>IF(Tabel3[[#This Row],[M2 op basis van uitvoeringsmomenten]]=0,0,VLOOKUP(Tabel3[[#This Row],[Ruimte categorie]],'4. Normen &amp; Tarieven'!$C$8:$L$27,Tabel3[[#This Row],[Transformatie]],0))</f>
        <v>100</v>
      </c>
      <c r="S449" s="26"/>
      <c r="T449" s="26"/>
      <c r="U449" s="26"/>
      <c r="V449" s="172">
        <f>IF(Tabel3[[#This Row],[Prestatienorm inschrijver]]=0,0,Tabel3[[#This Row],[M2 op basis van uitvoeringsmomenten]]/Tabel3[[#This Row],[Prestatienorm inschrijver]])</f>
        <v>37.96</v>
      </c>
      <c r="W449" s="174">
        <f>Tabel3[[#This Row],[Aantal uur per jaar]]*$V$4</f>
        <v>37.96</v>
      </c>
      <c r="X449" s="76"/>
    </row>
    <row r="450" spans="1:24" ht="14.1" customHeight="1" x14ac:dyDescent="0.25">
      <c r="A450" s="210" t="str">
        <f>_xlfn.CONCAT(Tabel3[[#This Row],[Locatie]],Tabel3[[#This Row],[Vloergroep]])</f>
        <v>De MarkeHarde vloer</v>
      </c>
      <c r="C450" s="69" t="s">
        <v>242</v>
      </c>
      <c r="D450" s="70" t="s">
        <v>799</v>
      </c>
      <c r="E450" s="71" t="s">
        <v>8</v>
      </c>
      <c r="F450" s="72" t="s">
        <v>255</v>
      </c>
      <c r="G450" s="73" t="s">
        <v>173</v>
      </c>
      <c r="H450" s="77" t="s">
        <v>25</v>
      </c>
      <c r="I450" s="73" t="s">
        <v>33</v>
      </c>
      <c r="J450" s="73" t="s">
        <v>902</v>
      </c>
      <c r="K450" s="74">
        <v>3.8</v>
      </c>
      <c r="L450" s="157">
        <v>40</v>
      </c>
      <c r="M450" s="158" t="s">
        <v>877</v>
      </c>
      <c r="N450" s="158">
        <f>IF(Tabel3[[#This Row],[Uitvoerings-
momenten]]=0,0,Tabel3[[#This Row],[M2 vloer ]])</f>
        <v>3.8</v>
      </c>
      <c r="O4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0" s="151">
        <f>Tabel3[[#This Row],[M2 vloer ]]*Tabel3[[#This Row],[Uitvoerings-
momenten]]</f>
        <v>456</v>
      </c>
      <c r="Q450" s="165">
        <f>VLOOKUP(Tabel3[[#This Row],[Frequentie]],Transformatie!$B$4:$D$12,3,0)</f>
        <v>8</v>
      </c>
      <c r="R450" s="26">
        <f>IF(Tabel3[[#This Row],[M2 op basis van uitvoeringsmomenten]]=0,0,VLOOKUP(Tabel3[[#This Row],[Ruimte categorie]],'4. Normen &amp; Tarieven'!$C$8:$L$27,Tabel3[[#This Row],[Transformatie]],0))</f>
        <v>90</v>
      </c>
      <c r="S450" s="26"/>
      <c r="T450" s="26"/>
      <c r="U450" s="26"/>
      <c r="V450" s="172">
        <f>IF(Tabel3[[#This Row],[Prestatienorm inschrijver]]=0,0,Tabel3[[#This Row],[M2 op basis van uitvoeringsmomenten]]/Tabel3[[#This Row],[Prestatienorm inschrijver]])</f>
        <v>5.0666666666666664</v>
      </c>
      <c r="W450" s="174">
        <f>Tabel3[[#This Row],[Aantal uur per jaar]]*$V$4</f>
        <v>5.0666666666666664</v>
      </c>
      <c r="X450" s="76"/>
    </row>
    <row r="451" spans="1:24" ht="14.1" customHeight="1" x14ac:dyDescent="0.25">
      <c r="A451" s="210" t="str">
        <f>_xlfn.CONCAT(Tabel3[[#This Row],[Locatie]],Tabel3[[#This Row],[Vloergroep]])</f>
        <v>De MarkeHarde vloer</v>
      </c>
      <c r="C451" s="69" t="s">
        <v>242</v>
      </c>
      <c r="D451" s="70" t="s">
        <v>799</v>
      </c>
      <c r="E451" s="71" t="s">
        <v>8</v>
      </c>
      <c r="F451" s="72" t="s">
        <v>256</v>
      </c>
      <c r="G451" s="73" t="s">
        <v>257</v>
      </c>
      <c r="H451" s="73" t="s">
        <v>25</v>
      </c>
      <c r="I451" s="73" t="s">
        <v>33</v>
      </c>
      <c r="J451" s="73" t="s">
        <v>902</v>
      </c>
      <c r="K451" s="74">
        <v>10.220000000000001</v>
      </c>
      <c r="L451" s="157">
        <v>40</v>
      </c>
      <c r="M451" s="158" t="s">
        <v>877</v>
      </c>
      <c r="N451" s="158">
        <f>IF(Tabel3[[#This Row],[Uitvoerings-
momenten]]=0,0,Tabel3[[#This Row],[M2 vloer ]])</f>
        <v>10.220000000000001</v>
      </c>
      <c r="O4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1" s="151">
        <f>Tabel3[[#This Row],[M2 vloer ]]*Tabel3[[#This Row],[Uitvoerings-
momenten]]</f>
        <v>1226.4000000000001</v>
      </c>
      <c r="Q451" s="165">
        <f>VLOOKUP(Tabel3[[#This Row],[Frequentie]],Transformatie!$B$4:$D$12,3,0)</f>
        <v>8</v>
      </c>
      <c r="R451" s="26">
        <f>IF(Tabel3[[#This Row],[M2 op basis van uitvoeringsmomenten]]=0,0,VLOOKUP(Tabel3[[#This Row],[Ruimte categorie]],'4. Normen &amp; Tarieven'!$C$8:$L$27,Tabel3[[#This Row],[Transformatie]],0))</f>
        <v>90</v>
      </c>
      <c r="S451" s="26"/>
      <c r="T451" s="26"/>
      <c r="U451" s="26"/>
      <c r="V451" s="172">
        <f>IF(Tabel3[[#This Row],[Prestatienorm inschrijver]]=0,0,Tabel3[[#This Row],[M2 op basis van uitvoeringsmomenten]]/Tabel3[[#This Row],[Prestatienorm inschrijver]])</f>
        <v>13.626666666666667</v>
      </c>
      <c r="W451" s="174">
        <f>Tabel3[[#This Row],[Aantal uur per jaar]]*$V$4</f>
        <v>13.626666666666667</v>
      </c>
      <c r="X451" s="76"/>
    </row>
    <row r="452" spans="1:24" ht="14.1" customHeight="1" x14ac:dyDescent="0.25">
      <c r="A452" s="210" t="str">
        <f>_xlfn.CONCAT(Tabel3[[#This Row],[Locatie]],Tabel3[[#This Row],[Vloergroep]])</f>
        <v>De MarkeHarde vloer</v>
      </c>
      <c r="C452" s="69" t="s">
        <v>242</v>
      </c>
      <c r="D452" s="70" t="s">
        <v>799</v>
      </c>
      <c r="E452" s="71" t="s">
        <v>8</v>
      </c>
      <c r="F452" s="72" t="s">
        <v>258</v>
      </c>
      <c r="G452" s="73" t="s">
        <v>259</v>
      </c>
      <c r="H452" s="73" t="s">
        <v>817</v>
      </c>
      <c r="I452" s="73" t="s">
        <v>33</v>
      </c>
      <c r="J452" s="73" t="s">
        <v>902</v>
      </c>
      <c r="K452" s="74">
        <v>12.05</v>
      </c>
      <c r="L452" s="157">
        <v>40</v>
      </c>
      <c r="M452" s="158" t="s">
        <v>877</v>
      </c>
      <c r="N452" s="158">
        <f>IF(Tabel3[[#This Row],[Uitvoerings-
momenten]]=0,0,Tabel3[[#This Row],[M2 vloer ]])</f>
        <v>12.05</v>
      </c>
      <c r="O4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2" s="151">
        <f>Tabel3[[#This Row],[M2 vloer ]]*Tabel3[[#This Row],[Uitvoerings-
momenten]]</f>
        <v>1446</v>
      </c>
      <c r="Q452" s="165">
        <f>VLOOKUP(Tabel3[[#This Row],[Frequentie]],Transformatie!$B$4:$D$12,3,0)</f>
        <v>8</v>
      </c>
      <c r="R452" s="26">
        <f>IF(Tabel3[[#This Row],[M2 op basis van uitvoeringsmomenten]]=0,0,VLOOKUP(Tabel3[[#This Row],[Ruimte categorie]],'4. Normen &amp; Tarieven'!$C$8:$L$27,Tabel3[[#This Row],[Transformatie]],0))</f>
        <v>90</v>
      </c>
      <c r="S452" s="26"/>
      <c r="T452" s="26"/>
      <c r="U452" s="26"/>
      <c r="V452" s="172">
        <f>IF(Tabel3[[#This Row],[Prestatienorm inschrijver]]=0,0,Tabel3[[#This Row],[M2 op basis van uitvoeringsmomenten]]/Tabel3[[#This Row],[Prestatienorm inschrijver]])</f>
        <v>16.066666666666666</v>
      </c>
      <c r="W452" s="174">
        <f>Tabel3[[#This Row],[Aantal uur per jaar]]*$V$4</f>
        <v>16.066666666666666</v>
      </c>
      <c r="X452" s="76"/>
    </row>
    <row r="453" spans="1:24" ht="14.1" customHeight="1" x14ac:dyDescent="0.25">
      <c r="A453" s="210" t="str">
        <f>_xlfn.CONCAT(Tabel3[[#This Row],[Locatie]],Tabel3[[#This Row],[Vloergroep]])</f>
        <v>De MarkeHarde vloer</v>
      </c>
      <c r="C453" s="69" t="s">
        <v>242</v>
      </c>
      <c r="D453" s="70" t="s">
        <v>799</v>
      </c>
      <c r="E453" s="71" t="s">
        <v>8</v>
      </c>
      <c r="F453" s="72" t="s">
        <v>260</v>
      </c>
      <c r="G453" s="70" t="s">
        <v>261</v>
      </c>
      <c r="H453" s="73" t="s">
        <v>760</v>
      </c>
      <c r="I453" s="73" t="s">
        <v>33</v>
      </c>
      <c r="J453" s="73" t="s">
        <v>902</v>
      </c>
      <c r="K453" s="74">
        <v>4.6900000000000004</v>
      </c>
      <c r="L453" s="157">
        <v>40</v>
      </c>
      <c r="M453" s="158" t="s">
        <v>879</v>
      </c>
      <c r="N453" s="158">
        <f>IF(Tabel3[[#This Row],[Uitvoerings-
momenten]]=0,0,Tabel3[[#This Row],[M2 vloer ]])</f>
        <v>4.6900000000000004</v>
      </c>
      <c r="O4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3" s="151">
        <f>Tabel3[[#This Row],[M2 vloer ]]*Tabel3[[#This Row],[Uitvoerings-
momenten]]</f>
        <v>938.00000000000011</v>
      </c>
      <c r="Q453" s="165">
        <f>VLOOKUP(Tabel3[[#This Row],[Frequentie]],Transformatie!$B$4:$D$12,3,0)</f>
        <v>10</v>
      </c>
      <c r="R453" s="26">
        <f>IF(Tabel3[[#This Row],[M2 op basis van uitvoeringsmomenten]]=0,0,VLOOKUP(Tabel3[[#This Row],[Ruimte categorie]],'4. Normen &amp; Tarieven'!$C$8:$L$27,Tabel3[[#This Row],[Transformatie]],0))</f>
        <v>100</v>
      </c>
      <c r="S453" s="26"/>
      <c r="T453" s="26"/>
      <c r="U453" s="26"/>
      <c r="V453" s="172">
        <f>IF(Tabel3[[#This Row],[Prestatienorm inschrijver]]=0,0,Tabel3[[#This Row],[M2 op basis van uitvoeringsmomenten]]/Tabel3[[#This Row],[Prestatienorm inschrijver]])</f>
        <v>9.3800000000000008</v>
      </c>
      <c r="W453" s="174">
        <f>Tabel3[[#This Row],[Aantal uur per jaar]]*$V$4</f>
        <v>9.3800000000000008</v>
      </c>
      <c r="X453" s="76"/>
    </row>
    <row r="454" spans="1:24" ht="14.1" customHeight="1" x14ac:dyDescent="0.25">
      <c r="A454" s="210" t="str">
        <f>_xlfn.CONCAT(Tabel3[[#This Row],[Locatie]],Tabel3[[#This Row],[Vloergroep]])</f>
        <v>De MarkeHarde vloer</v>
      </c>
      <c r="C454" s="69" t="s">
        <v>242</v>
      </c>
      <c r="D454" s="70" t="s">
        <v>799</v>
      </c>
      <c r="E454" s="71" t="s">
        <v>8</v>
      </c>
      <c r="F454" s="72" t="s">
        <v>262</v>
      </c>
      <c r="G454" s="73" t="s">
        <v>261</v>
      </c>
      <c r="H454" s="73" t="s">
        <v>760</v>
      </c>
      <c r="I454" s="73" t="s">
        <v>33</v>
      </c>
      <c r="J454" s="73" t="s">
        <v>902</v>
      </c>
      <c r="K454" s="74">
        <v>8</v>
      </c>
      <c r="L454" s="157">
        <v>40</v>
      </c>
      <c r="M454" s="158" t="s">
        <v>879</v>
      </c>
      <c r="N454" s="158">
        <f>IF(Tabel3[[#This Row],[Uitvoerings-
momenten]]=0,0,Tabel3[[#This Row],[M2 vloer ]])</f>
        <v>8</v>
      </c>
      <c r="O4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4" s="151">
        <f>Tabel3[[#This Row],[M2 vloer ]]*Tabel3[[#This Row],[Uitvoerings-
momenten]]</f>
        <v>1600</v>
      </c>
      <c r="Q454" s="165">
        <f>VLOOKUP(Tabel3[[#This Row],[Frequentie]],Transformatie!$B$4:$D$12,3,0)</f>
        <v>10</v>
      </c>
      <c r="R454" s="26">
        <f>IF(Tabel3[[#This Row],[M2 op basis van uitvoeringsmomenten]]=0,0,VLOOKUP(Tabel3[[#This Row],[Ruimte categorie]],'4. Normen &amp; Tarieven'!$C$8:$L$27,Tabel3[[#This Row],[Transformatie]],0))</f>
        <v>100</v>
      </c>
      <c r="S454" s="26"/>
      <c r="T454" s="26"/>
      <c r="U454" s="26"/>
      <c r="V454" s="172">
        <f>IF(Tabel3[[#This Row],[Prestatienorm inschrijver]]=0,0,Tabel3[[#This Row],[M2 op basis van uitvoeringsmomenten]]/Tabel3[[#This Row],[Prestatienorm inschrijver]])</f>
        <v>16</v>
      </c>
      <c r="W454" s="174">
        <f>Tabel3[[#This Row],[Aantal uur per jaar]]*$V$4</f>
        <v>16</v>
      </c>
      <c r="X454" s="76"/>
    </row>
    <row r="455" spans="1:24" ht="14.1" customHeight="1" x14ac:dyDescent="0.25">
      <c r="A455" s="210" t="str">
        <f>_xlfn.CONCAT(Tabel3[[#This Row],[Locatie]],Tabel3[[#This Row],[Vloergroep]])</f>
        <v>De MarkeHarde vloer</v>
      </c>
      <c r="C455" s="69" t="s">
        <v>242</v>
      </c>
      <c r="D455" s="70" t="s">
        <v>799</v>
      </c>
      <c r="E455" s="71" t="s">
        <v>8</v>
      </c>
      <c r="F455" s="72" t="s">
        <v>263</v>
      </c>
      <c r="G455" s="73" t="s">
        <v>29</v>
      </c>
      <c r="H455" s="73" t="s">
        <v>781</v>
      </c>
      <c r="I455" s="73" t="s">
        <v>33</v>
      </c>
      <c r="J455" s="73" t="s">
        <v>902</v>
      </c>
      <c r="K455" s="74">
        <v>2.5</v>
      </c>
      <c r="L455" s="157">
        <v>40</v>
      </c>
      <c r="M455" s="158" t="s">
        <v>879</v>
      </c>
      <c r="N455" s="158">
        <f>IF(Tabel3[[#This Row],[Uitvoerings-
momenten]]=0,0,Tabel3[[#This Row],[M2 vloer ]])</f>
        <v>2.5</v>
      </c>
      <c r="O4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5" s="151">
        <f>Tabel3[[#This Row],[M2 vloer ]]*Tabel3[[#This Row],[Uitvoerings-
momenten]]</f>
        <v>500</v>
      </c>
      <c r="Q455" s="165">
        <f>VLOOKUP(Tabel3[[#This Row],[Frequentie]],Transformatie!$B$4:$D$12,3,0)</f>
        <v>10</v>
      </c>
      <c r="R455" s="26">
        <f>IF(Tabel3[[#This Row],[M2 op basis van uitvoeringsmomenten]]=0,0,VLOOKUP(Tabel3[[#This Row],[Ruimte categorie]],'4. Normen &amp; Tarieven'!$C$8:$L$27,Tabel3[[#This Row],[Transformatie]],0))</f>
        <v>100</v>
      </c>
      <c r="S455" s="26"/>
      <c r="T455" s="26"/>
      <c r="U455" s="26"/>
      <c r="V455" s="172">
        <f>IF(Tabel3[[#This Row],[Prestatienorm inschrijver]]=0,0,Tabel3[[#This Row],[M2 op basis van uitvoeringsmomenten]]/Tabel3[[#This Row],[Prestatienorm inschrijver]])</f>
        <v>5</v>
      </c>
      <c r="W455" s="174">
        <f>Tabel3[[#This Row],[Aantal uur per jaar]]*$V$4</f>
        <v>5</v>
      </c>
      <c r="X455" s="76"/>
    </row>
    <row r="456" spans="1:24" ht="14.1" customHeight="1" x14ac:dyDescent="0.25">
      <c r="A456" s="210" t="str">
        <f>_xlfn.CONCAT(Tabel3[[#This Row],[Locatie]],Tabel3[[#This Row],[Vloergroep]])</f>
        <v>De MarkeHarde vloer</v>
      </c>
      <c r="C456" s="69" t="s">
        <v>242</v>
      </c>
      <c r="D456" s="70" t="s">
        <v>799</v>
      </c>
      <c r="E456" s="71" t="s">
        <v>8</v>
      </c>
      <c r="F456" s="72" t="s">
        <v>264</v>
      </c>
      <c r="G456" s="73" t="s">
        <v>167</v>
      </c>
      <c r="H456" s="73" t="s">
        <v>781</v>
      </c>
      <c r="I456" s="73" t="s">
        <v>33</v>
      </c>
      <c r="J456" s="73" t="s">
        <v>902</v>
      </c>
      <c r="K456" s="74">
        <v>4.13</v>
      </c>
      <c r="L456" s="157">
        <v>40</v>
      </c>
      <c r="M456" s="158" t="s">
        <v>879</v>
      </c>
      <c r="N456" s="158">
        <f>IF(Tabel3[[#This Row],[Uitvoerings-
momenten]]=0,0,Tabel3[[#This Row],[M2 vloer ]])</f>
        <v>4.13</v>
      </c>
      <c r="O4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6" s="151">
        <f>Tabel3[[#This Row],[M2 vloer ]]*Tabel3[[#This Row],[Uitvoerings-
momenten]]</f>
        <v>826</v>
      </c>
      <c r="Q456" s="165">
        <f>VLOOKUP(Tabel3[[#This Row],[Frequentie]],Transformatie!$B$4:$D$12,3,0)</f>
        <v>10</v>
      </c>
      <c r="R456" s="26">
        <f>IF(Tabel3[[#This Row],[M2 op basis van uitvoeringsmomenten]]=0,0,VLOOKUP(Tabel3[[#This Row],[Ruimte categorie]],'4. Normen &amp; Tarieven'!$C$8:$L$27,Tabel3[[#This Row],[Transformatie]],0))</f>
        <v>100</v>
      </c>
      <c r="S456" s="26"/>
      <c r="T456" s="26"/>
      <c r="U456" s="26"/>
      <c r="V456" s="172">
        <f>IF(Tabel3[[#This Row],[Prestatienorm inschrijver]]=0,0,Tabel3[[#This Row],[M2 op basis van uitvoeringsmomenten]]/Tabel3[[#This Row],[Prestatienorm inschrijver]])</f>
        <v>8.26</v>
      </c>
      <c r="W456" s="174">
        <f>Tabel3[[#This Row],[Aantal uur per jaar]]*$V$4</f>
        <v>8.26</v>
      </c>
      <c r="X456" s="76"/>
    </row>
    <row r="457" spans="1:24" ht="14.1" customHeight="1" x14ac:dyDescent="0.25">
      <c r="A457" s="210" t="str">
        <f>_xlfn.CONCAT(Tabel3[[#This Row],[Locatie]],Tabel3[[#This Row],[Vloergroep]])</f>
        <v>De MarkeHarde vloer</v>
      </c>
      <c r="C457" s="69" t="s">
        <v>242</v>
      </c>
      <c r="D457" s="70" t="s">
        <v>799</v>
      </c>
      <c r="E457" s="71" t="s">
        <v>8</v>
      </c>
      <c r="F457" s="72" t="s">
        <v>265</v>
      </c>
      <c r="G457" s="73" t="s">
        <v>266</v>
      </c>
      <c r="H457" s="73" t="s">
        <v>756</v>
      </c>
      <c r="I457" s="73" t="s">
        <v>33</v>
      </c>
      <c r="J457" s="73" t="s">
        <v>902</v>
      </c>
      <c r="K457" s="74">
        <v>8.2799999999999994</v>
      </c>
      <c r="L457" s="157">
        <v>40</v>
      </c>
      <c r="M457" s="158" t="s">
        <v>886</v>
      </c>
      <c r="N457" s="158">
        <f>IF(Tabel3[[#This Row],[Uitvoerings-
momenten]]=0,0,Tabel3[[#This Row],[M2 vloer ]])</f>
        <v>0</v>
      </c>
      <c r="O4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7" s="151">
        <f>Tabel3[[#This Row],[M2 vloer ]]*Tabel3[[#This Row],[Uitvoerings-
momenten]]</f>
        <v>0</v>
      </c>
      <c r="Q457" s="165">
        <f>VLOOKUP(Tabel3[[#This Row],[Frequentie]],Transformatie!$B$4:$D$12,3,0)</f>
        <v>0</v>
      </c>
      <c r="R457" s="26">
        <f>IF(Tabel3[[#This Row],[M2 op basis van uitvoeringsmomenten]]=0,0,VLOOKUP(Tabel3[[#This Row],[Ruimte categorie]],'4. Normen &amp; Tarieven'!$C$8:$L$27,Tabel3[[#This Row],[Transformatie]],0))</f>
        <v>0</v>
      </c>
      <c r="S457" s="26"/>
      <c r="T457" s="26"/>
      <c r="U457" s="26"/>
      <c r="V457" s="172">
        <f>IF(Tabel3[[#This Row],[Prestatienorm inschrijver]]=0,0,Tabel3[[#This Row],[M2 op basis van uitvoeringsmomenten]]/Tabel3[[#This Row],[Prestatienorm inschrijver]])</f>
        <v>0</v>
      </c>
      <c r="W457" s="174">
        <f>Tabel3[[#This Row],[Aantal uur per jaar]]*$V$4</f>
        <v>0</v>
      </c>
      <c r="X457" s="76"/>
    </row>
    <row r="458" spans="1:24" ht="14.1" customHeight="1" x14ac:dyDescent="0.25">
      <c r="A458" s="210" t="str">
        <f>_xlfn.CONCAT(Tabel3[[#This Row],[Locatie]],Tabel3[[#This Row],[Vloergroep]])</f>
        <v>De MarkeHarde vloer</v>
      </c>
      <c r="C458" s="69" t="s">
        <v>242</v>
      </c>
      <c r="D458" s="70" t="s">
        <v>799</v>
      </c>
      <c r="E458" s="71" t="s">
        <v>8</v>
      </c>
      <c r="F458" s="72" t="s">
        <v>267</v>
      </c>
      <c r="G458" s="73" t="s">
        <v>115</v>
      </c>
      <c r="H458" s="73" t="s">
        <v>756</v>
      </c>
      <c r="I458" s="73" t="s">
        <v>33</v>
      </c>
      <c r="J458" s="73" t="s">
        <v>902</v>
      </c>
      <c r="K458" s="74">
        <v>1.62</v>
      </c>
      <c r="L458" s="157">
        <v>40</v>
      </c>
      <c r="M458" s="158" t="s">
        <v>886</v>
      </c>
      <c r="N458" s="158">
        <f>IF(Tabel3[[#This Row],[Uitvoerings-
momenten]]=0,0,Tabel3[[#This Row],[M2 vloer ]])</f>
        <v>0</v>
      </c>
      <c r="O4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8" s="151">
        <f>Tabel3[[#This Row],[M2 vloer ]]*Tabel3[[#This Row],[Uitvoerings-
momenten]]</f>
        <v>0</v>
      </c>
      <c r="Q458" s="165">
        <f>VLOOKUP(Tabel3[[#This Row],[Frequentie]],Transformatie!$B$4:$D$12,3,0)</f>
        <v>0</v>
      </c>
      <c r="R458" s="26">
        <f>IF(Tabel3[[#This Row],[M2 op basis van uitvoeringsmomenten]]=0,0,VLOOKUP(Tabel3[[#This Row],[Ruimte categorie]],'4. Normen &amp; Tarieven'!$C$8:$L$27,Tabel3[[#This Row],[Transformatie]],0))</f>
        <v>0</v>
      </c>
      <c r="S458" s="26"/>
      <c r="T458" s="26"/>
      <c r="U458" s="26"/>
      <c r="V458" s="172">
        <f>IF(Tabel3[[#This Row],[Prestatienorm inschrijver]]=0,0,Tabel3[[#This Row],[M2 op basis van uitvoeringsmomenten]]/Tabel3[[#This Row],[Prestatienorm inschrijver]])</f>
        <v>0</v>
      </c>
      <c r="W458" s="174">
        <f>Tabel3[[#This Row],[Aantal uur per jaar]]*$V$4</f>
        <v>0</v>
      </c>
      <c r="X458" s="76"/>
    </row>
    <row r="459" spans="1:24" ht="14.1" customHeight="1" x14ac:dyDescent="0.25">
      <c r="A459" s="210" t="str">
        <f>_xlfn.CONCAT(Tabel3[[#This Row],[Locatie]],Tabel3[[#This Row],[Vloergroep]])</f>
        <v>De MarkeHarde vloer</v>
      </c>
      <c r="C459" s="69" t="s">
        <v>242</v>
      </c>
      <c r="D459" s="70" t="s">
        <v>799</v>
      </c>
      <c r="E459" s="71" t="s">
        <v>8</v>
      </c>
      <c r="F459" s="72" t="s">
        <v>268</v>
      </c>
      <c r="G459" s="73" t="s">
        <v>269</v>
      </c>
      <c r="H459" s="73" t="s">
        <v>761</v>
      </c>
      <c r="I459" s="73" t="s">
        <v>33</v>
      </c>
      <c r="J459" s="73" t="s">
        <v>902</v>
      </c>
      <c r="K459" s="74">
        <v>44.26</v>
      </c>
      <c r="L459" s="157">
        <v>40</v>
      </c>
      <c r="M459" s="158" t="s">
        <v>879</v>
      </c>
      <c r="N459" s="158">
        <f>IF(Tabel3[[#This Row],[Uitvoerings-
momenten]]=0,0,Tabel3[[#This Row],[M2 vloer ]])</f>
        <v>44.26</v>
      </c>
      <c r="O4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9" s="151">
        <f>Tabel3[[#This Row],[M2 vloer ]]*Tabel3[[#This Row],[Uitvoerings-
momenten]]</f>
        <v>8852</v>
      </c>
      <c r="Q459" s="165">
        <f>VLOOKUP(Tabel3[[#This Row],[Frequentie]],Transformatie!$B$4:$D$12,3,0)</f>
        <v>10</v>
      </c>
      <c r="R459" s="26">
        <f>IF(Tabel3[[#This Row],[M2 op basis van uitvoeringsmomenten]]=0,0,VLOOKUP(Tabel3[[#This Row],[Ruimte categorie]],'4. Normen &amp; Tarieven'!$C$8:$L$27,Tabel3[[#This Row],[Transformatie]],0))</f>
        <v>100</v>
      </c>
      <c r="S459" s="26"/>
      <c r="T459" s="26"/>
      <c r="U459" s="26"/>
      <c r="V459" s="172">
        <f>IF(Tabel3[[#This Row],[Prestatienorm inschrijver]]=0,0,Tabel3[[#This Row],[M2 op basis van uitvoeringsmomenten]]/Tabel3[[#This Row],[Prestatienorm inschrijver]])</f>
        <v>88.52</v>
      </c>
      <c r="W459" s="174">
        <f>Tabel3[[#This Row],[Aantal uur per jaar]]*$V$4</f>
        <v>88.52</v>
      </c>
      <c r="X459" s="76"/>
    </row>
    <row r="460" spans="1:24" ht="14.1" customHeight="1" x14ac:dyDescent="0.25">
      <c r="A460" s="210" t="str">
        <f>_xlfn.CONCAT(Tabel3[[#This Row],[Locatie]],Tabel3[[#This Row],[Vloergroep]])</f>
        <v>De MarkeHarde vloer</v>
      </c>
      <c r="C460" s="69" t="s">
        <v>242</v>
      </c>
      <c r="D460" s="70" t="s">
        <v>799</v>
      </c>
      <c r="E460" s="71" t="s">
        <v>8</v>
      </c>
      <c r="F460" s="72" t="s">
        <v>270</v>
      </c>
      <c r="G460" s="73" t="s">
        <v>271</v>
      </c>
      <c r="H460" s="73" t="s">
        <v>658</v>
      </c>
      <c r="I460" s="73" t="s">
        <v>33</v>
      </c>
      <c r="J460" s="73" t="s">
        <v>902</v>
      </c>
      <c r="K460" s="74">
        <v>40.119999999999997</v>
      </c>
      <c r="L460" s="157">
        <v>40</v>
      </c>
      <c r="M460" s="158" t="s">
        <v>879</v>
      </c>
      <c r="N460" s="158">
        <f>IF(Tabel3[[#This Row],[Uitvoerings-
momenten]]=0,0,Tabel3[[#This Row],[M2 vloer ]])</f>
        <v>40.119999999999997</v>
      </c>
      <c r="O4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0" s="151">
        <f>Tabel3[[#This Row],[M2 vloer ]]*Tabel3[[#This Row],[Uitvoerings-
momenten]]</f>
        <v>8023.9999999999991</v>
      </c>
      <c r="Q460" s="165">
        <f>VLOOKUP(Tabel3[[#This Row],[Frequentie]],Transformatie!$B$4:$D$12,3,0)</f>
        <v>10</v>
      </c>
      <c r="R460" s="26">
        <f>IF(Tabel3[[#This Row],[M2 op basis van uitvoeringsmomenten]]=0,0,VLOOKUP(Tabel3[[#This Row],[Ruimte categorie]],'4. Normen &amp; Tarieven'!$C$8:$L$27,Tabel3[[#This Row],[Transformatie]],0))</f>
        <v>100</v>
      </c>
      <c r="S460" s="26"/>
      <c r="T460" s="26"/>
      <c r="U460" s="26"/>
      <c r="V460" s="172">
        <f>IF(Tabel3[[#This Row],[Prestatienorm inschrijver]]=0,0,Tabel3[[#This Row],[M2 op basis van uitvoeringsmomenten]]/Tabel3[[#This Row],[Prestatienorm inschrijver]])</f>
        <v>80.239999999999995</v>
      </c>
      <c r="W460" s="174">
        <f>Tabel3[[#This Row],[Aantal uur per jaar]]*$V$4</f>
        <v>80.239999999999995</v>
      </c>
      <c r="X460" s="76"/>
    </row>
    <row r="461" spans="1:24" ht="14.1" customHeight="1" x14ac:dyDescent="0.25">
      <c r="A461" s="210" t="str">
        <f>_xlfn.CONCAT(Tabel3[[#This Row],[Locatie]],Tabel3[[#This Row],[Vloergroep]])</f>
        <v>De MarkeHarde vloer</v>
      </c>
      <c r="C461" s="69" t="s">
        <v>242</v>
      </c>
      <c r="D461" s="70" t="s">
        <v>799</v>
      </c>
      <c r="E461" s="71" t="s">
        <v>8</v>
      </c>
      <c r="F461" s="72" t="s">
        <v>272</v>
      </c>
      <c r="G461" s="73" t="s">
        <v>271</v>
      </c>
      <c r="H461" s="73" t="s">
        <v>658</v>
      </c>
      <c r="I461" s="73" t="s">
        <v>33</v>
      </c>
      <c r="J461" s="73" t="s">
        <v>902</v>
      </c>
      <c r="K461" s="74">
        <v>40.119999999999997</v>
      </c>
      <c r="L461" s="157">
        <v>40</v>
      </c>
      <c r="M461" s="158" t="s">
        <v>879</v>
      </c>
      <c r="N461" s="158">
        <f>IF(Tabel3[[#This Row],[Uitvoerings-
momenten]]=0,0,Tabel3[[#This Row],[M2 vloer ]])</f>
        <v>40.119999999999997</v>
      </c>
      <c r="O4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1" s="151">
        <f>Tabel3[[#This Row],[M2 vloer ]]*Tabel3[[#This Row],[Uitvoerings-
momenten]]</f>
        <v>8023.9999999999991</v>
      </c>
      <c r="Q461" s="165">
        <f>VLOOKUP(Tabel3[[#This Row],[Frequentie]],Transformatie!$B$4:$D$12,3,0)</f>
        <v>10</v>
      </c>
      <c r="R461" s="26">
        <f>IF(Tabel3[[#This Row],[M2 op basis van uitvoeringsmomenten]]=0,0,VLOOKUP(Tabel3[[#This Row],[Ruimte categorie]],'4. Normen &amp; Tarieven'!$C$8:$L$27,Tabel3[[#This Row],[Transformatie]],0))</f>
        <v>100</v>
      </c>
      <c r="S461" s="26"/>
      <c r="T461" s="26"/>
      <c r="U461" s="26"/>
      <c r="V461" s="172">
        <f>IF(Tabel3[[#This Row],[Prestatienorm inschrijver]]=0,0,Tabel3[[#This Row],[M2 op basis van uitvoeringsmomenten]]/Tabel3[[#This Row],[Prestatienorm inschrijver]])</f>
        <v>80.239999999999995</v>
      </c>
      <c r="W461" s="174">
        <f>Tabel3[[#This Row],[Aantal uur per jaar]]*$V$4</f>
        <v>80.239999999999995</v>
      </c>
      <c r="X461" s="76"/>
    </row>
    <row r="462" spans="1:24" ht="14.1" customHeight="1" x14ac:dyDescent="0.25">
      <c r="A462" s="210" t="str">
        <f>_xlfn.CONCAT(Tabel3[[#This Row],[Locatie]],Tabel3[[#This Row],[Vloergroep]])</f>
        <v>De MarkeHarde vloer</v>
      </c>
      <c r="C462" s="69" t="s">
        <v>242</v>
      </c>
      <c r="D462" s="70" t="s">
        <v>799</v>
      </c>
      <c r="E462" s="71" t="s">
        <v>8</v>
      </c>
      <c r="F462" s="72" t="s">
        <v>273</v>
      </c>
      <c r="G462" s="73" t="s">
        <v>271</v>
      </c>
      <c r="H462" s="73" t="s">
        <v>658</v>
      </c>
      <c r="I462" s="73" t="s">
        <v>33</v>
      </c>
      <c r="J462" s="73" t="s">
        <v>902</v>
      </c>
      <c r="K462" s="74">
        <v>41.2</v>
      </c>
      <c r="L462" s="157">
        <v>40</v>
      </c>
      <c r="M462" s="158" t="s">
        <v>879</v>
      </c>
      <c r="N462" s="158">
        <f>IF(Tabel3[[#This Row],[Uitvoerings-
momenten]]=0,0,Tabel3[[#This Row],[M2 vloer ]])</f>
        <v>41.2</v>
      </c>
      <c r="O4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2" s="151">
        <f>Tabel3[[#This Row],[M2 vloer ]]*Tabel3[[#This Row],[Uitvoerings-
momenten]]</f>
        <v>8240</v>
      </c>
      <c r="Q462" s="165">
        <f>VLOOKUP(Tabel3[[#This Row],[Frequentie]],Transformatie!$B$4:$D$12,3,0)</f>
        <v>10</v>
      </c>
      <c r="R462" s="26">
        <f>IF(Tabel3[[#This Row],[M2 op basis van uitvoeringsmomenten]]=0,0,VLOOKUP(Tabel3[[#This Row],[Ruimte categorie]],'4. Normen &amp; Tarieven'!$C$8:$L$27,Tabel3[[#This Row],[Transformatie]],0))</f>
        <v>100</v>
      </c>
      <c r="S462" s="26"/>
      <c r="T462" s="26"/>
      <c r="U462" s="26"/>
      <c r="V462" s="172">
        <f>IF(Tabel3[[#This Row],[Prestatienorm inschrijver]]=0,0,Tabel3[[#This Row],[M2 op basis van uitvoeringsmomenten]]/Tabel3[[#This Row],[Prestatienorm inschrijver]])</f>
        <v>82.4</v>
      </c>
      <c r="W462" s="174">
        <f>Tabel3[[#This Row],[Aantal uur per jaar]]*$V$4</f>
        <v>82.4</v>
      </c>
      <c r="X462" s="76"/>
    </row>
    <row r="463" spans="1:24" ht="14.1" customHeight="1" x14ac:dyDescent="0.25">
      <c r="A463" s="210" t="str">
        <f>_xlfn.CONCAT(Tabel3[[#This Row],[Locatie]],Tabel3[[#This Row],[Vloergroep]])</f>
        <v>De MarkeHarde vloer</v>
      </c>
      <c r="C463" s="69" t="s">
        <v>242</v>
      </c>
      <c r="D463" s="70" t="s">
        <v>799</v>
      </c>
      <c r="E463" s="71" t="s">
        <v>8</v>
      </c>
      <c r="F463" s="72" t="s">
        <v>274</v>
      </c>
      <c r="G463" s="73" t="s">
        <v>275</v>
      </c>
      <c r="H463" s="73" t="s">
        <v>817</v>
      </c>
      <c r="I463" s="73" t="s">
        <v>33</v>
      </c>
      <c r="J463" s="73" t="s">
        <v>902</v>
      </c>
      <c r="K463" s="74">
        <v>77.599999999999994</v>
      </c>
      <c r="L463" s="157">
        <v>40</v>
      </c>
      <c r="M463" s="158" t="s">
        <v>879</v>
      </c>
      <c r="N463" s="158">
        <f>IF(Tabel3[[#This Row],[Uitvoerings-
momenten]]=0,0,Tabel3[[#This Row],[M2 vloer ]])</f>
        <v>77.599999999999994</v>
      </c>
      <c r="O4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3" s="151">
        <f>Tabel3[[#This Row],[M2 vloer ]]*Tabel3[[#This Row],[Uitvoerings-
momenten]]</f>
        <v>15519.999999999998</v>
      </c>
      <c r="Q463" s="165">
        <f>VLOOKUP(Tabel3[[#This Row],[Frequentie]],Transformatie!$B$4:$D$12,3,0)</f>
        <v>10</v>
      </c>
      <c r="R463" s="26">
        <f>IF(Tabel3[[#This Row],[M2 op basis van uitvoeringsmomenten]]=0,0,VLOOKUP(Tabel3[[#This Row],[Ruimte categorie]],'4. Normen &amp; Tarieven'!$C$8:$L$27,Tabel3[[#This Row],[Transformatie]],0))</f>
        <v>100</v>
      </c>
      <c r="S463" s="26"/>
      <c r="T463" s="26"/>
      <c r="U463" s="26"/>
      <c r="V463" s="172">
        <f>IF(Tabel3[[#This Row],[Prestatienorm inschrijver]]=0,0,Tabel3[[#This Row],[M2 op basis van uitvoeringsmomenten]]/Tabel3[[#This Row],[Prestatienorm inschrijver]])</f>
        <v>155.19999999999999</v>
      </c>
      <c r="W463" s="174">
        <f>Tabel3[[#This Row],[Aantal uur per jaar]]*$V$4</f>
        <v>155.19999999999999</v>
      </c>
      <c r="X463" s="76"/>
    </row>
    <row r="464" spans="1:24" ht="14.1" customHeight="1" x14ac:dyDescent="0.25">
      <c r="A464" s="210" t="str">
        <f>_xlfn.CONCAT(Tabel3[[#This Row],[Locatie]],Tabel3[[#This Row],[Vloergroep]])</f>
        <v>De MarkeHarde vloer</v>
      </c>
      <c r="C464" s="69" t="s">
        <v>242</v>
      </c>
      <c r="D464" s="70" t="s">
        <v>799</v>
      </c>
      <c r="E464" s="71" t="s">
        <v>8</v>
      </c>
      <c r="F464" s="72" t="s">
        <v>276</v>
      </c>
      <c r="G464" s="73" t="s">
        <v>277</v>
      </c>
      <c r="H464" s="73" t="s">
        <v>25</v>
      </c>
      <c r="I464" s="73" t="s">
        <v>33</v>
      </c>
      <c r="J464" s="73" t="s">
        <v>902</v>
      </c>
      <c r="K464" s="74">
        <v>10.01</v>
      </c>
      <c r="L464" s="157">
        <v>40</v>
      </c>
      <c r="M464" s="158" t="s">
        <v>877</v>
      </c>
      <c r="N464" s="158">
        <f>IF(Tabel3[[#This Row],[Uitvoerings-
momenten]]=0,0,Tabel3[[#This Row],[M2 vloer ]])</f>
        <v>10.01</v>
      </c>
      <c r="O4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64" s="151">
        <f>Tabel3[[#This Row],[M2 vloer ]]*Tabel3[[#This Row],[Uitvoerings-
momenten]]</f>
        <v>1201.2</v>
      </c>
      <c r="Q464" s="165">
        <f>VLOOKUP(Tabel3[[#This Row],[Frequentie]],Transformatie!$B$4:$D$12,3,0)</f>
        <v>8</v>
      </c>
      <c r="R464" s="26">
        <f>IF(Tabel3[[#This Row],[M2 op basis van uitvoeringsmomenten]]=0,0,VLOOKUP(Tabel3[[#This Row],[Ruimte categorie]],'4. Normen &amp; Tarieven'!$C$8:$L$27,Tabel3[[#This Row],[Transformatie]],0))</f>
        <v>90</v>
      </c>
      <c r="S464" s="26"/>
      <c r="T464" s="26"/>
      <c r="U464" s="26"/>
      <c r="V464" s="172">
        <f>IF(Tabel3[[#This Row],[Prestatienorm inschrijver]]=0,0,Tabel3[[#This Row],[M2 op basis van uitvoeringsmomenten]]/Tabel3[[#This Row],[Prestatienorm inschrijver]])</f>
        <v>13.346666666666668</v>
      </c>
      <c r="W464" s="174">
        <f>Tabel3[[#This Row],[Aantal uur per jaar]]*$V$4</f>
        <v>13.346666666666668</v>
      </c>
      <c r="X464" s="76"/>
    </row>
    <row r="465" spans="1:24" ht="14.1" customHeight="1" x14ac:dyDescent="0.25">
      <c r="A465" s="210" t="str">
        <f>_xlfn.CONCAT(Tabel3[[#This Row],[Locatie]],Tabel3[[#This Row],[Vloergroep]])</f>
        <v>De MarkeHarde vloer</v>
      </c>
      <c r="C465" s="69" t="s">
        <v>242</v>
      </c>
      <c r="D465" s="70" t="s">
        <v>799</v>
      </c>
      <c r="E465" s="71" t="s">
        <v>8</v>
      </c>
      <c r="F465" s="72" t="s">
        <v>278</v>
      </c>
      <c r="G465" s="73" t="s">
        <v>279</v>
      </c>
      <c r="H465" s="73" t="s">
        <v>756</v>
      </c>
      <c r="I465" s="73" t="s">
        <v>33</v>
      </c>
      <c r="J465" s="73" t="s">
        <v>902</v>
      </c>
      <c r="K465" s="74">
        <v>5.97</v>
      </c>
      <c r="L465" s="157">
        <v>40</v>
      </c>
      <c r="M465" s="158" t="s">
        <v>886</v>
      </c>
      <c r="N465" s="158">
        <f>IF(Tabel3[[#This Row],[Uitvoerings-
momenten]]=0,0,Tabel3[[#This Row],[M2 vloer ]])</f>
        <v>0</v>
      </c>
      <c r="O4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5" s="151">
        <f>Tabel3[[#This Row],[M2 vloer ]]*Tabel3[[#This Row],[Uitvoerings-
momenten]]</f>
        <v>0</v>
      </c>
      <c r="Q465" s="165">
        <f>VLOOKUP(Tabel3[[#This Row],[Frequentie]],Transformatie!$B$4:$D$12,3,0)</f>
        <v>0</v>
      </c>
      <c r="R465" s="26">
        <f>IF(Tabel3[[#This Row],[M2 op basis van uitvoeringsmomenten]]=0,0,VLOOKUP(Tabel3[[#This Row],[Ruimte categorie]],'4. Normen &amp; Tarieven'!$C$8:$L$27,Tabel3[[#This Row],[Transformatie]],0))</f>
        <v>0</v>
      </c>
      <c r="S465" s="26"/>
      <c r="T465" s="26"/>
      <c r="U465" s="26"/>
      <c r="V465" s="172">
        <f>IF(Tabel3[[#This Row],[Prestatienorm inschrijver]]=0,0,Tabel3[[#This Row],[M2 op basis van uitvoeringsmomenten]]/Tabel3[[#This Row],[Prestatienorm inschrijver]])</f>
        <v>0</v>
      </c>
      <c r="W465" s="174">
        <f>Tabel3[[#This Row],[Aantal uur per jaar]]*$V$4</f>
        <v>0</v>
      </c>
      <c r="X465" s="76"/>
    </row>
    <row r="466" spans="1:24" ht="14.1" customHeight="1" x14ac:dyDescent="0.25">
      <c r="A466" s="210" t="str">
        <f>_xlfn.CONCAT(Tabel3[[#This Row],[Locatie]],Tabel3[[#This Row],[Vloergroep]])</f>
        <v>De MarkeHarde vloer</v>
      </c>
      <c r="C466" s="69" t="s">
        <v>242</v>
      </c>
      <c r="D466" s="70" t="s">
        <v>799</v>
      </c>
      <c r="E466" s="71" t="s">
        <v>8</v>
      </c>
      <c r="F466" s="72" t="s">
        <v>280</v>
      </c>
      <c r="G466" s="73" t="s">
        <v>153</v>
      </c>
      <c r="H466" s="73" t="s">
        <v>817</v>
      </c>
      <c r="I466" s="73" t="s">
        <v>33</v>
      </c>
      <c r="J466" s="73" t="s">
        <v>902</v>
      </c>
      <c r="K466" s="74">
        <v>83.8</v>
      </c>
      <c r="L466" s="157">
        <v>40</v>
      </c>
      <c r="M466" s="158" t="s">
        <v>879</v>
      </c>
      <c r="N466" s="158">
        <f>IF(Tabel3[[#This Row],[Uitvoerings-
momenten]]=0,0,Tabel3[[#This Row],[M2 vloer ]])</f>
        <v>83.8</v>
      </c>
      <c r="O4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6" s="151">
        <f>Tabel3[[#This Row],[M2 vloer ]]*Tabel3[[#This Row],[Uitvoerings-
momenten]]</f>
        <v>16760</v>
      </c>
      <c r="Q466" s="165">
        <f>VLOOKUP(Tabel3[[#This Row],[Frequentie]],Transformatie!$B$4:$D$12,3,0)</f>
        <v>10</v>
      </c>
      <c r="R466" s="26">
        <f>IF(Tabel3[[#This Row],[M2 op basis van uitvoeringsmomenten]]=0,0,VLOOKUP(Tabel3[[#This Row],[Ruimte categorie]],'4. Normen &amp; Tarieven'!$C$8:$L$27,Tabel3[[#This Row],[Transformatie]],0))</f>
        <v>100</v>
      </c>
      <c r="S466" s="26"/>
      <c r="T466" s="26"/>
      <c r="U466" s="26"/>
      <c r="V466" s="172">
        <f>IF(Tabel3[[#This Row],[Prestatienorm inschrijver]]=0,0,Tabel3[[#This Row],[M2 op basis van uitvoeringsmomenten]]/Tabel3[[#This Row],[Prestatienorm inschrijver]])</f>
        <v>167.6</v>
      </c>
      <c r="W466" s="174">
        <f>Tabel3[[#This Row],[Aantal uur per jaar]]*$V$4</f>
        <v>167.6</v>
      </c>
      <c r="X466" s="76"/>
    </row>
    <row r="467" spans="1:24" ht="14.1" customHeight="1" x14ac:dyDescent="0.25">
      <c r="A467" s="210" t="str">
        <f>_xlfn.CONCAT(Tabel3[[#This Row],[Locatie]],Tabel3[[#This Row],[Vloergroep]])</f>
        <v>De MarkeHarde vloer</v>
      </c>
      <c r="C467" s="69" t="s">
        <v>242</v>
      </c>
      <c r="D467" s="70" t="s">
        <v>799</v>
      </c>
      <c r="E467" s="71" t="s">
        <v>8</v>
      </c>
      <c r="F467" s="72" t="s">
        <v>281</v>
      </c>
      <c r="G467" s="73" t="s">
        <v>282</v>
      </c>
      <c r="H467" s="73" t="s">
        <v>756</v>
      </c>
      <c r="I467" s="73" t="s">
        <v>33</v>
      </c>
      <c r="J467" s="73" t="s">
        <v>902</v>
      </c>
      <c r="K467" s="74">
        <v>5.96</v>
      </c>
      <c r="L467" s="157">
        <v>40</v>
      </c>
      <c r="M467" s="158" t="s">
        <v>875</v>
      </c>
      <c r="N467" s="158">
        <f>IF(Tabel3[[#This Row],[Uitvoerings-
momenten]]=0,0,Tabel3[[#This Row],[M2 vloer ]])</f>
        <v>5.96</v>
      </c>
      <c r="O4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67" s="151">
        <f>Tabel3[[#This Row],[M2 vloer ]]*Tabel3[[#This Row],[Uitvoerings-
momenten]]</f>
        <v>238.4</v>
      </c>
      <c r="Q467" s="165">
        <f>VLOOKUP(Tabel3[[#This Row],[Frequentie]],Transformatie!$B$4:$D$12,3,0)</f>
        <v>6</v>
      </c>
      <c r="R467" s="26">
        <f>IF(Tabel3[[#This Row],[M2 op basis van uitvoeringsmomenten]]=0,0,VLOOKUP(Tabel3[[#This Row],[Ruimte categorie]],'4. Normen &amp; Tarieven'!$C$8:$L$27,Tabel3[[#This Row],[Transformatie]],0))</f>
        <v>100</v>
      </c>
      <c r="S467" s="26"/>
      <c r="T467" s="26"/>
      <c r="U467" s="26"/>
      <c r="V467" s="172">
        <f>IF(Tabel3[[#This Row],[Prestatienorm inschrijver]]=0,0,Tabel3[[#This Row],[M2 op basis van uitvoeringsmomenten]]/Tabel3[[#This Row],[Prestatienorm inschrijver]])</f>
        <v>2.3839999999999999</v>
      </c>
      <c r="W467" s="174">
        <f>Tabel3[[#This Row],[Aantal uur per jaar]]*$V$4</f>
        <v>2.3839999999999999</v>
      </c>
      <c r="X467" s="76"/>
    </row>
    <row r="468" spans="1:24" ht="14.1" customHeight="1" x14ac:dyDescent="0.25">
      <c r="A468" s="210" t="str">
        <f>_xlfn.CONCAT(Tabel3[[#This Row],[Locatie]],Tabel3[[#This Row],[Vloergroep]])</f>
        <v>De MarkeHarde vloer</v>
      </c>
      <c r="C468" s="69" t="s">
        <v>242</v>
      </c>
      <c r="D468" s="70" t="s">
        <v>799</v>
      </c>
      <c r="E468" s="71" t="s">
        <v>8</v>
      </c>
      <c r="F468" s="72" t="s">
        <v>283</v>
      </c>
      <c r="G468" s="73" t="s">
        <v>284</v>
      </c>
      <c r="H468" s="73" t="s">
        <v>658</v>
      </c>
      <c r="I468" s="73" t="s">
        <v>33</v>
      </c>
      <c r="J468" s="73" t="s">
        <v>902</v>
      </c>
      <c r="K468" s="74">
        <v>29.13</v>
      </c>
      <c r="L468" s="157">
        <v>40</v>
      </c>
      <c r="M468" s="158" t="s">
        <v>879</v>
      </c>
      <c r="N468" s="158">
        <f>IF(Tabel3[[#This Row],[Uitvoerings-
momenten]]=0,0,Tabel3[[#This Row],[M2 vloer ]])</f>
        <v>29.13</v>
      </c>
      <c r="O4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8" s="151">
        <f>Tabel3[[#This Row],[M2 vloer ]]*Tabel3[[#This Row],[Uitvoerings-
momenten]]</f>
        <v>5826</v>
      </c>
      <c r="Q468" s="165">
        <f>VLOOKUP(Tabel3[[#This Row],[Frequentie]],Transformatie!$B$4:$D$12,3,0)</f>
        <v>10</v>
      </c>
      <c r="R468" s="26">
        <f>IF(Tabel3[[#This Row],[M2 op basis van uitvoeringsmomenten]]=0,0,VLOOKUP(Tabel3[[#This Row],[Ruimte categorie]],'4. Normen &amp; Tarieven'!$C$8:$L$27,Tabel3[[#This Row],[Transformatie]],0))</f>
        <v>100</v>
      </c>
      <c r="S468" s="26"/>
      <c r="T468" s="26"/>
      <c r="U468" s="26"/>
      <c r="V468" s="172">
        <f>IF(Tabel3[[#This Row],[Prestatienorm inschrijver]]=0,0,Tabel3[[#This Row],[M2 op basis van uitvoeringsmomenten]]/Tabel3[[#This Row],[Prestatienorm inschrijver]])</f>
        <v>58.26</v>
      </c>
      <c r="W468" s="174">
        <f>Tabel3[[#This Row],[Aantal uur per jaar]]*$V$4</f>
        <v>58.26</v>
      </c>
      <c r="X468" s="76"/>
    </row>
    <row r="469" spans="1:24" ht="14.1" customHeight="1" x14ac:dyDescent="0.25">
      <c r="A469" s="210" t="str">
        <f>_xlfn.CONCAT(Tabel3[[#This Row],[Locatie]],Tabel3[[#This Row],[Vloergroep]])</f>
        <v>De MarkeHarde vloer</v>
      </c>
      <c r="C469" s="69" t="s">
        <v>242</v>
      </c>
      <c r="D469" s="70" t="s">
        <v>799</v>
      </c>
      <c r="E469" s="71" t="s">
        <v>8</v>
      </c>
      <c r="F469" s="72" t="s">
        <v>285</v>
      </c>
      <c r="G469" s="73" t="s">
        <v>197</v>
      </c>
      <c r="H469" s="73" t="s">
        <v>817</v>
      </c>
      <c r="I469" s="73" t="s">
        <v>33</v>
      </c>
      <c r="J469" s="73" t="s">
        <v>902</v>
      </c>
      <c r="K469" s="74">
        <v>6.98</v>
      </c>
      <c r="L469" s="157">
        <v>40</v>
      </c>
      <c r="M469" s="158" t="s">
        <v>879</v>
      </c>
      <c r="N469" s="158">
        <f>IF(Tabel3[[#This Row],[Uitvoerings-
momenten]]=0,0,Tabel3[[#This Row],[M2 vloer ]])</f>
        <v>6.98</v>
      </c>
      <c r="O4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9" s="151">
        <f>Tabel3[[#This Row],[M2 vloer ]]*Tabel3[[#This Row],[Uitvoerings-
momenten]]</f>
        <v>1396</v>
      </c>
      <c r="Q469" s="165">
        <f>VLOOKUP(Tabel3[[#This Row],[Frequentie]],Transformatie!$B$4:$D$12,3,0)</f>
        <v>10</v>
      </c>
      <c r="R469" s="26">
        <f>IF(Tabel3[[#This Row],[M2 op basis van uitvoeringsmomenten]]=0,0,VLOOKUP(Tabel3[[#This Row],[Ruimte categorie]],'4. Normen &amp; Tarieven'!$C$8:$L$27,Tabel3[[#This Row],[Transformatie]],0))</f>
        <v>100</v>
      </c>
      <c r="S469" s="26"/>
      <c r="T469" s="26"/>
      <c r="U469" s="26"/>
      <c r="V469" s="172">
        <f>IF(Tabel3[[#This Row],[Prestatienorm inschrijver]]=0,0,Tabel3[[#This Row],[M2 op basis van uitvoeringsmomenten]]/Tabel3[[#This Row],[Prestatienorm inschrijver]])</f>
        <v>13.96</v>
      </c>
      <c r="W469" s="174">
        <f>Tabel3[[#This Row],[Aantal uur per jaar]]*$V$4</f>
        <v>13.96</v>
      </c>
      <c r="X469" s="76"/>
    </row>
    <row r="470" spans="1:24" ht="14.1" customHeight="1" x14ac:dyDescent="0.25">
      <c r="A470" s="210" t="str">
        <f>_xlfn.CONCAT(Tabel3[[#This Row],[Locatie]],Tabel3[[#This Row],[Vloergroep]])</f>
        <v>De MarkeHarde vloer</v>
      </c>
      <c r="C470" s="69" t="s">
        <v>242</v>
      </c>
      <c r="D470" s="70" t="s">
        <v>799</v>
      </c>
      <c r="E470" s="71" t="s">
        <v>8</v>
      </c>
      <c r="F470" s="72" t="s">
        <v>286</v>
      </c>
      <c r="G470" s="70" t="s">
        <v>287</v>
      </c>
      <c r="H470" s="73" t="s">
        <v>760</v>
      </c>
      <c r="I470" s="73" t="s">
        <v>33</v>
      </c>
      <c r="J470" s="73" t="s">
        <v>902</v>
      </c>
      <c r="K470" s="74">
        <v>8.51</v>
      </c>
      <c r="L470" s="157">
        <v>40</v>
      </c>
      <c r="M470" s="158" t="s">
        <v>879</v>
      </c>
      <c r="N470" s="158">
        <f>IF(Tabel3[[#This Row],[Uitvoerings-
momenten]]=0,0,Tabel3[[#This Row],[M2 vloer ]])</f>
        <v>8.51</v>
      </c>
      <c r="O4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0" s="151">
        <f>Tabel3[[#This Row],[M2 vloer ]]*Tabel3[[#This Row],[Uitvoerings-
momenten]]</f>
        <v>1702</v>
      </c>
      <c r="Q470" s="165">
        <f>VLOOKUP(Tabel3[[#This Row],[Frequentie]],Transformatie!$B$4:$D$12,3,0)</f>
        <v>10</v>
      </c>
      <c r="R470" s="26">
        <f>IF(Tabel3[[#This Row],[M2 op basis van uitvoeringsmomenten]]=0,0,VLOOKUP(Tabel3[[#This Row],[Ruimte categorie]],'4. Normen &amp; Tarieven'!$C$8:$L$27,Tabel3[[#This Row],[Transformatie]],0))</f>
        <v>100</v>
      </c>
      <c r="S470" s="26"/>
      <c r="T470" s="26"/>
      <c r="U470" s="26"/>
      <c r="V470" s="172">
        <f>IF(Tabel3[[#This Row],[Prestatienorm inschrijver]]=0,0,Tabel3[[#This Row],[M2 op basis van uitvoeringsmomenten]]/Tabel3[[#This Row],[Prestatienorm inschrijver]])</f>
        <v>17.02</v>
      </c>
      <c r="W470" s="174">
        <f>Tabel3[[#This Row],[Aantal uur per jaar]]*$V$4</f>
        <v>17.02</v>
      </c>
      <c r="X470" s="76"/>
    </row>
    <row r="471" spans="1:24" ht="14.1" customHeight="1" x14ac:dyDescent="0.25">
      <c r="A471" s="210" t="str">
        <f>_xlfn.CONCAT(Tabel3[[#This Row],[Locatie]],Tabel3[[#This Row],[Vloergroep]])</f>
        <v>De MarkeHarde vloer</v>
      </c>
      <c r="C471" s="69" t="s">
        <v>242</v>
      </c>
      <c r="D471" s="70" t="s">
        <v>799</v>
      </c>
      <c r="E471" s="71" t="s">
        <v>8</v>
      </c>
      <c r="F471" s="72" t="s">
        <v>288</v>
      </c>
      <c r="G471" s="73" t="s">
        <v>289</v>
      </c>
      <c r="H471" s="73" t="s">
        <v>758</v>
      </c>
      <c r="I471" s="73" t="s">
        <v>33</v>
      </c>
      <c r="J471" s="73" t="s">
        <v>902</v>
      </c>
      <c r="K471" s="74">
        <v>55.11</v>
      </c>
      <c r="L471" s="157">
        <v>40</v>
      </c>
      <c r="M471" s="158" t="s">
        <v>879</v>
      </c>
      <c r="N471" s="158">
        <f>IF(Tabel3[[#This Row],[Uitvoerings-
momenten]]=0,0,Tabel3[[#This Row],[M2 vloer ]])</f>
        <v>55.11</v>
      </c>
      <c r="O4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1" s="151">
        <f>Tabel3[[#This Row],[M2 vloer ]]*Tabel3[[#This Row],[Uitvoerings-
momenten]]</f>
        <v>11022</v>
      </c>
      <c r="Q471" s="165">
        <f>VLOOKUP(Tabel3[[#This Row],[Frequentie]],Transformatie!$B$4:$D$12,3,0)</f>
        <v>10</v>
      </c>
      <c r="R471" s="26">
        <f>IF(Tabel3[[#This Row],[M2 op basis van uitvoeringsmomenten]]=0,0,VLOOKUP(Tabel3[[#This Row],[Ruimte categorie]],'4. Normen &amp; Tarieven'!$C$8:$L$27,Tabel3[[#This Row],[Transformatie]],0))</f>
        <v>100</v>
      </c>
      <c r="S471" s="26"/>
      <c r="T471" s="26"/>
      <c r="U471" s="26"/>
      <c r="V471" s="172">
        <f>IF(Tabel3[[#This Row],[Prestatienorm inschrijver]]=0,0,Tabel3[[#This Row],[M2 op basis van uitvoeringsmomenten]]/Tabel3[[#This Row],[Prestatienorm inschrijver]])</f>
        <v>110.22</v>
      </c>
      <c r="W471" s="174">
        <f>Tabel3[[#This Row],[Aantal uur per jaar]]*$V$4</f>
        <v>110.22</v>
      </c>
      <c r="X471" s="76"/>
    </row>
    <row r="472" spans="1:24" ht="14.1" customHeight="1" x14ac:dyDescent="0.25">
      <c r="A472" s="210" t="str">
        <f>_xlfn.CONCAT(Tabel3[[#This Row],[Locatie]],Tabel3[[#This Row],[Vloergroep]])</f>
        <v>De MarkeHarde vloer</v>
      </c>
      <c r="C472" s="69" t="s">
        <v>242</v>
      </c>
      <c r="D472" s="70" t="s">
        <v>799</v>
      </c>
      <c r="E472" s="71" t="s">
        <v>8</v>
      </c>
      <c r="F472" s="72" t="s">
        <v>290</v>
      </c>
      <c r="G472" s="73" t="s">
        <v>291</v>
      </c>
      <c r="H472" s="73" t="s">
        <v>758</v>
      </c>
      <c r="I472" s="73" t="s">
        <v>33</v>
      </c>
      <c r="J472" s="73" t="s">
        <v>902</v>
      </c>
      <c r="K472" s="74">
        <v>55.04</v>
      </c>
      <c r="L472" s="157">
        <v>40</v>
      </c>
      <c r="M472" s="158" t="s">
        <v>879</v>
      </c>
      <c r="N472" s="158">
        <f>IF(Tabel3[[#This Row],[Uitvoerings-
momenten]]=0,0,Tabel3[[#This Row],[M2 vloer ]])</f>
        <v>55.04</v>
      </c>
      <c r="O4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2" s="151">
        <f>Tabel3[[#This Row],[M2 vloer ]]*Tabel3[[#This Row],[Uitvoerings-
momenten]]</f>
        <v>11008</v>
      </c>
      <c r="Q472" s="165">
        <f>VLOOKUP(Tabel3[[#This Row],[Frequentie]],Transformatie!$B$4:$D$12,3,0)</f>
        <v>10</v>
      </c>
      <c r="R472" s="26">
        <f>IF(Tabel3[[#This Row],[M2 op basis van uitvoeringsmomenten]]=0,0,VLOOKUP(Tabel3[[#This Row],[Ruimte categorie]],'4. Normen &amp; Tarieven'!$C$8:$L$27,Tabel3[[#This Row],[Transformatie]],0))</f>
        <v>100</v>
      </c>
      <c r="S472" s="26"/>
      <c r="T472" s="26"/>
      <c r="U472" s="26"/>
      <c r="V472" s="172">
        <f>IF(Tabel3[[#This Row],[Prestatienorm inschrijver]]=0,0,Tabel3[[#This Row],[M2 op basis van uitvoeringsmomenten]]/Tabel3[[#This Row],[Prestatienorm inschrijver]])</f>
        <v>110.08</v>
      </c>
      <c r="W472" s="174">
        <f>Tabel3[[#This Row],[Aantal uur per jaar]]*$V$4</f>
        <v>110.08</v>
      </c>
      <c r="X472" s="76"/>
    </row>
    <row r="473" spans="1:24" ht="14.1" customHeight="1" x14ac:dyDescent="0.25">
      <c r="A473" s="210" t="str">
        <f>_xlfn.CONCAT(Tabel3[[#This Row],[Locatie]],Tabel3[[#This Row],[Vloergroep]])</f>
        <v>De MarkeHarde vloer</v>
      </c>
      <c r="C473" s="69" t="s">
        <v>242</v>
      </c>
      <c r="D473" s="70" t="s">
        <v>799</v>
      </c>
      <c r="E473" s="71" t="s">
        <v>8</v>
      </c>
      <c r="F473" s="72" t="s">
        <v>292</v>
      </c>
      <c r="G473" s="73" t="s">
        <v>293</v>
      </c>
      <c r="H473" s="73" t="s">
        <v>815</v>
      </c>
      <c r="I473" s="73" t="s">
        <v>33</v>
      </c>
      <c r="J473" s="73" t="s">
        <v>902</v>
      </c>
      <c r="K473" s="74">
        <v>3.2</v>
      </c>
      <c r="L473" s="157">
        <v>40</v>
      </c>
      <c r="M473" s="158" t="s">
        <v>879</v>
      </c>
      <c r="N473" s="158">
        <f>IF(Tabel3[[#This Row],[Uitvoerings-
momenten]]=0,0,Tabel3[[#This Row],[M2 vloer ]])</f>
        <v>3.2</v>
      </c>
      <c r="O4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3" s="151">
        <f>Tabel3[[#This Row],[M2 vloer ]]*Tabel3[[#This Row],[Uitvoerings-
momenten]]</f>
        <v>640</v>
      </c>
      <c r="Q473" s="165">
        <f>VLOOKUP(Tabel3[[#This Row],[Frequentie]],Transformatie!$B$4:$D$12,3,0)</f>
        <v>10</v>
      </c>
      <c r="R473" s="26">
        <f>IF(Tabel3[[#This Row],[M2 op basis van uitvoeringsmomenten]]=0,0,VLOOKUP(Tabel3[[#This Row],[Ruimte categorie]],'4. Normen &amp; Tarieven'!$C$8:$L$27,Tabel3[[#This Row],[Transformatie]],0))</f>
        <v>100</v>
      </c>
      <c r="S473" s="26"/>
      <c r="T473" s="26"/>
      <c r="U473" s="26"/>
      <c r="V473" s="172">
        <f>IF(Tabel3[[#This Row],[Prestatienorm inschrijver]]=0,0,Tabel3[[#This Row],[M2 op basis van uitvoeringsmomenten]]/Tabel3[[#This Row],[Prestatienorm inschrijver]])</f>
        <v>6.4</v>
      </c>
      <c r="W473" s="174">
        <f>Tabel3[[#This Row],[Aantal uur per jaar]]*$V$4</f>
        <v>6.4</v>
      </c>
      <c r="X473" s="76"/>
    </row>
    <row r="474" spans="1:24" ht="14.1" customHeight="1" x14ac:dyDescent="0.25">
      <c r="A474" s="210" t="str">
        <f>_xlfn.CONCAT(Tabel3[[#This Row],[Locatie]],Tabel3[[#This Row],[Vloergroep]])</f>
        <v>De MarkeHarde vloer</v>
      </c>
      <c r="C474" s="69" t="s">
        <v>242</v>
      </c>
      <c r="D474" s="70" t="s">
        <v>799</v>
      </c>
      <c r="E474" s="71" t="s">
        <v>8</v>
      </c>
      <c r="F474" s="72" t="s">
        <v>294</v>
      </c>
      <c r="G474" s="73" t="s">
        <v>295</v>
      </c>
      <c r="H474" s="73" t="s">
        <v>781</v>
      </c>
      <c r="I474" s="73" t="s">
        <v>33</v>
      </c>
      <c r="J474" s="73" t="s">
        <v>902</v>
      </c>
      <c r="K474" s="74">
        <v>4.7300000000000004</v>
      </c>
      <c r="L474" s="157">
        <v>40</v>
      </c>
      <c r="M474" s="158" t="s">
        <v>879</v>
      </c>
      <c r="N474" s="158">
        <f>IF(Tabel3[[#This Row],[Uitvoerings-
momenten]]=0,0,Tabel3[[#This Row],[M2 vloer ]])</f>
        <v>4.7300000000000004</v>
      </c>
      <c r="O4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4" s="151">
        <f>Tabel3[[#This Row],[M2 vloer ]]*Tabel3[[#This Row],[Uitvoerings-
momenten]]</f>
        <v>946.00000000000011</v>
      </c>
      <c r="Q474" s="165">
        <f>VLOOKUP(Tabel3[[#This Row],[Frequentie]],Transformatie!$B$4:$D$12,3,0)</f>
        <v>10</v>
      </c>
      <c r="R474" s="26">
        <f>IF(Tabel3[[#This Row],[M2 op basis van uitvoeringsmomenten]]=0,0,VLOOKUP(Tabel3[[#This Row],[Ruimte categorie]],'4. Normen &amp; Tarieven'!$C$8:$L$27,Tabel3[[#This Row],[Transformatie]],0))</f>
        <v>100</v>
      </c>
      <c r="S474" s="26"/>
      <c r="T474" s="26"/>
      <c r="U474" s="26"/>
      <c r="V474" s="172">
        <f>IF(Tabel3[[#This Row],[Prestatienorm inschrijver]]=0,0,Tabel3[[#This Row],[M2 op basis van uitvoeringsmomenten]]/Tabel3[[#This Row],[Prestatienorm inschrijver]])</f>
        <v>9.4600000000000009</v>
      </c>
      <c r="W474" s="174">
        <f>Tabel3[[#This Row],[Aantal uur per jaar]]*$V$4</f>
        <v>9.4600000000000009</v>
      </c>
      <c r="X474" s="76"/>
    </row>
    <row r="475" spans="1:24" ht="14.1" customHeight="1" x14ac:dyDescent="0.25">
      <c r="A475" s="210" t="str">
        <f>_xlfn.CONCAT(Tabel3[[#This Row],[Locatie]],Tabel3[[#This Row],[Vloergroep]])</f>
        <v>De MarkeHarde vloer</v>
      </c>
      <c r="C475" s="69" t="s">
        <v>242</v>
      </c>
      <c r="D475" s="70" t="s">
        <v>799</v>
      </c>
      <c r="E475" s="71" t="s">
        <v>8</v>
      </c>
      <c r="F475" s="72" t="s">
        <v>296</v>
      </c>
      <c r="G475" s="73" t="s">
        <v>195</v>
      </c>
      <c r="H475" s="73" t="s">
        <v>756</v>
      </c>
      <c r="I475" s="73" t="s">
        <v>33</v>
      </c>
      <c r="J475" s="73" t="s">
        <v>902</v>
      </c>
      <c r="K475" s="74">
        <v>8.94</v>
      </c>
      <c r="L475" s="157">
        <v>40</v>
      </c>
      <c r="M475" s="158" t="s">
        <v>886</v>
      </c>
      <c r="N475" s="158">
        <f>IF(Tabel3[[#This Row],[Uitvoerings-
momenten]]=0,0,Tabel3[[#This Row],[M2 vloer ]])</f>
        <v>0</v>
      </c>
      <c r="O4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5" s="151">
        <f>Tabel3[[#This Row],[M2 vloer ]]*Tabel3[[#This Row],[Uitvoerings-
momenten]]</f>
        <v>0</v>
      </c>
      <c r="Q475" s="165">
        <f>VLOOKUP(Tabel3[[#This Row],[Frequentie]],Transformatie!$B$4:$D$12,3,0)</f>
        <v>0</v>
      </c>
      <c r="R475" s="26">
        <f>IF(Tabel3[[#This Row],[M2 op basis van uitvoeringsmomenten]]=0,0,VLOOKUP(Tabel3[[#This Row],[Ruimte categorie]],'4. Normen &amp; Tarieven'!$C$8:$L$27,Tabel3[[#This Row],[Transformatie]],0))</f>
        <v>0</v>
      </c>
      <c r="S475" s="26"/>
      <c r="T475" s="26"/>
      <c r="U475" s="26"/>
      <c r="V475" s="172">
        <f>IF(Tabel3[[#This Row],[Prestatienorm inschrijver]]=0,0,Tabel3[[#This Row],[M2 op basis van uitvoeringsmomenten]]/Tabel3[[#This Row],[Prestatienorm inschrijver]])</f>
        <v>0</v>
      </c>
      <c r="W475" s="174">
        <f>Tabel3[[#This Row],[Aantal uur per jaar]]*$V$4</f>
        <v>0</v>
      </c>
      <c r="X475" s="76"/>
    </row>
    <row r="476" spans="1:24" ht="14.1" customHeight="1" x14ac:dyDescent="0.25">
      <c r="A476" s="210" t="str">
        <f>_xlfn.CONCAT(Tabel3[[#This Row],[Locatie]],Tabel3[[#This Row],[Vloergroep]])</f>
        <v>De MarkeHarde vloer</v>
      </c>
      <c r="C476" s="69" t="s">
        <v>242</v>
      </c>
      <c r="D476" s="70" t="s">
        <v>799</v>
      </c>
      <c r="E476" s="71" t="s">
        <v>8</v>
      </c>
      <c r="F476" s="72" t="s">
        <v>297</v>
      </c>
      <c r="G476" s="73" t="s">
        <v>68</v>
      </c>
      <c r="H476" s="73" t="s">
        <v>762</v>
      </c>
      <c r="I476" s="73" t="s">
        <v>33</v>
      </c>
      <c r="J476" s="73" t="s">
        <v>902</v>
      </c>
      <c r="K476" s="74">
        <v>3.23</v>
      </c>
      <c r="L476" s="157">
        <v>40</v>
      </c>
      <c r="M476" s="158" t="s">
        <v>879</v>
      </c>
      <c r="N476" s="158">
        <f>IF(Tabel3[[#This Row],[Uitvoerings-
momenten]]=0,0,Tabel3[[#This Row],[M2 vloer ]])</f>
        <v>3.23</v>
      </c>
      <c r="O4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6" s="151">
        <f>Tabel3[[#This Row],[M2 vloer ]]*Tabel3[[#This Row],[Uitvoerings-
momenten]]</f>
        <v>646</v>
      </c>
      <c r="Q476" s="165">
        <f>VLOOKUP(Tabel3[[#This Row],[Frequentie]],Transformatie!$B$4:$D$12,3,0)</f>
        <v>10</v>
      </c>
      <c r="R476" s="26">
        <f>IF(Tabel3[[#This Row],[M2 op basis van uitvoeringsmomenten]]=0,0,VLOOKUP(Tabel3[[#This Row],[Ruimte categorie]],'4. Normen &amp; Tarieven'!$C$8:$L$27,Tabel3[[#This Row],[Transformatie]],0))</f>
        <v>100</v>
      </c>
      <c r="S476" s="26"/>
      <c r="T476" s="26"/>
      <c r="U476" s="26"/>
      <c r="V476" s="172">
        <f>IF(Tabel3[[#This Row],[Prestatienorm inschrijver]]=0,0,Tabel3[[#This Row],[M2 op basis van uitvoeringsmomenten]]/Tabel3[[#This Row],[Prestatienorm inschrijver]])</f>
        <v>6.46</v>
      </c>
      <c r="W476" s="174">
        <f>Tabel3[[#This Row],[Aantal uur per jaar]]*$V$4</f>
        <v>6.46</v>
      </c>
      <c r="X476" s="76"/>
    </row>
    <row r="477" spans="1:24" ht="14.1" customHeight="1" x14ac:dyDescent="0.25">
      <c r="A477" s="210" t="str">
        <f>_xlfn.CONCAT(Tabel3[[#This Row],[Locatie]],Tabel3[[#This Row],[Vloergroep]])</f>
        <v>De MarkeHarde vloer</v>
      </c>
      <c r="C477" s="69" t="s">
        <v>242</v>
      </c>
      <c r="D477" s="70" t="s">
        <v>799</v>
      </c>
      <c r="E477" s="71" t="s">
        <v>8</v>
      </c>
      <c r="F477" s="72" t="s">
        <v>298</v>
      </c>
      <c r="G477" s="70" t="s">
        <v>299</v>
      </c>
      <c r="H477" s="73" t="s">
        <v>761</v>
      </c>
      <c r="I477" s="73" t="s">
        <v>33</v>
      </c>
      <c r="J477" s="73" t="s">
        <v>902</v>
      </c>
      <c r="K477" s="74">
        <v>2.33</v>
      </c>
      <c r="L477" s="157">
        <v>40</v>
      </c>
      <c r="M477" s="158" t="s">
        <v>879</v>
      </c>
      <c r="N477" s="158">
        <f>IF(Tabel3[[#This Row],[Uitvoerings-
momenten]]=0,0,Tabel3[[#This Row],[M2 vloer ]])</f>
        <v>2.33</v>
      </c>
      <c r="O4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7" s="151">
        <f>Tabel3[[#This Row],[M2 vloer ]]*Tabel3[[#This Row],[Uitvoerings-
momenten]]</f>
        <v>466</v>
      </c>
      <c r="Q477" s="165">
        <f>VLOOKUP(Tabel3[[#This Row],[Frequentie]],Transformatie!$B$4:$D$12,3,0)</f>
        <v>10</v>
      </c>
      <c r="R477" s="26">
        <f>IF(Tabel3[[#This Row],[M2 op basis van uitvoeringsmomenten]]=0,0,VLOOKUP(Tabel3[[#This Row],[Ruimte categorie]],'4. Normen &amp; Tarieven'!$C$8:$L$27,Tabel3[[#This Row],[Transformatie]],0))</f>
        <v>100</v>
      </c>
      <c r="S477" s="26"/>
      <c r="T477" s="26"/>
      <c r="U477" s="26"/>
      <c r="V477" s="172">
        <f>IF(Tabel3[[#This Row],[Prestatienorm inschrijver]]=0,0,Tabel3[[#This Row],[M2 op basis van uitvoeringsmomenten]]/Tabel3[[#This Row],[Prestatienorm inschrijver]])</f>
        <v>4.66</v>
      </c>
      <c r="W477" s="174">
        <f>Tabel3[[#This Row],[Aantal uur per jaar]]*$V$4</f>
        <v>4.66</v>
      </c>
      <c r="X477" s="76"/>
    </row>
    <row r="478" spans="1:24" ht="14.1" customHeight="1" x14ac:dyDescent="0.25">
      <c r="A478" s="210" t="str">
        <f>_xlfn.CONCAT(Tabel3[[#This Row],[Locatie]],Tabel3[[#This Row],[Vloergroep]])</f>
        <v>De MarkeHarde vloer</v>
      </c>
      <c r="C478" s="69" t="s">
        <v>242</v>
      </c>
      <c r="D478" s="70" t="s">
        <v>799</v>
      </c>
      <c r="E478" s="71" t="s">
        <v>8</v>
      </c>
      <c r="F478" s="72" t="s">
        <v>300</v>
      </c>
      <c r="G478" s="70" t="s">
        <v>195</v>
      </c>
      <c r="H478" s="73" t="s">
        <v>756</v>
      </c>
      <c r="I478" s="73" t="s">
        <v>33</v>
      </c>
      <c r="J478" s="73" t="s">
        <v>902</v>
      </c>
      <c r="K478" s="74">
        <v>5.15</v>
      </c>
      <c r="L478" s="157">
        <v>40</v>
      </c>
      <c r="M478" s="158" t="s">
        <v>886</v>
      </c>
      <c r="N478" s="158">
        <f>IF(Tabel3[[#This Row],[Uitvoerings-
momenten]]=0,0,Tabel3[[#This Row],[M2 vloer ]])</f>
        <v>0</v>
      </c>
      <c r="O4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8" s="151">
        <f>Tabel3[[#This Row],[M2 vloer ]]*Tabel3[[#This Row],[Uitvoerings-
momenten]]</f>
        <v>0</v>
      </c>
      <c r="Q478" s="165">
        <f>VLOOKUP(Tabel3[[#This Row],[Frequentie]],Transformatie!$B$4:$D$12,3,0)</f>
        <v>0</v>
      </c>
      <c r="R478" s="26">
        <f>IF(Tabel3[[#This Row],[M2 op basis van uitvoeringsmomenten]]=0,0,VLOOKUP(Tabel3[[#This Row],[Ruimte categorie]],'4. Normen &amp; Tarieven'!$C$8:$L$27,Tabel3[[#This Row],[Transformatie]],0))</f>
        <v>0</v>
      </c>
      <c r="S478" s="26"/>
      <c r="T478" s="26"/>
      <c r="U478" s="26"/>
      <c r="V478" s="172">
        <f>IF(Tabel3[[#This Row],[Prestatienorm inschrijver]]=0,0,Tabel3[[#This Row],[M2 op basis van uitvoeringsmomenten]]/Tabel3[[#This Row],[Prestatienorm inschrijver]])</f>
        <v>0</v>
      </c>
      <c r="W478" s="174">
        <f>Tabel3[[#This Row],[Aantal uur per jaar]]*$V$4</f>
        <v>0</v>
      </c>
      <c r="X478" s="76"/>
    </row>
    <row r="479" spans="1:24" ht="14.1" customHeight="1" x14ac:dyDescent="0.25">
      <c r="A479" s="210" t="str">
        <f>_xlfn.CONCAT(Tabel3[[#This Row],[Locatie]],Tabel3[[#This Row],[Vloergroep]])</f>
        <v>De MarkeHarde vloer</v>
      </c>
      <c r="C479" s="69" t="s">
        <v>242</v>
      </c>
      <c r="D479" s="70" t="s">
        <v>799</v>
      </c>
      <c r="E479" s="71" t="s">
        <v>8</v>
      </c>
      <c r="F479" s="72" t="s">
        <v>301</v>
      </c>
      <c r="G479" s="73" t="s">
        <v>159</v>
      </c>
      <c r="H479" s="73" t="s">
        <v>756</v>
      </c>
      <c r="I479" s="73" t="s">
        <v>33</v>
      </c>
      <c r="J479" s="73" t="s">
        <v>902</v>
      </c>
      <c r="K479" s="74">
        <v>0.67</v>
      </c>
      <c r="L479" s="157">
        <v>40</v>
      </c>
      <c r="M479" s="158" t="s">
        <v>886</v>
      </c>
      <c r="N479" s="158">
        <f>IF(Tabel3[[#This Row],[Uitvoerings-
momenten]]=0,0,Tabel3[[#This Row],[M2 vloer ]])</f>
        <v>0</v>
      </c>
      <c r="O4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9" s="151">
        <f>Tabel3[[#This Row],[M2 vloer ]]*Tabel3[[#This Row],[Uitvoerings-
momenten]]</f>
        <v>0</v>
      </c>
      <c r="Q479" s="165">
        <f>VLOOKUP(Tabel3[[#This Row],[Frequentie]],Transformatie!$B$4:$D$12,3,0)</f>
        <v>0</v>
      </c>
      <c r="R479" s="26">
        <f>IF(Tabel3[[#This Row],[M2 op basis van uitvoeringsmomenten]]=0,0,VLOOKUP(Tabel3[[#This Row],[Ruimte categorie]],'4. Normen &amp; Tarieven'!$C$8:$L$27,Tabel3[[#This Row],[Transformatie]],0))</f>
        <v>0</v>
      </c>
      <c r="S479" s="26"/>
      <c r="T479" s="26"/>
      <c r="U479" s="26"/>
      <c r="V479" s="172">
        <f>IF(Tabel3[[#This Row],[Prestatienorm inschrijver]]=0,0,Tabel3[[#This Row],[M2 op basis van uitvoeringsmomenten]]/Tabel3[[#This Row],[Prestatienorm inschrijver]])</f>
        <v>0</v>
      </c>
      <c r="W479" s="174">
        <f>Tabel3[[#This Row],[Aantal uur per jaar]]*$V$4</f>
        <v>0</v>
      </c>
      <c r="X479" s="76"/>
    </row>
    <row r="480" spans="1:24" ht="14.1" customHeight="1" x14ac:dyDescent="0.25">
      <c r="A480" s="210" t="str">
        <f>_xlfn.CONCAT(Tabel3[[#This Row],[Locatie]],Tabel3[[#This Row],[Vloergroep]])</f>
        <v>De MarkeHarde vloer</v>
      </c>
      <c r="C480" s="69" t="s">
        <v>242</v>
      </c>
      <c r="D480" s="70" t="s">
        <v>799</v>
      </c>
      <c r="E480" s="71" t="s">
        <v>302</v>
      </c>
      <c r="F480" s="72" t="s">
        <v>303</v>
      </c>
      <c r="G480" s="73" t="s">
        <v>62</v>
      </c>
      <c r="H480" s="73" t="s">
        <v>817</v>
      </c>
      <c r="I480" s="73" t="s">
        <v>33</v>
      </c>
      <c r="J480" s="73" t="s">
        <v>902</v>
      </c>
      <c r="K480" s="74">
        <v>45.88</v>
      </c>
      <c r="L480" s="157">
        <v>40</v>
      </c>
      <c r="M480" s="158" t="s">
        <v>879</v>
      </c>
      <c r="N480" s="158">
        <f>IF(Tabel3[[#This Row],[Uitvoerings-
momenten]]=0,0,Tabel3[[#This Row],[M2 vloer ]])</f>
        <v>45.88</v>
      </c>
      <c r="O4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0" s="151">
        <f>Tabel3[[#This Row],[M2 vloer ]]*Tabel3[[#This Row],[Uitvoerings-
momenten]]</f>
        <v>9176</v>
      </c>
      <c r="Q480" s="165">
        <f>VLOOKUP(Tabel3[[#This Row],[Frequentie]],Transformatie!$B$4:$D$12,3,0)</f>
        <v>10</v>
      </c>
      <c r="R480" s="26">
        <f>IF(Tabel3[[#This Row],[M2 op basis van uitvoeringsmomenten]]=0,0,VLOOKUP(Tabel3[[#This Row],[Ruimte categorie]],'4. Normen &amp; Tarieven'!$C$8:$L$27,Tabel3[[#This Row],[Transformatie]],0))</f>
        <v>100</v>
      </c>
      <c r="S480" s="26"/>
      <c r="T480" s="26"/>
      <c r="U480" s="26"/>
      <c r="V480" s="172">
        <f>IF(Tabel3[[#This Row],[Prestatienorm inschrijver]]=0,0,Tabel3[[#This Row],[M2 op basis van uitvoeringsmomenten]]/Tabel3[[#This Row],[Prestatienorm inschrijver]])</f>
        <v>91.76</v>
      </c>
      <c r="W480" s="174">
        <f>Tabel3[[#This Row],[Aantal uur per jaar]]*$V$4</f>
        <v>91.76</v>
      </c>
      <c r="X480" s="76"/>
    </row>
    <row r="481" spans="1:24" ht="14.1" customHeight="1" x14ac:dyDescent="0.25">
      <c r="A481" s="210" t="str">
        <f>_xlfn.CONCAT(Tabel3[[#This Row],[Locatie]],Tabel3[[#This Row],[Vloergroep]])</f>
        <v>De MarkeHarde vloer</v>
      </c>
      <c r="C481" s="69" t="s">
        <v>242</v>
      </c>
      <c r="D481" s="70" t="s">
        <v>799</v>
      </c>
      <c r="E481" s="71" t="s">
        <v>302</v>
      </c>
      <c r="F481" s="72" t="s">
        <v>304</v>
      </c>
      <c r="G481" s="73" t="s">
        <v>261</v>
      </c>
      <c r="H481" s="73" t="s">
        <v>759</v>
      </c>
      <c r="I481" s="73" t="s">
        <v>33</v>
      </c>
      <c r="J481" s="73" t="s">
        <v>902</v>
      </c>
      <c r="K481" s="74">
        <v>12.67</v>
      </c>
      <c r="L481" s="157">
        <v>40</v>
      </c>
      <c r="M481" s="158" t="s">
        <v>879</v>
      </c>
      <c r="N481" s="158">
        <f>IF(Tabel3[[#This Row],[Uitvoerings-
momenten]]=0,0,Tabel3[[#This Row],[M2 vloer ]])</f>
        <v>12.67</v>
      </c>
      <c r="O4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1" s="151">
        <f>Tabel3[[#This Row],[M2 vloer ]]*Tabel3[[#This Row],[Uitvoerings-
momenten]]</f>
        <v>2534</v>
      </c>
      <c r="Q481" s="165">
        <f>VLOOKUP(Tabel3[[#This Row],[Frequentie]],Transformatie!$B$4:$D$12,3,0)</f>
        <v>10</v>
      </c>
      <c r="R481" s="26">
        <f>IF(Tabel3[[#This Row],[M2 op basis van uitvoeringsmomenten]]=0,0,VLOOKUP(Tabel3[[#This Row],[Ruimte categorie]],'4. Normen &amp; Tarieven'!$C$8:$L$27,Tabel3[[#This Row],[Transformatie]],0))</f>
        <v>100</v>
      </c>
      <c r="S481" s="26"/>
      <c r="T481" s="26"/>
      <c r="U481" s="26"/>
      <c r="V481" s="172">
        <f>IF(Tabel3[[#This Row],[Prestatienorm inschrijver]]=0,0,Tabel3[[#This Row],[M2 op basis van uitvoeringsmomenten]]/Tabel3[[#This Row],[Prestatienorm inschrijver]])</f>
        <v>25.34</v>
      </c>
      <c r="W481" s="174">
        <f>Tabel3[[#This Row],[Aantal uur per jaar]]*$V$4</f>
        <v>25.34</v>
      </c>
      <c r="X481" s="76"/>
    </row>
    <row r="482" spans="1:24" ht="14.1" customHeight="1" x14ac:dyDescent="0.25">
      <c r="A482" s="210" t="str">
        <f>_xlfn.CONCAT(Tabel3[[#This Row],[Locatie]],Tabel3[[#This Row],[Vloergroep]])</f>
        <v>De MarkeHarde vloer</v>
      </c>
      <c r="C482" s="69" t="s">
        <v>242</v>
      </c>
      <c r="D482" s="70" t="s">
        <v>799</v>
      </c>
      <c r="E482" s="71" t="s">
        <v>302</v>
      </c>
      <c r="F482" s="72" t="s">
        <v>305</v>
      </c>
      <c r="G482" s="70" t="s">
        <v>261</v>
      </c>
      <c r="H482" s="73" t="s">
        <v>759</v>
      </c>
      <c r="I482" s="73" t="s">
        <v>33</v>
      </c>
      <c r="J482" s="73" t="s">
        <v>902</v>
      </c>
      <c r="K482" s="74">
        <v>8.07</v>
      </c>
      <c r="L482" s="157">
        <v>40</v>
      </c>
      <c r="M482" s="158" t="s">
        <v>879</v>
      </c>
      <c r="N482" s="158">
        <f>IF(Tabel3[[#This Row],[Uitvoerings-
momenten]]=0,0,Tabel3[[#This Row],[M2 vloer ]])</f>
        <v>8.07</v>
      </c>
      <c r="O4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2" s="151">
        <f>Tabel3[[#This Row],[M2 vloer ]]*Tabel3[[#This Row],[Uitvoerings-
momenten]]</f>
        <v>1614</v>
      </c>
      <c r="Q482" s="165">
        <f>VLOOKUP(Tabel3[[#This Row],[Frequentie]],Transformatie!$B$4:$D$12,3,0)</f>
        <v>10</v>
      </c>
      <c r="R482" s="26">
        <f>IF(Tabel3[[#This Row],[M2 op basis van uitvoeringsmomenten]]=0,0,VLOOKUP(Tabel3[[#This Row],[Ruimte categorie]],'4. Normen &amp; Tarieven'!$C$8:$L$27,Tabel3[[#This Row],[Transformatie]],0))</f>
        <v>100</v>
      </c>
      <c r="S482" s="26"/>
      <c r="T482" s="26"/>
      <c r="U482" s="26"/>
      <c r="V482" s="172">
        <f>IF(Tabel3[[#This Row],[Prestatienorm inschrijver]]=0,0,Tabel3[[#This Row],[M2 op basis van uitvoeringsmomenten]]/Tabel3[[#This Row],[Prestatienorm inschrijver]])</f>
        <v>16.14</v>
      </c>
      <c r="W482" s="174">
        <f>Tabel3[[#This Row],[Aantal uur per jaar]]*$V$4</f>
        <v>16.14</v>
      </c>
      <c r="X482" s="76"/>
    </row>
    <row r="483" spans="1:24" ht="14.1" customHeight="1" x14ac:dyDescent="0.25">
      <c r="A483" s="210" t="str">
        <f>_xlfn.CONCAT(Tabel3[[#This Row],[Locatie]],Tabel3[[#This Row],[Vloergroep]])</f>
        <v>De MarkeHarde vloer</v>
      </c>
      <c r="C483" s="69" t="s">
        <v>242</v>
      </c>
      <c r="D483" s="70" t="s">
        <v>799</v>
      </c>
      <c r="E483" s="71" t="s">
        <v>302</v>
      </c>
      <c r="F483" s="72" t="s">
        <v>306</v>
      </c>
      <c r="G483" s="73" t="s">
        <v>29</v>
      </c>
      <c r="H483" s="73" t="s">
        <v>781</v>
      </c>
      <c r="I483" s="73" t="s">
        <v>33</v>
      </c>
      <c r="J483" s="73" t="s">
        <v>902</v>
      </c>
      <c r="K483" s="74">
        <v>1.21</v>
      </c>
      <c r="L483" s="157">
        <v>40</v>
      </c>
      <c r="M483" s="158" t="s">
        <v>879</v>
      </c>
      <c r="N483" s="158">
        <f>IF(Tabel3[[#This Row],[Uitvoerings-
momenten]]=0,0,Tabel3[[#This Row],[M2 vloer ]])</f>
        <v>1.21</v>
      </c>
      <c r="O4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3" s="151">
        <f>Tabel3[[#This Row],[M2 vloer ]]*Tabel3[[#This Row],[Uitvoerings-
momenten]]</f>
        <v>242</v>
      </c>
      <c r="Q483" s="165">
        <f>VLOOKUP(Tabel3[[#This Row],[Frequentie]],Transformatie!$B$4:$D$12,3,0)</f>
        <v>10</v>
      </c>
      <c r="R483" s="26">
        <f>IF(Tabel3[[#This Row],[M2 op basis van uitvoeringsmomenten]]=0,0,VLOOKUP(Tabel3[[#This Row],[Ruimte categorie]],'4. Normen &amp; Tarieven'!$C$8:$L$27,Tabel3[[#This Row],[Transformatie]],0))</f>
        <v>100</v>
      </c>
      <c r="S483" s="26"/>
      <c r="T483" s="26"/>
      <c r="U483" s="26"/>
      <c r="V483" s="172">
        <f>IF(Tabel3[[#This Row],[Prestatienorm inschrijver]]=0,0,Tabel3[[#This Row],[M2 op basis van uitvoeringsmomenten]]/Tabel3[[#This Row],[Prestatienorm inschrijver]])</f>
        <v>2.42</v>
      </c>
      <c r="W483" s="174">
        <f>Tabel3[[#This Row],[Aantal uur per jaar]]*$V$4</f>
        <v>2.42</v>
      </c>
      <c r="X483" s="76"/>
    </row>
    <row r="484" spans="1:24" ht="14.1" customHeight="1" x14ac:dyDescent="0.25">
      <c r="A484" s="210" t="str">
        <f>_xlfn.CONCAT(Tabel3[[#This Row],[Locatie]],Tabel3[[#This Row],[Vloergroep]])</f>
        <v>De MarkeHarde vloer</v>
      </c>
      <c r="C484" s="69" t="s">
        <v>242</v>
      </c>
      <c r="D484" s="70" t="s">
        <v>799</v>
      </c>
      <c r="E484" s="71" t="s">
        <v>302</v>
      </c>
      <c r="F484" s="72" t="s">
        <v>307</v>
      </c>
      <c r="G484" s="73" t="s">
        <v>308</v>
      </c>
      <c r="H484" s="73" t="s">
        <v>659</v>
      </c>
      <c r="I484" s="73" t="s">
        <v>33</v>
      </c>
      <c r="J484" s="73" t="s">
        <v>902</v>
      </c>
      <c r="K484" s="74">
        <v>1.99</v>
      </c>
      <c r="L484" s="157">
        <v>40</v>
      </c>
      <c r="M484" s="158" t="s">
        <v>886</v>
      </c>
      <c r="N484" s="158">
        <f>IF(Tabel3[[#This Row],[Uitvoerings-
momenten]]=0,0,Tabel3[[#This Row],[M2 vloer ]])</f>
        <v>0</v>
      </c>
      <c r="O4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4" s="151">
        <f>Tabel3[[#This Row],[M2 vloer ]]*Tabel3[[#This Row],[Uitvoerings-
momenten]]</f>
        <v>0</v>
      </c>
      <c r="Q484" s="165">
        <f>VLOOKUP(Tabel3[[#This Row],[Frequentie]],Transformatie!$B$4:$D$12,3,0)</f>
        <v>0</v>
      </c>
      <c r="R484" s="26">
        <f>IF(Tabel3[[#This Row],[M2 op basis van uitvoeringsmomenten]]=0,0,VLOOKUP(Tabel3[[#This Row],[Ruimte categorie]],'4. Normen &amp; Tarieven'!$C$8:$L$27,Tabel3[[#This Row],[Transformatie]],0))</f>
        <v>0</v>
      </c>
      <c r="S484" s="26"/>
      <c r="T484" s="26"/>
      <c r="U484" s="26"/>
      <c r="V484" s="172">
        <f>IF(Tabel3[[#This Row],[Prestatienorm inschrijver]]=0,0,Tabel3[[#This Row],[M2 op basis van uitvoeringsmomenten]]/Tabel3[[#This Row],[Prestatienorm inschrijver]])</f>
        <v>0</v>
      </c>
      <c r="W484" s="174">
        <f>Tabel3[[#This Row],[Aantal uur per jaar]]*$V$4</f>
        <v>0</v>
      </c>
      <c r="X484" s="76"/>
    </row>
    <row r="485" spans="1:24" ht="14.1" customHeight="1" x14ac:dyDescent="0.25">
      <c r="A485" s="210" t="str">
        <f>_xlfn.CONCAT(Tabel3[[#This Row],[Locatie]],Tabel3[[#This Row],[Vloergroep]])</f>
        <v>De MarkeHarde vloer</v>
      </c>
      <c r="C485" s="69" t="s">
        <v>242</v>
      </c>
      <c r="D485" s="70" t="s">
        <v>799</v>
      </c>
      <c r="E485" s="71" t="s">
        <v>302</v>
      </c>
      <c r="F485" s="72" t="s">
        <v>309</v>
      </c>
      <c r="G485" s="73" t="s">
        <v>310</v>
      </c>
      <c r="H485" s="73" t="s">
        <v>756</v>
      </c>
      <c r="I485" s="73" t="s">
        <v>33</v>
      </c>
      <c r="J485" s="73" t="s">
        <v>902</v>
      </c>
      <c r="K485" s="74">
        <v>7.96</v>
      </c>
      <c r="L485" s="157">
        <v>40</v>
      </c>
      <c r="M485" s="158" t="s">
        <v>886</v>
      </c>
      <c r="N485" s="158">
        <f>IF(Tabel3[[#This Row],[Uitvoerings-
momenten]]=0,0,Tabel3[[#This Row],[M2 vloer ]])</f>
        <v>0</v>
      </c>
      <c r="O4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5" s="151">
        <f>Tabel3[[#This Row],[M2 vloer ]]*Tabel3[[#This Row],[Uitvoerings-
momenten]]</f>
        <v>0</v>
      </c>
      <c r="Q485" s="165">
        <f>VLOOKUP(Tabel3[[#This Row],[Frequentie]],Transformatie!$B$4:$D$12,3,0)</f>
        <v>0</v>
      </c>
      <c r="R485" s="26">
        <f>IF(Tabel3[[#This Row],[M2 op basis van uitvoeringsmomenten]]=0,0,VLOOKUP(Tabel3[[#This Row],[Ruimte categorie]],'4. Normen &amp; Tarieven'!$C$8:$L$27,Tabel3[[#This Row],[Transformatie]],0))</f>
        <v>0</v>
      </c>
      <c r="S485" s="26"/>
      <c r="T485" s="26"/>
      <c r="U485" s="26"/>
      <c r="V485" s="172">
        <f>IF(Tabel3[[#This Row],[Prestatienorm inschrijver]]=0,0,Tabel3[[#This Row],[M2 op basis van uitvoeringsmomenten]]/Tabel3[[#This Row],[Prestatienorm inschrijver]])</f>
        <v>0</v>
      </c>
      <c r="W485" s="174">
        <f>Tabel3[[#This Row],[Aantal uur per jaar]]*$V$4</f>
        <v>0</v>
      </c>
      <c r="X485" s="76"/>
    </row>
    <row r="486" spans="1:24" ht="14.1" customHeight="1" x14ac:dyDescent="0.25">
      <c r="A486" s="210" t="str">
        <f>_xlfn.CONCAT(Tabel3[[#This Row],[Locatie]],Tabel3[[#This Row],[Vloergroep]])</f>
        <v>De MarkeHarde vloer</v>
      </c>
      <c r="C486" s="69" t="s">
        <v>242</v>
      </c>
      <c r="D486" s="70" t="s">
        <v>799</v>
      </c>
      <c r="E486" s="71" t="s">
        <v>302</v>
      </c>
      <c r="F486" s="72" t="s">
        <v>311</v>
      </c>
      <c r="G486" s="73" t="s">
        <v>19</v>
      </c>
      <c r="H486" s="73" t="s">
        <v>761</v>
      </c>
      <c r="I486" s="73" t="s">
        <v>33</v>
      </c>
      <c r="J486" s="73" t="s">
        <v>902</v>
      </c>
      <c r="K486" s="74">
        <v>60.47</v>
      </c>
      <c r="L486" s="157">
        <v>40</v>
      </c>
      <c r="M486" s="158" t="s">
        <v>879</v>
      </c>
      <c r="N486" s="158">
        <f>IF(Tabel3[[#This Row],[Uitvoerings-
momenten]]=0,0,Tabel3[[#This Row],[M2 vloer ]])</f>
        <v>60.47</v>
      </c>
      <c r="O4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6" s="151">
        <f>Tabel3[[#This Row],[M2 vloer ]]*Tabel3[[#This Row],[Uitvoerings-
momenten]]</f>
        <v>12094</v>
      </c>
      <c r="Q486" s="165">
        <f>VLOOKUP(Tabel3[[#This Row],[Frequentie]],Transformatie!$B$4:$D$12,3,0)</f>
        <v>10</v>
      </c>
      <c r="R486" s="26">
        <f>IF(Tabel3[[#This Row],[M2 op basis van uitvoeringsmomenten]]=0,0,VLOOKUP(Tabel3[[#This Row],[Ruimte categorie]],'4. Normen &amp; Tarieven'!$C$8:$L$27,Tabel3[[#This Row],[Transformatie]],0))</f>
        <v>100</v>
      </c>
      <c r="S486" s="26"/>
      <c r="T486" s="26"/>
      <c r="U486" s="26"/>
      <c r="V486" s="172">
        <f>IF(Tabel3[[#This Row],[Prestatienorm inschrijver]]=0,0,Tabel3[[#This Row],[M2 op basis van uitvoeringsmomenten]]/Tabel3[[#This Row],[Prestatienorm inschrijver]])</f>
        <v>120.94</v>
      </c>
      <c r="W486" s="174">
        <f>Tabel3[[#This Row],[Aantal uur per jaar]]*$V$4</f>
        <v>120.94</v>
      </c>
      <c r="X486" s="76"/>
    </row>
    <row r="487" spans="1:24" ht="14.1" customHeight="1" x14ac:dyDescent="0.25">
      <c r="A487" s="210" t="str">
        <f>_xlfn.CONCAT(Tabel3[[#This Row],[Locatie]],Tabel3[[#This Row],[Vloergroep]])</f>
        <v>De MarkeHarde vloer</v>
      </c>
      <c r="C487" s="69" t="s">
        <v>242</v>
      </c>
      <c r="D487" s="70" t="s">
        <v>799</v>
      </c>
      <c r="E487" s="71" t="s">
        <v>302</v>
      </c>
      <c r="F487" s="72" t="s">
        <v>312</v>
      </c>
      <c r="G487" s="73" t="s">
        <v>19</v>
      </c>
      <c r="H487" s="73" t="s">
        <v>761</v>
      </c>
      <c r="I487" s="73" t="s">
        <v>33</v>
      </c>
      <c r="J487" s="73" t="s">
        <v>902</v>
      </c>
      <c r="K487" s="74">
        <v>19.37</v>
      </c>
      <c r="L487" s="157">
        <v>40</v>
      </c>
      <c r="M487" s="158" t="s">
        <v>879</v>
      </c>
      <c r="N487" s="158">
        <f>IF(Tabel3[[#This Row],[Uitvoerings-
momenten]]=0,0,Tabel3[[#This Row],[M2 vloer ]])</f>
        <v>19.37</v>
      </c>
      <c r="O4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7" s="151">
        <f>Tabel3[[#This Row],[M2 vloer ]]*Tabel3[[#This Row],[Uitvoerings-
momenten]]</f>
        <v>3874</v>
      </c>
      <c r="Q487" s="165">
        <f>VLOOKUP(Tabel3[[#This Row],[Frequentie]],Transformatie!$B$4:$D$12,3,0)</f>
        <v>10</v>
      </c>
      <c r="R487" s="26">
        <f>IF(Tabel3[[#This Row],[M2 op basis van uitvoeringsmomenten]]=0,0,VLOOKUP(Tabel3[[#This Row],[Ruimte categorie]],'4. Normen &amp; Tarieven'!$C$8:$L$27,Tabel3[[#This Row],[Transformatie]],0))</f>
        <v>100</v>
      </c>
      <c r="S487" s="26"/>
      <c r="T487" s="26"/>
      <c r="U487" s="26"/>
      <c r="V487" s="172">
        <f>IF(Tabel3[[#This Row],[Prestatienorm inschrijver]]=0,0,Tabel3[[#This Row],[M2 op basis van uitvoeringsmomenten]]/Tabel3[[#This Row],[Prestatienorm inschrijver]])</f>
        <v>38.74</v>
      </c>
      <c r="W487" s="174">
        <f>Tabel3[[#This Row],[Aantal uur per jaar]]*$V$4</f>
        <v>38.74</v>
      </c>
      <c r="X487" s="76"/>
    </row>
    <row r="488" spans="1:24" ht="14.1" customHeight="1" x14ac:dyDescent="0.25">
      <c r="A488" s="210" t="str">
        <f>_xlfn.CONCAT(Tabel3[[#This Row],[Locatie]],Tabel3[[#This Row],[Vloergroep]])</f>
        <v>De MarkeHarde vloer</v>
      </c>
      <c r="C488" s="69" t="s">
        <v>242</v>
      </c>
      <c r="D488" s="70" t="s">
        <v>799</v>
      </c>
      <c r="E488" s="71" t="s">
        <v>302</v>
      </c>
      <c r="F488" s="72" t="s">
        <v>313</v>
      </c>
      <c r="G488" s="73" t="s">
        <v>19</v>
      </c>
      <c r="H488" s="73" t="s">
        <v>761</v>
      </c>
      <c r="I488" s="73" t="s">
        <v>33</v>
      </c>
      <c r="J488" s="73" t="s">
        <v>902</v>
      </c>
      <c r="K488" s="74">
        <v>21.29</v>
      </c>
      <c r="L488" s="157">
        <v>40</v>
      </c>
      <c r="M488" s="158" t="s">
        <v>879</v>
      </c>
      <c r="N488" s="158">
        <f>IF(Tabel3[[#This Row],[Uitvoerings-
momenten]]=0,0,Tabel3[[#This Row],[M2 vloer ]])</f>
        <v>21.29</v>
      </c>
      <c r="O4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8" s="151">
        <f>Tabel3[[#This Row],[M2 vloer ]]*Tabel3[[#This Row],[Uitvoerings-
momenten]]</f>
        <v>4258</v>
      </c>
      <c r="Q488" s="165">
        <f>VLOOKUP(Tabel3[[#This Row],[Frequentie]],Transformatie!$B$4:$D$12,3,0)</f>
        <v>10</v>
      </c>
      <c r="R488" s="26">
        <f>IF(Tabel3[[#This Row],[M2 op basis van uitvoeringsmomenten]]=0,0,VLOOKUP(Tabel3[[#This Row],[Ruimte categorie]],'4. Normen &amp; Tarieven'!$C$8:$L$27,Tabel3[[#This Row],[Transformatie]],0))</f>
        <v>100</v>
      </c>
      <c r="S488" s="26"/>
      <c r="T488" s="26"/>
      <c r="U488" s="26"/>
      <c r="V488" s="172">
        <f>IF(Tabel3[[#This Row],[Prestatienorm inschrijver]]=0,0,Tabel3[[#This Row],[M2 op basis van uitvoeringsmomenten]]/Tabel3[[#This Row],[Prestatienorm inschrijver]])</f>
        <v>42.58</v>
      </c>
      <c r="W488" s="174">
        <f>Tabel3[[#This Row],[Aantal uur per jaar]]*$V$4</f>
        <v>42.58</v>
      </c>
      <c r="X488" s="76"/>
    </row>
    <row r="489" spans="1:24" ht="14.1" customHeight="1" x14ac:dyDescent="0.25">
      <c r="A489" s="210" t="str">
        <f>_xlfn.CONCAT(Tabel3[[#This Row],[Locatie]],Tabel3[[#This Row],[Vloergroep]])</f>
        <v>De MarkeHarde vloer</v>
      </c>
      <c r="C489" s="69" t="s">
        <v>242</v>
      </c>
      <c r="D489" s="70" t="s">
        <v>799</v>
      </c>
      <c r="E489" s="71" t="s">
        <v>302</v>
      </c>
      <c r="F489" s="72" t="s">
        <v>314</v>
      </c>
      <c r="G489" s="73" t="s">
        <v>315</v>
      </c>
      <c r="H489" s="73" t="s">
        <v>658</v>
      </c>
      <c r="I489" s="73" t="s">
        <v>33</v>
      </c>
      <c r="J489" s="73" t="s">
        <v>902</v>
      </c>
      <c r="K489" s="74">
        <v>38.799999999999997</v>
      </c>
      <c r="L489" s="157">
        <v>40</v>
      </c>
      <c r="M489" s="158" t="s">
        <v>879</v>
      </c>
      <c r="N489" s="158">
        <f>IF(Tabel3[[#This Row],[Uitvoerings-
momenten]]=0,0,Tabel3[[#This Row],[M2 vloer ]])</f>
        <v>38.799999999999997</v>
      </c>
      <c r="O4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9" s="151">
        <f>Tabel3[[#This Row],[M2 vloer ]]*Tabel3[[#This Row],[Uitvoerings-
momenten]]</f>
        <v>7759.9999999999991</v>
      </c>
      <c r="Q489" s="165">
        <f>VLOOKUP(Tabel3[[#This Row],[Frequentie]],Transformatie!$B$4:$D$12,3,0)</f>
        <v>10</v>
      </c>
      <c r="R489" s="26">
        <f>IF(Tabel3[[#This Row],[M2 op basis van uitvoeringsmomenten]]=0,0,VLOOKUP(Tabel3[[#This Row],[Ruimte categorie]],'4. Normen &amp; Tarieven'!$C$8:$L$27,Tabel3[[#This Row],[Transformatie]],0))</f>
        <v>100</v>
      </c>
      <c r="S489" s="26"/>
      <c r="T489" s="26"/>
      <c r="U489" s="26"/>
      <c r="V489" s="172">
        <f>IF(Tabel3[[#This Row],[Prestatienorm inschrijver]]=0,0,Tabel3[[#This Row],[M2 op basis van uitvoeringsmomenten]]/Tabel3[[#This Row],[Prestatienorm inschrijver]])</f>
        <v>77.599999999999994</v>
      </c>
      <c r="W489" s="174">
        <f>Tabel3[[#This Row],[Aantal uur per jaar]]*$V$4</f>
        <v>77.599999999999994</v>
      </c>
      <c r="X489" s="76"/>
    </row>
    <row r="490" spans="1:24" ht="14.1" customHeight="1" x14ac:dyDescent="0.25">
      <c r="A490" s="210" t="str">
        <f>_xlfn.CONCAT(Tabel3[[#This Row],[Locatie]],Tabel3[[#This Row],[Vloergroep]])</f>
        <v>De MarkeHarde vloer</v>
      </c>
      <c r="C490" s="69" t="s">
        <v>242</v>
      </c>
      <c r="D490" s="70" t="s">
        <v>799</v>
      </c>
      <c r="E490" s="71" t="s">
        <v>302</v>
      </c>
      <c r="F490" s="72" t="s">
        <v>316</v>
      </c>
      <c r="G490" s="73" t="s">
        <v>315</v>
      </c>
      <c r="H490" s="73" t="s">
        <v>658</v>
      </c>
      <c r="I490" s="73" t="s">
        <v>33</v>
      </c>
      <c r="J490" s="73" t="s">
        <v>902</v>
      </c>
      <c r="K490" s="74">
        <v>37.54</v>
      </c>
      <c r="L490" s="157">
        <v>40</v>
      </c>
      <c r="M490" s="158" t="s">
        <v>879</v>
      </c>
      <c r="N490" s="158">
        <f>IF(Tabel3[[#This Row],[Uitvoerings-
momenten]]=0,0,Tabel3[[#This Row],[M2 vloer ]])</f>
        <v>37.54</v>
      </c>
      <c r="O4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0" s="151">
        <f>Tabel3[[#This Row],[M2 vloer ]]*Tabel3[[#This Row],[Uitvoerings-
momenten]]</f>
        <v>7508</v>
      </c>
      <c r="Q490" s="165">
        <f>VLOOKUP(Tabel3[[#This Row],[Frequentie]],Transformatie!$B$4:$D$12,3,0)</f>
        <v>10</v>
      </c>
      <c r="R490" s="26">
        <f>IF(Tabel3[[#This Row],[M2 op basis van uitvoeringsmomenten]]=0,0,VLOOKUP(Tabel3[[#This Row],[Ruimte categorie]],'4. Normen &amp; Tarieven'!$C$8:$L$27,Tabel3[[#This Row],[Transformatie]],0))</f>
        <v>100</v>
      </c>
      <c r="S490" s="26"/>
      <c r="T490" s="26"/>
      <c r="U490" s="26"/>
      <c r="V490" s="172">
        <f>IF(Tabel3[[#This Row],[Prestatienorm inschrijver]]=0,0,Tabel3[[#This Row],[M2 op basis van uitvoeringsmomenten]]/Tabel3[[#This Row],[Prestatienorm inschrijver]])</f>
        <v>75.08</v>
      </c>
      <c r="W490" s="174">
        <f>Tabel3[[#This Row],[Aantal uur per jaar]]*$V$4</f>
        <v>75.08</v>
      </c>
      <c r="X490" s="76"/>
    </row>
    <row r="491" spans="1:24" ht="14.1" customHeight="1" x14ac:dyDescent="0.25">
      <c r="A491" s="210" t="str">
        <f>_xlfn.CONCAT(Tabel3[[#This Row],[Locatie]],Tabel3[[#This Row],[Vloergroep]])</f>
        <v>De MarkeHarde vloer</v>
      </c>
      <c r="C491" s="69" t="s">
        <v>242</v>
      </c>
      <c r="D491" s="70" t="s">
        <v>799</v>
      </c>
      <c r="E491" s="71" t="s">
        <v>302</v>
      </c>
      <c r="F491" s="72" t="s">
        <v>317</v>
      </c>
      <c r="G491" s="73" t="s">
        <v>318</v>
      </c>
      <c r="H491" s="73" t="s">
        <v>658</v>
      </c>
      <c r="I491" s="73" t="s">
        <v>33</v>
      </c>
      <c r="J491" s="73" t="s">
        <v>902</v>
      </c>
      <c r="K491" s="74">
        <v>41.13</v>
      </c>
      <c r="L491" s="157">
        <v>40</v>
      </c>
      <c r="M491" s="158" t="s">
        <v>879</v>
      </c>
      <c r="N491" s="158">
        <f>IF(Tabel3[[#This Row],[Uitvoerings-
momenten]]=0,0,Tabel3[[#This Row],[M2 vloer ]])</f>
        <v>41.13</v>
      </c>
      <c r="O4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1" s="151">
        <f>Tabel3[[#This Row],[M2 vloer ]]*Tabel3[[#This Row],[Uitvoerings-
momenten]]</f>
        <v>8226</v>
      </c>
      <c r="Q491" s="165">
        <f>VLOOKUP(Tabel3[[#This Row],[Frequentie]],Transformatie!$B$4:$D$12,3,0)</f>
        <v>10</v>
      </c>
      <c r="R491" s="26">
        <f>IF(Tabel3[[#This Row],[M2 op basis van uitvoeringsmomenten]]=0,0,VLOOKUP(Tabel3[[#This Row],[Ruimte categorie]],'4. Normen &amp; Tarieven'!$C$8:$L$27,Tabel3[[#This Row],[Transformatie]],0))</f>
        <v>100</v>
      </c>
      <c r="S491" s="26"/>
      <c r="T491" s="26"/>
      <c r="U491" s="26"/>
      <c r="V491" s="172">
        <f>IF(Tabel3[[#This Row],[Prestatienorm inschrijver]]=0,0,Tabel3[[#This Row],[M2 op basis van uitvoeringsmomenten]]/Tabel3[[#This Row],[Prestatienorm inschrijver]])</f>
        <v>82.26</v>
      </c>
      <c r="W491" s="174">
        <f>Tabel3[[#This Row],[Aantal uur per jaar]]*$V$4</f>
        <v>82.26</v>
      </c>
      <c r="X491" s="76"/>
    </row>
    <row r="492" spans="1:24" ht="14.1" customHeight="1" x14ac:dyDescent="0.25">
      <c r="A492" s="210" t="str">
        <f>_xlfn.CONCAT(Tabel3[[#This Row],[Locatie]],Tabel3[[#This Row],[Vloergroep]])</f>
        <v>De MarkeHarde vloer</v>
      </c>
      <c r="C492" s="69" t="s">
        <v>242</v>
      </c>
      <c r="D492" s="70" t="s">
        <v>799</v>
      </c>
      <c r="E492" s="71" t="s">
        <v>302</v>
      </c>
      <c r="F492" s="72" t="s">
        <v>319</v>
      </c>
      <c r="G492" s="73" t="s">
        <v>318</v>
      </c>
      <c r="H492" s="73" t="s">
        <v>658</v>
      </c>
      <c r="I492" s="73" t="s">
        <v>33</v>
      </c>
      <c r="J492" s="73" t="s">
        <v>902</v>
      </c>
      <c r="K492" s="74">
        <v>40.880000000000003</v>
      </c>
      <c r="L492" s="157">
        <v>40</v>
      </c>
      <c r="M492" s="158" t="s">
        <v>879</v>
      </c>
      <c r="N492" s="158">
        <f>IF(Tabel3[[#This Row],[Uitvoerings-
momenten]]=0,0,Tabel3[[#This Row],[M2 vloer ]])</f>
        <v>40.880000000000003</v>
      </c>
      <c r="O4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2" s="151">
        <f>Tabel3[[#This Row],[M2 vloer ]]*Tabel3[[#This Row],[Uitvoerings-
momenten]]</f>
        <v>8176.0000000000009</v>
      </c>
      <c r="Q492" s="165">
        <f>VLOOKUP(Tabel3[[#This Row],[Frequentie]],Transformatie!$B$4:$D$12,3,0)</f>
        <v>10</v>
      </c>
      <c r="R492" s="26">
        <f>IF(Tabel3[[#This Row],[M2 op basis van uitvoeringsmomenten]]=0,0,VLOOKUP(Tabel3[[#This Row],[Ruimte categorie]],'4. Normen &amp; Tarieven'!$C$8:$L$27,Tabel3[[#This Row],[Transformatie]],0))</f>
        <v>100</v>
      </c>
      <c r="S492" s="26"/>
      <c r="T492" s="26"/>
      <c r="U492" s="26"/>
      <c r="V492" s="172">
        <f>IF(Tabel3[[#This Row],[Prestatienorm inschrijver]]=0,0,Tabel3[[#This Row],[M2 op basis van uitvoeringsmomenten]]/Tabel3[[#This Row],[Prestatienorm inschrijver]])</f>
        <v>81.760000000000005</v>
      </c>
      <c r="W492" s="174">
        <f>Tabel3[[#This Row],[Aantal uur per jaar]]*$V$4</f>
        <v>81.760000000000005</v>
      </c>
      <c r="X492" s="76"/>
    </row>
    <row r="493" spans="1:24" ht="14.1" customHeight="1" x14ac:dyDescent="0.25">
      <c r="A493" s="210" t="str">
        <f>_xlfn.CONCAT(Tabel3[[#This Row],[Locatie]],Tabel3[[#This Row],[Vloergroep]])</f>
        <v>De MarkeHarde vloer</v>
      </c>
      <c r="C493" s="69" t="s">
        <v>242</v>
      </c>
      <c r="D493" s="70" t="s">
        <v>799</v>
      </c>
      <c r="E493" s="71" t="s">
        <v>302</v>
      </c>
      <c r="F493" s="72" t="s">
        <v>320</v>
      </c>
      <c r="G493" s="73" t="s">
        <v>318</v>
      </c>
      <c r="H493" s="73" t="s">
        <v>658</v>
      </c>
      <c r="I493" s="73" t="s">
        <v>33</v>
      </c>
      <c r="J493" s="73" t="s">
        <v>902</v>
      </c>
      <c r="K493" s="74">
        <v>40.880000000000003</v>
      </c>
      <c r="L493" s="157">
        <v>40</v>
      </c>
      <c r="M493" s="158" t="s">
        <v>879</v>
      </c>
      <c r="N493" s="158">
        <f>IF(Tabel3[[#This Row],[Uitvoerings-
momenten]]=0,0,Tabel3[[#This Row],[M2 vloer ]])</f>
        <v>40.880000000000003</v>
      </c>
      <c r="O4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3" s="151">
        <f>Tabel3[[#This Row],[M2 vloer ]]*Tabel3[[#This Row],[Uitvoerings-
momenten]]</f>
        <v>8176.0000000000009</v>
      </c>
      <c r="Q493" s="165">
        <f>VLOOKUP(Tabel3[[#This Row],[Frequentie]],Transformatie!$B$4:$D$12,3,0)</f>
        <v>10</v>
      </c>
      <c r="R493" s="26">
        <f>IF(Tabel3[[#This Row],[M2 op basis van uitvoeringsmomenten]]=0,0,VLOOKUP(Tabel3[[#This Row],[Ruimte categorie]],'4. Normen &amp; Tarieven'!$C$8:$L$27,Tabel3[[#This Row],[Transformatie]],0))</f>
        <v>100</v>
      </c>
      <c r="S493" s="26"/>
      <c r="T493" s="26"/>
      <c r="U493" s="26"/>
      <c r="V493" s="172">
        <f>IF(Tabel3[[#This Row],[Prestatienorm inschrijver]]=0,0,Tabel3[[#This Row],[M2 op basis van uitvoeringsmomenten]]/Tabel3[[#This Row],[Prestatienorm inschrijver]])</f>
        <v>81.760000000000005</v>
      </c>
      <c r="W493" s="174">
        <f>Tabel3[[#This Row],[Aantal uur per jaar]]*$V$4</f>
        <v>81.760000000000005</v>
      </c>
      <c r="X493" s="76"/>
    </row>
    <row r="494" spans="1:24" ht="14.1" customHeight="1" x14ac:dyDescent="0.25">
      <c r="A494" s="210" t="str">
        <f>_xlfn.CONCAT(Tabel3[[#This Row],[Locatie]],Tabel3[[#This Row],[Vloergroep]])</f>
        <v>De MarkeHarde vloer</v>
      </c>
      <c r="C494" s="69" t="s">
        <v>242</v>
      </c>
      <c r="D494" s="70" t="s">
        <v>799</v>
      </c>
      <c r="E494" s="71" t="s">
        <v>302</v>
      </c>
      <c r="F494" s="72" t="s">
        <v>321</v>
      </c>
      <c r="G494" s="73" t="s">
        <v>322</v>
      </c>
      <c r="H494" s="73" t="s">
        <v>817</v>
      </c>
      <c r="I494" s="73" t="s">
        <v>33</v>
      </c>
      <c r="J494" s="73" t="s">
        <v>902</v>
      </c>
      <c r="K494" s="74">
        <v>95.3</v>
      </c>
      <c r="L494" s="157">
        <v>40</v>
      </c>
      <c r="M494" s="158" t="s">
        <v>879</v>
      </c>
      <c r="N494" s="158">
        <f>IF(Tabel3[[#This Row],[Uitvoerings-
momenten]]=0,0,Tabel3[[#This Row],[M2 vloer ]])</f>
        <v>95.3</v>
      </c>
      <c r="O4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4" s="151">
        <f>Tabel3[[#This Row],[M2 vloer ]]*Tabel3[[#This Row],[Uitvoerings-
momenten]]</f>
        <v>19060</v>
      </c>
      <c r="Q494" s="165">
        <f>VLOOKUP(Tabel3[[#This Row],[Frequentie]],Transformatie!$B$4:$D$12,3,0)</f>
        <v>10</v>
      </c>
      <c r="R494" s="26">
        <f>IF(Tabel3[[#This Row],[M2 op basis van uitvoeringsmomenten]]=0,0,VLOOKUP(Tabel3[[#This Row],[Ruimte categorie]],'4. Normen &amp; Tarieven'!$C$8:$L$27,Tabel3[[#This Row],[Transformatie]],0))</f>
        <v>100</v>
      </c>
      <c r="S494" s="26"/>
      <c r="T494" s="26"/>
      <c r="U494" s="26"/>
      <c r="V494" s="172">
        <f>IF(Tabel3[[#This Row],[Prestatienorm inschrijver]]=0,0,Tabel3[[#This Row],[M2 op basis van uitvoeringsmomenten]]/Tabel3[[#This Row],[Prestatienorm inschrijver]])</f>
        <v>190.6</v>
      </c>
      <c r="W494" s="174">
        <f>Tabel3[[#This Row],[Aantal uur per jaar]]*$V$4</f>
        <v>190.6</v>
      </c>
      <c r="X494" s="76"/>
    </row>
    <row r="495" spans="1:24" ht="14.1" customHeight="1" x14ac:dyDescent="0.25">
      <c r="A495" s="210" t="str">
        <f>_xlfn.CONCAT(Tabel3[[#This Row],[Locatie]],Tabel3[[#This Row],[Vloergroep]])</f>
        <v>De MarkeHarde vloer</v>
      </c>
      <c r="C495" s="69" t="s">
        <v>242</v>
      </c>
      <c r="D495" s="70" t="s">
        <v>799</v>
      </c>
      <c r="E495" s="71" t="s">
        <v>302</v>
      </c>
      <c r="F495" s="72" t="s">
        <v>323</v>
      </c>
      <c r="G495" s="73" t="s">
        <v>324</v>
      </c>
      <c r="H495" s="73" t="s">
        <v>817</v>
      </c>
      <c r="I495" s="73" t="s">
        <v>33</v>
      </c>
      <c r="J495" s="73" t="s">
        <v>902</v>
      </c>
      <c r="K495" s="74">
        <v>117.5</v>
      </c>
      <c r="L495" s="157">
        <v>40</v>
      </c>
      <c r="M495" s="158" t="s">
        <v>879</v>
      </c>
      <c r="N495" s="158">
        <f>IF(Tabel3[[#This Row],[Uitvoerings-
momenten]]=0,0,Tabel3[[#This Row],[M2 vloer ]])</f>
        <v>117.5</v>
      </c>
      <c r="O4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5" s="151">
        <f>Tabel3[[#This Row],[M2 vloer ]]*Tabel3[[#This Row],[Uitvoerings-
momenten]]</f>
        <v>23500</v>
      </c>
      <c r="Q495" s="165">
        <f>VLOOKUP(Tabel3[[#This Row],[Frequentie]],Transformatie!$B$4:$D$12,3,0)</f>
        <v>10</v>
      </c>
      <c r="R495" s="26">
        <f>IF(Tabel3[[#This Row],[M2 op basis van uitvoeringsmomenten]]=0,0,VLOOKUP(Tabel3[[#This Row],[Ruimte categorie]],'4. Normen &amp; Tarieven'!$C$8:$L$27,Tabel3[[#This Row],[Transformatie]],0))</f>
        <v>100</v>
      </c>
      <c r="S495" s="26"/>
      <c r="T495" s="26"/>
      <c r="U495" s="26"/>
      <c r="V495" s="172">
        <f>IF(Tabel3[[#This Row],[Prestatienorm inschrijver]]=0,0,Tabel3[[#This Row],[M2 op basis van uitvoeringsmomenten]]/Tabel3[[#This Row],[Prestatienorm inschrijver]])</f>
        <v>235</v>
      </c>
      <c r="W495" s="174">
        <f>Tabel3[[#This Row],[Aantal uur per jaar]]*$V$4</f>
        <v>235</v>
      </c>
      <c r="X495" s="76"/>
    </row>
    <row r="496" spans="1:24" ht="14.1" customHeight="1" x14ac:dyDescent="0.25">
      <c r="A496" s="210" t="str">
        <f>_xlfn.CONCAT(Tabel3[[#This Row],[Locatie]],Tabel3[[#This Row],[Vloergroep]])</f>
        <v>De MarkeHarde vloer</v>
      </c>
      <c r="C496" s="69" t="s">
        <v>242</v>
      </c>
      <c r="D496" s="70" t="s">
        <v>799</v>
      </c>
      <c r="E496" s="71" t="s">
        <v>302</v>
      </c>
      <c r="F496" s="72" t="s">
        <v>325</v>
      </c>
      <c r="G496" s="73" t="s">
        <v>326</v>
      </c>
      <c r="H496" s="73" t="s">
        <v>25</v>
      </c>
      <c r="I496" s="73" t="s">
        <v>33</v>
      </c>
      <c r="J496" s="73" t="s">
        <v>902</v>
      </c>
      <c r="K496" s="74">
        <v>18.88</v>
      </c>
      <c r="L496" s="157">
        <v>40</v>
      </c>
      <c r="M496" s="158" t="s">
        <v>877</v>
      </c>
      <c r="N496" s="158">
        <f>IF(Tabel3[[#This Row],[Uitvoerings-
momenten]]=0,0,Tabel3[[#This Row],[M2 vloer ]])</f>
        <v>18.88</v>
      </c>
      <c r="O4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6" s="151">
        <f>Tabel3[[#This Row],[M2 vloer ]]*Tabel3[[#This Row],[Uitvoerings-
momenten]]</f>
        <v>2265.6</v>
      </c>
      <c r="Q496" s="165">
        <f>VLOOKUP(Tabel3[[#This Row],[Frequentie]],Transformatie!$B$4:$D$12,3,0)</f>
        <v>8</v>
      </c>
      <c r="R496" s="26">
        <f>IF(Tabel3[[#This Row],[M2 op basis van uitvoeringsmomenten]]=0,0,VLOOKUP(Tabel3[[#This Row],[Ruimte categorie]],'4. Normen &amp; Tarieven'!$C$8:$L$27,Tabel3[[#This Row],[Transformatie]],0))</f>
        <v>90</v>
      </c>
      <c r="S496" s="26"/>
      <c r="T496" s="26"/>
      <c r="U496" s="26"/>
      <c r="V496" s="172">
        <f>IF(Tabel3[[#This Row],[Prestatienorm inschrijver]]=0,0,Tabel3[[#This Row],[M2 op basis van uitvoeringsmomenten]]/Tabel3[[#This Row],[Prestatienorm inschrijver]])</f>
        <v>25.173333333333332</v>
      </c>
      <c r="W496" s="174">
        <f>Tabel3[[#This Row],[Aantal uur per jaar]]*$V$4</f>
        <v>25.173333333333332</v>
      </c>
      <c r="X496" s="76"/>
    </row>
    <row r="497" spans="1:24" ht="14.1" customHeight="1" x14ac:dyDescent="0.25">
      <c r="A497" s="210" t="str">
        <f>_xlfn.CONCAT(Tabel3[[#This Row],[Locatie]],Tabel3[[#This Row],[Vloergroep]])</f>
        <v>De MarkeHarde vloer</v>
      </c>
      <c r="C497" s="69" t="s">
        <v>242</v>
      </c>
      <c r="D497" s="70" t="s">
        <v>799</v>
      </c>
      <c r="E497" s="71" t="s">
        <v>302</v>
      </c>
      <c r="F497" s="72" t="s">
        <v>327</v>
      </c>
      <c r="G497" s="73" t="s">
        <v>328</v>
      </c>
      <c r="H497" s="73" t="s">
        <v>25</v>
      </c>
      <c r="I497" s="73" t="s">
        <v>33</v>
      </c>
      <c r="J497" s="73" t="s">
        <v>902</v>
      </c>
      <c r="K497" s="74">
        <v>18.46</v>
      </c>
      <c r="L497" s="157">
        <v>40</v>
      </c>
      <c r="M497" s="158" t="s">
        <v>877</v>
      </c>
      <c r="N497" s="158">
        <f>IF(Tabel3[[#This Row],[Uitvoerings-
momenten]]=0,0,Tabel3[[#This Row],[M2 vloer ]])</f>
        <v>18.46</v>
      </c>
      <c r="O4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7" s="151">
        <f>Tabel3[[#This Row],[M2 vloer ]]*Tabel3[[#This Row],[Uitvoerings-
momenten]]</f>
        <v>2215.2000000000003</v>
      </c>
      <c r="Q497" s="165">
        <f>VLOOKUP(Tabel3[[#This Row],[Frequentie]],Transformatie!$B$4:$D$12,3,0)</f>
        <v>8</v>
      </c>
      <c r="R497" s="26">
        <f>IF(Tabel3[[#This Row],[M2 op basis van uitvoeringsmomenten]]=0,0,VLOOKUP(Tabel3[[#This Row],[Ruimte categorie]],'4. Normen &amp; Tarieven'!$C$8:$L$27,Tabel3[[#This Row],[Transformatie]],0))</f>
        <v>90</v>
      </c>
      <c r="S497" s="26"/>
      <c r="T497" s="26"/>
      <c r="U497" s="26"/>
      <c r="V497" s="172">
        <f>IF(Tabel3[[#This Row],[Prestatienorm inschrijver]]=0,0,Tabel3[[#This Row],[M2 op basis van uitvoeringsmomenten]]/Tabel3[[#This Row],[Prestatienorm inschrijver]])</f>
        <v>24.613333333333337</v>
      </c>
      <c r="W497" s="174">
        <f>Tabel3[[#This Row],[Aantal uur per jaar]]*$V$4</f>
        <v>24.613333333333337</v>
      </c>
      <c r="X497" s="76"/>
    </row>
    <row r="498" spans="1:24" ht="14.1" customHeight="1" x14ac:dyDescent="0.25">
      <c r="A498" s="210" t="str">
        <f>_xlfn.CONCAT(Tabel3[[#This Row],[Locatie]],Tabel3[[#This Row],[Vloergroep]])</f>
        <v>De MarkeHarde vloer</v>
      </c>
      <c r="C498" s="69" t="s">
        <v>242</v>
      </c>
      <c r="D498" s="70" t="s">
        <v>799</v>
      </c>
      <c r="E498" s="71" t="s">
        <v>302</v>
      </c>
      <c r="F498" s="72" t="s">
        <v>329</v>
      </c>
      <c r="G498" s="73" t="s">
        <v>330</v>
      </c>
      <c r="H498" s="73" t="s">
        <v>756</v>
      </c>
      <c r="I498" s="73" t="s">
        <v>33</v>
      </c>
      <c r="J498" s="73" t="s">
        <v>902</v>
      </c>
      <c r="K498" s="74">
        <v>8.2100000000000009</v>
      </c>
      <c r="L498" s="157">
        <v>40</v>
      </c>
      <c r="M498" s="158" t="s">
        <v>886</v>
      </c>
      <c r="N498" s="158">
        <f>IF(Tabel3[[#This Row],[Uitvoerings-
momenten]]=0,0,Tabel3[[#This Row],[M2 vloer ]])</f>
        <v>0</v>
      </c>
      <c r="O4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8" s="151">
        <f>Tabel3[[#This Row],[M2 vloer ]]*Tabel3[[#This Row],[Uitvoerings-
momenten]]</f>
        <v>0</v>
      </c>
      <c r="Q498" s="165">
        <f>VLOOKUP(Tabel3[[#This Row],[Frequentie]],Transformatie!$B$4:$D$12,3,0)</f>
        <v>0</v>
      </c>
      <c r="R498" s="26">
        <f>IF(Tabel3[[#This Row],[M2 op basis van uitvoeringsmomenten]]=0,0,VLOOKUP(Tabel3[[#This Row],[Ruimte categorie]],'4. Normen &amp; Tarieven'!$C$8:$L$27,Tabel3[[#This Row],[Transformatie]],0))</f>
        <v>0</v>
      </c>
      <c r="S498" s="26"/>
      <c r="T498" s="26"/>
      <c r="U498" s="26"/>
      <c r="V498" s="172">
        <f>IF(Tabel3[[#This Row],[Prestatienorm inschrijver]]=0,0,Tabel3[[#This Row],[M2 op basis van uitvoeringsmomenten]]/Tabel3[[#This Row],[Prestatienorm inschrijver]])</f>
        <v>0</v>
      </c>
      <c r="W498" s="174">
        <f>Tabel3[[#This Row],[Aantal uur per jaar]]*$V$4</f>
        <v>0</v>
      </c>
      <c r="X498" s="76"/>
    </row>
    <row r="499" spans="1:24" ht="14.1" customHeight="1" x14ac:dyDescent="0.25">
      <c r="A499" s="210" t="str">
        <f>_xlfn.CONCAT(Tabel3[[#This Row],[Locatie]],Tabel3[[#This Row],[Vloergroep]])</f>
        <v>De MarkeHarde vloer</v>
      </c>
      <c r="C499" s="69" t="s">
        <v>242</v>
      </c>
      <c r="D499" s="70" t="s">
        <v>799</v>
      </c>
      <c r="E499" s="71" t="s">
        <v>302</v>
      </c>
      <c r="F499" s="72" t="s">
        <v>331</v>
      </c>
      <c r="G499" s="70" t="s">
        <v>332</v>
      </c>
      <c r="H499" s="73" t="s">
        <v>756</v>
      </c>
      <c r="I499" s="73" t="s">
        <v>33</v>
      </c>
      <c r="J499" s="73" t="s">
        <v>902</v>
      </c>
      <c r="K499" s="74">
        <v>8</v>
      </c>
      <c r="L499" s="157">
        <v>40</v>
      </c>
      <c r="M499" s="158" t="s">
        <v>886</v>
      </c>
      <c r="N499" s="158">
        <f>IF(Tabel3[[#This Row],[Uitvoerings-
momenten]]=0,0,Tabel3[[#This Row],[M2 vloer ]])</f>
        <v>0</v>
      </c>
      <c r="O4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9" s="151">
        <f>Tabel3[[#This Row],[M2 vloer ]]*Tabel3[[#This Row],[Uitvoerings-
momenten]]</f>
        <v>0</v>
      </c>
      <c r="Q499" s="165">
        <f>VLOOKUP(Tabel3[[#This Row],[Frequentie]],Transformatie!$B$4:$D$12,3,0)</f>
        <v>0</v>
      </c>
      <c r="R499" s="26">
        <f>IF(Tabel3[[#This Row],[M2 op basis van uitvoeringsmomenten]]=0,0,VLOOKUP(Tabel3[[#This Row],[Ruimte categorie]],'4. Normen &amp; Tarieven'!$C$8:$L$27,Tabel3[[#This Row],[Transformatie]],0))</f>
        <v>0</v>
      </c>
      <c r="S499" s="26"/>
      <c r="T499" s="26"/>
      <c r="U499" s="26"/>
      <c r="V499" s="172">
        <f>IF(Tabel3[[#This Row],[Prestatienorm inschrijver]]=0,0,Tabel3[[#This Row],[M2 op basis van uitvoeringsmomenten]]/Tabel3[[#This Row],[Prestatienorm inschrijver]])</f>
        <v>0</v>
      </c>
      <c r="W499" s="174">
        <f>Tabel3[[#This Row],[Aantal uur per jaar]]*$V$4</f>
        <v>0</v>
      </c>
      <c r="X499" s="76"/>
    </row>
    <row r="500" spans="1:24" ht="14.1" customHeight="1" x14ac:dyDescent="0.25">
      <c r="A500" s="210" t="str">
        <f>_xlfn.CONCAT(Tabel3[[#This Row],[Locatie]],Tabel3[[#This Row],[Vloergroep]])</f>
        <v>De VlinderHarde vloer</v>
      </c>
      <c r="C500" s="69" t="s">
        <v>333</v>
      </c>
      <c r="D500" s="70" t="s">
        <v>823</v>
      </c>
      <c r="E500" s="71" t="s">
        <v>8</v>
      </c>
      <c r="F500" s="72" t="s">
        <v>9</v>
      </c>
      <c r="G500" s="73" t="s">
        <v>10</v>
      </c>
      <c r="H500" s="73" t="s">
        <v>821</v>
      </c>
      <c r="I500" s="73" t="s">
        <v>11</v>
      </c>
      <c r="J500" s="73" t="s">
        <v>902</v>
      </c>
      <c r="K500" s="74">
        <v>25</v>
      </c>
      <c r="L500" s="157">
        <v>40</v>
      </c>
      <c r="M500" s="158" t="s">
        <v>879</v>
      </c>
      <c r="N500" s="158">
        <f>IF(Tabel3[[#This Row],[Uitvoerings-
momenten]]=0,0,Tabel3[[#This Row],[M2 vloer ]])</f>
        <v>25</v>
      </c>
      <c r="O5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0" s="151">
        <f>Tabel3[[#This Row],[M2 vloer ]]*Tabel3[[#This Row],[Uitvoerings-
momenten]]</f>
        <v>5000</v>
      </c>
      <c r="Q500" s="165">
        <f>VLOOKUP(Tabel3[[#This Row],[Frequentie]],Transformatie!$B$4:$D$12,3,0)</f>
        <v>10</v>
      </c>
      <c r="R500" s="26">
        <f>IF(Tabel3[[#This Row],[M2 op basis van uitvoeringsmomenten]]=0,0,VLOOKUP(Tabel3[[#This Row],[Ruimte categorie]],'4. Normen &amp; Tarieven'!$C$8:$L$27,Tabel3[[#This Row],[Transformatie]],0))</f>
        <v>100</v>
      </c>
      <c r="S500" s="26"/>
      <c r="T500" s="26"/>
      <c r="U500" s="26"/>
      <c r="V500" s="172">
        <f>IF(Tabel3[[#This Row],[Prestatienorm inschrijver]]=0,0,Tabel3[[#This Row],[M2 op basis van uitvoeringsmomenten]]/Tabel3[[#This Row],[Prestatienorm inschrijver]])</f>
        <v>50</v>
      </c>
      <c r="W500" s="174">
        <f>Tabel3[[#This Row],[Aantal uur per jaar]]*$V$4</f>
        <v>50</v>
      </c>
      <c r="X500" s="76"/>
    </row>
    <row r="501" spans="1:24" ht="14.1" customHeight="1" x14ac:dyDescent="0.25">
      <c r="A501" s="210" t="str">
        <f>_xlfn.CONCAT(Tabel3[[#This Row],[Locatie]],Tabel3[[#This Row],[Vloergroep]])</f>
        <v>De VlinderTapijt</v>
      </c>
      <c r="C501" s="69" t="s">
        <v>333</v>
      </c>
      <c r="D501" s="70" t="s">
        <v>823</v>
      </c>
      <c r="E501" s="71" t="s">
        <v>8</v>
      </c>
      <c r="F501" s="72">
        <v>13</v>
      </c>
      <c r="G501" s="73" t="s">
        <v>334</v>
      </c>
      <c r="H501" s="73" t="s">
        <v>658</v>
      </c>
      <c r="I501" s="73" t="s">
        <v>14</v>
      </c>
      <c r="J501" s="73" t="s">
        <v>14</v>
      </c>
      <c r="K501" s="74">
        <v>54.8</v>
      </c>
      <c r="L501" s="157">
        <v>40</v>
      </c>
      <c r="M501" s="158" t="s">
        <v>879</v>
      </c>
      <c r="N501" s="158">
        <f>IF(Tabel3[[#This Row],[Uitvoerings-
momenten]]=0,0,Tabel3[[#This Row],[M2 vloer ]])</f>
        <v>54.8</v>
      </c>
      <c r="O5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1" s="151">
        <f>Tabel3[[#This Row],[M2 vloer ]]*Tabel3[[#This Row],[Uitvoerings-
momenten]]</f>
        <v>10960</v>
      </c>
      <c r="Q501" s="165">
        <f>VLOOKUP(Tabel3[[#This Row],[Frequentie]],Transformatie!$B$4:$D$12,3,0)</f>
        <v>10</v>
      </c>
      <c r="R501" s="26">
        <f>IF(Tabel3[[#This Row],[M2 op basis van uitvoeringsmomenten]]=0,0,VLOOKUP(Tabel3[[#This Row],[Ruimte categorie]],'4. Normen &amp; Tarieven'!$C$8:$L$27,Tabel3[[#This Row],[Transformatie]],0))</f>
        <v>100</v>
      </c>
      <c r="S501" s="26"/>
      <c r="T501" s="26"/>
      <c r="U501" s="26"/>
      <c r="V501" s="172">
        <f>IF(Tabel3[[#This Row],[Prestatienorm inschrijver]]=0,0,Tabel3[[#This Row],[M2 op basis van uitvoeringsmomenten]]/Tabel3[[#This Row],[Prestatienorm inschrijver]])</f>
        <v>109.6</v>
      </c>
      <c r="W501" s="174">
        <f>Tabel3[[#This Row],[Aantal uur per jaar]]*$V$4</f>
        <v>109.6</v>
      </c>
      <c r="X501" s="76"/>
    </row>
    <row r="502" spans="1:24" ht="14.1" customHeight="1" x14ac:dyDescent="0.25">
      <c r="A502" s="210" t="str">
        <f>_xlfn.CONCAT(Tabel3[[#This Row],[Locatie]],Tabel3[[#This Row],[Vloergroep]])</f>
        <v>De VlinderLino</v>
      </c>
      <c r="C502" s="69" t="s">
        <v>333</v>
      </c>
      <c r="D502" s="70" t="s">
        <v>823</v>
      </c>
      <c r="E502" s="71" t="s">
        <v>8</v>
      </c>
      <c r="F502" s="72">
        <v>14</v>
      </c>
      <c r="G502" s="73" t="s">
        <v>335</v>
      </c>
      <c r="H502" s="73" t="s">
        <v>25</v>
      </c>
      <c r="I502" s="73" t="s">
        <v>17</v>
      </c>
      <c r="J502" s="73" t="s">
        <v>903</v>
      </c>
      <c r="K502" s="74">
        <v>19.100000000000001</v>
      </c>
      <c r="L502" s="157">
        <v>40</v>
      </c>
      <c r="M502" s="158" t="s">
        <v>877</v>
      </c>
      <c r="N502" s="158">
        <f>IF(Tabel3[[#This Row],[Uitvoerings-
momenten]]=0,0,Tabel3[[#This Row],[M2 vloer ]])</f>
        <v>19.100000000000001</v>
      </c>
      <c r="O5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2" s="151">
        <f>Tabel3[[#This Row],[M2 vloer ]]*Tabel3[[#This Row],[Uitvoerings-
momenten]]</f>
        <v>2292</v>
      </c>
      <c r="Q502" s="165">
        <f>VLOOKUP(Tabel3[[#This Row],[Frequentie]],Transformatie!$B$4:$D$12,3,0)</f>
        <v>8</v>
      </c>
      <c r="R502" s="26">
        <f>IF(Tabel3[[#This Row],[M2 op basis van uitvoeringsmomenten]]=0,0,VLOOKUP(Tabel3[[#This Row],[Ruimte categorie]],'4. Normen &amp; Tarieven'!$C$8:$L$27,Tabel3[[#This Row],[Transformatie]],0))</f>
        <v>90</v>
      </c>
      <c r="S502" s="26"/>
      <c r="T502" s="26"/>
      <c r="U502" s="26"/>
      <c r="V502" s="172">
        <f>IF(Tabel3[[#This Row],[Prestatienorm inschrijver]]=0,0,Tabel3[[#This Row],[M2 op basis van uitvoeringsmomenten]]/Tabel3[[#This Row],[Prestatienorm inschrijver]])</f>
        <v>25.466666666666665</v>
      </c>
      <c r="W502" s="174">
        <f>Tabel3[[#This Row],[Aantal uur per jaar]]*$V$4</f>
        <v>25.466666666666665</v>
      </c>
      <c r="X502" s="76"/>
    </row>
    <row r="503" spans="1:24" ht="14.1" customHeight="1" x14ac:dyDescent="0.25">
      <c r="A503" s="210" t="str">
        <f>_xlfn.CONCAT(Tabel3[[#This Row],[Locatie]],Tabel3[[#This Row],[Vloergroep]])</f>
        <v>De VlinderLino</v>
      </c>
      <c r="C503" s="69" t="s">
        <v>333</v>
      </c>
      <c r="D503" s="70" t="s">
        <v>823</v>
      </c>
      <c r="E503" s="71" t="s">
        <v>8</v>
      </c>
      <c r="F503" s="72">
        <v>15</v>
      </c>
      <c r="G503" s="73" t="s">
        <v>156</v>
      </c>
      <c r="H503" s="73" t="s">
        <v>815</v>
      </c>
      <c r="I503" s="73" t="s">
        <v>17</v>
      </c>
      <c r="J503" s="73" t="s">
        <v>903</v>
      </c>
      <c r="K503" s="74">
        <v>19.100000000000001</v>
      </c>
      <c r="L503" s="157">
        <v>40</v>
      </c>
      <c r="M503" s="158" t="s">
        <v>879</v>
      </c>
      <c r="N503" s="158">
        <f>IF(Tabel3[[#This Row],[Uitvoerings-
momenten]]=0,0,Tabel3[[#This Row],[M2 vloer ]])</f>
        <v>19.100000000000001</v>
      </c>
      <c r="O5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3" s="151">
        <f>Tabel3[[#This Row],[M2 vloer ]]*Tabel3[[#This Row],[Uitvoerings-
momenten]]</f>
        <v>3820.0000000000005</v>
      </c>
      <c r="Q503" s="165">
        <f>VLOOKUP(Tabel3[[#This Row],[Frequentie]],Transformatie!$B$4:$D$12,3,0)</f>
        <v>10</v>
      </c>
      <c r="R503" s="26">
        <f>IF(Tabel3[[#This Row],[M2 op basis van uitvoeringsmomenten]]=0,0,VLOOKUP(Tabel3[[#This Row],[Ruimte categorie]],'4. Normen &amp; Tarieven'!$C$8:$L$27,Tabel3[[#This Row],[Transformatie]],0))</f>
        <v>100</v>
      </c>
      <c r="S503" s="26"/>
      <c r="T503" s="26"/>
      <c r="U503" s="26"/>
      <c r="V503" s="172">
        <f>IF(Tabel3[[#This Row],[Prestatienorm inschrijver]]=0,0,Tabel3[[#This Row],[M2 op basis van uitvoeringsmomenten]]/Tabel3[[#This Row],[Prestatienorm inschrijver]])</f>
        <v>38.200000000000003</v>
      </c>
      <c r="W503" s="174">
        <f>Tabel3[[#This Row],[Aantal uur per jaar]]*$V$4</f>
        <v>38.200000000000003</v>
      </c>
      <c r="X503" s="76"/>
    </row>
    <row r="504" spans="1:24" ht="14.1" customHeight="1" x14ac:dyDescent="0.25">
      <c r="A504" s="210" t="str">
        <f>_xlfn.CONCAT(Tabel3[[#This Row],[Locatie]],Tabel3[[#This Row],[Vloergroep]])</f>
        <v>De VlinderTapijt</v>
      </c>
      <c r="C504" s="69" t="s">
        <v>333</v>
      </c>
      <c r="D504" s="70" t="s">
        <v>823</v>
      </c>
      <c r="E504" s="71" t="s">
        <v>8</v>
      </c>
      <c r="F504" s="72">
        <v>19</v>
      </c>
      <c r="G504" s="73" t="s">
        <v>35</v>
      </c>
      <c r="H504" s="73" t="s">
        <v>25</v>
      </c>
      <c r="I504" s="73" t="s">
        <v>14</v>
      </c>
      <c r="J504" s="73" t="s">
        <v>14</v>
      </c>
      <c r="K504" s="74">
        <v>10.5</v>
      </c>
      <c r="L504" s="157">
        <v>40</v>
      </c>
      <c r="M504" s="158" t="s">
        <v>877</v>
      </c>
      <c r="N504" s="158">
        <f>IF(Tabel3[[#This Row],[Uitvoerings-
momenten]]=0,0,Tabel3[[#This Row],[M2 vloer ]])</f>
        <v>10.5</v>
      </c>
      <c r="O5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4" s="151">
        <f>Tabel3[[#This Row],[M2 vloer ]]*Tabel3[[#This Row],[Uitvoerings-
momenten]]</f>
        <v>1260</v>
      </c>
      <c r="Q504" s="165">
        <f>VLOOKUP(Tabel3[[#This Row],[Frequentie]],Transformatie!$B$4:$D$12,3,0)</f>
        <v>8</v>
      </c>
      <c r="R504" s="26">
        <f>IF(Tabel3[[#This Row],[M2 op basis van uitvoeringsmomenten]]=0,0,VLOOKUP(Tabel3[[#This Row],[Ruimte categorie]],'4. Normen &amp; Tarieven'!$C$8:$L$27,Tabel3[[#This Row],[Transformatie]],0))</f>
        <v>90</v>
      </c>
      <c r="S504" s="26"/>
      <c r="T504" s="26"/>
      <c r="U504" s="26"/>
      <c r="V504" s="172">
        <f>IF(Tabel3[[#This Row],[Prestatienorm inschrijver]]=0,0,Tabel3[[#This Row],[M2 op basis van uitvoeringsmomenten]]/Tabel3[[#This Row],[Prestatienorm inschrijver]])</f>
        <v>14</v>
      </c>
      <c r="W504" s="174">
        <f>Tabel3[[#This Row],[Aantal uur per jaar]]*$V$4</f>
        <v>14</v>
      </c>
      <c r="X504" s="76"/>
    </row>
    <row r="505" spans="1:24" ht="14.1" customHeight="1" x14ac:dyDescent="0.25">
      <c r="A505" s="210" t="str">
        <f>_xlfn.CONCAT(Tabel3[[#This Row],[Locatie]],Tabel3[[#This Row],[Vloergroep]])</f>
        <v>De VlinderLino</v>
      </c>
      <c r="C505" s="69" t="s">
        <v>333</v>
      </c>
      <c r="D505" s="70" t="s">
        <v>823</v>
      </c>
      <c r="E505" s="71" t="s">
        <v>8</v>
      </c>
      <c r="F505" s="72">
        <v>17</v>
      </c>
      <c r="G505" s="73" t="s">
        <v>51</v>
      </c>
      <c r="H505" s="73" t="s">
        <v>756</v>
      </c>
      <c r="I505" s="73" t="s">
        <v>17</v>
      </c>
      <c r="J505" s="73" t="s">
        <v>903</v>
      </c>
      <c r="K505" s="74">
        <v>5.8</v>
      </c>
      <c r="L505" s="157">
        <v>40</v>
      </c>
      <c r="M505" s="158" t="s">
        <v>886</v>
      </c>
      <c r="N505" s="158">
        <f>IF(Tabel3[[#This Row],[Uitvoerings-
momenten]]=0,0,Tabel3[[#This Row],[M2 vloer ]])</f>
        <v>0</v>
      </c>
      <c r="O5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5" s="151">
        <f>Tabel3[[#This Row],[M2 vloer ]]*Tabel3[[#This Row],[Uitvoerings-
momenten]]</f>
        <v>0</v>
      </c>
      <c r="Q505" s="165">
        <f>VLOOKUP(Tabel3[[#This Row],[Frequentie]],Transformatie!$B$4:$D$12,3,0)</f>
        <v>0</v>
      </c>
      <c r="R505" s="26">
        <f>IF(Tabel3[[#This Row],[M2 op basis van uitvoeringsmomenten]]=0,0,VLOOKUP(Tabel3[[#This Row],[Ruimte categorie]],'4. Normen &amp; Tarieven'!$C$8:$L$27,Tabel3[[#This Row],[Transformatie]],0))</f>
        <v>0</v>
      </c>
      <c r="S505" s="26"/>
      <c r="T505" s="26"/>
      <c r="U505" s="26"/>
      <c r="V505" s="172">
        <f>IF(Tabel3[[#This Row],[Prestatienorm inschrijver]]=0,0,Tabel3[[#This Row],[M2 op basis van uitvoeringsmomenten]]/Tabel3[[#This Row],[Prestatienorm inschrijver]])</f>
        <v>0</v>
      </c>
      <c r="W505" s="174">
        <f>Tabel3[[#This Row],[Aantal uur per jaar]]*$V$4</f>
        <v>0</v>
      </c>
      <c r="X505" s="76"/>
    </row>
    <row r="506" spans="1:24" ht="14.1" customHeight="1" x14ac:dyDescent="0.25">
      <c r="A506" s="210" t="str">
        <f>_xlfn.CONCAT(Tabel3[[#This Row],[Locatie]],Tabel3[[#This Row],[Vloergroep]])</f>
        <v>De VlinderTapijt</v>
      </c>
      <c r="C506" s="69" t="s">
        <v>333</v>
      </c>
      <c r="D506" s="70" t="s">
        <v>823</v>
      </c>
      <c r="E506" s="71" t="s">
        <v>8</v>
      </c>
      <c r="F506" s="72">
        <v>20</v>
      </c>
      <c r="G506" s="73" t="s">
        <v>336</v>
      </c>
      <c r="H506" s="73" t="s">
        <v>817</v>
      </c>
      <c r="I506" s="73" t="s">
        <v>14</v>
      </c>
      <c r="J506" s="73" t="s">
        <v>14</v>
      </c>
      <c r="K506" s="74">
        <v>17.600000000000001</v>
      </c>
      <c r="L506" s="157">
        <v>40</v>
      </c>
      <c r="M506" s="158" t="s">
        <v>879</v>
      </c>
      <c r="N506" s="158">
        <f>IF(Tabel3[[#This Row],[Uitvoerings-
momenten]]=0,0,Tabel3[[#This Row],[M2 vloer ]])</f>
        <v>17.600000000000001</v>
      </c>
      <c r="O5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6" s="151">
        <f>Tabel3[[#This Row],[M2 vloer ]]*Tabel3[[#This Row],[Uitvoerings-
momenten]]</f>
        <v>3520.0000000000005</v>
      </c>
      <c r="Q506" s="165">
        <f>VLOOKUP(Tabel3[[#This Row],[Frequentie]],Transformatie!$B$4:$D$12,3,0)</f>
        <v>10</v>
      </c>
      <c r="R506" s="26">
        <f>IF(Tabel3[[#This Row],[M2 op basis van uitvoeringsmomenten]]=0,0,VLOOKUP(Tabel3[[#This Row],[Ruimte categorie]],'4. Normen &amp; Tarieven'!$C$8:$L$27,Tabel3[[#This Row],[Transformatie]],0))</f>
        <v>100</v>
      </c>
      <c r="S506" s="26"/>
      <c r="T506" s="26"/>
      <c r="U506" s="26"/>
      <c r="V506" s="172">
        <f>IF(Tabel3[[#This Row],[Prestatienorm inschrijver]]=0,0,Tabel3[[#This Row],[M2 op basis van uitvoeringsmomenten]]/Tabel3[[#This Row],[Prestatienorm inschrijver]])</f>
        <v>35.200000000000003</v>
      </c>
      <c r="W506" s="174">
        <f>Tabel3[[#This Row],[Aantal uur per jaar]]*$V$4</f>
        <v>35.200000000000003</v>
      </c>
      <c r="X506" s="76"/>
    </row>
    <row r="507" spans="1:24" ht="14.1" customHeight="1" x14ac:dyDescent="0.25">
      <c r="A507" s="210" t="str">
        <f>_xlfn.CONCAT(Tabel3[[#This Row],[Locatie]],Tabel3[[#This Row],[Vloergroep]])</f>
        <v>De VlinderLino</v>
      </c>
      <c r="C507" s="69" t="s">
        <v>333</v>
      </c>
      <c r="D507" s="70" t="s">
        <v>823</v>
      </c>
      <c r="E507" s="71" t="s">
        <v>8</v>
      </c>
      <c r="F507" s="72">
        <v>23</v>
      </c>
      <c r="G507" s="73" t="s">
        <v>155</v>
      </c>
      <c r="H507" s="73" t="s">
        <v>817</v>
      </c>
      <c r="I507" s="73" t="s">
        <v>17</v>
      </c>
      <c r="J507" s="73" t="s">
        <v>903</v>
      </c>
      <c r="K507" s="74">
        <v>147.6</v>
      </c>
      <c r="L507" s="157">
        <v>40</v>
      </c>
      <c r="M507" s="158" t="s">
        <v>879</v>
      </c>
      <c r="N507" s="158">
        <f>IF(Tabel3[[#This Row],[Uitvoerings-
momenten]]=0,0,Tabel3[[#This Row],[M2 vloer ]])</f>
        <v>147.6</v>
      </c>
      <c r="O5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7" s="151">
        <f>Tabel3[[#This Row],[M2 vloer ]]*Tabel3[[#This Row],[Uitvoerings-
momenten]]</f>
        <v>29520</v>
      </c>
      <c r="Q507" s="165">
        <f>VLOOKUP(Tabel3[[#This Row],[Frequentie]],Transformatie!$B$4:$D$12,3,0)</f>
        <v>10</v>
      </c>
      <c r="R507" s="26">
        <f>IF(Tabel3[[#This Row],[M2 op basis van uitvoeringsmomenten]]=0,0,VLOOKUP(Tabel3[[#This Row],[Ruimte categorie]],'4. Normen &amp; Tarieven'!$C$8:$L$27,Tabel3[[#This Row],[Transformatie]],0))</f>
        <v>100</v>
      </c>
      <c r="S507" s="26"/>
      <c r="T507" s="26"/>
      <c r="U507" s="26"/>
      <c r="V507" s="172">
        <f>IF(Tabel3[[#This Row],[Prestatienorm inschrijver]]=0,0,Tabel3[[#This Row],[M2 op basis van uitvoeringsmomenten]]/Tabel3[[#This Row],[Prestatienorm inschrijver]])</f>
        <v>295.2</v>
      </c>
      <c r="W507" s="174">
        <f>Tabel3[[#This Row],[Aantal uur per jaar]]*$V$4</f>
        <v>295.2</v>
      </c>
      <c r="X507" s="76"/>
    </row>
    <row r="508" spans="1:24" ht="14.1" customHeight="1" x14ac:dyDescent="0.25">
      <c r="A508" s="210" t="str">
        <f>_xlfn.CONCAT(Tabel3[[#This Row],[Locatie]],Tabel3[[#This Row],[Vloergroep]])</f>
        <v>De VlinderLino</v>
      </c>
      <c r="C508" s="69" t="s">
        <v>333</v>
      </c>
      <c r="D508" s="70" t="s">
        <v>823</v>
      </c>
      <c r="E508" s="71" t="s">
        <v>8</v>
      </c>
      <c r="F508" s="72">
        <v>22</v>
      </c>
      <c r="G508" s="73" t="s">
        <v>201</v>
      </c>
      <c r="H508" s="73" t="s">
        <v>794</v>
      </c>
      <c r="I508" s="73" t="s">
        <v>17</v>
      </c>
      <c r="J508" s="73" t="s">
        <v>903</v>
      </c>
      <c r="K508" s="74">
        <v>55.5</v>
      </c>
      <c r="L508" s="157">
        <v>40</v>
      </c>
      <c r="M508" s="158" t="s">
        <v>879</v>
      </c>
      <c r="N508" s="158">
        <f>IF(Tabel3[[#This Row],[Uitvoerings-
momenten]]=0,0,Tabel3[[#This Row],[M2 vloer ]])</f>
        <v>55.5</v>
      </c>
      <c r="O5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8" s="151">
        <f>Tabel3[[#This Row],[M2 vloer ]]*Tabel3[[#This Row],[Uitvoerings-
momenten]]</f>
        <v>11100</v>
      </c>
      <c r="Q508" s="165">
        <f>VLOOKUP(Tabel3[[#This Row],[Frequentie]],Transformatie!$B$4:$D$12,3,0)</f>
        <v>10</v>
      </c>
      <c r="R508" s="26">
        <f>IF(Tabel3[[#This Row],[M2 op basis van uitvoeringsmomenten]]=0,0,VLOOKUP(Tabel3[[#This Row],[Ruimte categorie]],'4. Normen &amp; Tarieven'!$C$8:$L$27,Tabel3[[#This Row],[Transformatie]],0))</f>
        <v>100</v>
      </c>
      <c r="S508" s="26"/>
      <c r="T508" s="26"/>
      <c r="U508" s="26"/>
      <c r="V508" s="172">
        <f>IF(Tabel3[[#This Row],[Prestatienorm inschrijver]]=0,0,Tabel3[[#This Row],[M2 op basis van uitvoeringsmomenten]]/Tabel3[[#This Row],[Prestatienorm inschrijver]])</f>
        <v>111</v>
      </c>
      <c r="W508" s="174">
        <f>Tabel3[[#This Row],[Aantal uur per jaar]]*$V$4</f>
        <v>111</v>
      </c>
      <c r="X508" s="76"/>
    </row>
    <row r="509" spans="1:24" ht="14.1" customHeight="1" x14ac:dyDescent="0.25">
      <c r="A509" s="210" t="str">
        <f>_xlfn.CONCAT(Tabel3[[#This Row],[Locatie]],Tabel3[[#This Row],[Vloergroep]])</f>
        <v>De VlinderLino</v>
      </c>
      <c r="C509" s="69" t="s">
        <v>333</v>
      </c>
      <c r="D509" s="70" t="s">
        <v>823</v>
      </c>
      <c r="E509" s="71" t="s">
        <v>8</v>
      </c>
      <c r="F509" s="72" t="s">
        <v>337</v>
      </c>
      <c r="G509" s="73" t="s">
        <v>338</v>
      </c>
      <c r="H509" s="73" t="s">
        <v>117</v>
      </c>
      <c r="I509" s="73" t="s">
        <v>17</v>
      </c>
      <c r="J509" s="73" t="s">
        <v>903</v>
      </c>
      <c r="K509" s="74">
        <v>9.9</v>
      </c>
      <c r="L509" s="157">
        <v>40</v>
      </c>
      <c r="M509" s="158" t="s">
        <v>879</v>
      </c>
      <c r="N509" s="158">
        <f>IF(Tabel3[[#This Row],[Uitvoerings-
momenten]]=0,0,Tabel3[[#This Row],[M2 vloer ]])</f>
        <v>9.9</v>
      </c>
      <c r="O5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9" s="151">
        <f>Tabel3[[#This Row],[M2 vloer ]]*Tabel3[[#This Row],[Uitvoerings-
momenten]]</f>
        <v>1980</v>
      </c>
      <c r="Q509" s="165">
        <f>VLOOKUP(Tabel3[[#This Row],[Frequentie]],Transformatie!$B$4:$D$12,3,0)</f>
        <v>10</v>
      </c>
      <c r="R509" s="26">
        <f>IF(Tabel3[[#This Row],[M2 op basis van uitvoeringsmomenten]]=0,0,VLOOKUP(Tabel3[[#This Row],[Ruimte categorie]],'4. Normen &amp; Tarieven'!$C$8:$L$27,Tabel3[[#This Row],[Transformatie]],0))</f>
        <v>100</v>
      </c>
      <c r="S509" s="26"/>
      <c r="T509" s="26"/>
      <c r="U509" s="26"/>
      <c r="V509" s="172">
        <f>IF(Tabel3[[#This Row],[Prestatienorm inschrijver]]=0,0,Tabel3[[#This Row],[M2 op basis van uitvoeringsmomenten]]/Tabel3[[#This Row],[Prestatienorm inschrijver]])</f>
        <v>19.8</v>
      </c>
      <c r="W509" s="174">
        <f>Tabel3[[#This Row],[Aantal uur per jaar]]*$V$4</f>
        <v>19.8</v>
      </c>
      <c r="X509" s="76"/>
    </row>
    <row r="510" spans="1:24" ht="14.1" customHeight="1" x14ac:dyDescent="0.25">
      <c r="A510" s="210" t="str">
        <f>_xlfn.CONCAT(Tabel3[[#This Row],[Locatie]],Tabel3[[#This Row],[Vloergroep]])</f>
        <v>De VlinderLino</v>
      </c>
      <c r="C510" s="69" t="s">
        <v>333</v>
      </c>
      <c r="D510" s="70" t="s">
        <v>823</v>
      </c>
      <c r="E510" s="71" t="s">
        <v>8</v>
      </c>
      <c r="F510" s="72">
        <v>25</v>
      </c>
      <c r="G510" s="73" t="s">
        <v>339</v>
      </c>
      <c r="H510" s="73" t="s">
        <v>658</v>
      </c>
      <c r="I510" s="73" t="s">
        <v>17</v>
      </c>
      <c r="J510" s="73" t="s">
        <v>903</v>
      </c>
      <c r="K510" s="74">
        <v>55.6</v>
      </c>
      <c r="L510" s="157">
        <v>40</v>
      </c>
      <c r="M510" s="158" t="s">
        <v>879</v>
      </c>
      <c r="N510" s="158">
        <f>IF(Tabel3[[#This Row],[Uitvoerings-
momenten]]=0,0,Tabel3[[#This Row],[M2 vloer ]])</f>
        <v>55.6</v>
      </c>
      <c r="O5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0" s="151">
        <f>Tabel3[[#This Row],[M2 vloer ]]*Tabel3[[#This Row],[Uitvoerings-
momenten]]</f>
        <v>11120</v>
      </c>
      <c r="Q510" s="165">
        <f>VLOOKUP(Tabel3[[#This Row],[Frequentie]],Transformatie!$B$4:$D$12,3,0)</f>
        <v>10</v>
      </c>
      <c r="R510" s="26">
        <f>IF(Tabel3[[#This Row],[M2 op basis van uitvoeringsmomenten]]=0,0,VLOOKUP(Tabel3[[#This Row],[Ruimte categorie]],'4. Normen &amp; Tarieven'!$C$8:$L$27,Tabel3[[#This Row],[Transformatie]],0))</f>
        <v>100</v>
      </c>
      <c r="S510" s="26"/>
      <c r="T510" s="26"/>
      <c r="U510" s="26"/>
      <c r="V510" s="172">
        <f>IF(Tabel3[[#This Row],[Prestatienorm inschrijver]]=0,0,Tabel3[[#This Row],[M2 op basis van uitvoeringsmomenten]]/Tabel3[[#This Row],[Prestatienorm inschrijver]])</f>
        <v>111.2</v>
      </c>
      <c r="W510" s="174">
        <f>Tabel3[[#This Row],[Aantal uur per jaar]]*$V$4</f>
        <v>111.2</v>
      </c>
      <c r="X510" s="76"/>
    </row>
    <row r="511" spans="1:24" ht="14.1" customHeight="1" x14ac:dyDescent="0.25">
      <c r="A511" s="210" t="str">
        <f>_xlfn.CONCAT(Tabel3[[#This Row],[Locatie]],Tabel3[[#This Row],[Vloergroep]])</f>
        <v>De VlinderLino</v>
      </c>
      <c r="C511" s="69" t="s">
        <v>333</v>
      </c>
      <c r="D511" s="70" t="s">
        <v>823</v>
      </c>
      <c r="E511" s="71" t="s">
        <v>8</v>
      </c>
      <c r="F511" s="72">
        <v>26</v>
      </c>
      <c r="G511" s="73" t="s">
        <v>340</v>
      </c>
      <c r="H511" s="73" t="s">
        <v>658</v>
      </c>
      <c r="I511" s="73" t="s">
        <v>17</v>
      </c>
      <c r="J511" s="73" t="s">
        <v>903</v>
      </c>
      <c r="K511" s="74">
        <v>63.1</v>
      </c>
      <c r="L511" s="157">
        <v>40</v>
      </c>
      <c r="M511" s="158" t="s">
        <v>879</v>
      </c>
      <c r="N511" s="158">
        <f>IF(Tabel3[[#This Row],[Uitvoerings-
momenten]]=0,0,Tabel3[[#This Row],[M2 vloer ]])</f>
        <v>63.1</v>
      </c>
      <c r="O5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1" s="151">
        <f>Tabel3[[#This Row],[M2 vloer ]]*Tabel3[[#This Row],[Uitvoerings-
momenten]]</f>
        <v>12620</v>
      </c>
      <c r="Q511" s="165">
        <f>VLOOKUP(Tabel3[[#This Row],[Frequentie]],Transformatie!$B$4:$D$12,3,0)</f>
        <v>10</v>
      </c>
      <c r="R511" s="26">
        <f>IF(Tabel3[[#This Row],[M2 op basis van uitvoeringsmomenten]]=0,0,VLOOKUP(Tabel3[[#This Row],[Ruimte categorie]],'4. Normen &amp; Tarieven'!$C$8:$L$27,Tabel3[[#This Row],[Transformatie]],0))</f>
        <v>100</v>
      </c>
      <c r="S511" s="26"/>
      <c r="T511" s="26"/>
      <c r="U511" s="26"/>
      <c r="V511" s="172">
        <f>IF(Tabel3[[#This Row],[Prestatienorm inschrijver]]=0,0,Tabel3[[#This Row],[M2 op basis van uitvoeringsmomenten]]/Tabel3[[#This Row],[Prestatienorm inschrijver]])</f>
        <v>126.2</v>
      </c>
      <c r="W511" s="174">
        <f>Tabel3[[#This Row],[Aantal uur per jaar]]*$V$4</f>
        <v>126.2</v>
      </c>
      <c r="X511" s="76"/>
    </row>
    <row r="512" spans="1:24" ht="14.1" customHeight="1" x14ac:dyDescent="0.25">
      <c r="A512" s="210" t="str">
        <f>_xlfn.CONCAT(Tabel3[[#This Row],[Locatie]],Tabel3[[#This Row],[Vloergroep]])</f>
        <v>De VlinderTapijt</v>
      </c>
      <c r="C512" s="69" t="s">
        <v>333</v>
      </c>
      <c r="D512" s="70" t="s">
        <v>823</v>
      </c>
      <c r="E512" s="71" t="s">
        <v>8</v>
      </c>
      <c r="F512" s="72">
        <v>1</v>
      </c>
      <c r="G512" s="73" t="s">
        <v>150</v>
      </c>
      <c r="H512" s="73" t="s">
        <v>761</v>
      </c>
      <c r="I512" s="73" t="s">
        <v>14</v>
      </c>
      <c r="J512" s="73" t="s">
        <v>14</v>
      </c>
      <c r="K512" s="74">
        <v>5.7</v>
      </c>
      <c r="L512" s="157">
        <v>40</v>
      </c>
      <c r="M512" s="158" t="s">
        <v>879</v>
      </c>
      <c r="N512" s="158">
        <f>IF(Tabel3[[#This Row],[Uitvoerings-
momenten]]=0,0,Tabel3[[#This Row],[M2 vloer ]])</f>
        <v>5.7</v>
      </c>
      <c r="O5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2" s="151">
        <f>Tabel3[[#This Row],[M2 vloer ]]*Tabel3[[#This Row],[Uitvoerings-
momenten]]</f>
        <v>1140</v>
      </c>
      <c r="Q512" s="165">
        <f>VLOOKUP(Tabel3[[#This Row],[Frequentie]],Transformatie!$B$4:$D$12,3,0)</f>
        <v>10</v>
      </c>
      <c r="R512" s="26">
        <f>IF(Tabel3[[#This Row],[M2 op basis van uitvoeringsmomenten]]=0,0,VLOOKUP(Tabel3[[#This Row],[Ruimte categorie]],'4. Normen &amp; Tarieven'!$C$8:$L$27,Tabel3[[#This Row],[Transformatie]],0))</f>
        <v>100</v>
      </c>
      <c r="S512" s="26"/>
      <c r="T512" s="26"/>
      <c r="U512" s="26"/>
      <c r="V512" s="172">
        <f>IF(Tabel3[[#This Row],[Prestatienorm inschrijver]]=0,0,Tabel3[[#This Row],[M2 op basis van uitvoeringsmomenten]]/Tabel3[[#This Row],[Prestatienorm inschrijver]])</f>
        <v>11.4</v>
      </c>
      <c r="W512" s="174">
        <f>Tabel3[[#This Row],[Aantal uur per jaar]]*$V$4</f>
        <v>11.4</v>
      </c>
      <c r="X512" s="76"/>
    </row>
    <row r="513" spans="1:24" ht="14.1" customHeight="1" x14ac:dyDescent="0.25">
      <c r="A513" s="210" t="str">
        <f>_xlfn.CONCAT(Tabel3[[#This Row],[Locatie]],Tabel3[[#This Row],[Vloergroep]])</f>
        <v>De VlinderLino</v>
      </c>
      <c r="C513" s="69" t="s">
        <v>333</v>
      </c>
      <c r="D513" s="70" t="s">
        <v>823</v>
      </c>
      <c r="E513" s="71" t="s">
        <v>8</v>
      </c>
      <c r="F513" s="72">
        <v>2</v>
      </c>
      <c r="G513" s="73" t="s">
        <v>341</v>
      </c>
      <c r="H513" s="73" t="s">
        <v>658</v>
      </c>
      <c r="I513" s="73" t="s">
        <v>17</v>
      </c>
      <c r="J513" s="73" t="s">
        <v>903</v>
      </c>
      <c r="K513" s="74">
        <v>72.7</v>
      </c>
      <c r="L513" s="157">
        <v>40</v>
      </c>
      <c r="M513" s="158" t="s">
        <v>879</v>
      </c>
      <c r="N513" s="158">
        <f>IF(Tabel3[[#This Row],[Uitvoerings-
momenten]]=0,0,Tabel3[[#This Row],[M2 vloer ]])</f>
        <v>72.7</v>
      </c>
      <c r="O5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3" s="151">
        <f>Tabel3[[#This Row],[M2 vloer ]]*Tabel3[[#This Row],[Uitvoerings-
momenten]]</f>
        <v>14540</v>
      </c>
      <c r="Q513" s="165">
        <f>VLOOKUP(Tabel3[[#This Row],[Frequentie]],Transformatie!$B$4:$D$12,3,0)</f>
        <v>10</v>
      </c>
      <c r="R513" s="26">
        <f>IF(Tabel3[[#This Row],[M2 op basis van uitvoeringsmomenten]]=0,0,VLOOKUP(Tabel3[[#This Row],[Ruimte categorie]],'4. Normen &amp; Tarieven'!$C$8:$L$27,Tabel3[[#This Row],[Transformatie]],0))</f>
        <v>100</v>
      </c>
      <c r="S513" s="26"/>
      <c r="T513" s="26"/>
      <c r="U513" s="26"/>
      <c r="V513" s="172">
        <f>IF(Tabel3[[#This Row],[Prestatienorm inschrijver]]=0,0,Tabel3[[#This Row],[M2 op basis van uitvoeringsmomenten]]/Tabel3[[#This Row],[Prestatienorm inschrijver]])</f>
        <v>145.4</v>
      </c>
      <c r="W513" s="174">
        <f>Tabel3[[#This Row],[Aantal uur per jaar]]*$V$4</f>
        <v>145.4</v>
      </c>
      <c r="X513" s="76"/>
    </row>
    <row r="514" spans="1:24" ht="14.1" customHeight="1" x14ac:dyDescent="0.25">
      <c r="A514" s="210" t="str">
        <f>_xlfn.CONCAT(Tabel3[[#This Row],[Locatie]],Tabel3[[#This Row],[Vloergroep]])</f>
        <v>De VlinderTapijt</v>
      </c>
      <c r="C514" s="69" t="s">
        <v>333</v>
      </c>
      <c r="D514" s="70" t="s">
        <v>823</v>
      </c>
      <c r="E514" s="71" t="s">
        <v>8</v>
      </c>
      <c r="F514" s="72">
        <v>3</v>
      </c>
      <c r="G514" s="73" t="s">
        <v>342</v>
      </c>
      <c r="H514" s="73" t="s">
        <v>817</v>
      </c>
      <c r="I514" s="73" t="s">
        <v>14</v>
      </c>
      <c r="J514" s="73" t="s">
        <v>14</v>
      </c>
      <c r="K514" s="74">
        <v>5.4</v>
      </c>
      <c r="L514" s="157">
        <v>40</v>
      </c>
      <c r="M514" s="158" t="s">
        <v>886</v>
      </c>
      <c r="N514" s="158">
        <f>IF(Tabel3[[#This Row],[Uitvoerings-
momenten]]=0,0,Tabel3[[#This Row],[M2 vloer ]])</f>
        <v>0</v>
      </c>
      <c r="O5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4" s="151">
        <f>Tabel3[[#This Row],[M2 vloer ]]*Tabel3[[#This Row],[Uitvoerings-
momenten]]</f>
        <v>0</v>
      </c>
      <c r="Q514" s="165">
        <f>VLOOKUP(Tabel3[[#This Row],[Frequentie]],Transformatie!$B$4:$D$12,3,0)</f>
        <v>0</v>
      </c>
      <c r="R514" s="26">
        <f>IF(Tabel3[[#This Row],[M2 op basis van uitvoeringsmomenten]]=0,0,VLOOKUP(Tabel3[[#This Row],[Ruimte categorie]],'4. Normen &amp; Tarieven'!$C$8:$L$27,Tabel3[[#This Row],[Transformatie]],0))</f>
        <v>0</v>
      </c>
      <c r="S514" s="26"/>
      <c r="T514" s="26"/>
      <c r="U514" s="26"/>
      <c r="V514" s="172">
        <f>IF(Tabel3[[#This Row],[Prestatienorm inschrijver]]=0,0,Tabel3[[#This Row],[M2 op basis van uitvoeringsmomenten]]/Tabel3[[#This Row],[Prestatienorm inschrijver]])</f>
        <v>0</v>
      </c>
      <c r="W514" s="174">
        <f>Tabel3[[#This Row],[Aantal uur per jaar]]*$V$4</f>
        <v>0</v>
      </c>
      <c r="X514" s="76"/>
    </row>
    <row r="515" spans="1:24" ht="14.1" customHeight="1" x14ac:dyDescent="0.25">
      <c r="A515" s="210" t="str">
        <f>_xlfn.CONCAT(Tabel3[[#This Row],[Locatie]],Tabel3[[#This Row],[Vloergroep]])</f>
        <v>De VlinderLino</v>
      </c>
      <c r="C515" s="69" t="s">
        <v>333</v>
      </c>
      <c r="D515" s="70" t="s">
        <v>823</v>
      </c>
      <c r="E515" s="71" t="s">
        <v>8</v>
      </c>
      <c r="F515" s="72">
        <v>4</v>
      </c>
      <c r="G515" s="73" t="s">
        <v>51</v>
      </c>
      <c r="H515" s="73" t="s">
        <v>756</v>
      </c>
      <c r="I515" s="73" t="s">
        <v>17</v>
      </c>
      <c r="J515" s="73" t="s">
        <v>903</v>
      </c>
      <c r="K515" s="74">
        <v>17.2</v>
      </c>
      <c r="L515" s="157">
        <v>40</v>
      </c>
      <c r="M515" s="158" t="s">
        <v>886</v>
      </c>
      <c r="N515" s="158">
        <f>IF(Tabel3[[#This Row],[Uitvoerings-
momenten]]=0,0,Tabel3[[#This Row],[M2 vloer ]])</f>
        <v>0</v>
      </c>
      <c r="O5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5" s="151">
        <f>Tabel3[[#This Row],[M2 vloer ]]*Tabel3[[#This Row],[Uitvoerings-
momenten]]</f>
        <v>0</v>
      </c>
      <c r="Q515" s="165">
        <f>VLOOKUP(Tabel3[[#This Row],[Frequentie]],Transformatie!$B$4:$D$12,3,0)</f>
        <v>0</v>
      </c>
      <c r="R515" s="26">
        <f>IF(Tabel3[[#This Row],[M2 op basis van uitvoeringsmomenten]]=0,0,VLOOKUP(Tabel3[[#This Row],[Ruimte categorie]],'4. Normen &amp; Tarieven'!$C$8:$L$27,Tabel3[[#This Row],[Transformatie]],0))</f>
        <v>0</v>
      </c>
      <c r="S515" s="26"/>
      <c r="T515" s="26"/>
      <c r="U515" s="26"/>
      <c r="V515" s="172">
        <f>IF(Tabel3[[#This Row],[Prestatienorm inschrijver]]=0,0,Tabel3[[#This Row],[M2 op basis van uitvoeringsmomenten]]/Tabel3[[#This Row],[Prestatienorm inschrijver]])</f>
        <v>0</v>
      </c>
      <c r="W515" s="174">
        <f>Tabel3[[#This Row],[Aantal uur per jaar]]*$V$4</f>
        <v>0</v>
      </c>
      <c r="X515" s="76"/>
    </row>
    <row r="516" spans="1:24" ht="14.1" customHeight="1" x14ac:dyDescent="0.25">
      <c r="A516" s="210" t="str">
        <f>_xlfn.CONCAT(Tabel3[[#This Row],[Locatie]],Tabel3[[#This Row],[Vloergroep]])</f>
        <v>De VlinderLino</v>
      </c>
      <c r="C516" s="69" t="s">
        <v>333</v>
      </c>
      <c r="D516" s="70" t="s">
        <v>823</v>
      </c>
      <c r="E516" s="71" t="s">
        <v>8</v>
      </c>
      <c r="F516" s="72">
        <v>5</v>
      </c>
      <c r="G516" s="73" t="s">
        <v>343</v>
      </c>
      <c r="H516" s="73" t="s">
        <v>758</v>
      </c>
      <c r="I516" s="73" t="s">
        <v>17</v>
      </c>
      <c r="J516" s="73" t="s">
        <v>903</v>
      </c>
      <c r="K516" s="74">
        <v>55</v>
      </c>
      <c r="L516" s="157">
        <v>40</v>
      </c>
      <c r="M516" s="158" t="s">
        <v>879</v>
      </c>
      <c r="N516" s="158">
        <f>IF(Tabel3[[#This Row],[Uitvoerings-
momenten]]=0,0,Tabel3[[#This Row],[M2 vloer ]])</f>
        <v>55</v>
      </c>
      <c r="O5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6" s="151">
        <f>Tabel3[[#This Row],[M2 vloer ]]*Tabel3[[#This Row],[Uitvoerings-
momenten]]</f>
        <v>11000</v>
      </c>
      <c r="Q516" s="165">
        <f>VLOOKUP(Tabel3[[#This Row],[Frequentie]],Transformatie!$B$4:$D$12,3,0)</f>
        <v>10</v>
      </c>
      <c r="R516" s="26">
        <f>IF(Tabel3[[#This Row],[M2 op basis van uitvoeringsmomenten]]=0,0,VLOOKUP(Tabel3[[#This Row],[Ruimte categorie]],'4. Normen &amp; Tarieven'!$C$8:$L$27,Tabel3[[#This Row],[Transformatie]],0))</f>
        <v>100</v>
      </c>
      <c r="S516" s="26"/>
      <c r="T516" s="26"/>
      <c r="U516" s="26"/>
      <c r="V516" s="172">
        <f>IF(Tabel3[[#This Row],[Prestatienorm inschrijver]]=0,0,Tabel3[[#This Row],[M2 op basis van uitvoeringsmomenten]]/Tabel3[[#This Row],[Prestatienorm inschrijver]])</f>
        <v>110</v>
      </c>
      <c r="W516" s="174">
        <f>Tabel3[[#This Row],[Aantal uur per jaar]]*$V$4</f>
        <v>110</v>
      </c>
      <c r="X516" s="76"/>
    </row>
    <row r="517" spans="1:24" ht="14.1" customHeight="1" x14ac:dyDescent="0.25">
      <c r="A517" s="210" t="str">
        <f>_xlfn.CONCAT(Tabel3[[#This Row],[Locatie]],Tabel3[[#This Row],[Vloergroep]])</f>
        <v>De VlinderLino</v>
      </c>
      <c r="C517" s="69" t="s">
        <v>333</v>
      </c>
      <c r="D517" s="70" t="s">
        <v>823</v>
      </c>
      <c r="E517" s="71" t="s">
        <v>8</v>
      </c>
      <c r="F517" s="72">
        <v>28</v>
      </c>
      <c r="G517" s="73" t="s">
        <v>16</v>
      </c>
      <c r="H517" s="73" t="s">
        <v>761</v>
      </c>
      <c r="I517" s="73" t="s">
        <v>17</v>
      </c>
      <c r="J517" s="73" t="s">
        <v>903</v>
      </c>
      <c r="K517" s="74">
        <v>62.8</v>
      </c>
      <c r="L517" s="157">
        <v>40</v>
      </c>
      <c r="M517" s="158" t="s">
        <v>879</v>
      </c>
      <c r="N517" s="158">
        <f>IF(Tabel3[[#This Row],[Uitvoerings-
momenten]]=0,0,Tabel3[[#This Row],[M2 vloer ]])</f>
        <v>62.8</v>
      </c>
      <c r="O5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7" s="151">
        <f>Tabel3[[#This Row],[M2 vloer ]]*Tabel3[[#This Row],[Uitvoerings-
momenten]]</f>
        <v>12560</v>
      </c>
      <c r="Q517" s="165">
        <f>VLOOKUP(Tabel3[[#This Row],[Frequentie]],Transformatie!$B$4:$D$12,3,0)</f>
        <v>10</v>
      </c>
      <c r="R517" s="26">
        <f>IF(Tabel3[[#This Row],[M2 op basis van uitvoeringsmomenten]]=0,0,VLOOKUP(Tabel3[[#This Row],[Ruimte categorie]],'4. Normen &amp; Tarieven'!$C$8:$L$27,Tabel3[[#This Row],[Transformatie]],0))</f>
        <v>100</v>
      </c>
      <c r="S517" s="26"/>
      <c r="T517" s="26"/>
      <c r="U517" s="26"/>
      <c r="V517" s="172">
        <f>IF(Tabel3[[#This Row],[Prestatienorm inschrijver]]=0,0,Tabel3[[#This Row],[M2 op basis van uitvoeringsmomenten]]/Tabel3[[#This Row],[Prestatienorm inschrijver]])</f>
        <v>125.6</v>
      </c>
      <c r="W517" s="174">
        <f>Tabel3[[#This Row],[Aantal uur per jaar]]*$V$4</f>
        <v>125.6</v>
      </c>
      <c r="X517" s="76"/>
    </row>
    <row r="518" spans="1:24" ht="14.1" customHeight="1" x14ac:dyDescent="0.25">
      <c r="A518" s="210" t="str">
        <f>_xlfn.CONCAT(Tabel3[[#This Row],[Locatie]],Tabel3[[#This Row],[Vloergroep]])</f>
        <v>De VlinderHarde vloer</v>
      </c>
      <c r="C518" s="69" t="s">
        <v>333</v>
      </c>
      <c r="D518" s="70" t="s">
        <v>823</v>
      </c>
      <c r="E518" s="71" t="s">
        <v>8</v>
      </c>
      <c r="F518" s="72">
        <v>6</v>
      </c>
      <c r="G518" s="73" t="s">
        <v>344</v>
      </c>
      <c r="H518" s="73" t="s">
        <v>760</v>
      </c>
      <c r="I518" s="73" t="s">
        <v>22</v>
      </c>
      <c r="J518" s="73" t="s">
        <v>902</v>
      </c>
      <c r="K518" s="74">
        <v>6.7</v>
      </c>
      <c r="L518" s="157">
        <v>40</v>
      </c>
      <c r="M518" s="158" t="s">
        <v>879</v>
      </c>
      <c r="N518" s="158">
        <f>IF(Tabel3[[#This Row],[Uitvoerings-
momenten]]=0,0,Tabel3[[#This Row],[M2 vloer ]])</f>
        <v>6.7</v>
      </c>
      <c r="O5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8" s="151">
        <f>Tabel3[[#This Row],[M2 vloer ]]*Tabel3[[#This Row],[Uitvoerings-
momenten]]</f>
        <v>1340</v>
      </c>
      <c r="Q518" s="165">
        <f>VLOOKUP(Tabel3[[#This Row],[Frequentie]],Transformatie!$B$4:$D$12,3,0)</f>
        <v>10</v>
      </c>
      <c r="R518" s="26">
        <f>IF(Tabel3[[#This Row],[M2 op basis van uitvoeringsmomenten]]=0,0,VLOOKUP(Tabel3[[#This Row],[Ruimte categorie]],'4. Normen &amp; Tarieven'!$C$8:$L$27,Tabel3[[#This Row],[Transformatie]],0))</f>
        <v>100</v>
      </c>
      <c r="S518" s="26"/>
      <c r="T518" s="26"/>
      <c r="U518" s="26"/>
      <c r="V518" s="172">
        <f>IF(Tabel3[[#This Row],[Prestatienorm inschrijver]]=0,0,Tabel3[[#This Row],[M2 op basis van uitvoeringsmomenten]]/Tabel3[[#This Row],[Prestatienorm inschrijver]])</f>
        <v>13.4</v>
      </c>
      <c r="W518" s="174">
        <f>Tabel3[[#This Row],[Aantal uur per jaar]]*$V$4</f>
        <v>13.4</v>
      </c>
      <c r="X518" s="76"/>
    </row>
    <row r="519" spans="1:24" ht="14.1" customHeight="1" x14ac:dyDescent="0.25">
      <c r="A519" s="210" t="str">
        <f>_xlfn.CONCAT(Tabel3[[#This Row],[Locatie]],Tabel3[[#This Row],[Vloergroep]])</f>
        <v>De VlinderTapijt</v>
      </c>
      <c r="C519" s="69" t="s">
        <v>333</v>
      </c>
      <c r="D519" s="70" t="s">
        <v>823</v>
      </c>
      <c r="E519" s="71" t="s">
        <v>8</v>
      </c>
      <c r="F519" s="72">
        <v>7</v>
      </c>
      <c r="G519" s="73" t="s">
        <v>35</v>
      </c>
      <c r="H519" s="73" t="s">
        <v>25</v>
      </c>
      <c r="I519" s="73" t="s">
        <v>14</v>
      </c>
      <c r="J519" s="73" t="s">
        <v>14</v>
      </c>
      <c r="K519" s="74">
        <v>8.1</v>
      </c>
      <c r="L519" s="157">
        <v>40</v>
      </c>
      <c r="M519" s="158" t="s">
        <v>877</v>
      </c>
      <c r="N519" s="158">
        <f>IF(Tabel3[[#This Row],[Uitvoerings-
momenten]]=0,0,Tabel3[[#This Row],[M2 vloer ]])</f>
        <v>8.1</v>
      </c>
      <c r="O5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19" s="151">
        <f>Tabel3[[#This Row],[M2 vloer ]]*Tabel3[[#This Row],[Uitvoerings-
momenten]]</f>
        <v>972</v>
      </c>
      <c r="Q519" s="165">
        <f>VLOOKUP(Tabel3[[#This Row],[Frequentie]],Transformatie!$B$4:$D$12,3,0)</f>
        <v>8</v>
      </c>
      <c r="R519" s="26">
        <f>IF(Tabel3[[#This Row],[M2 op basis van uitvoeringsmomenten]]=0,0,VLOOKUP(Tabel3[[#This Row],[Ruimte categorie]],'4. Normen &amp; Tarieven'!$C$8:$L$27,Tabel3[[#This Row],[Transformatie]],0))</f>
        <v>90</v>
      </c>
      <c r="S519" s="26"/>
      <c r="T519" s="26"/>
      <c r="U519" s="26"/>
      <c r="V519" s="172">
        <f>IF(Tabel3[[#This Row],[Prestatienorm inschrijver]]=0,0,Tabel3[[#This Row],[M2 op basis van uitvoeringsmomenten]]/Tabel3[[#This Row],[Prestatienorm inschrijver]])</f>
        <v>10.8</v>
      </c>
      <c r="W519" s="174">
        <f>Tabel3[[#This Row],[Aantal uur per jaar]]*$V$4</f>
        <v>10.8</v>
      </c>
      <c r="X519" s="76"/>
    </row>
    <row r="520" spans="1:24" ht="14.1" customHeight="1" x14ac:dyDescent="0.25">
      <c r="A520" s="210" t="str">
        <f>_xlfn.CONCAT(Tabel3[[#This Row],[Locatie]],Tabel3[[#This Row],[Vloergroep]])</f>
        <v>De VlinderLino</v>
      </c>
      <c r="C520" s="69" t="s">
        <v>333</v>
      </c>
      <c r="D520" s="70" t="s">
        <v>823</v>
      </c>
      <c r="E520" s="71" t="s">
        <v>8</v>
      </c>
      <c r="F520" s="72">
        <v>8</v>
      </c>
      <c r="G520" s="73" t="s">
        <v>345</v>
      </c>
      <c r="H520" s="73" t="s">
        <v>756</v>
      </c>
      <c r="I520" s="73" t="s">
        <v>17</v>
      </c>
      <c r="J520" s="73" t="s">
        <v>903</v>
      </c>
      <c r="K520" s="74">
        <v>9.8000000000000007</v>
      </c>
      <c r="L520" s="157">
        <v>40</v>
      </c>
      <c r="M520" s="158" t="s">
        <v>886</v>
      </c>
      <c r="N520" s="158">
        <f>IF(Tabel3[[#This Row],[Uitvoerings-
momenten]]=0,0,Tabel3[[#This Row],[M2 vloer ]])</f>
        <v>0</v>
      </c>
      <c r="O5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0" s="151">
        <f>Tabel3[[#This Row],[M2 vloer ]]*Tabel3[[#This Row],[Uitvoerings-
momenten]]</f>
        <v>0</v>
      </c>
      <c r="Q520" s="165">
        <f>VLOOKUP(Tabel3[[#This Row],[Frequentie]],Transformatie!$B$4:$D$12,3,0)</f>
        <v>0</v>
      </c>
      <c r="R520" s="26">
        <f>IF(Tabel3[[#This Row],[M2 op basis van uitvoeringsmomenten]]=0,0,VLOOKUP(Tabel3[[#This Row],[Ruimte categorie]],'4. Normen &amp; Tarieven'!$C$8:$L$27,Tabel3[[#This Row],[Transformatie]],0))</f>
        <v>0</v>
      </c>
      <c r="S520" s="26"/>
      <c r="T520" s="26"/>
      <c r="U520" s="26"/>
      <c r="V520" s="172">
        <f>IF(Tabel3[[#This Row],[Prestatienorm inschrijver]]=0,0,Tabel3[[#This Row],[M2 op basis van uitvoeringsmomenten]]/Tabel3[[#This Row],[Prestatienorm inschrijver]])</f>
        <v>0</v>
      </c>
      <c r="W520" s="174">
        <f>Tabel3[[#This Row],[Aantal uur per jaar]]*$V$4</f>
        <v>0</v>
      </c>
      <c r="X520" s="76"/>
    </row>
    <row r="521" spans="1:24" ht="14.1" customHeight="1" x14ac:dyDescent="0.25">
      <c r="A521" s="210" t="str">
        <f>_xlfn.CONCAT(Tabel3[[#This Row],[Locatie]],Tabel3[[#This Row],[Vloergroep]])</f>
        <v>De VlinderLino</v>
      </c>
      <c r="C521" s="69" t="s">
        <v>333</v>
      </c>
      <c r="D521" s="70" t="s">
        <v>823</v>
      </c>
      <c r="E521" s="71" t="s">
        <v>8</v>
      </c>
      <c r="F521" s="72">
        <v>9</v>
      </c>
      <c r="G521" s="73" t="s">
        <v>346</v>
      </c>
      <c r="H521" s="73" t="s">
        <v>658</v>
      </c>
      <c r="I521" s="73" t="s">
        <v>17</v>
      </c>
      <c r="J521" s="73" t="s">
        <v>903</v>
      </c>
      <c r="K521" s="74">
        <v>47.6</v>
      </c>
      <c r="L521" s="157">
        <v>40</v>
      </c>
      <c r="M521" s="158" t="s">
        <v>879</v>
      </c>
      <c r="N521" s="158">
        <f>IF(Tabel3[[#This Row],[Uitvoerings-
momenten]]=0,0,Tabel3[[#This Row],[M2 vloer ]])</f>
        <v>47.6</v>
      </c>
      <c r="O5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1" s="151">
        <f>Tabel3[[#This Row],[M2 vloer ]]*Tabel3[[#This Row],[Uitvoerings-
momenten]]</f>
        <v>9520</v>
      </c>
      <c r="Q521" s="165">
        <f>VLOOKUP(Tabel3[[#This Row],[Frequentie]],Transformatie!$B$4:$D$12,3,0)</f>
        <v>10</v>
      </c>
      <c r="R521" s="26">
        <f>IF(Tabel3[[#This Row],[M2 op basis van uitvoeringsmomenten]]=0,0,VLOOKUP(Tabel3[[#This Row],[Ruimte categorie]],'4. Normen &amp; Tarieven'!$C$8:$L$27,Tabel3[[#This Row],[Transformatie]],0))</f>
        <v>100</v>
      </c>
      <c r="S521" s="26"/>
      <c r="T521" s="26"/>
      <c r="U521" s="26"/>
      <c r="V521" s="172">
        <f>IF(Tabel3[[#This Row],[Prestatienorm inschrijver]]=0,0,Tabel3[[#This Row],[M2 op basis van uitvoeringsmomenten]]/Tabel3[[#This Row],[Prestatienorm inschrijver]])</f>
        <v>95.2</v>
      </c>
      <c r="W521" s="174">
        <f>Tabel3[[#This Row],[Aantal uur per jaar]]*$V$4</f>
        <v>95.2</v>
      </c>
      <c r="X521" s="76"/>
    </row>
    <row r="522" spans="1:24" ht="14.1" customHeight="1" x14ac:dyDescent="0.25">
      <c r="A522" s="210" t="str">
        <f>_xlfn.CONCAT(Tabel3[[#This Row],[Locatie]],Tabel3[[#This Row],[Vloergroep]])</f>
        <v>De VlinderLino</v>
      </c>
      <c r="C522" s="69" t="s">
        <v>333</v>
      </c>
      <c r="D522" s="70" t="s">
        <v>823</v>
      </c>
      <c r="E522" s="71" t="s">
        <v>8</v>
      </c>
      <c r="F522" s="72">
        <v>10</v>
      </c>
      <c r="G522" s="73" t="s">
        <v>347</v>
      </c>
      <c r="H522" s="73" t="s">
        <v>658</v>
      </c>
      <c r="I522" s="73" t="s">
        <v>17</v>
      </c>
      <c r="J522" s="73" t="s">
        <v>903</v>
      </c>
      <c r="K522" s="74">
        <v>54.1</v>
      </c>
      <c r="L522" s="157">
        <v>40</v>
      </c>
      <c r="M522" s="158" t="s">
        <v>879</v>
      </c>
      <c r="N522" s="158">
        <f>IF(Tabel3[[#This Row],[Uitvoerings-
momenten]]=0,0,Tabel3[[#This Row],[M2 vloer ]])</f>
        <v>54.1</v>
      </c>
      <c r="O5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2" s="151">
        <f>Tabel3[[#This Row],[M2 vloer ]]*Tabel3[[#This Row],[Uitvoerings-
momenten]]</f>
        <v>10820</v>
      </c>
      <c r="Q522" s="165">
        <f>VLOOKUP(Tabel3[[#This Row],[Frequentie]],Transformatie!$B$4:$D$12,3,0)</f>
        <v>10</v>
      </c>
      <c r="R522" s="26">
        <f>IF(Tabel3[[#This Row],[M2 op basis van uitvoeringsmomenten]]=0,0,VLOOKUP(Tabel3[[#This Row],[Ruimte categorie]],'4. Normen &amp; Tarieven'!$C$8:$L$27,Tabel3[[#This Row],[Transformatie]],0))</f>
        <v>100</v>
      </c>
      <c r="S522" s="26"/>
      <c r="T522" s="26"/>
      <c r="U522" s="26"/>
      <c r="V522" s="172">
        <f>IF(Tabel3[[#This Row],[Prestatienorm inschrijver]]=0,0,Tabel3[[#This Row],[M2 op basis van uitvoeringsmomenten]]/Tabel3[[#This Row],[Prestatienorm inschrijver]])</f>
        <v>108.2</v>
      </c>
      <c r="W522" s="174">
        <f>Tabel3[[#This Row],[Aantal uur per jaar]]*$V$4</f>
        <v>108.2</v>
      </c>
      <c r="X522" s="76"/>
    </row>
    <row r="523" spans="1:24" ht="14.1" customHeight="1" x14ac:dyDescent="0.25">
      <c r="A523" s="210" t="str">
        <f>_xlfn.CONCAT(Tabel3[[#This Row],[Locatie]],Tabel3[[#This Row],[Vloergroep]])</f>
        <v>De VlinderLino</v>
      </c>
      <c r="C523" s="69" t="s">
        <v>333</v>
      </c>
      <c r="D523" s="70" t="s">
        <v>823</v>
      </c>
      <c r="E523" s="71" t="s">
        <v>8</v>
      </c>
      <c r="F523" s="72">
        <v>11</v>
      </c>
      <c r="G523" s="73" t="s">
        <v>171</v>
      </c>
      <c r="H523" s="73" t="s">
        <v>25</v>
      </c>
      <c r="I523" s="73" t="s">
        <v>17</v>
      </c>
      <c r="J523" s="73" t="s">
        <v>903</v>
      </c>
      <c r="K523" s="74">
        <v>44.3</v>
      </c>
      <c r="L523" s="157">
        <v>40</v>
      </c>
      <c r="M523" s="158" t="s">
        <v>877</v>
      </c>
      <c r="N523" s="158">
        <f>IF(Tabel3[[#This Row],[Uitvoerings-
momenten]]=0,0,Tabel3[[#This Row],[M2 vloer ]])</f>
        <v>44.3</v>
      </c>
      <c r="O5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23" s="151">
        <f>Tabel3[[#This Row],[M2 vloer ]]*Tabel3[[#This Row],[Uitvoerings-
momenten]]</f>
        <v>5316</v>
      </c>
      <c r="Q523" s="165">
        <f>VLOOKUP(Tabel3[[#This Row],[Frequentie]],Transformatie!$B$4:$D$12,3,0)</f>
        <v>8</v>
      </c>
      <c r="R523" s="26">
        <f>IF(Tabel3[[#This Row],[M2 op basis van uitvoeringsmomenten]]=0,0,VLOOKUP(Tabel3[[#This Row],[Ruimte categorie]],'4. Normen &amp; Tarieven'!$C$8:$L$27,Tabel3[[#This Row],[Transformatie]],0))</f>
        <v>90</v>
      </c>
      <c r="S523" s="26"/>
      <c r="T523" s="26"/>
      <c r="U523" s="26"/>
      <c r="V523" s="172">
        <f>IF(Tabel3[[#This Row],[Prestatienorm inschrijver]]=0,0,Tabel3[[#This Row],[M2 op basis van uitvoeringsmomenten]]/Tabel3[[#This Row],[Prestatienorm inschrijver]])</f>
        <v>59.06666666666667</v>
      </c>
      <c r="W523" s="174">
        <f>Tabel3[[#This Row],[Aantal uur per jaar]]*$V$4</f>
        <v>59.06666666666667</v>
      </c>
      <c r="X523" s="76"/>
    </row>
    <row r="524" spans="1:24" ht="14.1" customHeight="1" x14ac:dyDescent="0.25">
      <c r="A524" s="210" t="str">
        <f>_xlfn.CONCAT(Tabel3[[#This Row],[Locatie]],Tabel3[[#This Row],[Vloergroep]])</f>
        <v>De VlinderLino</v>
      </c>
      <c r="C524" s="69" t="s">
        <v>333</v>
      </c>
      <c r="D524" s="70" t="s">
        <v>823</v>
      </c>
      <c r="E524" s="71" t="s">
        <v>8</v>
      </c>
      <c r="F524" s="72">
        <v>12</v>
      </c>
      <c r="G524" s="73" t="s">
        <v>348</v>
      </c>
      <c r="H524" s="73" t="s">
        <v>658</v>
      </c>
      <c r="I524" s="73" t="s">
        <v>17</v>
      </c>
      <c r="J524" s="73" t="s">
        <v>903</v>
      </c>
      <c r="K524" s="74">
        <v>55.2</v>
      </c>
      <c r="L524" s="157">
        <v>40</v>
      </c>
      <c r="M524" s="158" t="s">
        <v>879</v>
      </c>
      <c r="N524" s="158">
        <f>IF(Tabel3[[#This Row],[Uitvoerings-
momenten]]=0,0,Tabel3[[#This Row],[M2 vloer ]])</f>
        <v>55.2</v>
      </c>
      <c r="O5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4" s="151">
        <f>Tabel3[[#This Row],[M2 vloer ]]*Tabel3[[#This Row],[Uitvoerings-
momenten]]</f>
        <v>11040</v>
      </c>
      <c r="Q524" s="165">
        <f>VLOOKUP(Tabel3[[#This Row],[Frequentie]],Transformatie!$B$4:$D$12,3,0)</f>
        <v>10</v>
      </c>
      <c r="R524" s="26">
        <f>IF(Tabel3[[#This Row],[M2 op basis van uitvoeringsmomenten]]=0,0,VLOOKUP(Tabel3[[#This Row],[Ruimte categorie]],'4. Normen &amp; Tarieven'!$C$8:$L$27,Tabel3[[#This Row],[Transformatie]],0))</f>
        <v>100</v>
      </c>
      <c r="S524" s="26"/>
      <c r="T524" s="26"/>
      <c r="U524" s="26"/>
      <c r="V524" s="172">
        <f>IF(Tabel3[[#This Row],[Prestatienorm inschrijver]]=0,0,Tabel3[[#This Row],[M2 op basis van uitvoeringsmomenten]]/Tabel3[[#This Row],[Prestatienorm inschrijver]])</f>
        <v>110.4</v>
      </c>
      <c r="W524" s="174">
        <f>Tabel3[[#This Row],[Aantal uur per jaar]]*$V$4</f>
        <v>110.4</v>
      </c>
      <c r="X524" s="76"/>
    </row>
    <row r="525" spans="1:24" ht="14.1" customHeight="1" x14ac:dyDescent="0.25">
      <c r="A525" s="210" t="str">
        <f>_xlfn.CONCAT(Tabel3[[#This Row],[Locatie]],Tabel3[[#This Row],[Vloergroep]])</f>
        <v>De VlinderHarde vloer</v>
      </c>
      <c r="C525" s="69" t="s">
        <v>333</v>
      </c>
      <c r="D525" s="70" t="s">
        <v>823</v>
      </c>
      <c r="E525" s="71" t="s">
        <v>8</v>
      </c>
      <c r="F525" s="72">
        <v>34</v>
      </c>
      <c r="G525" s="73" t="s">
        <v>344</v>
      </c>
      <c r="H525" s="73" t="s">
        <v>759</v>
      </c>
      <c r="I525" s="73" t="s">
        <v>22</v>
      </c>
      <c r="J525" s="73" t="s">
        <v>902</v>
      </c>
      <c r="K525" s="74">
        <v>6.9</v>
      </c>
      <c r="L525" s="157">
        <v>40</v>
      </c>
      <c r="M525" s="158" t="s">
        <v>879</v>
      </c>
      <c r="N525" s="158">
        <f>IF(Tabel3[[#This Row],[Uitvoerings-
momenten]]=0,0,Tabel3[[#This Row],[M2 vloer ]])</f>
        <v>6.9</v>
      </c>
      <c r="O5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5" s="151">
        <f>Tabel3[[#This Row],[M2 vloer ]]*Tabel3[[#This Row],[Uitvoerings-
momenten]]</f>
        <v>1380</v>
      </c>
      <c r="Q525" s="165">
        <f>VLOOKUP(Tabel3[[#This Row],[Frequentie]],Transformatie!$B$4:$D$12,3,0)</f>
        <v>10</v>
      </c>
      <c r="R525" s="26">
        <f>IF(Tabel3[[#This Row],[M2 op basis van uitvoeringsmomenten]]=0,0,VLOOKUP(Tabel3[[#This Row],[Ruimte categorie]],'4. Normen &amp; Tarieven'!$C$8:$L$27,Tabel3[[#This Row],[Transformatie]],0))</f>
        <v>100</v>
      </c>
      <c r="S525" s="26"/>
      <c r="T525" s="26"/>
      <c r="U525" s="26"/>
      <c r="V525" s="172">
        <f>IF(Tabel3[[#This Row],[Prestatienorm inschrijver]]=0,0,Tabel3[[#This Row],[M2 op basis van uitvoeringsmomenten]]/Tabel3[[#This Row],[Prestatienorm inschrijver]])</f>
        <v>13.8</v>
      </c>
      <c r="W525" s="174">
        <f>Tabel3[[#This Row],[Aantal uur per jaar]]*$V$4</f>
        <v>13.8</v>
      </c>
      <c r="X525" s="76"/>
    </row>
    <row r="526" spans="1:24" ht="14.1" customHeight="1" x14ac:dyDescent="0.25">
      <c r="A526" s="210" t="str">
        <f>_xlfn.CONCAT(Tabel3[[#This Row],[Locatie]],Tabel3[[#This Row],[Vloergroep]])</f>
        <v>De VlinderHarde vloer</v>
      </c>
      <c r="C526" s="69" t="s">
        <v>333</v>
      </c>
      <c r="D526" s="70" t="s">
        <v>823</v>
      </c>
      <c r="E526" s="71" t="s">
        <v>8</v>
      </c>
      <c r="F526" s="72">
        <v>33</v>
      </c>
      <c r="G526" s="73" t="s">
        <v>344</v>
      </c>
      <c r="H526" s="73" t="s">
        <v>759</v>
      </c>
      <c r="I526" s="73" t="s">
        <v>22</v>
      </c>
      <c r="J526" s="73" t="s">
        <v>902</v>
      </c>
      <c r="K526" s="74">
        <v>6.9</v>
      </c>
      <c r="L526" s="157">
        <v>40</v>
      </c>
      <c r="M526" s="158" t="s">
        <v>879</v>
      </c>
      <c r="N526" s="158">
        <f>IF(Tabel3[[#This Row],[Uitvoerings-
momenten]]=0,0,Tabel3[[#This Row],[M2 vloer ]])</f>
        <v>6.9</v>
      </c>
      <c r="O5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6" s="151">
        <f>Tabel3[[#This Row],[M2 vloer ]]*Tabel3[[#This Row],[Uitvoerings-
momenten]]</f>
        <v>1380</v>
      </c>
      <c r="Q526" s="165">
        <f>VLOOKUP(Tabel3[[#This Row],[Frequentie]],Transformatie!$B$4:$D$12,3,0)</f>
        <v>10</v>
      </c>
      <c r="R526" s="26">
        <f>IF(Tabel3[[#This Row],[M2 op basis van uitvoeringsmomenten]]=0,0,VLOOKUP(Tabel3[[#This Row],[Ruimte categorie]],'4. Normen &amp; Tarieven'!$C$8:$L$27,Tabel3[[#This Row],[Transformatie]],0))</f>
        <v>100</v>
      </c>
      <c r="S526" s="26"/>
      <c r="T526" s="26"/>
      <c r="U526" s="26"/>
      <c r="V526" s="172">
        <f>IF(Tabel3[[#This Row],[Prestatienorm inschrijver]]=0,0,Tabel3[[#This Row],[M2 op basis van uitvoeringsmomenten]]/Tabel3[[#This Row],[Prestatienorm inschrijver]])</f>
        <v>13.8</v>
      </c>
      <c r="W526" s="174">
        <f>Tabel3[[#This Row],[Aantal uur per jaar]]*$V$4</f>
        <v>13.8</v>
      </c>
      <c r="X526" s="76"/>
    </row>
    <row r="527" spans="1:24" ht="14.1" customHeight="1" x14ac:dyDescent="0.25">
      <c r="A527" s="210" t="str">
        <f>_xlfn.CONCAT(Tabel3[[#This Row],[Locatie]],Tabel3[[#This Row],[Vloergroep]])</f>
        <v>De VlinderLino</v>
      </c>
      <c r="C527" s="69" t="s">
        <v>333</v>
      </c>
      <c r="D527" s="70" t="s">
        <v>823</v>
      </c>
      <c r="E527" s="71" t="s">
        <v>8</v>
      </c>
      <c r="F527" s="72">
        <v>32</v>
      </c>
      <c r="G527" s="73" t="s">
        <v>349</v>
      </c>
      <c r="H527" s="73" t="s">
        <v>815</v>
      </c>
      <c r="I527" s="73" t="s">
        <v>17</v>
      </c>
      <c r="J527" s="73" t="s">
        <v>903</v>
      </c>
      <c r="K527" s="74">
        <v>2</v>
      </c>
      <c r="L527" s="157">
        <v>40</v>
      </c>
      <c r="M527" s="158" t="s">
        <v>879</v>
      </c>
      <c r="N527" s="158">
        <f>IF(Tabel3[[#This Row],[Uitvoerings-
momenten]]=0,0,Tabel3[[#This Row],[M2 vloer ]])</f>
        <v>2</v>
      </c>
      <c r="O5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7" s="151">
        <f>Tabel3[[#This Row],[M2 vloer ]]*Tabel3[[#This Row],[Uitvoerings-
momenten]]</f>
        <v>400</v>
      </c>
      <c r="Q527" s="165">
        <f>VLOOKUP(Tabel3[[#This Row],[Frequentie]],Transformatie!$B$4:$D$12,3,0)</f>
        <v>10</v>
      </c>
      <c r="R527" s="26">
        <f>IF(Tabel3[[#This Row],[M2 op basis van uitvoeringsmomenten]]=0,0,VLOOKUP(Tabel3[[#This Row],[Ruimte categorie]],'4. Normen &amp; Tarieven'!$C$8:$L$27,Tabel3[[#This Row],[Transformatie]],0))</f>
        <v>100</v>
      </c>
      <c r="S527" s="26"/>
      <c r="T527" s="26"/>
      <c r="U527" s="26"/>
      <c r="V527" s="172">
        <f>IF(Tabel3[[#This Row],[Prestatienorm inschrijver]]=0,0,Tabel3[[#This Row],[M2 op basis van uitvoeringsmomenten]]/Tabel3[[#This Row],[Prestatienorm inschrijver]])</f>
        <v>4</v>
      </c>
      <c r="W527" s="174">
        <f>Tabel3[[#This Row],[Aantal uur per jaar]]*$V$4</f>
        <v>4</v>
      </c>
      <c r="X527" s="76"/>
    </row>
    <row r="528" spans="1:24" ht="14.1" customHeight="1" x14ac:dyDescent="0.25">
      <c r="A528" s="210" t="str">
        <f>_xlfn.CONCAT(Tabel3[[#This Row],[Locatie]],Tabel3[[#This Row],[Vloergroep]])</f>
        <v>De VlinderHarde vloer</v>
      </c>
      <c r="C528" s="69" t="s">
        <v>333</v>
      </c>
      <c r="D528" s="70" t="s">
        <v>823</v>
      </c>
      <c r="E528" s="71" t="s">
        <v>8</v>
      </c>
      <c r="F528" s="72">
        <v>31</v>
      </c>
      <c r="G528" s="73" t="s">
        <v>350</v>
      </c>
      <c r="H528" s="73" t="s">
        <v>756</v>
      </c>
      <c r="I528" s="73" t="s">
        <v>22</v>
      </c>
      <c r="J528" s="73" t="s">
        <v>902</v>
      </c>
      <c r="K528" s="74">
        <v>1</v>
      </c>
      <c r="L528" s="157">
        <v>40</v>
      </c>
      <c r="M528" s="158" t="s">
        <v>886</v>
      </c>
      <c r="N528" s="158">
        <f>IF(Tabel3[[#This Row],[Uitvoerings-
momenten]]=0,0,Tabel3[[#This Row],[M2 vloer ]])</f>
        <v>0</v>
      </c>
      <c r="O5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8" s="151">
        <f>Tabel3[[#This Row],[M2 vloer ]]*Tabel3[[#This Row],[Uitvoerings-
momenten]]</f>
        <v>0</v>
      </c>
      <c r="Q528" s="165">
        <f>VLOOKUP(Tabel3[[#This Row],[Frequentie]],Transformatie!$B$4:$D$12,3,0)</f>
        <v>0</v>
      </c>
      <c r="R528" s="26">
        <f>IF(Tabel3[[#This Row],[M2 op basis van uitvoeringsmomenten]]=0,0,VLOOKUP(Tabel3[[#This Row],[Ruimte categorie]],'4. Normen &amp; Tarieven'!$C$8:$L$27,Tabel3[[#This Row],[Transformatie]],0))</f>
        <v>0</v>
      </c>
      <c r="S528" s="26"/>
      <c r="T528" s="26"/>
      <c r="U528" s="26"/>
      <c r="V528" s="172">
        <f>IF(Tabel3[[#This Row],[Prestatienorm inschrijver]]=0,0,Tabel3[[#This Row],[M2 op basis van uitvoeringsmomenten]]/Tabel3[[#This Row],[Prestatienorm inschrijver]])</f>
        <v>0</v>
      </c>
      <c r="W528" s="174">
        <f>Tabel3[[#This Row],[Aantal uur per jaar]]*$V$4</f>
        <v>0</v>
      </c>
      <c r="X528" s="76"/>
    </row>
    <row r="529" spans="1:24" ht="14.1" customHeight="1" x14ac:dyDescent="0.25">
      <c r="A529" s="210" t="str">
        <f>_xlfn.CONCAT(Tabel3[[#This Row],[Locatie]],Tabel3[[#This Row],[Vloergroep]])</f>
        <v>De VlinderHarde vloer</v>
      </c>
      <c r="C529" s="69" t="s">
        <v>333</v>
      </c>
      <c r="D529" s="70" t="s">
        <v>823</v>
      </c>
      <c r="E529" s="71" t="s">
        <v>8</v>
      </c>
      <c r="F529" s="72">
        <v>30</v>
      </c>
      <c r="G529" s="73" t="s">
        <v>344</v>
      </c>
      <c r="H529" s="73" t="s">
        <v>759</v>
      </c>
      <c r="I529" s="73" t="s">
        <v>22</v>
      </c>
      <c r="J529" s="73" t="s">
        <v>902</v>
      </c>
      <c r="K529" s="74">
        <v>6.5</v>
      </c>
      <c r="L529" s="157">
        <v>40</v>
      </c>
      <c r="M529" s="158" t="s">
        <v>879</v>
      </c>
      <c r="N529" s="158">
        <f>IF(Tabel3[[#This Row],[Uitvoerings-
momenten]]=0,0,Tabel3[[#This Row],[M2 vloer ]])</f>
        <v>6.5</v>
      </c>
      <c r="O5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9" s="151">
        <f>Tabel3[[#This Row],[M2 vloer ]]*Tabel3[[#This Row],[Uitvoerings-
momenten]]</f>
        <v>1300</v>
      </c>
      <c r="Q529" s="165">
        <f>VLOOKUP(Tabel3[[#This Row],[Frequentie]],Transformatie!$B$4:$D$12,3,0)</f>
        <v>10</v>
      </c>
      <c r="R529" s="26">
        <f>IF(Tabel3[[#This Row],[M2 op basis van uitvoeringsmomenten]]=0,0,VLOOKUP(Tabel3[[#This Row],[Ruimte categorie]],'4. Normen &amp; Tarieven'!$C$8:$L$27,Tabel3[[#This Row],[Transformatie]],0))</f>
        <v>100</v>
      </c>
      <c r="S529" s="26"/>
      <c r="T529" s="26"/>
      <c r="U529" s="26"/>
      <c r="V529" s="172">
        <f>IF(Tabel3[[#This Row],[Prestatienorm inschrijver]]=0,0,Tabel3[[#This Row],[M2 op basis van uitvoeringsmomenten]]/Tabel3[[#This Row],[Prestatienorm inschrijver]])</f>
        <v>13</v>
      </c>
      <c r="W529" s="174">
        <f>Tabel3[[#This Row],[Aantal uur per jaar]]*$V$4</f>
        <v>13</v>
      </c>
      <c r="X529" s="76"/>
    </row>
    <row r="530" spans="1:24" ht="14.1" customHeight="1" x14ac:dyDescent="0.25">
      <c r="A530" s="210" t="str">
        <f>_xlfn.CONCAT(Tabel3[[#This Row],[Locatie]],Tabel3[[#This Row],[Vloergroep]])</f>
        <v>De VlinderHarde vloer</v>
      </c>
      <c r="C530" s="69" t="s">
        <v>333</v>
      </c>
      <c r="D530" s="70" t="s">
        <v>823</v>
      </c>
      <c r="E530" s="71" t="s">
        <v>8</v>
      </c>
      <c r="F530" s="72">
        <v>29</v>
      </c>
      <c r="G530" s="73" t="s">
        <v>344</v>
      </c>
      <c r="H530" s="73" t="s">
        <v>760</v>
      </c>
      <c r="I530" s="73" t="s">
        <v>22</v>
      </c>
      <c r="J530" s="73" t="s">
        <v>902</v>
      </c>
      <c r="K530" s="74">
        <v>6.5</v>
      </c>
      <c r="L530" s="157">
        <v>40</v>
      </c>
      <c r="M530" s="158" t="s">
        <v>879</v>
      </c>
      <c r="N530" s="158">
        <f>IF(Tabel3[[#This Row],[Uitvoerings-
momenten]]=0,0,Tabel3[[#This Row],[M2 vloer ]])</f>
        <v>6.5</v>
      </c>
      <c r="O5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0" s="151">
        <f>Tabel3[[#This Row],[M2 vloer ]]*Tabel3[[#This Row],[Uitvoerings-
momenten]]</f>
        <v>1300</v>
      </c>
      <c r="Q530" s="165">
        <f>VLOOKUP(Tabel3[[#This Row],[Frequentie]],Transformatie!$B$4:$D$12,3,0)</f>
        <v>10</v>
      </c>
      <c r="R530" s="26">
        <f>IF(Tabel3[[#This Row],[M2 op basis van uitvoeringsmomenten]]=0,0,VLOOKUP(Tabel3[[#This Row],[Ruimte categorie]],'4. Normen &amp; Tarieven'!$C$8:$L$27,Tabel3[[#This Row],[Transformatie]],0))</f>
        <v>100</v>
      </c>
      <c r="S530" s="26"/>
      <c r="T530" s="26"/>
      <c r="U530" s="26"/>
      <c r="V530" s="172">
        <f>IF(Tabel3[[#This Row],[Prestatienorm inschrijver]]=0,0,Tabel3[[#This Row],[M2 op basis van uitvoeringsmomenten]]/Tabel3[[#This Row],[Prestatienorm inschrijver]])</f>
        <v>13</v>
      </c>
      <c r="W530" s="174">
        <f>Tabel3[[#This Row],[Aantal uur per jaar]]*$V$4</f>
        <v>13</v>
      </c>
      <c r="X530" s="76"/>
    </row>
    <row r="531" spans="1:24" ht="14.1" customHeight="1" x14ac:dyDescent="0.25">
      <c r="A531" s="210" t="str">
        <f>_xlfn.CONCAT(Tabel3[[#This Row],[Locatie]],Tabel3[[#This Row],[Vloergroep]])</f>
        <v>De VlinderHarde vloer</v>
      </c>
      <c r="C531" s="69" t="s">
        <v>333</v>
      </c>
      <c r="D531" s="70" t="s">
        <v>823</v>
      </c>
      <c r="E531" s="71" t="s">
        <v>8</v>
      </c>
      <c r="F531" s="72" t="s">
        <v>351</v>
      </c>
      <c r="G531" s="73" t="s">
        <v>21</v>
      </c>
      <c r="H531" s="73" t="s">
        <v>759</v>
      </c>
      <c r="I531" s="73" t="s">
        <v>22</v>
      </c>
      <c r="J531" s="73" t="s">
        <v>902</v>
      </c>
      <c r="K531" s="74">
        <v>1.8</v>
      </c>
      <c r="L531" s="157">
        <v>40</v>
      </c>
      <c r="M531" s="158" t="s">
        <v>879</v>
      </c>
      <c r="N531" s="158">
        <f>IF(Tabel3[[#This Row],[Uitvoerings-
momenten]]=0,0,Tabel3[[#This Row],[M2 vloer ]])</f>
        <v>1.8</v>
      </c>
      <c r="O5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1" s="151">
        <f>Tabel3[[#This Row],[M2 vloer ]]*Tabel3[[#This Row],[Uitvoerings-
momenten]]</f>
        <v>360</v>
      </c>
      <c r="Q531" s="165">
        <f>VLOOKUP(Tabel3[[#This Row],[Frequentie]],Transformatie!$B$4:$D$12,3,0)</f>
        <v>10</v>
      </c>
      <c r="R531" s="26">
        <f>IF(Tabel3[[#This Row],[M2 op basis van uitvoeringsmomenten]]=0,0,VLOOKUP(Tabel3[[#This Row],[Ruimte categorie]],'4. Normen &amp; Tarieven'!$C$8:$L$27,Tabel3[[#This Row],[Transformatie]],0))</f>
        <v>100</v>
      </c>
      <c r="S531" s="26"/>
      <c r="T531" s="26"/>
      <c r="U531" s="26"/>
      <c r="V531" s="172">
        <f>IF(Tabel3[[#This Row],[Prestatienorm inschrijver]]=0,0,Tabel3[[#This Row],[M2 op basis van uitvoeringsmomenten]]/Tabel3[[#This Row],[Prestatienorm inschrijver]])</f>
        <v>3.6</v>
      </c>
      <c r="W531" s="174">
        <f>Tabel3[[#This Row],[Aantal uur per jaar]]*$V$4</f>
        <v>3.6</v>
      </c>
      <c r="X531" s="76"/>
    </row>
    <row r="532" spans="1:24" ht="14.1" customHeight="1" x14ac:dyDescent="0.25">
      <c r="A532" s="210" t="str">
        <f>_xlfn.CONCAT(Tabel3[[#This Row],[Locatie]],Tabel3[[#This Row],[Vloergroep]])</f>
        <v>De VlinderLino</v>
      </c>
      <c r="C532" s="69" t="s">
        <v>333</v>
      </c>
      <c r="D532" s="70" t="s">
        <v>823</v>
      </c>
      <c r="E532" s="71" t="s">
        <v>8</v>
      </c>
      <c r="F532" s="72">
        <v>36</v>
      </c>
      <c r="G532" s="73" t="s">
        <v>51</v>
      </c>
      <c r="H532" s="73" t="s">
        <v>756</v>
      </c>
      <c r="I532" s="73" t="s">
        <v>17</v>
      </c>
      <c r="J532" s="73" t="s">
        <v>903</v>
      </c>
      <c r="K532" s="74">
        <v>4.5</v>
      </c>
      <c r="L532" s="157">
        <v>40</v>
      </c>
      <c r="M532" s="158" t="s">
        <v>886</v>
      </c>
      <c r="N532" s="158">
        <f>IF(Tabel3[[#This Row],[Uitvoerings-
momenten]]=0,0,Tabel3[[#This Row],[M2 vloer ]])</f>
        <v>0</v>
      </c>
      <c r="O5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2" s="151">
        <f>Tabel3[[#This Row],[M2 vloer ]]*Tabel3[[#This Row],[Uitvoerings-
momenten]]</f>
        <v>0</v>
      </c>
      <c r="Q532" s="165">
        <f>VLOOKUP(Tabel3[[#This Row],[Frequentie]],Transformatie!$B$4:$D$12,3,0)</f>
        <v>0</v>
      </c>
      <c r="R532" s="26">
        <f>IF(Tabel3[[#This Row],[M2 op basis van uitvoeringsmomenten]]=0,0,VLOOKUP(Tabel3[[#This Row],[Ruimte categorie]],'4. Normen &amp; Tarieven'!$C$8:$L$27,Tabel3[[#This Row],[Transformatie]],0))</f>
        <v>0</v>
      </c>
      <c r="S532" s="26"/>
      <c r="T532" s="26"/>
      <c r="U532" s="26"/>
      <c r="V532" s="172">
        <f>IF(Tabel3[[#This Row],[Prestatienorm inschrijver]]=0,0,Tabel3[[#This Row],[M2 op basis van uitvoeringsmomenten]]/Tabel3[[#This Row],[Prestatienorm inschrijver]])</f>
        <v>0</v>
      </c>
      <c r="W532" s="174">
        <f>Tabel3[[#This Row],[Aantal uur per jaar]]*$V$4</f>
        <v>0</v>
      </c>
      <c r="X532" s="76"/>
    </row>
    <row r="533" spans="1:24" ht="14.1" customHeight="1" x14ac:dyDescent="0.25">
      <c r="A533" s="210" t="str">
        <f>_xlfn.CONCAT(Tabel3[[#This Row],[Locatie]],Tabel3[[#This Row],[Vloergroep]])</f>
        <v>De VlinderLino</v>
      </c>
      <c r="C533" s="69" t="s">
        <v>333</v>
      </c>
      <c r="D533" s="70" t="s">
        <v>823</v>
      </c>
      <c r="E533" s="71" t="s">
        <v>8</v>
      </c>
      <c r="F533" s="72">
        <v>35</v>
      </c>
      <c r="G533" s="73" t="s">
        <v>51</v>
      </c>
      <c r="H533" s="73" t="s">
        <v>756</v>
      </c>
      <c r="I533" s="73" t="s">
        <v>17</v>
      </c>
      <c r="J533" s="73" t="s">
        <v>903</v>
      </c>
      <c r="K533" s="74">
        <v>7.3</v>
      </c>
      <c r="L533" s="157">
        <v>40</v>
      </c>
      <c r="M533" s="158" t="s">
        <v>886</v>
      </c>
      <c r="N533" s="158">
        <f>IF(Tabel3[[#This Row],[Uitvoerings-
momenten]]=0,0,Tabel3[[#This Row],[M2 vloer ]])</f>
        <v>0</v>
      </c>
      <c r="O5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3" s="151">
        <f>Tabel3[[#This Row],[M2 vloer ]]*Tabel3[[#This Row],[Uitvoerings-
momenten]]</f>
        <v>0</v>
      </c>
      <c r="Q533" s="165">
        <f>VLOOKUP(Tabel3[[#This Row],[Frequentie]],Transformatie!$B$4:$D$12,3,0)</f>
        <v>0</v>
      </c>
      <c r="R533" s="26">
        <f>IF(Tabel3[[#This Row],[M2 op basis van uitvoeringsmomenten]]=0,0,VLOOKUP(Tabel3[[#This Row],[Ruimte categorie]],'4. Normen &amp; Tarieven'!$C$8:$L$27,Tabel3[[#This Row],[Transformatie]],0))</f>
        <v>0</v>
      </c>
      <c r="S533" s="26"/>
      <c r="T533" s="26"/>
      <c r="U533" s="26"/>
      <c r="V533" s="172">
        <f>IF(Tabel3[[#This Row],[Prestatienorm inschrijver]]=0,0,Tabel3[[#This Row],[M2 op basis van uitvoeringsmomenten]]/Tabel3[[#This Row],[Prestatienorm inschrijver]])</f>
        <v>0</v>
      </c>
      <c r="W533" s="174">
        <f>Tabel3[[#This Row],[Aantal uur per jaar]]*$V$4</f>
        <v>0</v>
      </c>
      <c r="X533" s="76"/>
    </row>
    <row r="534" spans="1:24" ht="14.1" customHeight="1" x14ac:dyDescent="0.25">
      <c r="A534" s="210" t="str">
        <f>_xlfn.CONCAT(Tabel3[[#This Row],[Locatie]],Tabel3[[#This Row],[Vloergroep]])</f>
        <v>De VlinderLino</v>
      </c>
      <c r="C534" s="69" t="s">
        <v>333</v>
      </c>
      <c r="D534" s="70" t="s">
        <v>823</v>
      </c>
      <c r="E534" s="71" t="s">
        <v>8</v>
      </c>
      <c r="F534" s="72">
        <v>37</v>
      </c>
      <c r="G534" s="73" t="s">
        <v>115</v>
      </c>
      <c r="H534" s="73" t="s">
        <v>756</v>
      </c>
      <c r="I534" s="73" t="s">
        <v>17</v>
      </c>
      <c r="J534" s="73" t="s">
        <v>903</v>
      </c>
      <c r="K534" s="74">
        <v>1.6</v>
      </c>
      <c r="L534" s="157">
        <v>40</v>
      </c>
      <c r="M534" s="158" t="s">
        <v>886</v>
      </c>
      <c r="N534" s="158">
        <f>IF(Tabel3[[#This Row],[Uitvoerings-
momenten]]=0,0,Tabel3[[#This Row],[M2 vloer ]])</f>
        <v>0</v>
      </c>
      <c r="O5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4" s="151">
        <f>Tabel3[[#This Row],[M2 vloer ]]*Tabel3[[#This Row],[Uitvoerings-
momenten]]</f>
        <v>0</v>
      </c>
      <c r="Q534" s="165">
        <f>VLOOKUP(Tabel3[[#This Row],[Frequentie]],Transformatie!$B$4:$D$12,3,0)</f>
        <v>0</v>
      </c>
      <c r="R534" s="26">
        <f>IF(Tabel3[[#This Row],[M2 op basis van uitvoeringsmomenten]]=0,0,VLOOKUP(Tabel3[[#This Row],[Ruimte categorie]],'4. Normen &amp; Tarieven'!$C$8:$L$27,Tabel3[[#This Row],[Transformatie]],0))</f>
        <v>0</v>
      </c>
      <c r="S534" s="26"/>
      <c r="T534" s="26"/>
      <c r="U534" s="26"/>
      <c r="V534" s="172">
        <f>IF(Tabel3[[#This Row],[Prestatienorm inschrijver]]=0,0,Tabel3[[#This Row],[M2 op basis van uitvoeringsmomenten]]/Tabel3[[#This Row],[Prestatienorm inschrijver]])</f>
        <v>0</v>
      </c>
      <c r="W534" s="174">
        <f>Tabel3[[#This Row],[Aantal uur per jaar]]*$V$4</f>
        <v>0</v>
      </c>
      <c r="X534" s="76"/>
    </row>
    <row r="535" spans="1:24" ht="14.1" customHeight="1" x14ac:dyDescent="0.25">
      <c r="A535" s="210" t="str">
        <f>_xlfn.CONCAT(Tabel3[[#This Row],[Locatie]],Tabel3[[#This Row],[Vloergroep]])</f>
        <v>De MheenHarde vloer</v>
      </c>
      <c r="C535" s="69" t="s">
        <v>352</v>
      </c>
      <c r="D535" s="70" t="s">
        <v>800</v>
      </c>
      <c r="E535" s="71" t="s">
        <v>8</v>
      </c>
      <c r="F535" s="72" t="s">
        <v>9</v>
      </c>
      <c r="G535" s="73" t="s">
        <v>10</v>
      </c>
      <c r="H535" s="73" t="s">
        <v>821</v>
      </c>
      <c r="I535" s="73" t="s">
        <v>11</v>
      </c>
      <c r="J535" s="73" t="s">
        <v>902</v>
      </c>
      <c r="K535" s="74">
        <v>25</v>
      </c>
      <c r="L535" s="157">
        <v>40</v>
      </c>
      <c r="M535" s="158" t="s">
        <v>879</v>
      </c>
      <c r="N535" s="158">
        <f>IF(Tabel3[[#This Row],[Uitvoerings-
momenten]]=0,0,Tabel3[[#This Row],[M2 vloer ]])</f>
        <v>25</v>
      </c>
      <c r="O5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5" s="151">
        <f>Tabel3[[#This Row],[M2 vloer ]]*Tabel3[[#This Row],[Uitvoerings-
momenten]]</f>
        <v>5000</v>
      </c>
      <c r="Q535" s="165">
        <f>VLOOKUP(Tabel3[[#This Row],[Frequentie]],Transformatie!$B$4:$D$12,3,0)</f>
        <v>10</v>
      </c>
      <c r="R535" s="26">
        <f>IF(Tabel3[[#This Row],[M2 op basis van uitvoeringsmomenten]]=0,0,VLOOKUP(Tabel3[[#This Row],[Ruimte categorie]],'4. Normen &amp; Tarieven'!$C$8:$L$27,Tabel3[[#This Row],[Transformatie]],0))</f>
        <v>100</v>
      </c>
      <c r="S535" s="26"/>
      <c r="T535" s="26"/>
      <c r="U535" s="26"/>
      <c r="V535" s="172">
        <f>IF(Tabel3[[#This Row],[Prestatienorm inschrijver]]=0,0,Tabel3[[#This Row],[M2 op basis van uitvoeringsmomenten]]/Tabel3[[#This Row],[Prestatienorm inschrijver]])</f>
        <v>50</v>
      </c>
      <c r="W535" s="174">
        <f>Tabel3[[#This Row],[Aantal uur per jaar]]*$V$4</f>
        <v>50</v>
      </c>
      <c r="X535" s="76"/>
    </row>
    <row r="536" spans="1:24" ht="14.1" customHeight="1" x14ac:dyDescent="0.25">
      <c r="A536" s="210" t="str">
        <f>_xlfn.CONCAT(Tabel3[[#This Row],[Locatie]],Tabel3[[#This Row],[Vloergroep]])</f>
        <v>De MheenTapijt</v>
      </c>
      <c r="C536" s="69" t="s">
        <v>352</v>
      </c>
      <c r="D536" s="70" t="s">
        <v>800</v>
      </c>
      <c r="E536" s="71" t="s">
        <v>8</v>
      </c>
      <c r="F536" s="72" t="s">
        <v>12</v>
      </c>
      <c r="G536" s="73" t="s">
        <v>13</v>
      </c>
      <c r="H536" s="73" t="s">
        <v>761</v>
      </c>
      <c r="I536" s="73" t="s">
        <v>14</v>
      </c>
      <c r="J536" s="73" t="s">
        <v>14</v>
      </c>
      <c r="K536" s="74">
        <v>15.6</v>
      </c>
      <c r="L536" s="157">
        <v>40</v>
      </c>
      <c r="M536" s="158" t="s">
        <v>879</v>
      </c>
      <c r="N536" s="158">
        <f>IF(Tabel3[[#This Row],[Uitvoerings-
momenten]]=0,0,Tabel3[[#This Row],[M2 vloer ]])</f>
        <v>15.6</v>
      </c>
      <c r="O5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6" s="151">
        <f>Tabel3[[#This Row],[M2 vloer ]]*Tabel3[[#This Row],[Uitvoerings-
momenten]]</f>
        <v>3120</v>
      </c>
      <c r="Q536" s="165">
        <f>VLOOKUP(Tabel3[[#This Row],[Frequentie]],Transformatie!$B$4:$D$12,3,0)</f>
        <v>10</v>
      </c>
      <c r="R536" s="26">
        <f>IF(Tabel3[[#This Row],[M2 op basis van uitvoeringsmomenten]]=0,0,VLOOKUP(Tabel3[[#This Row],[Ruimte categorie]],'4. Normen &amp; Tarieven'!$C$8:$L$27,Tabel3[[#This Row],[Transformatie]],0))</f>
        <v>100</v>
      </c>
      <c r="S536" s="26"/>
      <c r="T536" s="26"/>
      <c r="U536" s="26"/>
      <c r="V536" s="172">
        <f>IF(Tabel3[[#This Row],[Prestatienorm inschrijver]]=0,0,Tabel3[[#This Row],[M2 op basis van uitvoeringsmomenten]]/Tabel3[[#This Row],[Prestatienorm inschrijver]])</f>
        <v>31.2</v>
      </c>
      <c r="W536" s="174">
        <f>Tabel3[[#This Row],[Aantal uur per jaar]]*$V$4</f>
        <v>31.2</v>
      </c>
      <c r="X536" s="78"/>
    </row>
    <row r="537" spans="1:24" ht="14.1" customHeight="1" x14ac:dyDescent="0.25">
      <c r="A537" s="210" t="str">
        <f>_xlfn.CONCAT(Tabel3[[#This Row],[Locatie]],Tabel3[[#This Row],[Vloergroep]])</f>
        <v>De MheenLino</v>
      </c>
      <c r="C537" s="69" t="s">
        <v>352</v>
      </c>
      <c r="D537" s="70" t="s">
        <v>800</v>
      </c>
      <c r="E537" s="71" t="s">
        <v>8</v>
      </c>
      <c r="F537" s="72" t="s">
        <v>15</v>
      </c>
      <c r="G537" s="73" t="s">
        <v>31</v>
      </c>
      <c r="H537" s="73" t="s">
        <v>815</v>
      </c>
      <c r="I537" s="73" t="s">
        <v>17</v>
      </c>
      <c r="J537" s="73" t="s">
        <v>903</v>
      </c>
      <c r="K537" s="74">
        <v>33.799999999999997</v>
      </c>
      <c r="L537" s="157">
        <v>40</v>
      </c>
      <c r="M537" s="158" t="s">
        <v>879</v>
      </c>
      <c r="N537" s="158">
        <f>IF(Tabel3[[#This Row],[Uitvoerings-
momenten]]=0,0,Tabel3[[#This Row],[M2 vloer ]])</f>
        <v>33.799999999999997</v>
      </c>
      <c r="O5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7" s="151">
        <f>Tabel3[[#This Row],[M2 vloer ]]*Tabel3[[#This Row],[Uitvoerings-
momenten]]</f>
        <v>6759.9999999999991</v>
      </c>
      <c r="Q537" s="165">
        <f>VLOOKUP(Tabel3[[#This Row],[Frequentie]],Transformatie!$B$4:$D$12,3,0)</f>
        <v>10</v>
      </c>
      <c r="R537" s="26">
        <f>IF(Tabel3[[#This Row],[M2 op basis van uitvoeringsmomenten]]=0,0,VLOOKUP(Tabel3[[#This Row],[Ruimte categorie]],'4. Normen &amp; Tarieven'!$C$8:$L$27,Tabel3[[#This Row],[Transformatie]],0))</f>
        <v>100</v>
      </c>
      <c r="S537" s="26"/>
      <c r="T537" s="26"/>
      <c r="U537" s="26"/>
      <c r="V537" s="172">
        <f>IF(Tabel3[[#This Row],[Prestatienorm inschrijver]]=0,0,Tabel3[[#This Row],[M2 op basis van uitvoeringsmomenten]]/Tabel3[[#This Row],[Prestatienorm inschrijver]])</f>
        <v>67.599999999999994</v>
      </c>
      <c r="W537" s="174">
        <f>Tabel3[[#This Row],[Aantal uur per jaar]]*$V$4</f>
        <v>67.599999999999994</v>
      </c>
      <c r="X537" s="76"/>
    </row>
    <row r="538" spans="1:24" ht="14.1" customHeight="1" x14ac:dyDescent="0.25">
      <c r="A538" s="210" t="str">
        <f>_xlfn.CONCAT(Tabel3[[#This Row],[Locatie]],Tabel3[[#This Row],[Vloergroep]])</f>
        <v>De MheenLino</v>
      </c>
      <c r="C538" s="69" t="s">
        <v>352</v>
      </c>
      <c r="D538" s="70" t="s">
        <v>800</v>
      </c>
      <c r="E538" s="71" t="s">
        <v>8</v>
      </c>
      <c r="F538" s="72" t="s">
        <v>18</v>
      </c>
      <c r="G538" s="73" t="s">
        <v>37</v>
      </c>
      <c r="H538" s="73" t="s">
        <v>25</v>
      </c>
      <c r="I538" s="73" t="s">
        <v>17</v>
      </c>
      <c r="J538" s="73" t="s">
        <v>903</v>
      </c>
      <c r="K538" s="74">
        <v>19.2</v>
      </c>
      <c r="L538" s="157">
        <v>40</v>
      </c>
      <c r="M538" s="158" t="s">
        <v>877</v>
      </c>
      <c r="N538" s="158">
        <f>IF(Tabel3[[#This Row],[Uitvoerings-
momenten]]=0,0,Tabel3[[#This Row],[M2 vloer ]])</f>
        <v>19.2</v>
      </c>
      <c r="O5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38" s="151">
        <f>Tabel3[[#This Row],[M2 vloer ]]*Tabel3[[#This Row],[Uitvoerings-
momenten]]</f>
        <v>2304</v>
      </c>
      <c r="Q538" s="165">
        <f>VLOOKUP(Tabel3[[#This Row],[Frequentie]],Transformatie!$B$4:$D$12,3,0)</f>
        <v>8</v>
      </c>
      <c r="R538" s="26">
        <f>IF(Tabel3[[#This Row],[M2 op basis van uitvoeringsmomenten]]=0,0,VLOOKUP(Tabel3[[#This Row],[Ruimte categorie]],'4. Normen &amp; Tarieven'!$C$8:$L$27,Tabel3[[#This Row],[Transformatie]],0))</f>
        <v>90</v>
      </c>
      <c r="S538" s="26"/>
      <c r="T538" s="26"/>
      <c r="U538" s="26"/>
      <c r="V538" s="172">
        <f>IF(Tabel3[[#This Row],[Prestatienorm inschrijver]]=0,0,Tabel3[[#This Row],[M2 op basis van uitvoeringsmomenten]]/Tabel3[[#This Row],[Prestatienorm inschrijver]])</f>
        <v>25.6</v>
      </c>
      <c r="W538" s="174">
        <f>Tabel3[[#This Row],[Aantal uur per jaar]]*$V$4</f>
        <v>25.6</v>
      </c>
      <c r="X538" s="76"/>
    </row>
    <row r="539" spans="1:24" ht="14.1" customHeight="1" x14ac:dyDescent="0.25">
      <c r="A539" s="210" t="str">
        <f>_xlfn.CONCAT(Tabel3[[#This Row],[Locatie]],Tabel3[[#This Row],[Vloergroep]])</f>
        <v>De MheenLino</v>
      </c>
      <c r="C539" s="69" t="s">
        <v>352</v>
      </c>
      <c r="D539" s="70" t="s">
        <v>800</v>
      </c>
      <c r="E539" s="71" t="s">
        <v>8</v>
      </c>
      <c r="F539" s="72" t="s">
        <v>20</v>
      </c>
      <c r="G539" s="70" t="s">
        <v>19</v>
      </c>
      <c r="H539" s="73" t="s">
        <v>761</v>
      </c>
      <c r="I539" s="73" t="s">
        <v>17</v>
      </c>
      <c r="J539" s="73" t="s">
        <v>903</v>
      </c>
      <c r="K539" s="74">
        <v>21.9</v>
      </c>
      <c r="L539" s="157">
        <v>40</v>
      </c>
      <c r="M539" s="158" t="s">
        <v>879</v>
      </c>
      <c r="N539" s="158">
        <f>IF(Tabel3[[#This Row],[Uitvoerings-
momenten]]=0,0,Tabel3[[#This Row],[M2 vloer ]])</f>
        <v>21.9</v>
      </c>
      <c r="O5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9" s="151">
        <f>Tabel3[[#This Row],[M2 vloer ]]*Tabel3[[#This Row],[Uitvoerings-
momenten]]</f>
        <v>4380</v>
      </c>
      <c r="Q539" s="165">
        <f>VLOOKUP(Tabel3[[#This Row],[Frequentie]],Transformatie!$B$4:$D$12,3,0)</f>
        <v>10</v>
      </c>
      <c r="R539" s="26">
        <f>IF(Tabel3[[#This Row],[M2 op basis van uitvoeringsmomenten]]=0,0,VLOOKUP(Tabel3[[#This Row],[Ruimte categorie]],'4. Normen &amp; Tarieven'!$C$8:$L$27,Tabel3[[#This Row],[Transformatie]],0))</f>
        <v>100</v>
      </c>
      <c r="S539" s="26"/>
      <c r="T539" s="26"/>
      <c r="U539" s="26"/>
      <c r="V539" s="172">
        <f>IF(Tabel3[[#This Row],[Prestatienorm inschrijver]]=0,0,Tabel3[[#This Row],[M2 op basis van uitvoeringsmomenten]]/Tabel3[[#This Row],[Prestatienorm inschrijver]])</f>
        <v>43.8</v>
      </c>
      <c r="W539" s="174">
        <f>Tabel3[[#This Row],[Aantal uur per jaar]]*$V$4</f>
        <v>43.8</v>
      </c>
      <c r="X539" s="78"/>
    </row>
    <row r="540" spans="1:24" ht="14.1" customHeight="1" x14ac:dyDescent="0.25">
      <c r="A540" s="210" t="str">
        <f>_xlfn.CONCAT(Tabel3[[#This Row],[Locatie]],Tabel3[[#This Row],[Vloergroep]])</f>
        <v>De MheenLino</v>
      </c>
      <c r="C540" s="69" t="s">
        <v>352</v>
      </c>
      <c r="D540" s="70" t="s">
        <v>800</v>
      </c>
      <c r="E540" s="71" t="s">
        <v>8</v>
      </c>
      <c r="F540" s="72" t="s">
        <v>23</v>
      </c>
      <c r="G540" s="73" t="s">
        <v>159</v>
      </c>
      <c r="H540" s="73" t="s">
        <v>756</v>
      </c>
      <c r="I540" s="73" t="s">
        <v>17</v>
      </c>
      <c r="J540" s="73" t="s">
        <v>903</v>
      </c>
      <c r="K540" s="74">
        <v>0</v>
      </c>
      <c r="L540" s="157">
        <v>40</v>
      </c>
      <c r="M540" s="158" t="s">
        <v>886</v>
      </c>
      <c r="N540" s="158">
        <f>IF(Tabel3[[#This Row],[Uitvoerings-
momenten]]=0,0,Tabel3[[#This Row],[M2 vloer ]])</f>
        <v>0</v>
      </c>
      <c r="O5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0" s="151">
        <f>Tabel3[[#This Row],[M2 vloer ]]*Tabel3[[#This Row],[Uitvoerings-
momenten]]</f>
        <v>0</v>
      </c>
      <c r="Q540" s="165">
        <f>VLOOKUP(Tabel3[[#This Row],[Frequentie]],Transformatie!$B$4:$D$12,3,0)</f>
        <v>0</v>
      </c>
      <c r="R540" s="26">
        <f>IF(Tabel3[[#This Row],[M2 op basis van uitvoeringsmomenten]]=0,0,VLOOKUP(Tabel3[[#This Row],[Ruimte categorie]],'4. Normen &amp; Tarieven'!$C$8:$L$27,Tabel3[[#This Row],[Transformatie]],0))</f>
        <v>0</v>
      </c>
      <c r="S540" s="26"/>
      <c r="T540" s="26"/>
      <c r="U540" s="26"/>
      <c r="V540" s="172">
        <f>IF(Tabel3[[#This Row],[Prestatienorm inschrijver]]=0,0,Tabel3[[#This Row],[M2 op basis van uitvoeringsmomenten]]/Tabel3[[#This Row],[Prestatienorm inschrijver]])</f>
        <v>0</v>
      </c>
      <c r="W540" s="174">
        <f>Tabel3[[#This Row],[Aantal uur per jaar]]*$V$4</f>
        <v>0</v>
      </c>
      <c r="X540" s="76"/>
    </row>
    <row r="541" spans="1:24" ht="14.1" customHeight="1" x14ac:dyDescent="0.25">
      <c r="A541" s="210" t="str">
        <f>_xlfn.CONCAT(Tabel3[[#This Row],[Locatie]],Tabel3[[#This Row],[Vloergroep]])</f>
        <v>De MheenLino</v>
      </c>
      <c r="C541" s="69" t="s">
        <v>352</v>
      </c>
      <c r="D541" s="70" t="s">
        <v>800</v>
      </c>
      <c r="E541" s="71" t="s">
        <v>8</v>
      </c>
      <c r="F541" s="72" t="s">
        <v>26</v>
      </c>
      <c r="G541" s="73" t="s">
        <v>159</v>
      </c>
      <c r="H541" s="73" t="s">
        <v>756</v>
      </c>
      <c r="I541" s="73" t="s">
        <v>17</v>
      </c>
      <c r="J541" s="73" t="s">
        <v>903</v>
      </c>
      <c r="K541" s="74">
        <v>0</v>
      </c>
      <c r="L541" s="157">
        <v>40</v>
      </c>
      <c r="M541" s="158" t="s">
        <v>886</v>
      </c>
      <c r="N541" s="158">
        <f>IF(Tabel3[[#This Row],[Uitvoerings-
momenten]]=0,0,Tabel3[[#This Row],[M2 vloer ]])</f>
        <v>0</v>
      </c>
      <c r="O5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1" s="151">
        <f>Tabel3[[#This Row],[M2 vloer ]]*Tabel3[[#This Row],[Uitvoerings-
momenten]]</f>
        <v>0</v>
      </c>
      <c r="Q541" s="165">
        <f>VLOOKUP(Tabel3[[#This Row],[Frequentie]],Transformatie!$B$4:$D$12,3,0)</f>
        <v>0</v>
      </c>
      <c r="R541" s="26">
        <f>IF(Tabel3[[#This Row],[M2 op basis van uitvoeringsmomenten]]=0,0,VLOOKUP(Tabel3[[#This Row],[Ruimte categorie]],'4. Normen &amp; Tarieven'!$C$8:$L$27,Tabel3[[#This Row],[Transformatie]],0))</f>
        <v>0</v>
      </c>
      <c r="S541" s="26"/>
      <c r="T541" s="26"/>
      <c r="U541" s="26"/>
      <c r="V541" s="172">
        <f>IF(Tabel3[[#This Row],[Prestatienorm inschrijver]]=0,0,Tabel3[[#This Row],[M2 op basis van uitvoeringsmomenten]]/Tabel3[[#This Row],[Prestatienorm inschrijver]])</f>
        <v>0</v>
      </c>
      <c r="W541" s="174">
        <f>Tabel3[[#This Row],[Aantal uur per jaar]]*$V$4</f>
        <v>0</v>
      </c>
      <c r="X541" s="76"/>
    </row>
    <row r="542" spans="1:24" ht="14.1" customHeight="1" x14ac:dyDescent="0.25">
      <c r="A542" s="210" t="str">
        <f>_xlfn.CONCAT(Tabel3[[#This Row],[Locatie]],Tabel3[[#This Row],[Vloergroep]])</f>
        <v>De MheenLino</v>
      </c>
      <c r="C542" s="69" t="s">
        <v>352</v>
      </c>
      <c r="D542" s="70" t="s">
        <v>800</v>
      </c>
      <c r="E542" s="71" t="s">
        <v>8</v>
      </c>
      <c r="F542" s="72" t="s">
        <v>28</v>
      </c>
      <c r="G542" s="73" t="s">
        <v>24</v>
      </c>
      <c r="H542" s="77" t="s">
        <v>25</v>
      </c>
      <c r="I542" s="73" t="s">
        <v>17</v>
      </c>
      <c r="J542" s="73" t="s">
        <v>903</v>
      </c>
      <c r="K542" s="74">
        <v>0</v>
      </c>
      <c r="L542" s="157">
        <v>40</v>
      </c>
      <c r="M542" s="158" t="s">
        <v>886</v>
      </c>
      <c r="N542" s="158">
        <f>IF(Tabel3[[#This Row],[Uitvoerings-
momenten]]=0,0,Tabel3[[#This Row],[M2 vloer ]])</f>
        <v>0</v>
      </c>
      <c r="O5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2" s="151">
        <f>Tabel3[[#This Row],[M2 vloer ]]*Tabel3[[#This Row],[Uitvoerings-
momenten]]</f>
        <v>0</v>
      </c>
      <c r="Q542" s="165">
        <f>VLOOKUP(Tabel3[[#This Row],[Frequentie]],Transformatie!$B$4:$D$12,3,0)</f>
        <v>0</v>
      </c>
      <c r="R542" s="26">
        <f>IF(Tabel3[[#This Row],[M2 op basis van uitvoeringsmomenten]]=0,0,VLOOKUP(Tabel3[[#This Row],[Ruimte categorie]],'4. Normen &amp; Tarieven'!$C$8:$L$27,Tabel3[[#This Row],[Transformatie]],0))</f>
        <v>0</v>
      </c>
      <c r="S542" s="26"/>
      <c r="T542" s="26"/>
      <c r="U542" s="26"/>
      <c r="V542" s="172">
        <f>IF(Tabel3[[#This Row],[Prestatienorm inschrijver]]=0,0,Tabel3[[#This Row],[M2 op basis van uitvoeringsmomenten]]/Tabel3[[#This Row],[Prestatienorm inschrijver]])</f>
        <v>0</v>
      </c>
      <c r="W542" s="174">
        <f>Tabel3[[#This Row],[Aantal uur per jaar]]*$V$4</f>
        <v>0</v>
      </c>
      <c r="X542" s="76"/>
    </row>
    <row r="543" spans="1:24" ht="14.1" customHeight="1" x14ac:dyDescent="0.25">
      <c r="A543" s="210" t="str">
        <f>_xlfn.CONCAT(Tabel3[[#This Row],[Locatie]],Tabel3[[#This Row],[Vloergroep]])</f>
        <v>De MheenLino</v>
      </c>
      <c r="C543" s="69" t="s">
        <v>352</v>
      </c>
      <c r="D543" s="70" t="s">
        <v>800</v>
      </c>
      <c r="E543" s="71" t="s">
        <v>8</v>
      </c>
      <c r="F543" s="72" t="s">
        <v>30</v>
      </c>
      <c r="G543" s="73" t="s">
        <v>115</v>
      </c>
      <c r="H543" s="73" t="s">
        <v>756</v>
      </c>
      <c r="I543" s="73" t="s">
        <v>17</v>
      </c>
      <c r="J543" s="73" t="s">
        <v>903</v>
      </c>
      <c r="K543" s="74">
        <v>0</v>
      </c>
      <c r="L543" s="157">
        <v>40</v>
      </c>
      <c r="M543" s="158" t="s">
        <v>886</v>
      </c>
      <c r="N543" s="158">
        <f>IF(Tabel3[[#This Row],[Uitvoerings-
momenten]]=0,0,Tabel3[[#This Row],[M2 vloer ]])</f>
        <v>0</v>
      </c>
      <c r="O5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3" s="151">
        <f>Tabel3[[#This Row],[M2 vloer ]]*Tabel3[[#This Row],[Uitvoerings-
momenten]]</f>
        <v>0</v>
      </c>
      <c r="Q543" s="165">
        <f>VLOOKUP(Tabel3[[#This Row],[Frequentie]],Transformatie!$B$4:$D$12,3,0)</f>
        <v>0</v>
      </c>
      <c r="R543" s="26">
        <f>IF(Tabel3[[#This Row],[M2 op basis van uitvoeringsmomenten]]=0,0,VLOOKUP(Tabel3[[#This Row],[Ruimte categorie]],'4. Normen &amp; Tarieven'!$C$8:$L$27,Tabel3[[#This Row],[Transformatie]],0))</f>
        <v>0</v>
      </c>
      <c r="S543" s="26"/>
      <c r="T543" s="26"/>
      <c r="U543" s="26"/>
      <c r="V543" s="172">
        <f>IF(Tabel3[[#This Row],[Prestatienorm inschrijver]]=0,0,Tabel3[[#This Row],[M2 op basis van uitvoeringsmomenten]]/Tabel3[[#This Row],[Prestatienorm inschrijver]])</f>
        <v>0</v>
      </c>
      <c r="W543" s="174">
        <f>Tabel3[[#This Row],[Aantal uur per jaar]]*$V$4</f>
        <v>0</v>
      </c>
      <c r="X543" s="76"/>
    </row>
    <row r="544" spans="1:24" ht="14.1" customHeight="1" x14ac:dyDescent="0.25">
      <c r="A544" s="210" t="str">
        <f>_xlfn.CONCAT(Tabel3[[#This Row],[Locatie]],Tabel3[[#This Row],[Vloergroep]])</f>
        <v>De MheenLino</v>
      </c>
      <c r="C544" s="69" t="s">
        <v>352</v>
      </c>
      <c r="D544" s="70" t="s">
        <v>800</v>
      </c>
      <c r="E544" s="71" t="s">
        <v>8</v>
      </c>
      <c r="F544" s="72" t="s">
        <v>34</v>
      </c>
      <c r="G544" s="73" t="s">
        <v>51</v>
      </c>
      <c r="H544" s="73" t="s">
        <v>756</v>
      </c>
      <c r="I544" s="73" t="s">
        <v>17</v>
      </c>
      <c r="J544" s="73" t="s">
        <v>903</v>
      </c>
      <c r="K544" s="74">
        <v>0</v>
      </c>
      <c r="L544" s="157">
        <v>40</v>
      </c>
      <c r="M544" s="158" t="s">
        <v>886</v>
      </c>
      <c r="N544" s="158">
        <f>IF(Tabel3[[#This Row],[Uitvoerings-
momenten]]=0,0,Tabel3[[#This Row],[M2 vloer ]])</f>
        <v>0</v>
      </c>
      <c r="O5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4" s="151">
        <f>Tabel3[[#This Row],[M2 vloer ]]*Tabel3[[#This Row],[Uitvoerings-
momenten]]</f>
        <v>0</v>
      </c>
      <c r="Q544" s="165">
        <f>VLOOKUP(Tabel3[[#This Row],[Frequentie]],Transformatie!$B$4:$D$12,3,0)</f>
        <v>0</v>
      </c>
      <c r="R544" s="26">
        <f>IF(Tabel3[[#This Row],[M2 op basis van uitvoeringsmomenten]]=0,0,VLOOKUP(Tabel3[[#This Row],[Ruimte categorie]],'4. Normen &amp; Tarieven'!$C$8:$L$27,Tabel3[[#This Row],[Transformatie]],0))</f>
        <v>0</v>
      </c>
      <c r="S544" s="26"/>
      <c r="T544" s="26"/>
      <c r="U544" s="26"/>
      <c r="V544" s="172">
        <f>IF(Tabel3[[#This Row],[Prestatienorm inschrijver]]=0,0,Tabel3[[#This Row],[M2 op basis van uitvoeringsmomenten]]/Tabel3[[#This Row],[Prestatienorm inschrijver]])</f>
        <v>0</v>
      </c>
      <c r="W544" s="174">
        <f>Tabel3[[#This Row],[Aantal uur per jaar]]*$V$4</f>
        <v>0</v>
      </c>
      <c r="X544" s="76"/>
    </row>
    <row r="545" spans="1:24" ht="14.1" customHeight="1" x14ac:dyDescent="0.25">
      <c r="A545" s="210" t="str">
        <f>_xlfn.CONCAT(Tabel3[[#This Row],[Locatie]],Tabel3[[#This Row],[Vloergroep]])</f>
        <v>De MheenLino</v>
      </c>
      <c r="C545" s="69" t="s">
        <v>352</v>
      </c>
      <c r="D545" s="70" t="s">
        <v>800</v>
      </c>
      <c r="E545" s="71" t="s">
        <v>8</v>
      </c>
      <c r="F545" s="72" t="s">
        <v>36</v>
      </c>
      <c r="G545" s="73" t="s">
        <v>353</v>
      </c>
      <c r="H545" s="73" t="s">
        <v>25</v>
      </c>
      <c r="I545" s="73" t="s">
        <v>17</v>
      </c>
      <c r="J545" s="73" t="s">
        <v>903</v>
      </c>
      <c r="K545" s="74">
        <v>18.8</v>
      </c>
      <c r="L545" s="157">
        <v>40</v>
      </c>
      <c r="M545" s="158" t="s">
        <v>877</v>
      </c>
      <c r="N545" s="158">
        <f>IF(Tabel3[[#This Row],[Uitvoerings-
momenten]]=0,0,Tabel3[[#This Row],[M2 vloer ]])</f>
        <v>18.8</v>
      </c>
      <c r="O5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45" s="151">
        <f>Tabel3[[#This Row],[M2 vloer ]]*Tabel3[[#This Row],[Uitvoerings-
momenten]]</f>
        <v>2256</v>
      </c>
      <c r="Q545" s="165">
        <f>VLOOKUP(Tabel3[[#This Row],[Frequentie]],Transformatie!$B$4:$D$12,3,0)</f>
        <v>8</v>
      </c>
      <c r="R545" s="26">
        <f>IF(Tabel3[[#This Row],[M2 op basis van uitvoeringsmomenten]]=0,0,VLOOKUP(Tabel3[[#This Row],[Ruimte categorie]],'4. Normen &amp; Tarieven'!$C$8:$L$27,Tabel3[[#This Row],[Transformatie]],0))</f>
        <v>90</v>
      </c>
      <c r="S545" s="26"/>
      <c r="T545" s="26"/>
      <c r="U545" s="26"/>
      <c r="V545" s="172">
        <f>IF(Tabel3[[#This Row],[Prestatienorm inschrijver]]=0,0,Tabel3[[#This Row],[M2 op basis van uitvoeringsmomenten]]/Tabel3[[#This Row],[Prestatienorm inschrijver]])</f>
        <v>25.066666666666666</v>
      </c>
      <c r="W545" s="174">
        <f>Tabel3[[#This Row],[Aantal uur per jaar]]*$V$4</f>
        <v>25.066666666666666</v>
      </c>
      <c r="X545" s="76"/>
    </row>
    <row r="546" spans="1:24" ht="14.1" customHeight="1" x14ac:dyDescent="0.25">
      <c r="A546" s="210" t="str">
        <f>_xlfn.CONCAT(Tabel3[[#This Row],[Locatie]],Tabel3[[#This Row],[Vloergroep]])</f>
        <v>De MheenLino</v>
      </c>
      <c r="C546" s="69" t="s">
        <v>352</v>
      </c>
      <c r="D546" s="70" t="s">
        <v>800</v>
      </c>
      <c r="E546" s="71" t="s">
        <v>8</v>
      </c>
      <c r="F546" s="72" t="s">
        <v>38</v>
      </c>
      <c r="G546" s="70" t="s">
        <v>19</v>
      </c>
      <c r="H546" s="73" t="s">
        <v>761</v>
      </c>
      <c r="I546" s="73" t="s">
        <v>17</v>
      </c>
      <c r="J546" s="73" t="s">
        <v>903</v>
      </c>
      <c r="K546" s="74">
        <v>7.3</v>
      </c>
      <c r="L546" s="157">
        <v>40</v>
      </c>
      <c r="M546" s="158" t="s">
        <v>879</v>
      </c>
      <c r="N546" s="158">
        <f>IF(Tabel3[[#This Row],[Uitvoerings-
momenten]]=0,0,Tabel3[[#This Row],[M2 vloer ]])</f>
        <v>7.3</v>
      </c>
      <c r="O5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6" s="151">
        <f>Tabel3[[#This Row],[M2 vloer ]]*Tabel3[[#This Row],[Uitvoerings-
momenten]]</f>
        <v>1460</v>
      </c>
      <c r="Q546" s="165">
        <f>VLOOKUP(Tabel3[[#This Row],[Frequentie]],Transformatie!$B$4:$D$12,3,0)</f>
        <v>10</v>
      </c>
      <c r="R546" s="26">
        <f>IF(Tabel3[[#This Row],[M2 op basis van uitvoeringsmomenten]]=0,0,VLOOKUP(Tabel3[[#This Row],[Ruimte categorie]],'4. Normen &amp; Tarieven'!$C$8:$L$27,Tabel3[[#This Row],[Transformatie]],0))</f>
        <v>100</v>
      </c>
      <c r="S546" s="26"/>
      <c r="T546" s="26"/>
      <c r="U546" s="26"/>
      <c r="V546" s="172">
        <f>IF(Tabel3[[#This Row],[Prestatienorm inschrijver]]=0,0,Tabel3[[#This Row],[M2 op basis van uitvoeringsmomenten]]/Tabel3[[#This Row],[Prestatienorm inschrijver]])</f>
        <v>14.6</v>
      </c>
      <c r="W546" s="174">
        <f>Tabel3[[#This Row],[Aantal uur per jaar]]*$V$4</f>
        <v>14.6</v>
      </c>
      <c r="X546" s="78"/>
    </row>
    <row r="547" spans="1:24" ht="14.1" customHeight="1" x14ac:dyDescent="0.25">
      <c r="A547" s="210" t="str">
        <f>_xlfn.CONCAT(Tabel3[[#This Row],[Locatie]],Tabel3[[#This Row],[Vloergroep]])</f>
        <v>De MheenLino</v>
      </c>
      <c r="C547" s="69" t="s">
        <v>352</v>
      </c>
      <c r="D547" s="70" t="s">
        <v>800</v>
      </c>
      <c r="E547" s="71" t="s">
        <v>8</v>
      </c>
      <c r="F547" s="72" t="s">
        <v>40</v>
      </c>
      <c r="G547" s="73" t="s">
        <v>51</v>
      </c>
      <c r="H547" s="73" t="s">
        <v>756</v>
      </c>
      <c r="I547" s="73" t="s">
        <v>17</v>
      </c>
      <c r="J547" s="73" t="s">
        <v>903</v>
      </c>
      <c r="K547" s="74">
        <v>15.6</v>
      </c>
      <c r="L547" s="157">
        <v>40</v>
      </c>
      <c r="M547" s="158" t="s">
        <v>886</v>
      </c>
      <c r="N547" s="158">
        <f>IF(Tabel3[[#This Row],[Uitvoerings-
momenten]]=0,0,Tabel3[[#This Row],[M2 vloer ]])</f>
        <v>0</v>
      </c>
      <c r="O5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7" s="151">
        <f>Tabel3[[#This Row],[M2 vloer ]]*Tabel3[[#This Row],[Uitvoerings-
momenten]]</f>
        <v>0</v>
      </c>
      <c r="Q547" s="165">
        <f>VLOOKUP(Tabel3[[#This Row],[Frequentie]],Transformatie!$B$4:$D$12,3,0)</f>
        <v>0</v>
      </c>
      <c r="R547" s="26">
        <f>IF(Tabel3[[#This Row],[M2 op basis van uitvoeringsmomenten]]=0,0,VLOOKUP(Tabel3[[#This Row],[Ruimte categorie]],'4. Normen &amp; Tarieven'!$C$8:$L$27,Tabel3[[#This Row],[Transformatie]],0))</f>
        <v>0</v>
      </c>
      <c r="S547" s="26"/>
      <c r="T547" s="26"/>
      <c r="U547" s="26"/>
      <c r="V547" s="172">
        <f>IF(Tabel3[[#This Row],[Prestatienorm inschrijver]]=0,0,Tabel3[[#This Row],[M2 op basis van uitvoeringsmomenten]]/Tabel3[[#This Row],[Prestatienorm inschrijver]])</f>
        <v>0</v>
      </c>
      <c r="W547" s="174">
        <f>Tabel3[[#This Row],[Aantal uur per jaar]]*$V$4</f>
        <v>0</v>
      </c>
      <c r="X547" s="76"/>
    </row>
    <row r="548" spans="1:24" ht="14.1" customHeight="1" x14ac:dyDescent="0.25">
      <c r="A548" s="210" t="str">
        <f>_xlfn.CONCAT(Tabel3[[#This Row],[Locatie]],Tabel3[[#This Row],[Vloergroep]])</f>
        <v>De MheenHarde vloer</v>
      </c>
      <c r="C548" s="69" t="s">
        <v>352</v>
      </c>
      <c r="D548" s="70" t="s">
        <v>800</v>
      </c>
      <c r="E548" s="71" t="s">
        <v>8</v>
      </c>
      <c r="F548" s="72" t="s">
        <v>42</v>
      </c>
      <c r="G548" s="73" t="s">
        <v>21</v>
      </c>
      <c r="H548" s="73" t="s">
        <v>760</v>
      </c>
      <c r="I548" s="73" t="s">
        <v>93</v>
      </c>
      <c r="J548" s="73" t="s">
        <v>902</v>
      </c>
      <c r="K548" s="74">
        <v>5.8</v>
      </c>
      <c r="L548" s="157">
        <v>40</v>
      </c>
      <c r="M548" s="158" t="s">
        <v>879</v>
      </c>
      <c r="N548" s="158">
        <f>IF(Tabel3[[#This Row],[Uitvoerings-
momenten]]=0,0,Tabel3[[#This Row],[M2 vloer ]])</f>
        <v>5.8</v>
      </c>
      <c r="O5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8" s="151">
        <f>Tabel3[[#This Row],[M2 vloer ]]*Tabel3[[#This Row],[Uitvoerings-
momenten]]</f>
        <v>1160</v>
      </c>
      <c r="Q548" s="165">
        <f>VLOOKUP(Tabel3[[#This Row],[Frequentie]],Transformatie!$B$4:$D$12,3,0)</f>
        <v>10</v>
      </c>
      <c r="R548" s="26">
        <f>IF(Tabel3[[#This Row],[M2 op basis van uitvoeringsmomenten]]=0,0,VLOOKUP(Tabel3[[#This Row],[Ruimte categorie]],'4. Normen &amp; Tarieven'!$C$8:$L$27,Tabel3[[#This Row],[Transformatie]],0))</f>
        <v>100</v>
      </c>
      <c r="S548" s="26"/>
      <c r="T548" s="26"/>
      <c r="U548" s="26"/>
      <c r="V548" s="172">
        <f>IF(Tabel3[[#This Row],[Prestatienorm inschrijver]]=0,0,Tabel3[[#This Row],[M2 op basis van uitvoeringsmomenten]]/Tabel3[[#This Row],[Prestatienorm inschrijver]])</f>
        <v>11.6</v>
      </c>
      <c r="W548" s="174">
        <f>Tabel3[[#This Row],[Aantal uur per jaar]]*$V$4</f>
        <v>11.6</v>
      </c>
      <c r="X548" s="76"/>
    </row>
    <row r="549" spans="1:24" ht="14.1" customHeight="1" x14ac:dyDescent="0.25">
      <c r="A549" s="210" t="str">
        <f>_xlfn.CONCAT(Tabel3[[#This Row],[Locatie]],Tabel3[[#This Row],[Vloergroep]])</f>
        <v>De MheenLino</v>
      </c>
      <c r="C549" s="69" t="s">
        <v>352</v>
      </c>
      <c r="D549" s="70" t="s">
        <v>800</v>
      </c>
      <c r="E549" s="71" t="s">
        <v>8</v>
      </c>
      <c r="F549" s="72" t="s">
        <v>43</v>
      </c>
      <c r="G549" s="73" t="s">
        <v>156</v>
      </c>
      <c r="H549" s="73" t="s">
        <v>815</v>
      </c>
      <c r="I549" s="73" t="s">
        <v>17</v>
      </c>
      <c r="J549" s="73" t="s">
        <v>903</v>
      </c>
      <c r="K549" s="74">
        <v>9</v>
      </c>
      <c r="L549" s="157">
        <v>40</v>
      </c>
      <c r="M549" s="158" t="s">
        <v>879</v>
      </c>
      <c r="N549" s="158">
        <f>IF(Tabel3[[#This Row],[Uitvoerings-
momenten]]=0,0,Tabel3[[#This Row],[M2 vloer ]])</f>
        <v>9</v>
      </c>
      <c r="O5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9" s="151">
        <f>Tabel3[[#This Row],[M2 vloer ]]*Tabel3[[#This Row],[Uitvoerings-
momenten]]</f>
        <v>1800</v>
      </c>
      <c r="Q549" s="165">
        <f>VLOOKUP(Tabel3[[#This Row],[Frequentie]],Transformatie!$B$4:$D$12,3,0)</f>
        <v>10</v>
      </c>
      <c r="R549" s="26">
        <f>IF(Tabel3[[#This Row],[M2 op basis van uitvoeringsmomenten]]=0,0,VLOOKUP(Tabel3[[#This Row],[Ruimte categorie]],'4. Normen &amp; Tarieven'!$C$8:$L$27,Tabel3[[#This Row],[Transformatie]],0))</f>
        <v>100</v>
      </c>
      <c r="S549" s="26"/>
      <c r="T549" s="26"/>
      <c r="U549" s="26"/>
      <c r="V549" s="172">
        <f>IF(Tabel3[[#This Row],[Prestatienorm inschrijver]]=0,0,Tabel3[[#This Row],[M2 op basis van uitvoeringsmomenten]]/Tabel3[[#This Row],[Prestatienorm inschrijver]])</f>
        <v>18</v>
      </c>
      <c r="W549" s="174">
        <f>Tabel3[[#This Row],[Aantal uur per jaar]]*$V$4</f>
        <v>18</v>
      </c>
      <c r="X549" s="76"/>
    </row>
    <row r="550" spans="1:24" ht="14.1" customHeight="1" x14ac:dyDescent="0.25">
      <c r="A550" s="210" t="str">
        <f>_xlfn.CONCAT(Tabel3[[#This Row],[Locatie]],Tabel3[[#This Row],[Vloergroep]])</f>
        <v>De MheenLino</v>
      </c>
      <c r="C550" s="69" t="s">
        <v>352</v>
      </c>
      <c r="D550" s="70" t="s">
        <v>800</v>
      </c>
      <c r="E550" s="71" t="s">
        <v>8</v>
      </c>
      <c r="F550" s="72" t="s">
        <v>44</v>
      </c>
      <c r="G550" s="73" t="s">
        <v>354</v>
      </c>
      <c r="H550" s="73" t="s">
        <v>398</v>
      </c>
      <c r="I550" s="73" t="s">
        <v>17</v>
      </c>
      <c r="J550" s="73" t="s">
        <v>903</v>
      </c>
      <c r="K550" s="74">
        <v>102.7</v>
      </c>
      <c r="L550" s="157">
        <v>40</v>
      </c>
      <c r="M550" s="158" t="s">
        <v>879</v>
      </c>
      <c r="N550" s="158">
        <f>IF(Tabel3[[#This Row],[Uitvoerings-
momenten]]=0,0,Tabel3[[#This Row],[M2 vloer ]])</f>
        <v>102.7</v>
      </c>
      <c r="O5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0" s="151">
        <f>Tabel3[[#This Row],[M2 vloer ]]*Tabel3[[#This Row],[Uitvoerings-
momenten]]</f>
        <v>20540</v>
      </c>
      <c r="Q550" s="165">
        <f>VLOOKUP(Tabel3[[#This Row],[Frequentie]],Transformatie!$B$4:$D$12,3,0)</f>
        <v>10</v>
      </c>
      <c r="R550" s="26">
        <f>IF(Tabel3[[#This Row],[M2 op basis van uitvoeringsmomenten]]=0,0,VLOOKUP(Tabel3[[#This Row],[Ruimte categorie]],'4. Normen &amp; Tarieven'!$C$8:$L$27,Tabel3[[#This Row],[Transformatie]],0))</f>
        <v>100</v>
      </c>
      <c r="S550" s="26"/>
      <c r="T550" s="26"/>
      <c r="U550" s="26"/>
      <c r="V550" s="172">
        <f>IF(Tabel3[[#This Row],[Prestatienorm inschrijver]]=0,0,Tabel3[[#This Row],[M2 op basis van uitvoeringsmomenten]]/Tabel3[[#This Row],[Prestatienorm inschrijver]])</f>
        <v>205.4</v>
      </c>
      <c r="W550" s="174">
        <f>Tabel3[[#This Row],[Aantal uur per jaar]]*$V$4</f>
        <v>205.4</v>
      </c>
      <c r="X550" s="76"/>
    </row>
    <row r="551" spans="1:24" ht="14.1" customHeight="1" x14ac:dyDescent="0.25">
      <c r="A551" s="210" t="str">
        <f>_xlfn.CONCAT(Tabel3[[#This Row],[Locatie]],Tabel3[[#This Row],[Vloergroep]])</f>
        <v>De MheenSportvloer</v>
      </c>
      <c r="C551" s="69" t="s">
        <v>352</v>
      </c>
      <c r="D551" s="70" t="s">
        <v>800</v>
      </c>
      <c r="E551" s="71" t="s">
        <v>8</v>
      </c>
      <c r="F551" s="72" t="s">
        <v>45</v>
      </c>
      <c r="G551" s="73" t="s">
        <v>153</v>
      </c>
      <c r="H551" s="73" t="s">
        <v>817</v>
      </c>
      <c r="I551" s="73" t="s">
        <v>219</v>
      </c>
      <c r="J551" s="73" t="s">
        <v>219</v>
      </c>
      <c r="K551" s="74">
        <v>82.4</v>
      </c>
      <c r="L551" s="157">
        <v>40</v>
      </c>
      <c r="M551" s="158" t="s">
        <v>879</v>
      </c>
      <c r="N551" s="158">
        <f>IF(Tabel3[[#This Row],[Uitvoerings-
momenten]]=0,0,Tabel3[[#This Row],[M2 vloer ]])</f>
        <v>82.4</v>
      </c>
      <c r="O5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1" s="151">
        <f>Tabel3[[#This Row],[M2 vloer ]]*Tabel3[[#This Row],[Uitvoerings-
momenten]]</f>
        <v>16480</v>
      </c>
      <c r="Q551" s="165">
        <f>VLOOKUP(Tabel3[[#This Row],[Frequentie]],Transformatie!$B$4:$D$12,3,0)</f>
        <v>10</v>
      </c>
      <c r="R551" s="26">
        <f>IF(Tabel3[[#This Row],[M2 op basis van uitvoeringsmomenten]]=0,0,VLOOKUP(Tabel3[[#This Row],[Ruimte categorie]],'4. Normen &amp; Tarieven'!$C$8:$L$27,Tabel3[[#This Row],[Transformatie]],0))</f>
        <v>100</v>
      </c>
      <c r="S551" s="26"/>
      <c r="T551" s="26"/>
      <c r="U551" s="26"/>
      <c r="V551" s="172">
        <f>IF(Tabel3[[#This Row],[Prestatienorm inschrijver]]=0,0,Tabel3[[#This Row],[M2 op basis van uitvoeringsmomenten]]/Tabel3[[#This Row],[Prestatienorm inschrijver]])</f>
        <v>164.8</v>
      </c>
      <c r="W551" s="174">
        <f>Tabel3[[#This Row],[Aantal uur per jaar]]*$V$4</f>
        <v>164.8</v>
      </c>
      <c r="X551" s="76"/>
    </row>
    <row r="552" spans="1:24" ht="14.1" customHeight="1" x14ac:dyDescent="0.25">
      <c r="A552" s="210" t="str">
        <f>_xlfn.CONCAT(Tabel3[[#This Row],[Locatie]],Tabel3[[#This Row],[Vloergroep]])</f>
        <v>De MheenLino</v>
      </c>
      <c r="C552" s="69" t="s">
        <v>352</v>
      </c>
      <c r="D552" s="70" t="s">
        <v>800</v>
      </c>
      <c r="E552" s="71" t="s">
        <v>8</v>
      </c>
      <c r="F552" s="72" t="s">
        <v>46</v>
      </c>
      <c r="G552" s="73" t="s">
        <v>355</v>
      </c>
      <c r="H552" s="73" t="s">
        <v>756</v>
      </c>
      <c r="I552" s="73" t="s">
        <v>17</v>
      </c>
      <c r="J552" s="73" t="s">
        <v>903</v>
      </c>
      <c r="K552" s="74">
        <v>5.7</v>
      </c>
      <c r="L552" s="157">
        <v>40</v>
      </c>
      <c r="M552" s="158" t="s">
        <v>886</v>
      </c>
      <c r="N552" s="158">
        <f>IF(Tabel3[[#This Row],[Uitvoerings-
momenten]]=0,0,Tabel3[[#This Row],[M2 vloer ]])</f>
        <v>0</v>
      </c>
      <c r="O5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2" s="151">
        <f>Tabel3[[#This Row],[M2 vloer ]]*Tabel3[[#This Row],[Uitvoerings-
momenten]]</f>
        <v>0</v>
      </c>
      <c r="Q552" s="165">
        <f>VLOOKUP(Tabel3[[#This Row],[Frequentie]],Transformatie!$B$4:$D$12,3,0)</f>
        <v>0</v>
      </c>
      <c r="R552" s="26">
        <f>IF(Tabel3[[#This Row],[M2 op basis van uitvoeringsmomenten]]=0,0,VLOOKUP(Tabel3[[#This Row],[Ruimte categorie]],'4. Normen &amp; Tarieven'!$C$8:$L$27,Tabel3[[#This Row],[Transformatie]],0))</f>
        <v>0</v>
      </c>
      <c r="S552" s="26"/>
      <c r="T552" s="26"/>
      <c r="U552" s="26"/>
      <c r="V552" s="172">
        <f>IF(Tabel3[[#This Row],[Prestatienorm inschrijver]]=0,0,Tabel3[[#This Row],[M2 op basis van uitvoeringsmomenten]]/Tabel3[[#This Row],[Prestatienorm inschrijver]])</f>
        <v>0</v>
      </c>
      <c r="W552" s="174">
        <f>Tabel3[[#This Row],[Aantal uur per jaar]]*$V$4</f>
        <v>0</v>
      </c>
      <c r="X552" s="76"/>
    </row>
    <row r="553" spans="1:24" ht="14.1" customHeight="1" x14ac:dyDescent="0.25">
      <c r="A553" s="210" t="str">
        <f>_xlfn.CONCAT(Tabel3[[#This Row],[Locatie]],Tabel3[[#This Row],[Vloergroep]])</f>
        <v>De MheenLino</v>
      </c>
      <c r="C553" s="69" t="s">
        <v>352</v>
      </c>
      <c r="D553" s="70" t="s">
        <v>800</v>
      </c>
      <c r="E553" s="71" t="s">
        <v>8</v>
      </c>
      <c r="F553" s="72" t="s">
        <v>48</v>
      </c>
      <c r="G553" s="73" t="s">
        <v>51</v>
      </c>
      <c r="H553" s="73" t="s">
        <v>756</v>
      </c>
      <c r="I553" s="73" t="s">
        <v>17</v>
      </c>
      <c r="J553" s="73" t="s">
        <v>903</v>
      </c>
      <c r="K553" s="74">
        <v>8.1</v>
      </c>
      <c r="L553" s="157">
        <v>40</v>
      </c>
      <c r="M553" s="158" t="s">
        <v>886</v>
      </c>
      <c r="N553" s="158">
        <f>IF(Tabel3[[#This Row],[Uitvoerings-
momenten]]=0,0,Tabel3[[#This Row],[M2 vloer ]])</f>
        <v>0</v>
      </c>
      <c r="O5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3" s="151">
        <f>Tabel3[[#This Row],[M2 vloer ]]*Tabel3[[#This Row],[Uitvoerings-
momenten]]</f>
        <v>0</v>
      </c>
      <c r="Q553" s="165">
        <f>VLOOKUP(Tabel3[[#This Row],[Frequentie]],Transformatie!$B$4:$D$12,3,0)</f>
        <v>0</v>
      </c>
      <c r="R553" s="26">
        <f>IF(Tabel3[[#This Row],[M2 op basis van uitvoeringsmomenten]]=0,0,VLOOKUP(Tabel3[[#This Row],[Ruimte categorie]],'4. Normen &amp; Tarieven'!$C$8:$L$27,Tabel3[[#This Row],[Transformatie]],0))</f>
        <v>0</v>
      </c>
      <c r="S553" s="26"/>
      <c r="T553" s="26"/>
      <c r="U553" s="26"/>
      <c r="V553" s="172">
        <f>IF(Tabel3[[#This Row],[Prestatienorm inschrijver]]=0,0,Tabel3[[#This Row],[M2 op basis van uitvoeringsmomenten]]/Tabel3[[#This Row],[Prestatienorm inschrijver]])</f>
        <v>0</v>
      </c>
      <c r="W553" s="174">
        <f>Tabel3[[#This Row],[Aantal uur per jaar]]*$V$4</f>
        <v>0</v>
      </c>
      <c r="X553" s="76"/>
    </row>
    <row r="554" spans="1:24" ht="14.1" customHeight="1" x14ac:dyDescent="0.25">
      <c r="A554" s="210" t="str">
        <f>_xlfn.CONCAT(Tabel3[[#This Row],[Locatie]],Tabel3[[#This Row],[Vloergroep]])</f>
        <v>De MheenHarde vloer</v>
      </c>
      <c r="C554" s="69" t="s">
        <v>352</v>
      </c>
      <c r="D554" s="70" t="s">
        <v>800</v>
      </c>
      <c r="E554" s="71" t="s">
        <v>8</v>
      </c>
      <c r="F554" s="72" t="s">
        <v>49</v>
      </c>
      <c r="G554" s="73" t="s">
        <v>21</v>
      </c>
      <c r="H554" s="73" t="s">
        <v>760</v>
      </c>
      <c r="I554" s="73" t="s">
        <v>93</v>
      </c>
      <c r="J554" s="73" t="s">
        <v>902</v>
      </c>
      <c r="K554" s="74">
        <v>8.1</v>
      </c>
      <c r="L554" s="157">
        <v>40</v>
      </c>
      <c r="M554" s="158" t="s">
        <v>879</v>
      </c>
      <c r="N554" s="158">
        <f>IF(Tabel3[[#This Row],[Uitvoerings-
momenten]]=0,0,Tabel3[[#This Row],[M2 vloer ]])</f>
        <v>8.1</v>
      </c>
      <c r="O5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4" s="151">
        <f>Tabel3[[#This Row],[M2 vloer ]]*Tabel3[[#This Row],[Uitvoerings-
momenten]]</f>
        <v>1620</v>
      </c>
      <c r="Q554" s="165">
        <f>VLOOKUP(Tabel3[[#This Row],[Frequentie]],Transformatie!$B$4:$D$12,3,0)</f>
        <v>10</v>
      </c>
      <c r="R554" s="26">
        <f>IF(Tabel3[[#This Row],[M2 op basis van uitvoeringsmomenten]]=0,0,VLOOKUP(Tabel3[[#This Row],[Ruimte categorie]],'4. Normen &amp; Tarieven'!$C$8:$L$27,Tabel3[[#This Row],[Transformatie]],0))</f>
        <v>100</v>
      </c>
      <c r="S554" s="26"/>
      <c r="T554" s="26"/>
      <c r="U554" s="26"/>
      <c r="V554" s="172">
        <f>IF(Tabel3[[#This Row],[Prestatienorm inschrijver]]=0,0,Tabel3[[#This Row],[M2 op basis van uitvoeringsmomenten]]/Tabel3[[#This Row],[Prestatienorm inschrijver]])</f>
        <v>16.2</v>
      </c>
      <c r="W554" s="174">
        <f>Tabel3[[#This Row],[Aantal uur per jaar]]*$V$4</f>
        <v>16.2</v>
      </c>
      <c r="X554" s="76"/>
    </row>
    <row r="555" spans="1:24" ht="14.1" customHeight="1" x14ac:dyDescent="0.25">
      <c r="A555" s="210" t="str">
        <f>_xlfn.CONCAT(Tabel3[[#This Row],[Locatie]],Tabel3[[#This Row],[Vloergroep]])</f>
        <v>De MheenLino</v>
      </c>
      <c r="C555" s="69" t="s">
        <v>352</v>
      </c>
      <c r="D555" s="70" t="s">
        <v>800</v>
      </c>
      <c r="E555" s="71" t="s">
        <v>8</v>
      </c>
      <c r="F555" s="72" t="s">
        <v>50</v>
      </c>
      <c r="G555" s="73" t="s">
        <v>47</v>
      </c>
      <c r="H555" s="77" t="s">
        <v>758</v>
      </c>
      <c r="I555" s="73" t="s">
        <v>17</v>
      </c>
      <c r="J555" s="73" t="s">
        <v>903</v>
      </c>
      <c r="K555" s="74">
        <v>55.9</v>
      </c>
      <c r="L555" s="157">
        <v>40</v>
      </c>
      <c r="M555" s="158" t="s">
        <v>879</v>
      </c>
      <c r="N555" s="158">
        <f>IF(Tabel3[[#This Row],[Uitvoerings-
momenten]]=0,0,Tabel3[[#This Row],[M2 vloer ]])</f>
        <v>55.9</v>
      </c>
      <c r="O5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5" s="151">
        <f>Tabel3[[#This Row],[M2 vloer ]]*Tabel3[[#This Row],[Uitvoerings-
momenten]]</f>
        <v>11180</v>
      </c>
      <c r="Q555" s="165">
        <f>VLOOKUP(Tabel3[[#This Row],[Frequentie]],Transformatie!$B$4:$D$12,3,0)</f>
        <v>10</v>
      </c>
      <c r="R555" s="26">
        <f>IF(Tabel3[[#This Row],[M2 op basis van uitvoeringsmomenten]]=0,0,VLOOKUP(Tabel3[[#This Row],[Ruimte categorie]],'4. Normen &amp; Tarieven'!$C$8:$L$27,Tabel3[[#This Row],[Transformatie]],0))</f>
        <v>100</v>
      </c>
      <c r="S555" s="26"/>
      <c r="T555" s="26"/>
      <c r="U555" s="26"/>
      <c r="V555" s="172">
        <f>IF(Tabel3[[#This Row],[Prestatienorm inschrijver]]=0,0,Tabel3[[#This Row],[M2 op basis van uitvoeringsmomenten]]/Tabel3[[#This Row],[Prestatienorm inschrijver]])</f>
        <v>111.8</v>
      </c>
      <c r="W555" s="174">
        <f>Tabel3[[#This Row],[Aantal uur per jaar]]*$V$4</f>
        <v>111.8</v>
      </c>
      <c r="X555" s="76"/>
    </row>
    <row r="556" spans="1:24" ht="14.1" customHeight="1" x14ac:dyDescent="0.25">
      <c r="A556" s="210" t="str">
        <f>_xlfn.CONCAT(Tabel3[[#This Row],[Locatie]],Tabel3[[#This Row],[Vloergroep]])</f>
        <v>De MheenLino</v>
      </c>
      <c r="C556" s="69" t="s">
        <v>352</v>
      </c>
      <c r="D556" s="70" t="s">
        <v>800</v>
      </c>
      <c r="E556" s="71" t="s">
        <v>8</v>
      </c>
      <c r="F556" s="72" t="s">
        <v>52</v>
      </c>
      <c r="G556" s="73" t="s">
        <v>47</v>
      </c>
      <c r="H556" s="77" t="s">
        <v>758</v>
      </c>
      <c r="I556" s="73" t="s">
        <v>17</v>
      </c>
      <c r="J556" s="73" t="s">
        <v>903</v>
      </c>
      <c r="K556" s="74">
        <v>55.9</v>
      </c>
      <c r="L556" s="157">
        <v>40</v>
      </c>
      <c r="M556" s="158" t="s">
        <v>879</v>
      </c>
      <c r="N556" s="158">
        <f>IF(Tabel3[[#This Row],[Uitvoerings-
momenten]]=0,0,Tabel3[[#This Row],[M2 vloer ]])</f>
        <v>55.9</v>
      </c>
      <c r="O5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6" s="151">
        <f>Tabel3[[#This Row],[M2 vloer ]]*Tabel3[[#This Row],[Uitvoerings-
momenten]]</f>
        <v>11180</v>
      </c>
      <c r="Q556" s="165">
        <f>VLOOKUP(Tabel3[[#This Row],[Frequentie]],Transformatie!$B$4:$D$12,3,0)</f>
        <v>10</v>
      </c>
      <c r="R556" s="26">
        <f>IF(Tabel3[[#This Row],[M2 op basis van uitvoeringsmomenten]]=0,0,VLOOKUP(Tabel3[[#This Row],[Ruimte categorie]],'4. Normen &amp; Tarieven'!$C$8:$L$27,Tabel3[[#This Row],[Transformatie]],0))</f>
        <v>100</v>
      </c>
      <c r="S556" s="26"/>
      <c r="T556" s="26"/>
      <c r="U556" s="26"/>
      <c r="V556" s="172">
        <f>IF(Tabel3[[#This Row],[Prestatienorm inschrijver]]=0,0,Tabel3[[#This Row],[M2 op basis van uitvoeringsmomenten]]/Tabel3[[#This Row],[Prestatienorm inschrijver]])</f>
        <v>111.8</v>
      </c>
      <c r="W556" s="174">
        <f>Tabel3[[#This Row],[Aantal uur per jaar]]*$V$4</f>
        <v>111.8</v>
      </c>
      <c r="X556" s="76"/>
    </row>
    <row r="557" spans="1:24" ht="14.1" customHeight="1" x14ac:dyDescent="0.25">
      <c r="A557" s="210" t="str">
        <f>_xlfn.CONCAT(Tabel3[[#This Row],[Locatie]],Tabel3[[#This Row],[Vloergroep]])</f>
        <v>De MheenLino</v>
      </c>
      <c r="C557" s="69" t="s">
        <v>352</v>
      </c>
      <c r="D557" s="70" t="s">
        <v>800</v>
      </c>
      <c r="E557" s="71" t="s">
        <v>8</v>
      </c>
      <c r="F557" s="72" t="s">
        <v>54</v>
      </c>
      <c r="G557" s="70" t="s">
        <v>19</v>
      </c>
      <c r="H557" s="73" t="s">
        <v>761</v>
      </c>
      <c r="I557" s="73" t="s">
        <v>17</v>
      </c>
      <c r="J557" s="73" t="s">
        <v>903</v>
      </c>
      <c r="K557" s="74">
        <v>61.9</v>
      </c>
      <c r="L557" s="157">
        <v>40</v>
      </c>
      <c r="M557" s="158" t="s">
        <v>879</v>
      </c>
      <c r="N557" s="158">
        <f>IF(Tabel3[[#This Row],[Uitvoerings-
momenten]]=0,0,Tabel3[[#This Row],[M2 vloer ]])</f>
        <v>61.9</v>
      </c>
      <c r="O5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7" s="151">
        <f>Tabel3[[#This Row],[M2 vloer ]]*Tabel3[[#This Row],[Uitvoerings-
momenten]]</f>
        <v>12380</v>
      </c>
      <c r="Q557" s="165">
        <f>VLOOKUP(Tabel3[[#This Row],[Frequentie]],Transformatie!$B$4:$D$12,3,0)</f>
        <v>10</v>
      </c>
      <c r="R557" s="26">
        <f>IF(Tabel3[[#This Row],[M2 op basis van uitvoeringsmomenten]]=0,0,VLOOKUP(Tabel3[[#This Row],[Ruimte categorie]],'4. Normen &amp; Tarieven'!$C$8:$L$27,Tabel3[[#This Row],[Transformatie]],0))</f>
        <v>100</v>
      </c>
      <c r="S557" s="26"/>
      <c r="T557" s="26"/>
      <c r="U557" s="26"/>
      <c r="V557" s="172">
        <f>IF(Tabel3[[#This Row],[Prestatienorm inschrijver]]=0,0,Tabel3[[#This Row],[M2 op basis van uitvoeringsmomenten]]/Tabel3[[#This Row],[Prestatienorm inschrijver]])</f>
        <v>123.8</v>
      </c>
      <c r="W557" s="174">
        <f>Tabel3[[#This Row],[Aantal uur per jaar]]*$V$4</f>
        <v>123.8</v>
      </c>
      <c r="X557" s="78"/>
    </row>
    <row r="558" spans="1:24" ht="14.1" customHeight="1" x14ac:dyDescent="0.25">
      <c r="A558" s="210" t="str">
        <f>_xlfn.CONCAT(Tabel3[[#This Row],[Locatie]],Tabel3[[#This Row],[Vloergroep]])</f>
        <v>De MheenLino</v>
      </c>
      <c r="C558" s="69" t="s">
        <v>352</v>
      </c>
      <c r="D558" s="70" t="s">
        <v>800</v>
      </c>
      <c r="E558" s="71" t="s">
        <v>8</v>
      </c>
      <c r="F558" s="72" t="s">
        <v>55</v>
      </c>
      <c r="G558" s="73" t="s">
        <v>355</v>
      </c>
      <c r="H558" s="73" t="s">
        <v>756</v>
      </c>
      <c r="I558" s="73" t="s">
        <v>17</v>
      </c>
      <c r="J558" s="73" t="s">
        <v>903</v>
      </c>
      <c r="K558" s="74">
        <v>15.5</v>
      </c>
      <c r="L558" s="157">
        <v>40</v>
      </c>
      <c r="M558" s="158" t="s">
        <v>886</v>
      </c>
      <c r="N558" s="158">
        <f>IF(Tabel3[[#This Row],[Uitvoerings-
momenten]]=0,0,Tabel3[[#This Row],[M2 vloer ]])</f>
        <v>0</v>
      </c>
      <c r="O5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8" s="151">
        <f>Tabel3[[#This Row],[M2 vloer ]]*Tabel3[[#This Row],[Uitvoerings-
momenten]]</f>
        <v>0</v>
      </c>
      <c r="Q558" s="165">
        <f>VLOOKUP(Tabel3[[#This Row],[Frequentie]],Transformatie!$B$4:$D$12,3,0)</f>
        <v>0</v>
      </c>
      <c r="R558" s="26">
        <f>IF(Tabel3[[#This Row],[M2 op basis van uitvoeringsmomenten]]=0,0,VLOOKUP(Tabel3[[#This Row],[Ruimte categorie]],'4. Normen &amp; Tarieven'!$C$8:$L$27,Tabel3[[#This Row],[Transformatie]],0))</f>
        <v>0</v>
      </c>
      <c r="S558" s="26"/>
      <c r="T558" s="26"/>
      <c r="U558" s="26"/>
      <c r="V558" s="172">
        <f>IF(Tabel3[[#This Row],[Prestatienorm inschrijver]]=0,0,Tabel3[[#This Row],[M2 op basis van uitvoeringsmomenten]]/Tabel3[[#This Row],[Prestatienorm inschrijver]])</f>
        <v>0</v>
      </c>
      <c r="W558" s="174">
        <f>Tabel3[[#This Row],[Aantal uur per jaar]]*$V$4</f>
        <v>0</v>
      </c>
      <c r="X558" s="76"/>
    </row>
    <row r="559" spans="1:24" ht="14.1" customHeight="1" x14ac:dyDescent="0.25">
      <c r="A559" s="210" t="str">
        <f>_xlfn.CONCAT(Tabel3[[#This Row],[Locatie]],Tabel3[[#This Row],[Vloergroep]])</f>
        <v>De MheenLino</v>
      </c>
      <c r="C559" s="69" t="s">
        <v>352</v>
      </c>
      <c r="D559" s="70" t="s">
        <v>800</v>
      </c>
      <c r="E559" s="71" t="s">
        <v>8</v>
      </c>
      <c r="F559" s="72" t="s">
        <v>56</v>
      </c>
      <c r="G559" s="70" t="s">
        <v>230</v>
      </c>
      <c r="H559" s="73" t="s">
        <v>762</v>
      </c>
      <c r="I559" s="73" t="s">
        <v>17</v>
      </c>
      <c r="J559" s="73" t="s">
        <v>903</v>
      </c>
      <c r="K559" s="74">
        <v>0</v>
      </c>
      <c r="L559" s="157">
        <v>40</v>
      </c>
      <c r="M559" s="158" t="s">
        <v>886</v>
      </c>
      <c r="N559" s="158">
        <f>IF(Tabel3[[#This Row],[Uitvoerings-
momenten]]=0,0,Tabel3[[#This Row],[M2 vloer ]])</f>
        <v>0</v>
      </c>
      <c r="O5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9" s="151">
        <f>Tabel3[[#This Row],[M2 vloer ]]*Tabel3[[#This Row],[Uitvoerings-
momenten]]</f>
        <v>0</v>
      </c>
      <c r="Q559" s="165">
        <f>VLOOKUP(Tabel3[[#This Row],[Frequentie]],Transformatie!$B$4:$D$12,3,0)</f>
        <v>0</v>
      </c>
      <c r="R559" s="26">
        <f>IF(Tabel3[[#This Row],[M2 op basis van uitvoeringsmomenten]]=0,0,VLOOKUP(Tabel3[[#This Row],[Ruimte categorie]],'4. Normen &amp; Tarieven'!$C$8:$L$27,Tabel3[[#This Row],[Transformatie]],0))</f>
        <v>0</v>
      </c>
      <c r="S559" s="26"/>
      <c r="T559" s="26"/>
      <c r="U559" s="26"/>
      <c r="V559" s="172">
        <f>IF(Tabel3[[#This Row],[Prestatienorm inschrijver]]=0,0,Tabel3[[#This Row],[M2 op basis van uitvoeringsmomenten]]/Tabel3[[#This Row],[Prestatienorm inschrijver]])</f>
        <v>0</v>
      </c>
      <c r="W559" s="174">
        <f>Tabel3[[#This Row],[Aantal uur per jaar]]*$V$4</f>
        <v>0</v>
      </c>
      <c r="X559" s="78"/>
    </row>
    <row r="560" spans="1:24" ht="14.1" customHeight="1" x14ac:dyDescent="0.25">
      <c r="A560" s="210" t="str">
        <f>_xlfn.CONCAT(Tabel3[[#This Row],[Locatie]],Tabel3[[#This Row],[Vloergroep]])</f>
        <v>De MheenLino</v>
      </c>
      <c r="C560" s="69" t="s">
        <v>352</v>
      </c>
      <c r="D560" s="70" t="s">
        <v>800</v>
      </c>
      <c r="E560" s="71" t="s">
        <v>8</v>
      </c>
      <c r="F560" s="72" t="s">
        <v>57</v>
      </c>
      <c r="G560" s="70" t="s">
        <v>41</v>
      </c>
      <c r="H560" s="73" t="s">
        <v>658</v>
      </c>
      <c r="I560" s="73" t="s">
        <v>17</v>
      </c>
      <c r="J560" s="73" t="s">
        <v>903</v>
      </c>
      <c r="K560" s="74">
        <v>53.5</v>
      </c>
      <c r="L560" s="157">
        <v>40</v>
      </c>
      <c r="M560" s="158" t="s">
        <v>879</v>
      </c>
      <c r="N560" s="158">
        <f>IF(Tabel3[[#This Row],[Uitvoerings-
momenten]]=0,0,Tabel3[[#This Row],[M2 vloer ]])</f>
        <v>53.5</v>
      </c>
      <c r="O5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0" s="151">
        <f>Tabel3[[#This Row],[M2 vloer ]]*Tabel3[[#This Row],[Uitvoerings-
momenten]]</f>
        <v>10700</v>
      </c>
      <c r="Q560" s="165">
        <f>VLOOKUP(Tabel3[[#This Row],[Frequentie]],Transformatie!$B$4:$D$12,3,0)</f>
        <v>10</v>
      </c>
      <c r="R560" s="26">
        <f>IF(Tabel3[[#This Row],[M2 op basis van uitvoeringsmomenten]]=0,0,VLOOKUP(Tabel3[[#This Row],[Ruimte categorie]],'4. Normen &amp; Tarieven'!$C$8:$L$27,Tabel3[[#This Row],[Transformatie]],0))</f>
        <v>100</v>
      </c>
      <c r="S560" s="26"/>
      <c r="T560" s="26"/>
      <c r="U560" s="26"/>
      <c r="V560" s="172">
        <f>IF(Tabel3[[#This Row],[Prestatienorm inschrijver]]=0,0,Tabel3[[#This Row],[M2 op basis van uitvoeringsmomenten]]/Tabel3[[#This Row],[Prestatienorm inschrijver]])</f>
        <v>107</v>
      </c>
      <c r="W560" s="174">
        <f>Tabel3[[#This Row],[Aantal uur per jaar]]*$V$4</f>
        <v>107</v>
      </c>
      <c r="X560" s="76"/>
    </row>
    <row r="561" spans="1:24" ht="14.1" customHeight="1" x14ac:dyDescent="0.25">
      <c r="A561" s="210" t="str">
        <f>_xlfn.CONCAT(Tabel3[[#This Row],[Locatie]],Tabel3[[#This Row],[Vloergroep]])</f>
        <v>De MheenLino</v>
      </c>
      <c r="C561" s="69" t="s">
        <v>352</v>
      </c>
      <c r="D561" s="70" t="s">
        <v>800</v>
      </c>
      <c r="E561" s="71" t="s">
        <v>8</v>
      </c>
      <c r="F561" s="72" t="s">
        <v>59</v>
      </c>
      <c r="G561" s="70" t="s">
        <v>356</v>
      </c>
      <c r="H561" s="73" t="s">
        <v>815</v>
      </c>
      <c r="I561" s="73" t="s">
        <v>17</v>
      </c>
      <c r="J561" s="73" t="s">
        <v>903</v>
      </c>
      <c r="K561" s="74">
        <v>2.8</v>
      </c>
      <c r="L561" s="157">
        <v>40</v>
      </c>
      <c r="M561" s="158" t="s">
        <v>879</v>
      </c>
      <c r="N561" s="158">
        <f>IF(Tabel3[[#This Row],[Uitvoerings-
momenten]]=0,0,Tabel3[[#This Row],[M2 vloer ]])</f>
        <v>2.8</v>
      </c>
      <c r="O5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1" s="151">
        <f>Tabel3[[#This Row],[M2 vloer ]]*Tabel3[[#This Row],[Uitvoerings-
momenten]]</f>
        <v>560</v>
      </c>
      <c r="Q561" s="165">
        <f>VLOOKUP(Tabel3[[#This Row],[Frequentie]],Transformatie!$B$4:$D$12,3,0)</f>
        <v>10</v>
      </c>
      <c r="R561" s="26">
        <f>IF(Tabel3[[#This Row],[M2 op basis van uitvoeringsmomenten]]=0,0,VLOOKUP(Tabel3[[#This Row],[Ruimte categorie]],'4. Normen &amp; Tarieven'!$C$8:$L$27,Tabel3[[#This Row],[Transformatie]],0))</f>
        <v>100</v>
      </c>
      <c r="S561" s="26"/>
      <c r="T561" s="26"/>
      <c r="U561" s="26"/>
      <c r="V561" s="172">
        <f>IF(Tabel3[[#This Row],[Prestatienorm inschrijver]]=0,0,Tabel3[[#This Row],[M2 op basis van uitvoeringsmomenten]]/Tabel3[[#This Row],[Prestatienorm inschrijver]])</f>
        <v>5.6</v>
      </c>
      <c r="W561" s="174">
        <f>Tabel3[[#This Row],[Aantal uur per jaar]]*$V$4</f>
        <v>5.6</v>
      </c>
      <c r="X561" s="78"/>
    </row>
    <row r="562" spans="1:24" ht="14.1" customHeight="1" x14ac:dyDescent="0.25">
      <c r="A562" s="210" t="str">
        <f>_xlfn.CONCAT(Tabel3[[#This Row],[Locatie]],Tabel3[[#This Row],[Vloergroep]])</f>
        <v>De MheenLino</v>
      </c>
      <c r="C562" s="69" t="s">
        <v>352</v>
      </c>
      <c r="D562" s="70" t="s">
        <v>800</v>
      </c>
      <c r="E562" s="71" t="s">
        <v>8</v>
      </c>
      <c r="F562" s="72" t="s">
        <v>61</v>
      </c>
      <c r="G562" s="73" t="s">
        <v>51</v>
      </c>
      <c r="H562" s="73" t="s">
        <v>756</v>
      </c>
      <c r="I562" s="73" t="s">
        <v>17</v>
      </c>
      <c r="J562" s="73" t="s">
        <v>903</v>
      </c>
      <c r="K562" s="74">
        <v>2.2000000000000002</v>
      </c>
      <c r="L562" s="157">
        <v>40</v>
      </c>
      <c r="M562" s="158" t="s">
        <v>886</v>
      </c>
      <c r="N562" s="158">
        <f>IF(Tabel3[[#This Row],[Uitvoerings-
momenten]]=0,0,Tabel3[[#This Row],[M2 vloer ]])</f>
        <v>0</v>
      </c>
      <c r="O5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2" s="151">
        <f>Tabel3[[#This Row],[M2 vloer ]]*Tabel3[[#This Row],[Uitvoerings-
momenten]]</f>
        <v>0</v>
      </c>
      <c r="Q562" s="165">
        <f>VLOOKUP(Tabel3[[#This Row],[Frequentie]],Transformatie!$B$4:$D$12,3,0)</f>
        <v>0</v>
      </c>
      <c r="R562" s="26">
        <f>IF(Tabel3[[#This Row],[M2 op basis van uitvoeringsmomenten]]=0,0,VLOOKUP(Tabel3[[#This Row],[Ruimte categorie]],'4. Normen &amp; Tarieven'!$C$8:$L$27,Tabel3[[#This Row],[Transformatie]],0))</f>
        <v>0</v>
      </c>
      <c r="S562" s="26"/>
      <c r="T562" s="26"/>
      <c r="U562" s="26"/>
      <c r="V562" s="172">
        <f>IF(Tabel3[[#This Row],[Prestatienorm inschrijver]]=0,0,Tabel3[[#This Row],[M2 op basis van uitvoeringsmomenten]]/Tabel3[[#This Row],[Prestatienorm inschrijver]])</f>
        <v>0</v>
      </c>
      <c r="W562" s="174">
        <f>Tabel3[[#This Row],[Aantal uur per jaar]]*$V$4</f>
        <v>0</v>
      </c>
      <c r="X562" s="76"/>
    </row>
    <row r="563" spans="1:24" ht="14.1" customHeight="1" x14ac:dyDescent="0.25">
      <c r="A563" s="210" t="str">
        <f>_xlfn.CONCAT(Tabel3[[#This Row],[Locatie]],Tabel3[[#This Row],[Vloergroep]])</f>
        <v>De MheenHarde vloer</v>
      </c>
      <c r="C563" s="69" t="s">
        <v>352</v>
      </c>
      <c r="D563" s="70" t="s">
        <v>800</v>
      </c>
      <c r="E563" s="71" t="s">
        <v>8</v>
      </c>
      <c r="F563" s="72" t="s">
        <v>96</v>
      </c>
      <c r="G563" s="73" t="s">
        <v>21</v>
      </c>
      <c r="H563" s="73" t="s">
        <v>760</v>
      </c>
      <c r="I563" s="73" t="s">
        <v>93</v>
      </c>
      <c r="J563" s="73" t="s">
        <v>902</v>
      </c>
      <c r="K563" s="74">
        <v>8.1999999999999993</v>
      </c>
      <c r="L563" s="157">
        <v>40</v>
      </c>
      <c r="M563" s="158" t="s">
        <v>879</v>
      </c>
      <c r="N563" s="158">
        <f>IF(Tabel3[[#This Row],[Uitvoerings-
momenten]]=0,0,Tabel3[[#This Row],[M2 vloer ]])</f>
        <v>8.1999999999999993</v>
      </c>
      <c r="O5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3" s="151">
        <f>Tabel3[[#This Row],[M2 vloer ]]*Tabel3[[#This Row],[Uitvoerings-
momenten]]</f>
        <v>1639.9999999999998</v>
      </c>
      <c r="Q563" s="165">
        <f>VLOOKUP(Tabel3[[#This Row],[Frequentie]],Transformatie!$B$4:$D$12,3,0)</f>
        <v>10</v>
      </c>
      <c r="R563" s="26">
        <f>IF(Tabel3[[#This Row],[M2 op basis van uitvoeringsmomenten]]=0,0,VLOOKUP(Tabel3[[#This Row],[Ruimte categorie]],'4. Normen &amp; Tarieven'!$C$8:$L$27,Tabel3[[#This Row],[Transformatie]],0))</f>
        <v>100</v>
      </c>
      <c r="S563" s="26"/>
      <c r="T563" s="26"/>
      <c r="U563" s="26"/>
      <c r="V563" s="172">
        <f>IF(Tabel3[[#This Row],[Prestatienorm inschrijver]]=0,0,Tabel3[[#This Row],[M2 op basis van uitvoeringsmomenten]]/Tabel3[[#This Row],[Prestatienorm inschrijver]])</f>
        <v>16.399999999999999</v>
      </c>
      <c r="W563" s="174">
        <f>Tabel3[[#This Row],[Aantal uur per jaar]]*$V$4</f>
        <v>16.399999999999999</v>
      </c>
      <c r="X563" s="76"/>
    </row>
    <row r="564" spans="1:24" ht="14.1" customHeight="1" x14ac:dyDescent="0.25">
      <c r="A564" s="210" t="str">
        <f>_xlfn.CONCAT(Tabel3[[#This Row],[Locatie]],Tabel3[[#This Row],[Vloergroep]])</f>
        <v>De MheenLino</v>
      </c>
      <c r="C564" s="69" t="s">
        <v>352</v>
      </c>
      <c r="D564" s="70" t="s">
        <v>800</v>
      </c>
      <c r="E564" s="71" t="s">
        <v>8</v>
      </c>
      <c r="F564" s="72" t="s">
        <v>97</v>
      </c>
      <c r="G564" s="73" t="s">
        <v>357</v>
      </c>
      <c r="H564" s="73" t="s">
        <v>756</v>
      </c>
      <c r="I564" s="73" t="s">
        <v>17</v>
      </c>
      <c r="J564" s="73" t="s">
        <v>903</v>
      </c>
      <c r="K564" s="74">
        <v>0</v>
      </c>
      <c r="L564" s="157">
        <v>40</v>
      </c>
      <c r="M564" s="158" t="s">
        <v>886</v>
      </c>
      <c r="N564" s="158">
        <f>IF(Tabel3[[#This Row],[Uitvoerings-
momenten]]=0,0,Tabel3[[#This Row],[M2 vloer ]])</f>
        <v>0</v>
      </c>
      <c r="O5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4" s="151">
        <f>Tabel3[[#This Row],[M2 vloer ]]*Tabel3[[#This Row],[Uitvoerings-
momenten]]</f>
        <v>0</v>
      </c>
      <c r="Q564" s="165">
        <f>VLOOKUP(Tabel3[[#This Row],[Frequentie]],Transformatie!$B$4:$D$12,3,0)</f>
        <v>0</v>
      </c>
      <c r="R564" s="26">
        <f>IF(Tabel3[[#This Row],[M2 op basis van uitvoeringsmomenten]]=0,0,VLOOKUP(Tabel3[[#This Row],[Ruimte categorie]],'4. Normen &amp; Tarieven'!$C$8:$L$27,Tabel3[[#This Row],[Transformatie]],0))</f>
        <v>0</v>
      </c>
      <c r="S564" s="26"/>
      <c r="T564" s="26"/>
      <c r="U564" s="26"/>
      <c r="V564" s="172">
        <f>IF(Tabel3[[#This Row],[Prestatienorm inschrijver]]=0,0,Tabel3[[#This Row],[M2 op basis van uitvoeringsmomenten]]/Tabel3[[#This Row],[Prestatienorm inschrijver]])</f>
        <v>0</v>
      </c>
      <c r="W564" s="174">
        <f>Tabel3[[#This Row],[Aantal uur per jaar]]*$V$4</f>
        <v>0</v>
      </c>
      <c r="X564" s="76"/>
    </row>
    <row r="565" spans="1:24" ht="14.1" customHeight="1" x14ac:dyDescent="0.25">
      <c r="A565" s="210" t="str">
        <f>_xlfn.CONCAT(Tabel3[[#This Row],[Locatie]],Tabel3[[#This Row],[Vloergroep]])</f>
        <v>De MheenLino</v>
      </c>
      <c r="C565" s="69" t="s">
        <v>352</v>
      </c>
      <c r="D565" s="70" t="s">
        <v>800</v>
      </c>
      <c r="E565" s="71" t="s">
        <v>8</v>
      </c>
      <c r="F565" s="72" t="s">
        <v>98</v>
      </c>
      <c r="G565" s="70" t="s">
        <v>19</v>
      </c>
      <c r="H565" s="73" t="s">
        <v>761</v>
      </c>
      <c r="I565" s="73" t="s">
        <v>17</v>
      </c>
      <c r="J565" s="73" t="s">
        <v>903</v>
      </c>
      <c r="K565" s="74">
        <v>83.8</v>
      </c>
      <c r="L565" s="157">
        <v>40</v>
      </c>
      <c r="M565" s="158" t="s">
        <v>879</v>
      </c>
      <c r="N565" s="158">
        <f>IF(Tabel3[[#This Row],[Uitvoerings-
momenten]]=0,0,Tabel3[[#This Row],[M2 vloer ]])</f>
        <v>83.8</v>
      </c>
      <c r="O5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5" s="151">
        <f>Tabel3[[#This Row],[M2 vloer ]]*Tabel3[[#This Row],[Uitvoerings-
momenten]]</f>
        <v>16760</v>
      </c>
      <c r="Q565" s="165">
        <f>VLOOKUP(Tabel3[[#This Row],[Frequentie]],Transformatie!$B$4:$D$12,3,0)</f>
        <v>10</v>
      </c>
      <c r="R565" s="26">
        <f>IF(Tabel3[[#This Row],[M2 op basis van uitvoeringsmomenten]]=0,0,VLOOKUP(Tabel3[[#This Row],[Ruimte categorie]],'4. Normen &amp; Tarieven'!$C$8:$L$27,Tabel3[[#This Row],[Transformatie]],0))</f>
        <v>100</v>
      </c>
      <c r="S565" s="26"/>
      <c r="T565" s="26"/>
      <c r="U565" s="26"/>
      <c r="V565" s="172">
        <f>IF(Tabel3[[#This Row],[Prestatienorm inschrijver]]=0,0,Tabel3[[#This Row],[M2 op basis van uitvoeringsmomenten]]/Tabel3[[#This Row],[Prestatienorm inschrijver]])</f>
        <v>167.6</v>
      </c>
      <c r="W565" s="174">
        <f>Tabel3[[#This Row],[Aantal uur per jaar]]*$V$4</f>
        <v>167.6</v>
      </c>
      <c r="X565" s="78"/>
    </row>
    <row r="566" spans="1:24" ht="14.1" customHeight="1" x14ac:dyDescent="0.25">
      <c r="A566" s="210" t="str">
        <f>_xlfn.CONCAT(Tabel3[[#This Row],[Locatie]],Tabel3[[#This Row],[Vloergroep]])</f>
        <v>De MheenLino</v>
      </c>
      <c r="C566" s="69" t="s">
        <v>352</v>
      </c>
      <c r="D566" s="70" t="s">
        <v>800</v>
      </c>
      <c r="E566" s="71" t="s">
        <v>8</v>
      </c>
      <c r="F566" s="72" t="s">
        <v>99</v>
      </c>
      <c r="G566" s="73" t="s">
        <v>51</v>
      </c>
      <c r="H566" s="73" t="s">
        <v>756</v>
      </c>
      <c r="I566" s="73" t="s">
        <v>17</v>
      </c>
      <c r="J566" s="73" t="s">
        <v>903</v>
      </c>
      <c r="K566" s="74">
        <v>2.2000000000000002</v>
      </c>
      <c r="L566" s="157">
        <v>40</v>
      </c>
      <c r="M566" s="158" t="s">
        <v>886</v>
      </c>
      <c r="N566" s="158">
        <f>IF(Tabel3[[#This Row],[Uitvoerings-
momenten]]=0,0,Tabel3[[#This Row],[M2 vloer ]])</f>
        <v>0</v>
      </c>
      <c r="O5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6" s="151">
        <f>Tabel3[[#This Row],[M2 vloer ]]*Tabel3[[#This Row],[Uitvoerings-
momenten]]</f>
        <v>0</v>
      </c>
      <c r="Q566" s="165">
        <f>VLOOKUP(Tabel3[[#This Row],[Frequentie]],Transformatie!$B$4:$D$12,3,0)</f>
        <v>0</v>
      </c>
      <c r="R566" s="26">
        <f>IF(Tabel3[[#This Row],[M2 op basis van uitvoeringsmomenten]]=0,0,VLOOKUP(Tabel3[[#This Row],[Ruimte categorie]],'4. Normen &amp; Tarieven'!$C$8:$L$27,Tabel3[[#This Row],[Transformatie]],0))</f>
        <v>0</v>
      </c>
      <c r="S566" s="26"/>
      <c r="T566" s="26"/>
      <c r="U566" s="26"/>
      <c r="V566" s="172">
        <f>IF(Tabel3[[#This Row],[Prestatienorm inschrijver]]=0,0,Tabel3[[#This Row],[M2 op basis van uitvoeringsmomenten]]/Tabel3[[#This Row],[Prestatienorm inschrijver]])</f>
        <v>0</v>
      </c>
      <c r="W566" s="174">
        <f>Tabel3[[#This Row],[Aantal uur per jaar]]*$V$4</f>
        <v>0</v>
      </c>
      <c r="X566" s="76"/>
    </row>
    <row r="567" spans="1:24" ht="14.1" customHeight="1" x14ac:dyDescent="0.25">
      <c r="A567" s="210" t="str">
        <f>_xlfn.CONCAT(Tabel3[[#This Row],[Locatie]],Tabel3[[#This Row],[Vloergroep]])</f>
        <v>De MheenLino</v>
      </c>
      <c r="C567" s="69" t="s">
        <v>352</v>
      </c>
      <c r="D567" s="70" t="s">
        <v>800</v>
      </c>
      <c r="E567" s="71" t="s">
        <v>8</v>
      </c>
      <c r="F567" s="72" t="s">
        <v>100</v>
      </c>
      <c r="G567" s="70" t="s">
        <v>356</v>
      </c>
      <c r="H567" s="73" t="s">
        <v>815</v>
      </c>
      <c r="I567" s="73" t="s">
        <v>17</v>
      </c>
      <c r="J567" s="73" t="s">
        <v>903</v>
      </c>
      <c r="K567" s="74">
        <v>2.8</v>
      </c>
      <c r="L567" s="157">
        <v>40</v>
      </c>
      <c r="M567" s="158" t="s">
        <v>879</v>
      </c>
      <c r="N567" s="158">
        <f>IF(Tabel3[[#This Row],[Uitvoerings-
momenten]]=0,0,Tabel3[[#This Row],[M2 vloer ]])</f>
        <v>2.8</v>
      </c>
      <c r="O5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7" s="151">
        <f>Tabel3[[#This Row],[M2 vloer ]]*Tabel3[[#This Row],[Uitvoerings-
momenten]]</f>
        <v>560</v>
      </c>
      <c r="Q567" s="165">
        <f>VLOOKUP(Tabel3[[#This Row],[Frequentie]],Transformatie!$B$4:$D$12,3,0)</f>
        <v>10</v>
      </c>
      <c r="R567" s="26">
        <f>IF(Tabel3[[#This Row],[M2 op basis van uitvoeringsmomenten]]=0,0,VLOOKUP(Tabel3[[#This Row],[Ruimte categorie]],'4. Normen &amp; Tarieven'!$C$8:$L$27,Tabel3[[#This Row],[Transformatie]],0))</f>
        <v>100</v>
      </c>
      <c r="S567" s="26"/>
      <c r="T567" s="26"/>
      <c r="U567" s="26"/>
      <c r="V567" s="172">
        <f>IF(Tabel3[[#This Row],[Prestatienorm inschrijver]]=0,0,Tabel3[[#This Row],[M2 op basis van uitvoeringsmomenten]]/Tabel3[[#This Row],[Prestatienorm inschrijver]])</f>
        <v>5.6</v>
      </c>
      <c r="W567" s="174">
        <f>Tabel3[[#This Row],[Aantal uur per jaar]]*$V$4</f>
        <v>5.6</v>
      </c>
      <c r="X567" s="78"/>
    </row>
    <row r="568" spans="1:24" ht="14.1" customHeight="1" x14ac:dyDescent="0.25">
      <c r="A568" s="210" t="str">
        <f>_xlfn.CONCAT(Tabel3[[#This Row],[Locatie]],Tabel3[[#This Row],[Vloergroep]])</f>
        <v>De MheenLino</v>
      </c>
      <c r="C568" s="69" t="s">
        <v>352</v>
      </c>
      <c r="D568" s="70" t="s">
        <v>800</v>
      </c>
      <c r="E568" s="71" t="s">
        <v>8</v>
      </c>
      <c r="F568" s="72" t="s">
        <v>102</v>
      </c>
      <c r="G568" s="73" t="s">
        <v>41</v>
      </c>
      <c r="H568" s="73" t="s">
        <v>658</v>
      </c>
      <c r="I568" s="73" t="s">
        <v>17</v>
      </c>
      <c r="J568" s="73" t="s">
        <v>903</v>
      </c>
      <c r="K568" s="74">
        <v>53.5</v>
      </c>
      <c r="L568" s="157">
        <v>40</v>
      </c>
      <c r="M568" s="158" t="s">
        <v>879</v>
      </c>
      <c r="N568" s="158">
        <f>IF(Tabel3[[#This Row],[Uitvoerings-
momenten]]=0,0,Tabel3[[#This Row],[M2 vloer ]])</f>
        <v>53.5</v>
      </c>
      <c r="O5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8" s="151">
        <f>Tabel3[[#This Row],[M2 vloer ]]*Tabel3[[#This Row],[Uitvoerings-
momenten]]</f>
        <v>10700</v>
      </c>
      <c r="Q568" s="165">
        <f>VLOOKUP(Tabel3[[#This Row],[Frequentie]],Transformatie!$B$4:$D$12,3,0)</f>
        <v>10</v>
      </c>
      <c r="R568" s="26">
        <f>IF(Tabel3[[#This Row],[M2 op basis van uitvoeringsmomenten]]=0,0,VLOOKUP(Tabel3[[#This Row],[Ruimte categorie]],'4. Normen &amp; Tarieven'!$C$8:$L$27,Tabel3[[#This Row],[Transformatie]],0))</f>
        <v>100</v>
      </c>
      <c r="S568" s="26"/>
      <c r="T568" s="26"/>
      <c r="U568" s="26"/>
      <c r="V568" s="172">
        <f>IF(Tabel3[[#This Row],[Prestatienorm inschrijver]]=0,0,Tabel3[[#This Row],[M2 op basis van uitvoeringsmomenten]]/Tabel3[[#This Row],[Prestatienorm inschrijver]])</f>
        <v>107</v>
      </c>
      <c r="W568" s="174">
        <f>Tabel3[[#This Row],[Aantal uur per jaar]]*$V$4</f>
        <v>107</v>
      </c>
      <c r="X568" s="76"/>
    </row>
    <row r="569" spans="1:24" ht="14.1" customHeight="1" x14ac:dyDescent="0.25">
      <c r="A569" s="210" t="str">
        <f>_xlfn.CONCAT(Tabel3[[#This Row],[Locatie]],Tabel3[[#This Row],[Vloergroep]])</f>
        <v>De MheenLino</v>
      </c>
      <c r="C569" s="69" t="s">
        <v>352</v>
      </c>
      <c r="D569" s="70" t="s">
        <v>800</v>
      </c>
      <c r="E569" s="71" t="s">
        <v>8</v>
      </c>
      <c r="F569" s="72" t="s">
        <v>103</v>
      </c>
      <c r="G569" s="73" t="s">
        <v>41</v>
      </c>
      <c r="H569" s="73" t="s">
        <v>658</v>
      </c>
      <c r="I569" s="73" t="s">
        <v>17</v>
      </c>
      <c r="J569" s="73" t="s">
        <v>903</v>
      </c>
      <c r="K569" s="74">
        <v>53.5</v>
      </c>
      <c r="L569" s="157">
        <v>40</v>
      </c>
      <c r="M569" s="158" t="s">
        <v>879</v>
      </c>
      <c r="N569" s="158">
        <f>IF(Tabel3[[#This Row],[Uitvoerings-
momenten]]=0,0,Tabel3[[#This Row],[M2 vloer ]])</f>
        <v>53.5</v>
      </c>
      <c r="O5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9" s="151">
        <f>Tabel3[[#This Row],[M2 vloer ]]*Tabel3[[#This Row],[Uitvoerings-
momenten]]</f>
        <v>10700</v>
      </c>
      <c r="Q569" s="165">
        <f>VLOOKUP(Tabel3[[#This Row],[Frequentie]],Transformatie!$B$4:$D$12,3,0)</f>
        <v>10</v>
      </c>
      <c r="R569" s="26">
        <f>IF(Tabel3[[#This Row],[M2 op basis van uitvoeringsmomenten]]=0,0,VLOOKUP(Tabel3[[#This Row],[Ruimte categorie]],'4. Normen &amp; Tarieven'!$C$8:$L$27,Tabel3[[#This Row],[Transformatie]],0))</f>
        <v>100</v>
      </c>
      <c r="S569" s="26"/>
      <c r="T569" s="26"/>
      <c r="U569" s="26"/>
      <c r="V569" s="172">
        <f>IF(Tabel3[[#This Row],[Prestatienorm inschrijver]]=0,0,Tabel3[[#This Row],[M2 op basis van uitvoeringsmomenten]]/Tabel3[[#This Row],[Prestatienorm inschrijver]])</f>
        <v>107</v>
      </c>
      <c r="W569" s="174">
        <f>Tabel3[[#This Row],[Aantal uur per jaar]]*$V$4</f>
        <v>107</v>
      </c>
      <c r="X569" s="76"/>
    </row>
    <row r="570" spans="1:24" ht="14.1" customHeight="1" x14ac:dyDescent="0.25">
      <c r="A570" s="210" t="str">
        <f>_xlfn.CONCAT(Tabel3[[#This Row],[Locatie]],Tabel3[[#This Row],[Vloergroep]])</f>
        <v>De MheenLino</v>
      </c>
      <c r="C570" s="69" t="s">
        <v>352</v>
      </c>
      <c r="D570" s="70" t="s">
        <v>800</v>
      </c>
      <c r="E570" s="71" t="s">
        <v>8</v>
      </c>
      <c r="F570" s="72" t="s">
        <v>104</v>
      </c>
      <c r="G570" s="70" t="s">
        <v>356</v>
      </c>
      <c r="H570" s="73" t="s">
        <v>815</v>
      </c>
      <c r="I570" s="73" t="s">
        <v>17</v>
      </c>
      <c r="J570" s="73" t="s">
        <v>903</v>
      </c>
      <c r="K570" s="74">
        <v>2.8</v>
      </c>
      <c r="L570" s="157">
        <v>40</v>
      </c>
      <c r="M570" s="158" t="s">
        <v>879</v>
      </c>
      <c r="N570" s="158">
        <f>IF(Tabel3[[#This Row],[Uitvoerings-
momenten]]=0,0,Tabel3[[#This Row],[M2 vloer ]])</f>
        <v>2.8</v>
      </c>
      <c r="O5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0" s="151">
        <f>Tabel3[[#This Row],[M2 vloer ]]*Tabel3[[#This Row],[Uitvoerings-
momenten]]</f>
        <v>560</v>
      </c>
      <c r="Q570" s="165">
        <f>VLOOKUP(Tabel3[[#This Row],[Frequentie]],Transformatie!$B$4:$D$12,3,0)</f>
        <v>10</v>
      </c>
      <c r="R570" s="26">
        <f>IF(Tabel3[[#This Row],[M2 op basis van uitvoeringsmomenten]]=0,0,VLOOKUP(Tabel3[[#This Row],[Ruimte categorie]],'4. Normen &amp; Tarieven'!$C$8:$L$27,Tabel3[[#This Row],[Transformatie]],0))</f>
        <v>100</v>
      </c>
      <c r="S570" s="26"/>
      <c r="T570" s="26"/>
      <c r="U570" s="26"/>
      <c r="V570" s="172">
        <f>IF(Tabel3[[#This Row],[Prestatienorm inschrijver]]=0,0,Tabel3[[#This Row],[M2 op basis van uitvoeringsmomenten]]/Tabel3[[#This Row],[Prestatienorm inschrijver]])</f>
        <v>5.6</v>
      </c>
      <c r="W570" s="174">
        <f>Tabel3[[#This Row],[Aantal uur per jaar]]*$V$4</f>
        <v>5.6</v>
      </c>
      <c r="X570" s="78"/>
    </row>
    <row r="571" spans="1:24" ht="14.1" customHeight="1" x14ac:dyDescent="0.25">
      <c r="A571" s="210" t="str">
        <f>_xlfn.CONCAT(Tabel3[[#This Row],[Locatie]],Tabel3[[#This Row],[Vloergroep]])</f>
        <v>De MheenLino</v>
      </c>
      <c r="C571" s="69" t="s">
        <v>352</v>
      </c>
      <c r="D571" s="70" t="s">
        <v>800</v>
      </c>
      <c r="E571" s="71" t="s">
        <v>8</v>
      </c>
      <c r="F571" s="72" t="s">
        <v>105</v>
      </c>
      <c r="G571" s="73" t="s">
        <v>51</v>
      </c>
      <c r="H571" s="73" t="s">
        <v>756</v>
      </c>
      <c r="I571" s="73" t="s">
        <v>17</v>
      </c>
      <c r="J571" s="73" t="s">
        <v>903</v>
      </c>
      <c r="K571" s="74">
        <v>2.2000000000000002</v>
      </c>
      <c r="L571" s="157">
        <v>40</v>
      </c>
      <c r="M571" s="158" t="s">
        <v>886</v>
      </c>
      <c r="N571" s="158">
        <f>IF(Tabel3[[#This Row],[Uitvoerings-
momenten]]=0,0,Tabel3[[#This Row],[M2 vloer ]])</f>
        <v>0</v>
      </c>
      <c r="O5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1" s="151">
        <f>Tabel3[[#This Row],[M2 vloer ]]*Tabel3[[#This Row],[Uitvoerings-
momenten]]</f>
        <v>0</v>
      </c>
      <c r="Q571" s="165">
        <f>VLOOKUP(Tabel3[[#This Row],[Frequentie]],Transformatie!$B$4:$D$12,3,0)</f>
        <v>0</v>
      </c>
      <c r="R571" s="26">
        <f>IF(Tabel3[[#This Row],[M2 op basis van uitvoeringsmomenten]]=0,0,VLOOKUP(Tabel3[[#This Row],[Ruimte categorie]],'4. Normen &amp; Tarieven'!$C$8:$L$27,Tabel3[[#This Row],[Transformatie]],0))</f>
        <v>0</v>
      </c>
      <c r="S571" s="26"/>
      <c r="T571" s="26"/>
      <c r="U571" s="26"/>
      <c r="V571" s="172">
        <f>IF(Tabel3[[#This Row],[Prestatienorm inschrijver]]=0,0,Tabel3[[#This Row],[M2 op basis van uitvoeringsmomenten]]/Tabel3[[#This Row],[Prestatienorm inschrijver]])</f>
        <v>0</v>
      </c>
      <c r="W571" s="174">
        <f>Tabel3[[#This Row],[Aantal uur per jaar]]*$V$4</f>
        <v>0</v>
      </c>
      <c r="X571" s="76"/>
    </row>
    <row r="572" spans="1:24" ht="14.1" customHeight="1" x14ac:dyDescent="0.25">
      <c r="A572" s="210" t="str">
        <f>_xlfn.CONCAT(Tabel3[[#This Row],[Locatie]],Tabel3[[#This Row],[Vloergroep]])</f>
        <v>De MheenHarde vloer</v>
      </c>
      <c r="C572" s="69" t="s">
        <v>352</v>
      </c>
      <c r="D572" s="70" t="s">
        <v>800</v>
      </c>
      <c r="E572" s="71" t="s">
        <v>8</v>
      </c>
      <c r="F572" s="72" t="s">
        <v>106</v>
      </c>
      <c r="G572" s="73" t="s">
        <v>21</v>
      </c>
      <c r="H572" s="73" t="s">
        <v>759</v>
      </c>
      <c r="I572" s="73" t="s">
        <v>93</v>
      </c>
      <c r="J572" s="73" t="s">
        <v>902</v>
      </c>
      <c r="K572" s="74">
        <v>8.1999999999999993</v>
      </c>
      <c r="L572" s="157">
        <v>40</v>
      </c>
      <c r="M572" s="158" t="s">
        <v>879</v>
      </c>
      <c r="N572" s="158">
        <f>IF(Tabel3[[#This Row],[Uitvoerings-
momenten]]=0,0,Tabel3[[#This Row],[M2 vloer ]])</f>
        <v>8.1999999999999993</v>
      </c>
      <c r="O5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2" s="151">
        <f>Tabel3[[#This Row],[M2 vloer ]]*Tabel3[[#This Row],[Uitvoerings-
momenten]]</f>
        <v>1639.9999999999998</v>
      </c>
      <c r="Q572" s="165">
        <f>VLOOKUP(Tabel3[[#This Row],[Frequentie]],Transformatie!$B$4:$D$12,3,0)</f>
        <v>10</v>
      </c>
      <c r="R572" s="26">
        <f>IF(Tabel3[[#This Row],[M2 op basis van uitvoeringsmomenten]]=0,0,VLOOKUP(Tabel3[[#This Row],[Ruimte categorie]],'4. Normen &amp; Tarieven'!$C$8:$L$27,Tabel3[[#This Row],[Transformatie]],0))</f>
        <v>100</v>
      </c>
      <c r="S572" s="26"/>
      <c r="T572" s="26"/>
      <c r="U572" s="26"/>
      <c r="V572" s="172">
        <f>IF(Tabel3[[#This Row],[Prestatienorm inschrijver]]=0,0,Tabel3[[#This Row],[M2 op basis van uitvoeringsmomenten]]/Tabel3[[#This Row],[Prestatienorm inschrijver]])</f>
        <v>16.399999999999999</v>
      </c>
      <c r="W572" s="174">
        <f>Tabel3[[#This Row],[Aantal uur per jaar]]*$V$4</f>
        <v>16.399999999999999</v>
      </c>
      <c r="X572" s="76"/>
    </row>
    <row r="573" spans="1:24" ht="14.1" customHeight="1" x14ac:dyDescent="0.25">
      <c r="A573" s="210" t="str">
        <f>_xlfn.CONCAT(Tabel3[[#This Row],[Locatie]],Tabel3[[#This Row],[Vloergroep]])</f>
        <v>De MheenLino</v>
      </c>
      <c r="C573" s="69" t="s">
        <v>352</v>
      </c>
      <c r="D573" s="70" t="s">
        <v>800</v>
      </c>
      <c r="E573" s="71" t="s">
        <v>8</v>
      </c>
      <c r="F573" s="72" t="s">
        <v>108</v>
      </c>
      <c r="G573" s="73" t="s">
        <v>357</v>
      </c>
      <c r="H573" s="73" t="s">
        <v>756</v>
      </c>
      <c r="I573" s="73" t="s">
        <v>17</v>
      </c>
      <c r="J573" s="73" t="s">
        <v>903</v>
      </c>
      <c r="K573" s="74">
        <v>0</v>
      </c>
      <c r="L573" s="157">
        <v>40</v>
      </c>
      <c r="M573" s="158" t="s">
        <v>886</v>
      </c>
      <c r="N573" s="158">
        <f>IF(Tabel3[[#This Row],[Uitvoerings-
momenten]]=0,0,Tabel3[[#This Row],[M2 vloer ]])</f>
        <v>0</v>
      </c>
      <c r="O5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3" s="151">
        <f>Tabel3[[#This Row],[M2 vloer ]]*Tabel3[[#This Row],[Uitvoerings-
momenten]]</f>
        <v>0</v>
      </c>
      <c r="Q573" s="165">
        <f>VLOOKUP(Tabel3[[#This Row],[Frequentie]],Transformatie!$B$4:$D$12,3,0)</f>
        <v>0</v>
      </c>
      <c r="R573" s="26">
        <f>IF(Tabel3[[#This Row],[M2 op basis van uitvoeringsmomenten]]=0,0,VLOOKUP(Tabel3[[#This Row],[Ruimte categorie]],'4. Normen &amp; Tarieven'!$C$8:$L$27,Tabel3[[#This Row],[Transformatie]],0))</f>
        <v>0</v>
      </c>
      <c r="S573" s="26"/>
      <c r="T573" s="26"/>
      <c r="U573" s="26"/>
      <c r="V573" s="172">
        <f>IF(Tabel3[[#This Row],[Prestatienorm inschrijver]]=0,0,Tabel3[[#This Row],[M2 op basis van uitvoeringsmomenten]]/Tabel3[[#This Row],[Prestatienorm inschrijver]])</f>
        <v>0</v>
      </c>
      <c r="W573" s="174">
        <f>Tabel3[[#This Row],[Aantal uur per jaar]]*$V$4</f>
        <v>0</v>
      </c>
      <c r="X573" s="76"/>
    </row>
    <row r="574" spans="1:24" ht="14.1" customHeight="1" x14ac:dyDescent="0.25">
      <c r="A574" s="210" t="str">
        <f>_xlfn.CONCAT(Tabel3[[#This Row],[Locatie]],Tabel3[[#This Row],[Vloergroep]])</f>
        <v>De MheenLino</v>
      </c>
      <c r="C574" s="69" t="s">
        <v>352</v>
      </c>
      <c r="D574" s="70" t="s">
        <v>800</v>
      </c>
      <c r="E574" s="71" t="s">
        <v>8</v>
      </c>
      <c r="F574" s="72" t="s">
        <v>109</v>
      </c>
      <c r="G574" s="73" t="s">
        <v>51</v>
      </c>
      <c r="H574" s="73" t="s">
        <v>756</v>
      </c>
      <c r="I574" s="73" t="s">
        <v>17</v>
      </c>
      <c r="J574" s="73" t="s">
        <v>903</v>
      </c>
      <c r="K574" s="74">
        <v>2.2000000000000002</v>
      </c>
      <c r="L574" s="157">
        <v>40</v>
      </c>
      <c r="M574" s="158" t="s">
        <v>886</v>
      </c>
      <c r="N574" s="158">
        <f>IF(Tabel3[[#This Row],[Uitvoerings-
momenten]]=0,0,Tabel3[[#This Row],[M2 vloer ]])</f>
        <v>0</v>
      </c>
      <c r="O5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4" s="151">
        <f>Tabel3[[#This Row],[M2 vloer ]]*Tabel3[[#This Row],[Uitvoerings-
momenten]]</f>
        <v>0</v>
      </c>
      <c r="Q574" s="165">
        <f>VLOOKUP(Tabel3[[#This Row],[Frequentie]],Transformatie!$B$4:$D$12,3,0)</f>
        <v>0</v>
      </c>
      <c r="R574" s="26">
        <f>IF(Tabel3[[#This Row],[M2 op basis van uitvoeringsmomenten]]=0,0,VLOOKUP(Tabel3[[#This Row],[Ruimte categorie]],'4. Normen &amp; Tarieven'!$C$8:$L$27,Tabel3[[#This Row],[Transformatie]],0))</f>
        <v>0</v>
      </c>
      <c r="S574" s="26"/>
      <c r="T574" s="26"/>
      <c r="U574" s="26"/>
      <c r="V574" s="172">
        <f>IF(Tabel3[[#This Row],[Prestatienorm inschrijver]]=0,0,Tabel3[[#This Row],[M2 op basis van uitvoeringsmomenten]]/Tabel3[[#This Row],[Prestatienorm inschrijver]])</f>
        <v>0</v>
      </c>
      <c r="W574" s="174">
        <f>Tabel3[[#This Row],[Aantal uur per jaar]]*$V$4</f>
        <v>0</v>
      </c>
      <c r="X574" s="76"/>
    </row>
    <row r="575" spans="1:24" ht="14.1" customHeight="1" x14ac:dyDescent="0.25">
      <c r="A575" s="210" t="str">
        <f>_xlfn.CONCAT(Tabel3[[#This Row],[Locatie]],Tabel3[[#This Row],[Vloergroep]])</f>
        <v>De MheenLino</v>
      </c>
      <c r="C575" s="69" t="s">
        <v>352</v>
      </c>
      <c r="D575" s="70" t="s">
        <v>800</v>
      </c>
      <c r="E575" s="71" t="s">
        <v>8</v>
      </c>
      <c r="F575" s="72" t="s">
        <v>110</v>
      </c>
      <c r="G575" s="70" t="s">
        <v>356</v>
      </c>
      <c r="H575" s="73" t="s">
        <v>815</v>
      </c>
      <c r="I575" s="73" t="s">
        <v>17</v>
      </c>
      <c r="J575" s="73" t="s">
        <v>903</v>
      </c>
      <c r="K575" s="74">
        <v>2.8</v>
      </c>
      <c r="L575" s="157">
        <v>40</v>
      </c>
      <c r="M575" s="158" t="s">
        <v>879</v>
      </c>
      <c r="N575" s="158">
        <f>IF(Tabel3[[#This Row],[Uitvoerings-
momenten]]=0,0,Tabel3[[#This Row],[M2 vloer ]])</f>
        <v>2.8</v>
      </c>
      <c r="O5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5" s="151">
        <f>Tabel3[[#This Row],[M2 vloer ]]*Tabel3[[#This Row],[Uitvoerings-
momenten]]</f>
        <v>560</v>
      </c>
      <c r="Q575" s="165">
        <f>VLOOKUP(Tabel3[[#This Row],[Frequentie]],Transformatie!$B$4:$D$12,3,0)</f>
        <v>10</v>
      </c>
      <c r="R575" s="26">
        <f>IF(Tabel3[[#This Row],[M2 op basis van uitvoeringsmomenten]]=0,0,VLOOKUP(Tabel3[[#This Row],[Ruimte categorie]],'4. Normen &amp; Tarieven'!$C$8:$L$27,Tabel3[[#This Row],[Transformatie]],0))</f>
        <v>100</v>
      </c>
      <c r="S575" s="26"/>
      <c r="T575" s="26"/>
      <c r="U575" s="26"/>
      <c r="V575" s="172">
        <f>IF(Tabel3[[#This Row],[Prestatienorm inschrijver]]=0,0,Tabel3[[#This Row],[M2 op basis van uitvoeringsmomenten]]/Tabel3[[#This Row],[Prestatienorm inschrijver]])</f>
        <v>5.6</v>
      </c>
      <c r="W575" s="174">
        <f>Tabel3[[#This Row],[Aantal uur per jaar]]*$V$4</f>
        <v>5.6</v>
      </c>
      <c r="X575" s="78"/>
    </row>
    <row r="576" spans="1:24" ht="14.1" customHeight="1" x14ac:dyDescent="0.25">
      <c r="A576" s="210" t="str">
        <f>_xlfn.CONCAT(Tabel3[[#This Row],[Locatie]],Tabel3[[#This Row],[Vloergroep]])</f>
        <v>De MheenLino</v>
      </c>
      <c r="C576" s="69" t="s">
        <v>352</v>
      </c>
      <c r="D576" s="70" t="s">
        <v>800</v>
      </c>
      <c r="E576" s="71" t="s">
        <v>8</v>
      </c>
      <c r="F576" s="72" t="s">
        <v>111</v>
      </c>
      <c r="G576" s="73" t="s">
        <v>41</v>
      </c>
      <c r="H576" s="73" t="s">
        <v>658</v>
      </c>
      <c r="I576" s="73" t="s">
        <v>17</v>
      </c>
      <c r="J576" s="73" t="s">
        <v>903</v>
      </c>
      <c r="K576" s="74">
        <v>53.5</v>
      </c>
      <c r="L576" s="157">
        <v>40</v>
      </c>
      <c r="M576" s="158" t="s">
        <v>879</v>
      </c>
      <c r="N576" s="158">
        <f>IF(Tabel3[[#This Row],[Uitvoerings-
momenten]]=0,0,Tabel3[[#This Row],[M2 vloer ]])</f>
        <v>53.5</v>
      </c>
      <c r="O5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6" s="151">
        <f>Tabel3[[#This Row],[M2 vloer ]]*Tabel3[[#This Row],[Uitvoerings-
momenten]]</f>
        <v>10700</v>
      </c>
      <c r="Q576" s="165">
        <f>VLOOKUP(Tabel3[[#This Row],[Frequentie]],Transformatie!$B$4:$D$12,3,0)</f>
        <v>10</v>
      </c>
      <c r="R576" s="26">
        <f>IF(Tabel3[[#This Row],[M2 op basis van uitvoeringsmomenten]]=0,0,VLOOKUP(Tabel3[[#This Row],[Ruimte categorie]],'4. Normen &amp; Tarieven'!$C$8:$L$27,Tabel3[[#This Row],[Transformatie]],0))</f>
        <v>100</v>
      </c>
      <c r="S576" s="26"/>
      <c r="T576" s="26"/>
      <c r="U576" s="26"/>
      <c r="V576" s="172">
        <f>IF(Tabel3[[#This Row],[Prestatienorm inschrijver]]=0,0,Tabel3[[#This Row],[M2 op basis van uitvoeringsmomenten]]/Tabel3[[#This Row],[Prestatienorm inschrijver]])</f>
        <v>107</v>
      </c>
      <c r="W576" s="174">
        <f>Tabel3[[#This Row],[Aantal uur per jaar]]*$V$4</f>
        <v>107</v>
      </c>
      <c r="X576" s="76"/>
    </row>
    <row r="577" spans="1:24" ht="14.1" customHeight="1" x14ac:dyDescent="0.25">
      <c r="A577" s="210" t="str">
        <f>_xlfn.CONCAT(Tabel3[[#This Row],[Locatie]],Tabel3[[#This Row],[Vloergroep]])</f>
        <v>De MheenLino</v>
      </c>
      <c r="C577" s="69" t="s">
        <v>352</v>
      </c>
      <c r="D577" s="70" t="s">
        <v>800</v>
      </c>
      <c r="E577" s="71" t="s">
        <v>8</v>
      </c>
      <c r="F577" s="72" t="s">
        <v>113</v>
      </c>
      <c r="G577" s="70" t="s">
        <v>19</v>
      </c>
      <c r="H577" s="73" t="s">
        <v>761</v>
      </c>
      <c r="I577" s="73" t="s">
        <v>17</v>
      </c>
      <c r="J577" s="73" t="s">
        <v>903</v>
      </c>
      <c r="K577" s="74">
        <v>83.8</v>
      </c>
      <c r="L577" s="157">
        <v>40</v>
      </c>
      <c r="M577" s="158" t="s">
        <v>879</v>
      </c>
      <c r="N577" s="158">
        <f>IF(Tabel3[[#This Row],[Uitvoerings-
momenten]]=0,0,Tabel3[[#This Row],[M2 vloer ]])</f>
        <v>83.8</v>
      </c>
      <c r="O5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7" s="151">
        <f>Tabel3[[#This Row],[M2 vloer ]]*Tabel3[[#This Row],[Uitvoerings-
momenten]]</f>
        <v>16760</v>
      </c>
      <c r="Q577" s="165">
        <f>VLOOKUP(Tabel3[[#This Row],[Frequentie]],Transformatie!$B$4:$D$12,3,0)</f>
        <v>10</v>
      </c>
      <c r="R577" s="26">
        <f>IF(Tabel3[[#This Row],[M2 op basis van uitvoeringsmomenten]]=0,0,VLOOKUP(Tabel3[[#This Row],[Ruimte categorie]],'4. Normen &amp; Tarieven'!$C$8:$L$27,Tabel3[[#This Row],[Transformatie]],0))</f>
        <v>100</v>
      </c>
      <c r="S577" s="26"/>
      <c r="T577" s="26"/>
      <c r="U577" s="26"/>
      <c r="V577" s="172">
        <f>IF(Tabel3[[#This Row],[Prestatienorm inschrijver]]=0,0,Tabel3[[#This Row],[M2 op basis van uitvoeringsmomenten]]/Tabel3[[#This Row],[Prestatienorm inschrijver]])</f>
        <v>167.6</v>
      </c>
      <c r="W577" s="174">
        <f>Tabel3[[#This Row],[Aantal uur per jaar]]*$V$4</f>
        <v>167.6</v>
      </c>
      <c r="X577" s="78"/>
    </row>
    <row r="578" spans="1:24" ht="14.1" customHeight="1" x14ac:dyDescent="0.25">
      <c r="A578" s="210" t="str">
        <f>_xlfn.CONCAT(Tabel3[[#This Row],[Locatie]],Tabel3[[#This Row],[Vloergroep]])</f>
        <v>De MheenLino</v>
      </c>
      <c r="C578" s="69" t="s">
        <v>352</v>
      </c>
      <c r="D578" s="70" t="s">
        <v>800</v>
      </c>
      <c r="E578" s="71" t="s">
        <v>8</v>
      </c>
      <c r="F578" s="72" t="s">
        <v>120</v>
      </c>
      <c r="G578" s="70" t="s">
        <v>19</v>
      </c>
      <c r="H578" s="73" t="s">
        <v>761</v>
      </c>
      <c r="I578" s="73" t="s">
        <v>17</v>
      </c>
      <c r="J578" s="73" t="s">
        <v>903</v>
      </c>
      <c r="K578" s="74">
        <v>35.9</v>
      </c>
      <c r="L578" s="157">
        <v>40</v>
      </c>
      <c r="M578" s="158" t="s">
        <v>879</v>
      </c>
      <c r="N578" s="158">
        <f>IF(Tabel3[[#This Row],[Uitvoerings-
momenten]]=0,0,Tabel3[[#This Row],[M2 vloer ]])</f>
        <v>35.9</v>
      </c>
      <c r="O5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8" s="151">
        <f>Tabel3[[#This Row],[M2 vloer ]]*Tabel3[[#This Row],[Uitvoerings-
momenten]]</f>
        <v>7180</v>
      </c>
      <c r="Q578" s="165">
        <f>VLOOKUP(Tabel3[[#This Row],[Frequentie]],Transformatie!$B$4:$D$12,3,0)</f>
        <v>10</v>
      </c>
      <c r="R578" s="26">
        <f>IF(Tabel3[[#This Row],[M2 op basis van uitvoeringsmomenten]]=0,0,VLOOKUP(Tabel3[[#This Row],[Ruimte categorie]],'4. Normen &amp; Tarieven'!$C$8:$L$27,Tabel3[[#This Row],[Transformatie]],0))</f>
        <v>100</v>
      </c>
      <c r="S578" s="26"/>
      <c r="T578" s="26"/>
      <c r="U578" s="26"/>
      <c r="V578" s="172">
        <f>IF(Tabel3[[#This Row],[Prestatienorm inschrijver]]=0,0,Tabel3[[#This Row],[M2 op basis van uitvoeringsmomenten]]/Tabel3[[#This Row],[Prestatienorm inschrijver]])</f>
        <v>71.8</v>
      </c>
      <c r="W578" s="174">
        <f>Tabel3[[#This Row],[Aantal uur per jaar]]*$V$4</f>
        <v>71.8</v>
      </c>
      <c r="X578" s="78"/>
    </row>
    <row r="579" spans="1:24" ht="14.1" customHeight="1" x14ac:dyDescent="0.25">
      <c r="A579" s="210" t="str">
        <f>_xlfn.CONCAT(Tabel3[[#This Row],[Locatie]],Tabel3[[#This Row],[Vloergroep]])</f>
        <v>De MheenLino</v>
      </c>
      <c r="C579" s="69" t="s">
        <v>352</v>
      </c>
      <c r="D579" s="70" t="s">
        <v>800</v>
      </c>
      <c r="E579" s="71" t="s">
        <v>8</v>
      </c>
      <c r="F579" s="72" t="s">
        <v>121</v>
      </c>
      <c r="G579" s="73" t="s">
        <v>35</v>
      </c>
      <c r="H579" s="73" t="s">
        <v>25</v>
      </c>
      <c r="I579" s="73" t="s">
        <v>17</v>
      </c>
      <c r="J579" s="73" t="s">
        <v>903</v>
      </c>
      <c r="K579" s="74">
        <v>12.6</v>
      </c>
      <c r="L579" s="157">
        <v>40</v>
      </c>
      <c r="M579" s="158" t="s">
        <v>877</v>
      </c>
      <c r="N579" s="158">
        <f>IF(Tabel3[[#This Row],[Uitvoerings-
momenten]]=0,0,Tabel3[[#This Row],[M2 vloer ]])</f>
        <v>12.6</v>
      </c>
      <c r="O5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79" s="151">
        <f>Tabel3[[#This Row],[M2 vloer ]]*Tabel3[[#This Row],[Uitvoerings-
momenten]]</f>
        <v>1512</v>
      </c>
      <c r="Q579" s="165">
        <f>VLOOKUP(Tabel3[[#This Row],[Frequentie]],Transformatie!$B$4:$D$12,3,0)</f>
        <v>8</v>
      </c>
      <c r="R579" s="26">
        <f>IF(Tabel3[[#This Row],[M2 op basis van uitvoeringsmomenten]]=0,0,VLOOKUP(Tabel3[[#This Row],[Ruimte categorie]],'4. Normen &amp; Tarieven'!$C$8:$L$27,Tabel3[[#This Row],[Transformatie]],0))</f>
        <v>90</v>
      </c>
      <c r="S579" s="26"/>
      <c r="T579" s="26"/>
      <c r="U579" s="26"/>
      <c r="V579" s="172">
        <f>IF(Tabel3[[#This Row],[Prestatienorm inschrijver]]=0,0,Tabel3[[#This Row],[M2 op basis van uitvoeringsmomenten]]/Tabel3[[#This Row],[Prestatienorm inschrijver]])</f>
        <v>16.8</v>
      </c>
      <c r="W579" s="174">
        <f>Tabel3[[#This Row],[Aantal uur per jaar]]*$V$4</f>
        <v>16.8</v>
      </c>
      <c r="X579" s="76"/>
    </row>
    <row r="580" spans="1:24" ht="14.1" customHeight="1" x14ac:dyDescent="0.25">
      <c r="A580" s="210" t="str">
        <f>_xlfn.CONCAT(Tabel3[[#This Row],[Locatie]],Tabel3[[#This Row],[Vloergroep]])</f>
        <v>De MheenLino</v>
      </c>
      <c r="C580" s="69" t="s">
        <v>352</v>
      </c>
      <c r="D580" s="70" t="s">
        <v>800</v>
      </c>
      <c r="E580" s="71" t="s">
        <v>8</v>
      </c>
      <c r="F580" s="72" t="s">
        <v>67</v>
      </c>
      <c r="G580" s="73" t="s">
        <v>228</v>
      </c>
      <c r="H580" s="73" t="s">
        <v>398</v>
      </c>
      <c r="I580" s="73" t="s">
        <v>17</v>
      </c>
      <c r="J580" s="73" t="s">
        <v>903</v>
      </c>
      <c r="K580" s="74">
        <v>70.099999999999994</v>
      </c>
      <c r="L580" s="157">
        <v>40</v>
      </c>
      <c r="M580" s="158" t="s">
        <v>879</v>
      </c>
      <c r="N580" s="158">
        <f>IF(Tabel3[[#This Row],[Uitvoerings-
momenten]]=0,0,Tabel3[[#This Row],[M2 vloer ]])</f>
        <v>70.099999999999994</v>
      </c>
      <c r="O5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0" s="151">
        <f>Tabel3[[#This Row],[M2 vloer ]]*Tabel3[[#This Row],[Uitvoerings-
momenten]]</f>
        <v>14019.999999999998</v>
      </c>
      <c r="Q580" s="165">
        <f>VLOOKUP(Tabel3[[#This Row],[Frequentie]],Transformatie!$B$4:$D$12,3,0)</f>
        <v>10</v>
      </c>
      <c r="R580" s="26">
        <f>IF(Tabel3[[#This Row],[M2 op basis van uitvoeringsmomenten]]=0,0,VLOOKUP(Tabel3[[#This Row],[Ruimte categorie]],'4. Normen &amp; Tarieven'!$C$8:$L$27,Tabel3[[#This Row],[Transformatie]],0))</f>
        <v>100</v>
      </c>
      <c r="S580" s="26"/>
      <c r="T580" s="26"/>
      <c r="U580" s="26"/>
      <c r="V580" s="172">
        <f>IF(Tabel3[[#This Row],[Prestatienorm inschrijver]]=0,0,Tabel3[[#This Row],[M2 op basis van uitvoeringsmomenten]]/Tabel3[[#This Row],[Prestatienorm inschrijver]])</f>
        <v>140.19999999999999</v>
      </c>
      <c r="W580" s="174">
        <f>Tabel3[[#This Row],[Aantal uur per jaar]]*$V$4</f>
        <v>140.19999999999999</v>
      </c>
      <c r="X580" s="76"/>
    </row>
    <row r="581" spans="1:24" ht="14.1" customHeight="1" x14ac:dyDescent="0.25">
      <c r="A581" s="210" t="str">
        <f>_xlfn.CONCAT(Tabel3[[#This Row],[Locatie]],Tabel3[[#This Row],[Vloergroep]])</f>
        <v>De MheenHarde vloer</v>
      </c>
      <c r="C581" s="69" t="s">
        <v>352</v>
      </c>
      <c r="D581" s="70" t="s">
        <v>800</v>
      </c>
      <c r="E581" s="71" t="s">
        <v>8</v>
      </c>
      <c r="F581" s="72" t="s">
        <v>122</v>
      </c>
      <c r="G581" s="73" t="s">
        <v>21</v>
      </c>
      <c r="H581" s="73" t="s">
        <v>759</v>
      </c>
      <c r="I581" s="73" t="s">
        <v>93</v>
      </c>
      <c r="J581" s="73" t="s">
        <v>902</v>
      </c>
      <c r="K581" s="74">
        <v>4.5999999999999996</v>
      </c>
      <c r="L581" s="157">
        <v>40</v>
      </c>
      <c r="M581" s="158" t="s">
        <v>879</v>
      </c>
      <c r="N581" s="158">
        <f>IF(Tabel3[[#This Row],[Uitvoerings-
momenten]]=0,0,Tabel3[[#This Row],[M2 vloer ]])</f>
        <v>4.5999999999999996</v>
      </c>
      <c r="O5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1" s="151">
        <f>Tabel3[[#This Row],[M2 vloer ]]*Tabel3[[#This Row],[Uitvoerings-
momenten]]</f>
        <v>919.99999999999989</v>
      </c>
      <c r="Q581" s="165">
        <f>VLOOKUP(Tabel3[[#This Row],[Frequentie]],Transformatie!$B$4:$D$12,3,0)</f>
        <v>10</v>
      </c>
      <c r="R581" s="26">
        <f>IF(Tabel3[[#This Row],[M2 op basis van uitvoeringsmomenten]]=0,0,VLOOKUP(Tabel3[[#This Row],[Ruimte categorie]],'4. Normen &amp; Tarieven'!$C$8:$L$27,Tabel3[[#This Row],[Transformatie]],0))</f>
        <v>100</v>
      </c>
      <c r="S581" s="26"/>
      <c r="T581" s="26"/>
      <c r="U581" s="26"/>
      <c r="V581" s="172">
        <f>IF(Tabel3[[#This Row],[Prestatienorm inschrijver]]=0,0,Tabel3[[#This Row],[M2 op basis van uitvoeringsmomenten]]/Tabel3[[#This Row],[Prestatienorm inschrijver]])</f>
        <v>9.1999999999999993</v>
      </c>
      <c r="W581" s="174">
        <f>Tabel3[[#This Row],[Aantal uur per jaar]]*$V$4</f>
        <v>9.1999999999999993</v>
      </c>
      <c r="X581" s="76"/>
    </row>
    <row r="582" spans="1:24" ht="14.1" customHeight="1" x14ac:dyDescent="0.25">
      <c r="A582" s="210" t="str">
        <f>_xlfn.CONCAT(Tabel3[[#This Row],[Locatie]],Tabel3[[#This Row],[Vloergroep]])</f>
        <v>De MheenLino</v>
      </c>
      <c r="C582" s="69" t="s">
        <v>352</v>
      </c>
      <c r="D582" s="70" t="s">
        <v>800</v>
      </c>
      <c r="E582" s="71" t="s">
        <v>8</v>
      </c>
      <c r="F582" s="72" t="s">
        <v>123</v>
      </c>
      <c r="G582" s="73" t="s">
        <v>95</v>
      </c>
      <c r="H582" s="73" t="s">
        <v>815</v>
      </c>
      <c r="I582" s="73" t="s">
        <v>17</v>
      </c>
      <c r="J582" s="73" t="s">
        <v>903</v>
      </c>
      <c r="K582" s="74">
        <v>4.2</v>
      </c>
      <c r="L582" s="157">
        <v>40</v>
      </c>
      <c r="M582" s="158" t="s">
        <v>879</v>
      </c>
      <c r="N582" s="158">
        <f>IF(Tabel3[[#This Row],[Uitvoerings-
momenten]]=0,0,Tabel3[[#This Row],[M2 vloer ]])</f>
        <v>4.2</v>
      </c>
      <c r="O5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2" s="151">
        <f>Tabel3[[#This Row],[M2 vloer ]]*Tabel3[[#This Row],[Uitvoerings-
momenten]]</f>
        <v>840</v>
      </c>
      <c r="Q582" s="165">
        <f>VLOOKUP(Tabel3[[#This Row],[Frequentie]],Transformatie!$B$4:$D$12,3,0)</f>
        <v>10</v>
      </c>
      <c r="R582" s="26">
        <f>IF(Tabel3[[#This Row],[M2 op basis van uitvoeringsmomenten]]=0,0,VLOOKUP(Tabel3[[#This Row],[Ruimte categorie]],'4. Normen &amp; Tarieven'!$C$8:$L$27,Tabel3[[#This Row],[Transformatie]],0))</f>
        <v>100</v>
      </c>
      <c r="S582" s="26"/>
      <c r="T582" s="26"/>
      <c r="U582" s="26"/>
      <c r="V582" s="172">
        <f>IF(Tabel3[[#This Row],[Prestatienorm inschrijver]]=0,0,Tabel3[[#This Row],[M2 op basis van uitvoeringsmomenten]]/Tabel3[[#This Row],[Prestatienorm inschrijver]])</f>
        <v>8.4</v>
      </c>
      <c r="W582" s="174">
        <f>Tabel3[[#This Row],[Aantal uur per jaar]]*$V$4</f>
        <v>8.4</v>
      </c>
      <c r="X582" s="76"/>
    </row>
    <row r="583" spans="1:24" ht="14.1" customHeight="1" x14ac:dyDescent="0.25">
      <c r="A583" s="210" t="str">
        <f>_xlfn.CONCAT(Tabel3[[#This Row],[Locatie]],Tabel3[[#This Row],[Vloergroep]])</f>
        <v>De MheenLino</v>
      </c>
      <c r="C583" s="69" t="s">
        <v>352</v>
      </c>
      <c r="D583" s="70" t="s">
        <v>800</v>
      </c>
      <c r="E583" s="71" t="s">
        <v>8</v>
      </c>
      <c r="F583" s="72" t="s">
        <v>124</v>
      </c>
      <c r="G583" s="70" t="s">
        <v>19</v>
      </c>
      <c r="H583" s="73" t="s">
        <v>761</v>
      </c>
      <c r="I583" s="73" t="s">
        <v>17</v>
      </c>
      <c r="J583" s="73" t="s">
        <v>903</v>
      </c>
      <c r="K583" s="74">
        <v>7.5</v>
      </c>
      <c r="L583" s="157">
        <v>40</v>
      </c>
      <c r="M583" s="158" t="s">
        <v>879</v>
      </c>
      <c r="N583" s="158">
        <f>IF(Tabel3[[#This Row],[Uitvoerings-
momenten]]=0,0,Tabel3[[#This Row],[M2 vloer ]])</f>
        <v>7.5</v>
      </c>
      <c r="O5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3" s="151">
        <f>Tabel3[[#This Row],[M2 vloer ]]*Tabel3[[#This Row],[Uitvoerings-
momenten]]</f>
        <v>1500</v>
      </c>
      <c r="Q583" s="165">
        <f>VLOOKUP(Tabel3[[#This Row],[Frequentie]],Transformatie!$B$4:$D$12,3,0)</f>
        <v>10</v>
      </c>
      <c r="R583" s="26">
        <f>IF(Tabel3[[#This Row],[M2 op basis van uitvoeringsmomenten]]=0,0,VLOOKUP(Tabel3[[#This Row],[Ruimte categorie]],'4. Normen &amp; Tarieven'!$C$8:$L$27,Tabel3[[#This Row],[Transformatie]],0))</f>
        <v>100</v>
      </c>
      <c r="S583" s="26"/>
      <c r="T583" s="26"/>
      <c r="U583" s="26"/>
      <c r="V583" s="172">
        <f>IF(Tabel3[[#This Row],[Prestatienorm inschrijver]]=0,0,Tabel3[[#This Row],[M2 op basis van uitvoeringsmomenten]]/Tabel3[[#This Row],[Prestatienorm inschrijver]])</f>
        <v>15</v>
      </c>
      <c r="W583" s="174">
        <f>Tabel3[[#This Row],[Aantal uur per jaar]]*$V$4</f>
        <v>15</v>
      </c>
      <c r="X583" s="78"/>
    </row>
    <row r="584" spans="1:24" ht="14.1" customHeight="1" x14ac:dyDescent="0.25">
      <c r="A584" s="210" t="str">
        <f>_xlfn.CONCAT(Tabel3[[#This Row],[Locatie]],Tabel3[[#This Row],[Vloergroep]])</f>
        <v>De MheenHarde vloer</v>
      </c>
      <c r="C584" s="69" t="s">
        <v>352</v>
      </c>
      <c r="D584" s="70" t="s">
        <v>800</v>
      </c>
      <c r="E584" s="71" t="s">
        <v>8</v>
      </c>
      <c r="F584" s="72" t="s">
        <v>125</v>
      </c>
      <c r="G584" s="73" t="s">
        <v>21</v>
      </c>
      <c r="H584" s="73" t="s">
        <v>759</v>
      </c>
      <c r="I584" s="73" t="s">
        <v>93</v>
      </c>
      <c r="J584" s="73" t="s">
        <v>902</v>
      </c>
      <c r="K584" s="74">
        <v>4.5999999999999996</v>
      </c>
      <c r="L584" s="157">
        <v>40</v>
      </c>
      <c r="M584" s="158" t="s">
        <v>879</v>
      </c>
      <c r="N584" s="158">
        <f>IF(Tabel3[[#This Row],[Uitvoerings-
momenten]]=0,0,Tabel3[[#This Row],[M2 vloer ]])</f>
        <v>4.5999999999999996</v>
      </c>
      <c r="O5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4" s="151">
        <f>Tabel3[[#This Row],[M2 vloer ]]*Tabel3[[#This Row],[Uitvoerings-
momenten]]</f>
        <v>919.99999999999989</v>
      </c>
      <c r="Q584" s="165">
        <f>VLOOKUP(Tabel3[[#This Row],[Frequentie]],Transformatie!$B$4:$D$12,3,0)</f>
        <v>10</v>
      </c>
      <c r="R584" s="26">
        <f>IF(Tabel3[[#This Row],[M2 op basis van uitvoeringsmomenten]]=0,0,VLOOKUP(Tabel3[[#This Row],[Ruimte categorie]],'4. Normen &amp; Tarieven'!$C$8:$L$27,Tabel3[[#This Row],[Transformatie]],0))</f>
        <v>100</v>
      </c>
      <c r="S584" s="26"/>
      <c r="T584" s="26"/>
      <c r="U584" s="26"/>
      <c r="V584" s="172">
        <f>IF(Tabel3[[#This Row],[Prestatienorm inschrijver]]=0,0,Tabel3[[#This Row],[M2 op basis van uitvoeringsmomenten]]/Tabel3[[#This Row],[Prestatienorm inschrijver]])</f>
        <v>9.1999999999999993</v>
      </c>
      <c r="W584" s="174">
        <f>Tabel3[[#This Row],[Aantal uur per jaar]]*$V$4</f>
        <v>9.1999999999999993</v>
      </c>
      <c r="X584" s="76"/>
    </row>
    <row r="585" spans="1:24" ht="14.1" customHeight="1" x14ac:dyDescent="0.25">
      <c r="A585" s="210" t="str">
        <f>_xlfn.CONCAT(Tabel3[[#This Row],[Locatie]],Tabel3[[#This Row],[Vloergroep]])</f>
        <v>De MheenLino</v>
      </c>
      <c r="C585" s="69" t="s">
        <v>352</v>
      </c>
      <c r="D585" s="70" t="s">
        <v>800</v>
      </c>
      <c r="E585" s="71" t="s">
        <v>8</v>
      </c>
      <c r="F585" s="72" t="s">
        <v>126</v>
      </c>
      <c r="G585" s="73" t="s">
        <v>115</v>
      </c>
      <c r="H585" s="73" t="s">
        <v>756</v>
      </c>
      <c r="I585" s="73" t="s">
        <v>17</v>
      </c>
      <c r="J585" s="73" t="s">
        <v>903</v>
      </c>
      <c r="K585" s="74">
        <v>2.9</v>
      </c>
      <c r="L585" s="157">
        <v>40</v>
      </c>
      <c r="M585" s="158" t="s">
        <v>886</v>
      </c>
      <c r="N585" s="158">
        <f>IF(Tabel3[[#This Row],[Uitvoerings-
momenten]]=0,0,Tabel3[[#This Row],[M2 vloer ]])</f>
        <v>0</v>
      </c>
      <c r="O5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85" s="151">
        <f>Tabel3[[#This Row],[M2 vloer ]]*Tabel3[[#This Row],[Uitvoerings-
momenten]]</f>
        <v>0</v>
      </c>
      <c r="Q585" s="165">
        <f>VLOOKUP(Tabel3[[#This Row],[Frequentie]],Transformatie!$B$4:$D$12,3,0)</f>
        <v>0</v>
      </c>
      <c r="R585" s="26">
        <f>IF(Tabel3[[#This Row],[M2 op basis van uitvoeringsmomenten]]=0,0,VLOOKUP(Tabel3[[#This Row],[Ruimte categorie]],'4. Normen &amp; Tarieven'!$C$8:$L$27,Tabel3[[#This Row],[Transformatie]],0))</f>
        <v>0</v>
      </c>
      <c r="S585" s="26"/>
      <c r="T585" s="26"/>
      <c r="U585" s="26"/>
      <c r="V585" s="172">
        <f>IF(Tabel3[[#This Row],[Prestatienorm inschrijver]]=0,0,Tabel3[[#This Row],[M2 op basis van uitvoeringsmomenten]]/Tabel3[[#This Row],[Prestatienorm inschrijver]])</f>
        <v>0</v>
      </c>
      <c r="W585" s="174">
        <f>Tabel3[[#This Row],[Aantal uur per jaar]]*$V$4</f>
        <v>0</v>
      </c>
      <c r="X585" s="76"/>
    </row>
    <row r="586" spans="1:24" ht="14.1" customHeight="1" x14ac:dyDescent="0.25">
      <c r="A586" s="210" t="str">
        <f>_xlfn.CONCAT(Tabel3[[#This Row],[Locatie]],Tabel3[[#This Row],[Vloergroep]])</f>
        <v>De MheenHarde vloer</v>
      </c>
      <c r="C586" s="69" t="s">
        <v>352</v>
      </c>
      <c r="D586" s="70" t="s">
        <v>800</v>
      </c>
      <c r="E586" s="71" t="s">
        <v>8</v>
      </c>
      <c r="F586" s="72" t="s">
        <v>127</v>
      </c>
      <c r="G586" s="73" t="s">
        <v>21</v>
      </c>
      <c r="H586" s="73" t="s">
        <v>759</v>
      </c>
      <c r="I586" s="73" t="s">
        <v>93</v>
      </c>
      <c r="J586" s="73" t="s">
        <v>902</v>
      </c>
      <c r="K586" s="74">
        <v>1.6</v>
      </c>
      <c r="L586" s="157">
        <v>40</v>
      </c>
      <c r="M586" s="158" t="s">
        <v>879</v>
      </c>
      <c r="N586" s="158">
        <f>IF(Tabel3[[#This Row],[Uitvoerings-
momenten]]=0,0,Tabel3[[#This Row],[M2 vloer ]])</f>
        <v>1.6</v>
      </c>
      <c r="O5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6" s="151">
        <f>Tabel3[[#This Row],[M2 vloer ]]*Tabel3[[#This Row],[Uitvoerings-
momenten]]</f>
        <v>320</v>
      </c>
      <c r="Q586" s="165">
        <f>VLOOKUP(Tabel3[[#This Row],[Frequentie]],Transformatie!$B$4:$D$12,3,0)</f>
        <v>10</v>
      </c>
      <c r="R586" s="26">
        <f>IF(Tabel3[[#This Row],[M2 op basis van uitvoeringsmomenten]]=0,0,VLOOKUP(Tabel3[[#This Row],[Ruimte categorie]],'4. Normen &amp; Tarieven'!$C$8:$L$27,Tabel3[[#This Row],[Transformatie]],0))</f>
        <v>100</v>
      </c>
      <c r="S586" s="26"/>
      <c r="T586" s="26"/>
      <c r="U586" s="26"/>
      <c r="V586" s="172">
        <f>IF(Tabel3[[#This Row],[Prestatienorm inschrijver]]=0,0,Tabel3[[#This Row],[M2 op basis van uitvoeringsmomenten]]/Tabel3[[#This Row],[Prestatienorm inschrijver]])</f>
        <v>3.2</v>
      </c>
      <c r="W586" s="174">
        <f>Tabel3[[#This Row],[Aantal uur per jaar]]*$V$4</f>
        <v>3.2</v>
      </c>
      <c r="X586" s="76"/>
    </row>
    <row r="587" spans="1:24" ht="14.1" customHeight="1" x14ac:dyDescent="0.25">
      <c r="A587" s="210" t="str">
        <f>_xlfn.CONCAT(Tabel3[[#This Row],[Locatie]],Tabel3[[#This Row],[Vloergroep]])</f>
        <v>De MheenLino</v>
      </c>
      <c r="C587" s="69" t="s">
        <v>352</v>
      </c>
      <c r="D587" s="70" t="s">
        <v>800</v>
      </c>
      <c r="E587" s="71" t="s">
        <v>8</v>
      </c>
      <c r="F587" s="72" t="s">
        <v>128</v>
      </c>
      <c r="G587" s="73" t="s">
        <v>232</v>
      </c>
      <c r="H587" s="73" t="s">
        <v>758</v>
      </c>
      <c r="I587" s="73" t="s">
        <v>17</v>
      </c>
      <c r="J587" s="73" t="s">
        <v>903</v>
      </c>
      <c r="K587" s="74">
        <v>50</v>
      </c>
      <c r="L587" s="157">
        <v>40</v>
      </c>
      <c r="M587" s="158" t="s">
        <v>879</v>
      </c>
      <c r="N587" s="158">
        <f>IF(Tabel3[[#This Row],[Uitvoerings-
momenten]]=0,0,Tabel3[[#This Row],[M2 vloer ]])</f>
        <v>50</v>
      </c>
      <c r="O5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7" s="151">
        <f>Tabel3[[#This Row],[M2 vloer ]]*Tabel3[[#This Row],[Uitvoerings-
momenten]]</f>
        <v>10000</v>
      </c>
      <c r="Q587" s="165">
        <f>VLOOKUP(Tabel3[[#This Row],[Frequentie]],Transformatie!$B$4:$D$12,3,0)</f>
        <v>10</v>
      </c>
      <c r="R587" s="26">
        <f>IF(Tabel3[[#This Row],[M2 op basis van uitvoeringsmomenten]]=0,0,VLOOKUP(Tabel3[[#This Row],[Ruimte categorie]],'4. Normen &amp; Tarieven'!$C$8:$L$27,Tabel3[[#This Row],[Transformatie]],0))</f>
        <v>100</v>
      </c>
      <c r="S587" s="26"/>
      <c r="T587" s="26"/>
      <c r="U587" s="26"/>
      <c r="V587" s="172">
        <f>IF(Tabel3[[#This Row],[Prestatienorm inschrijver]]=0,0,Tabel3[[#This Row],[M2 op basis van uitvoeringsmomenten]]/Tabel3[[#This Row],[Prestatienorm inschrijver]])</f>
        <v>100</v>
      </c>
      <c r="W587" s="174">
        <f>Tabel3[[#This Row],[Aantal uur per jaar]]*$V$4</f>
        <v>100</v>
      </c>
      <c r="X587" s="76"/>
    </row>
    <row r="588" spans="1:24" ht="14.1" customHeight="1" x14ac:dyDescent="0.25">
      <c r="A588" s="210" t="str">
        <f>_xlfn.CONCAT(Tabel3[[#This Row],[Locatie]],Tabel3[[#This Row],[Vloergroep]])</f>
        <v>De MheenLino</v>
      </c>
      <c r="C588" s="69" t="s">
        <v>352</v>
      </c>
      <c r="D588" s="70" t="s">
        <v>800</v>
      </c>
      <c r="E588" s="71" t="s">
        <v>8</v>
      </c>
      <c r="F588" s="72" t="s">
        <v>70</v>
      </c>
      <c r="G588" s="73" t="s">
        <v>68</v>
      </c>
      <c r="H588" s="73" t="s">
        <v>762</v>
      </c>
      <c r="I588" s="73" t="s">
        <v>17</v>
      </c>
      <c r="J588" s="73" t="s">
        <v>903</v>
      </c>
      <c r="K588" s="74">
        <v>21.3</v>
      </c>
      <c r="L588" s="157">
        <v>40</v>
      </c>
      <c r="M588" s="158" t="s">
        <v>879</v>
      </c>
      <c r="N588" s="158">
        <f>IF(Tabel3[[#This Row],[Uitvoerings-
momenten]]=0,0,Tabel3[[#This Row],[M2 vloer ]])</f>
        <v>21.3</v>
      </c>
      <c r="O5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8" s="151">
        <f>Tabel3[[#This Row],[M2 vloer ]]*Tabel3[[#This Row],[Uitvoerings-
momenten]]</f>
        <v>4260</v>
      </c>
      <c r="Q588" s="165">
        <f>VLOOKUP(Tabel3[[#This Row],[Frequentie]],Transformatie!$B$4:$D$12,3,0)</f>
        <v>10</v>
      </c>
      <c r="R588" s="26">
        <f>IF(Tabel3[[#This Row],[M2 op basis van uitvoeringsmomenten]]=0,0,VLOOKUP(Tabel3[[#This Row],[Ruimte categorie]],'4. Normen &amp; Tarieven'!$C$8:$L$27,Tabel3[[#This Row],[Transformatie]],0))</f>
        <v>100</v>
      </c>
      <c r="S588" s="26"/>
      <c r="T588" s="26"/>
      <c r="U588" s="26"/>
      <c r="V588" s="172">
        <f>IF(Tabel3[[#This Row],[Prestatienorm inschrijver]]=0,0,Tabel3[[#This Row],[M2 op basis van uitvoeringsmomenten]]/Tabel3[[#This Row],[Prestatienorm inschrijver]])</f>
        <v>42.6</v>
      </c>
      <c r="W588" s="174">
        <f>Tabel3[[#This Row],[Aantal uur per jaar]]*$V$4</f>
        <v>42.6</v>
      </c>
      <c r="X588" s="78"/>
    </row>
    <row r="589" spans="1:24" ht="14.1" customHeight="1" x14ac:dyDescent="0.25">
      <c r="A589" s="210" t="str">
        <f>_xlfn.CONCAT(Tabel3[[#This Row],[Locatie]],Tabel3[[#This Row],[Vloergroep]])</f>
        <v>De MheenLino</v>
      </c>
      <c r="C589" s="69" t="s">
        <v>352</v>
      </c>
      <c r="D589" s="70" t="s">
        <v>800</v>
      </c>
      <c r="E589" s="71" t="s">
        <v>69</v>
      </c>
      <c r="F589" s="72" t="s">
        <v>71</v>
      </c>
      <c r="G589" s="70" t="s">
        <v>19</v>
      </c>
      <c r="H589" s="73" t="s">
        <v>761</v>
      </c>
      <c r="I589" s="73" t="s">
        <v>17</v>
      </c>
      <c r="J589" s="73" t="s">
        <v>903</v>
      </c>
      <c r="K589" s="74">
        <v>18.899999999999999</v>
      </c>
      <c r="L589" s="157">
        <v>40</v>
      </c>
      <c r="M589" s="158" t="s">
        <v>879</v>
      </c>
      <c r="N589" s="158">
        <f>IF(Tabel3[[#This Row],[Uitvoerings-
momenten]]=0,0,Tabel3[[#This Row],[M2 vloer ]])</f>
        <v>18.899999999999999</v>
      </c>
      <c r="O5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9" s="151">
        <f>Tabel3[[#This Row],[M2 vloer ]]*Tabel3[[#This Row],[Uitvoerings-
momenten]]</f>
        <v>3779.9999999999995</v>
      </c>
      <c r="Q589" s="165">
        <f>VLOOKUP(Tabel3[[#This Row],[Frequentie]],Transformatie!$B$4:$D$12,3,0)</f>
        <v>10</v>
      </c>
      <c r="R589" s="26">
        <f>IF(Tabel3[[#This Row],[M2 op basis van uitvoeringsmomenten]]=0,0,VLOOKUP(Tabel3[[#This Row],[Ruimte categorie]],'4. Normen &amp; Tarieven'!$C$8:$L$27,Tabel3[[#This Row],[Transformatie]],0))</f>
        <v>100</v>
      </c>
      <c r="S589" s="26"/>
      <c r="T589" s="26"/>
      <c r="U589" s="26"/>
      <c r="V589" s="172">
        <f>IF(Tabel3[[#This Row],[Prestatienorm inschrijver]]=0,0,Tabel3[[#This Row],[M2 op basis van uitvoeringsmomenten]]/Tabel3[[#This Row],[Prestatienorm inschrijver]])</f>
        <v>37.799999999999997</v>
      </c>
      <c r="W589" s="174">
        <f>Tabel3[[#This Row],[Aantal uur per jaar]]*$V$4</f>
        <v>37.799999999999997</v>
      </c>
      <c r="X589" s="78"/>
    </row>
    <row r="590" spans="1:24" ht="14.1" customHeight="1" x14ac:dyDescent="0.25">
      <c r="A590" s="210" t="str">
        <f>_xlfn.CONCAT(Tabel3[[#This Row],[Locatie]],Tabel3[[#This Row],[Vloergroep]])</f>
        <v>De MheenHarde vloer</v>
      </c>
      <c r="C590" s="69" t="s">
        <v>352</v>
      </c>
      <c r="D590" s="70" t="s">
        <v>800</v>
      </c>
      <c r="E590" s="71" t="s">
        <v>69</v>
      </c>
      <c r="F590" s="72" t="s">
        <v>72</v>
      </c>
      <c r="G590" s="73" t="s">
        <v>21</v>
      </c>
      <c r="H590" s="73" t="s">
        <v>759</v>
      </c>
      <c r="I590" s="73" t="s">
        <v>93</v>
      </c>
      <c r="J590" s="73" t="s">
        <v>902</v>
      </c>
      <c r="K590" s="74">
        <v>5.8</v>
      </c>
      <c r="L590" s="157">
        <v>40</v>
      </c>
      <c r="M590" s="158" t="s">
        <v>879</v>
      </c>
      <c r="N590" s="158">
        <f>IF(Tabel3[[#This Row],[Uitvoerings-
momenten]]=0,0,Tabel3[[#This Row],[M2 vloer ]])</f>
        <v>5.8</v>
      </c>
      <c r="O5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0" s="151">
        <f>Tabel3[[#This Row],[M2 vloer ]]*Tabel3[[#This Row],[Uitvoerings-
momenten]]</f>
        <v>1160</v>
      </c>
      <c r="Q590" s="165">
        <f>VLOOKUP(Tabel3[[#This Row],[Frequentie]],Transformatie!$B$4:$D$12,3,0)</f>
        <v>10</v>
      </c>
      <c r="R590" s="26">
        <f>IF(Tabel3[[#This Row],[M2 op basis van uitvoeringsmomenten]]=0,0,VLOOKUP(Tabel3[[#This Row],[Ruimte categorie]],'4. Normen &amp; Tarieven'!$C$8:$L$27,Tabel3[[#This Row],[Transformatie]],0))</f>
        <v>100</v>
      </c>
      <c r="S590" s="26"/>
      <c r="T590" s="26"/>
      <c r="U590" s="26"/>
      <c r="V590" s="172">
        <f>IF(Tabel3[[#This Row],[Prestatienorm inschrijver]]=0,0,Tabel3[[#This Row],[M2 op basis van uitvoeringsmomenten]]/Tabel3[[#This Row],[Prestatienorm inschrijver]])</f>
        <v>11.6</v>
      </c>
      <c r="W590" s="174">
        <f>Tabel3[[#This Row],[Aantal uur per jaar]]*$V$4</f>
        <v>11.6</v>
      </c>
      <c r="X590" s="76"/>
    </row>
    <row r="591" spans="1:24" ht="14.1" customHeight="1" x14ac:dyDescent="0.25">
      <c r="A591" s="210" t="str">
        <f>_xlfn.CONCAT(Tabel3[[#This Row],[Locatie]],Tabel3[[#This Row],[Vloergroep]])</f>
        <v>De MheenLino</v>
      </c>
      <c r="C591" s="69" t="s">
        <v>352</v>
      </c>
      <c r="D591" s="70" t="s">
        <v>800</v>
      </c>
      <c r="E591" s="71" t="s">
        <v>69</v>
      </c>
      <c r="F591" s="72" t="s">
        <v>73</v>
      </c>
      <c r="G591" s="70" t="s">
        <v>356</v>
      </c>
      <c r="H591" s="73" t="s">
        <v>815</v>
      </c>
      <c r="I591" s="73" t="s">
        <v>17</v>
      </c>
      <c r="J591" s="73" t="s">
        <v>903</v>
      </c>
      <c r="K591" s="74">
        <v>4.3</v>
      </c>
      <c r="L591" s="157">
        <v>40</v>
      </c>
      <c r="M591" s="158" t="s">
        <v>879</v>
      </c>
      <c r="N591" s="158">
        <f>IF(Tabel3[[#This Row],[Uitvoerings-
momenten]]=0,0,Tabel3[[#This Row],[M2 vloer ]])</f>
        <v>4.3</v>
      </c>
      <c r="O5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1" s="151">
        <f>Tabel3[[#This Row],[M2 vloer ]]*Tabel3[[#This Row],[Uitvoerings-
momenten]]</f>
        <v>860</v>
      </c>
      <c r="Q591" s="165">
        <f>VLOOKUP(Tabel3[[#This Row],[Frequentie]],Transformatie!$B$4:$D$12,3,0)</f>
        <v>10</v>
      </c>
      <c r="R591" s="26">
        <f>IF(Tabel3[[#This Row],[M2 op basis van uitvoeringsmomenten]]=0,0,VLOOKUP(Tabel3[[#This Row],[Ruimte categorie]],'4. Normen &amp; Tarieven'!$C$8:$L$27,Tabel3[[#This Row],[Transformatie]],0))</f>
        <v>100</v>
      </c>
      <c r="S591" s="26"/>
      <c r="T591" s="26"/>
      <c r="U591" s="26"/>
      <c r="V591" s="172">
        <f>IF(Tabel3[[#This Row],[Prestatienorm inschrijver]]=0,0,Tabel3[[#This Row],[M2 op basis van uitvoeringsmomenten]]/Tabel3[[#This Row],[Prestatienorm inschrijver]])</f>
        <v>8.6</v>
      </c>
      <c r="W591" s="174">
        <f>Tabel3[[#This Row],[Aantal uur per jaar]]*$V$4</f>
        <v>8.6</v>
      </c>
      <c r="X591" s="78"/>
    </row>
    <row r="592" spans="1:24" ht="14.1" customHeight="1" x14ac:dyDescent="0.25">
      <c r="A592" s="210" t="str">
        <f>_xlfn.CONCAT(Tabel3[[#This Row],[Locatie]],Tabel3[[#This Row],[Vloergroep]])</f>
        <v>De MheenLino</v>
      </c>
      <c r="C592" s="69" t="s">
        <v>352</v>
      </c>
      <c r="D592" s="70" t="s">
        <v>800</v>
      </c>
      <c r="E592" s="71" t="s">
        <v>69</v>
      </c>
      <c r="F592" s="72" t="s">
        <v>74</v>
      </c>
      <c r="G592" s="70" t="s">
        <v>41</v>
      </c>
      <c r="H592" s="73" t="s">
        <v>658</v>
      </c>
      <c r="I592" s="73" t="s">
        <v>17</v>
      </c>
      <c r="J592" s="73" t="s">
        <v>903</v>
      </c>
      <c r="K592" s="74">
        <v>48.3</v>
      </c>
      <c r="L592" s="157">
        <v>40</v>
      </c>
      <c r="M592" s="158" t="s">
        <v>879</v>
      </c>
      <c r="N592" s="158">
        <f>IF(Tabel3[[#This Row],[Uitvoerings-
momenten]]=0,0,Tabel3[[#This Row],[M2 vloer ]])</f>
        <v>48.3</v>
      </c>
      <c r="O5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2" s="151">
        <f>Tabel3[[#This Row],[M2 vloer ]]*Tabel3[[#This Row],[Uitvoerings-
momenten]]</f>
        <v>9660</v>
      </c>
      <c r="Q592" s="165">
        <f>VLOOKUP(Tabel3[[#This Row],[Frequentie]],Transformatie!$B$4:$D$12,3,0)</f>
        <v>10</v>
      </c>
      <c r="R592" s="26">
        <f>IF(Tabel3[[#This Row],[M2 op basis van uitvoeringsmomenten]]=0,0,VLOOKUP(Tabel3[[#This Row],[Ruimte categorie]],'4. Normen &amp; Tarieven'!$C$8:$L$27,Tabel3[[#This Row],[Transformatie]],0))</f>
        <v>100</v>
      </c>
      <c r="S592" s="26"/>
      <c r="T592" s="26"/>
      <c r="U592" s="26"/>
      <c r="V592" s="172">
        <f>IF(Tabel3[[#This Row],[Prestatienorm inschrijver]]=0,0,Tabel3[[#This Row],[M2 op basis van uitvoeringsmomenten]]/Tabel3[[#This Row],[Prestatienorm inschrijver]])</f>
        <v>96.6</v>
      </c>
      <c r="W592" s="174">
        <f>Tabel3[[#This Row],[Aantal uur per jaar]]*$V$4</f>
        <v>96.6</v>
      </c>
      <c r="X592" s="76"/>
    </row>
    <row r="593" spans="1:24" ht="14.1" customHeight="1" x14ac:dyDescent="0.25">
      <c r="A593" s="210" t="str">
        <f>_xlfn.CONCAT(Tabel3[[#This Row],[Locatie]],Tabel3[[#This Row],[Vloergroep]])</f>
        <v>De MheenLino</v>
      </c>
      <c r="C593" s="69" t="s">
        <v>352</v>
      </c>
      <c r="D593" s="70" t="s">
        <v>800</v>
      </c>
      <c r="E593" s="71" t="s">
        <v>69</v>
      </c>
      <c r="F593" s="72" t="s">
        <v>76</v>
      </c>
      <c r="G593" s="73" t="s">
        <v>53</v>
      </c>
      <c r="H593" s="73" t="s">
        <v>25</v>
      </c>
      <c r="I593" s="73" t="s">
        <v>17</v>
      </c>
      <c r="J593" s="73" t="s">
        <v>903</v>
      </c>
      <c r="K593" s="74">
        <v>9.1999999999999993</v>
      </c>
      <c r="L593" s="157">
        <v>40</v>
      </c>
      <c r="M593" s="158" t="s">
        <v>877</v>
      </c>
      <c r="N593" s="158">
        <f>IF(Tabel3[[#This Row],[Uitvoerings-
momenten]]=0,0,Tabel3[[#This Row],[M2 vloer ]])</f>
        <v>9.1999999999999993</v>
      </c>
      <c r="O5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3" s="151">
        <f>Tabel3[[#This Row],[M2 vloer ]]*Tabel3[[#This Row],[Uitvoerings-
momenten]]</f>
        <v>1104</v>
      </c>
      <c r="Q593" s="165">
        <f>VLOOKUP(Tabel3[[#This Row],[Frequentie]],Transformatie!$B$4:$D$12,3,0)</f>
        <v>8</v>
      </c>
      <c r="R593" s="26">
        <f>IF(Tabel3[[#This Row],[M2 op basis van uitvoeringsmomenten]]=0,0,VLOOKUP(Tabel3[[#This Row],[Ruimte categorie]],'4. Normen &amp; Tarieven'!$C$8:$L$27,Tabel3[[#This Row],[Transformatie]],0))</f>
        <v>90</v>
      </c>
      <c r="S593" s="26"/>
      <c r="T593" s="26"/>
      <c r="U593" s="26"/>
      <c r="V593" s="172">
        <f>IF(Tabel3[[#This Row],[Prestatienorm inschrijver]]=0,0,Tabel3[[#This Row],[M2 op basis van uitvoeringsmomenten]]/Tabel3[[#This Row],[Prestatienorm inschrijver]])</f>
        <v>12.266666666666667</v>
      </c>
      <c r="W593" s="174">
        <f>Tabel3[[#This Row],[Aantal uur per jaar]]*$V$4</f>
        <v>12.266666666666667</v>
      </c>
      <c r="X593" s="76"/>
    </row>
    <row r="594" spans="1:24" ht="14.1" customHeight="1" x14ac:dyDescent="0.25">
      <c r="A594" s="210" t="str">
        <f>_xlfn.CONCAT(Tabel3[[#This Row],[Locatie]],Tabel3[[#This Row],[Vloergroep]])</f>
        <v>De MheenLino</v>
      </c>
      <c r="C594" s="69" t="s">
        <v>352</v>
      </c>
      <c r="D594" s="70" t="s">
        <v>800</v>
      </c>
      <c r="E594" s="71" t="s">
        <v>69</v>
      </c>
      <c r="F594" s="72" t="s">
        <v>77</v>
      </c>
      <c r="G594" s="73" t="s">
        <v>53</v>
      </c>
      <c r="H594" s="73" t="s">
        <v>25</v>
      </c>
      <c r="I594" s="73" t="s">
        <v>17</v>
      </c>
      <c r="J594" s="73" t="s">
        <v>903</v>
      </c>
      <c r="K594" s="74">
        <v>19</v>
      </c>
      <c r="L594" s="157">
        <v>40</v>
      </c>
      <c r="M594" s="158" t="s">
        <v>877</v>
      </c>
      <c r="N594" s="158">
        <f>IF(Tabel3[[#This Row],[Uitvoerings-
momenten]]=0,0,Tabel3[[#This Row],[M2 vloer ]])</f>
        <v>19</v>
      </c>
      <c r="O5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4" s="151">
        <f>Tabel3[[#This Row],[M2 vloer ]]*Tabel3[[#This Row],[Uitvoerings-
momenten]]</f>
        <v>2280</v>
      </c>
      <c r="Q594" s="165">
        <f>VLOOKUP(Tabel3[[#This Row],[Frequentie]],Transformatie!$B$4:$D$12,3,0)</f>
        <v>8</v>
      </c>
      <c r="R594" s="26">
        <f>IF(Tabel3[[#This Row],[M2 op basis van uitvoeringsmomenten]]=0,0,VLOOKUP(Tabel3[[#This Row],[Ruimte categorie]],'4. Normen &amp; Tarieven'!$C$8:$L$27,Tabel3[[#This Row],[Transformatie]],0))</f>
        <v>90</v>
      </c>
      <c r="S594" s="26"/>
      <c r="T594" s="26"/>
      <c r="U594" s="26"/>
      <c r="V594" s="172">
        <f>IF(Tabel3[[#This Row],[Prestatienorm inschrijver]]=0,0,Tabel3[[#This Row],[M2 op basis van uitvoeringsmomenten]]/Tabel3[[#This Row],[Prestatienorm inschrijver]])</f>
        <v>25.333333333333332</v>
      </c>
      <c r="W594" s="174">
        <f>Tabel3[[#This Row],[Aantal uur per jaar]]*$V$4</f>
        <v>25.333333333333332</v>
      </c>
      <c r="X594" s="76"/>
    </row>
    <row r="595" spans="1:24" ht="14.1" customHeight="1" x14ac:dyDescent="0.25">
      <c r="A595" s="210" t="str">
        <f>_xlfn.CONCAT(Tabel3[[#This Row],[Locatie]],Tabel3[[#This Row],[Vloergroep]])</f>
        <v>De MheenLino</v>
      </c>
      <c r="C595" s="69" t="s">
        <v>352</v>
      </c>
      <c r="D595" s="70" t="s">
        <v>800</v>
      </c>
      <c r="E595" s="71" t="s">
        <v>69</v>
      </c>
      <c r="F595" s="72" t="s">
        <v>78</v>
      </c>
      <c r="G595" s="73" t="s">
        <v>358</v>
      </c>
      <c r="H595" s="73" t="s">
        <v>817</v>
      </c>
      <c r="I595" s="73" t="s">
        <v>17</v>
      </c>
      <c r="J595" s="73" t="s">
        <v>903</v>
      </c>
      <c r="K595" s="74">
        <v>23</v>
      </c>
      <c r="L595" s="157">
        <v>40</v>
      </c>
      <c r="M595" s="158" t="s">
        <v>879</v>
      </c>
      <c r="N595" s="158">
        <f>IF(Tabel3[[#This Row],[Uitvoerings-
momenten]]=0,0,Tabel3[[#This Row],[M2 vloer ]])</f>
        <v>23</v>
      </c>
      <c r="O5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5" s="151">
        <f>Tabel3[[#This Row],[M2 vloer ]]*Tabel3[[#This Row],[Uitvoerings-
momenten]]</f>
        <v>4600</v>
      </c>
      <c r="Q595" s="165">
        <f>VLOOKUP(Tabel3[[#This Row],[Frequentie]],Transformatie!$B$4:$D$12,3,0)</f>
        <v>10</v>
      </c>
      <c r="R595" s="26">
        <f>IF(Tabel3[[#This Row],[M2 op basis van uitvoeringsmomenten]]=0,0,VLOOKUP(Tabel3[[#This Row],[Ruimte categorie]],'4. Normen &amp; Tarieven'!$C$8:$L$27,Tabel3[[#This Row],[Transformatie]],0))</f>
        <v>100</v>
      </c>
      <c r="S595" s="26"/>
      <c r="T595" s="26"/>
      <c r="U595" s="26"/>
      <c r="V595" s="172">
        <f>IF(Tabel3[[#This Row],[Prestatienorm inschrijver]]=0,0,Tabel3[[#This Row],[M2 op basis van uitvoeringsmomenten]]/Tabel3[[#This Row],[Prestatienorm inschrijver]])</f>
        <v>46</v>
      </c>
      <c r="W595" s="174">
        <f>Tabel3[[#This Row],[Aantal uur per jaar]]*$V$4</f>
        <v>46</v>
      </c>
      <c r="X595" s="76"/>
    </row>
    <row r="596" spans="1:24" ht="14.1" customHeight="1" x14ac:dyDescent="0.25">
      <c r="A596" s="210" t="str">
        <f>_xlfn.CONCAT(Tabel3[[#This Row],[Locatie]],Tabel3[[#This Row],[Vloergroep]])</f>
        <v>De MheenHarde vloer</v>
      </c>
      <c r="C596" s="69" t="s">
        <v>352</v>
      </c>
      <c r="D596" s="70" t="s">
        <v>800</v>
      </c>
      <c r="E596" s="71" t="s">
        <v>69</v>
      </c>
      <c r="F596" s="72" t="s">
        <v>80</v>
      </c>
      <c r="G596" s="73" t="s">
        <v>21</v>
      </c>
      <c r="H596" s="73" t="s">
        <v>759</v>
      </c>
      <c r="I596" s="73" t="s">
        <v>93</v>
      </c>
      <c r="J596" s="73" t="s">
        <v>902</v>
      </c>
      <c r="K596" s="74">
        <v>1.4</v>
      </c>
      <c r="L596" s="157">
        <v>40</v>
      </c>
      <c r="M596" s="158" t="s">
        <v>879</v>
      </c>
      <c r="N596" s="158">
        <f>IF(Tabel3[[#This Row],[Uitvoerings-
momenten]]=0,0,Tabel3[[#This Row],[M2 vloer ]])</f>
        <v>1.4</v>
      </c>
      <c r="O5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6" s="151">
        <f>Tabel3[[#This Row],[M2 vloer ]]*Tabel3[[#This Row],[Uitvoerings-
momenten]]</f>
        <v>280</v>
      </c>
      <c r="Q596" s="165">
        <f>VLOOKUP(Tabel3[[#This Row],[Frequentie]],Transformatie!$B$4:$D$12,3,0)</f>
        <v>10</v>
      </c>
      <c r="R596" s="26">
        <f>IF(Tabel3[[#This Row],[M2 op basis van uitvoeringsmomenten]]=0,0,VLOOKUP(Tabel3[[#This Row],[Ruimte categorie]],'4. Normen &amp; Tarieven'!$C$8:$L$27,Tabel3[[#This Row],[Transformatie]],0))</f>
        <v>100</v>
      </c>
      <c r="S596" s="26"/>
      <c r="T596" s="26"/>
      <c r="U596" s="26"/>
      <c r="V596" s="172">
        <f>IF(Tabel3[[#This Row],[Prestatienorm inschrijver]]=0,0,Tabel3[[#This Row],[M2 op basis van uitvoeringsmomenten]]/Tabel3[[#This Row],[Prestatienorm inschrijver]])</f>
        <v>2.8</v>
      </c>
      <c r="W596" s="174">
        <f>Tabel3[[#This Row],[Aantal uur per jaar]]*$V$4</f>
        <v>2.8</v>
      </c>
      <c r="X596" s="76"/>
    </row>
    <row r="597" spans="1:24" ht="14.1" customHeight="1" x14ac:dyDescent="0.25">
      <c r="A597" s="210" t="str">
        <f>_xlfn.CONCAT(Tabel3[[#This Row],[Locatie]],Tabel3[[#This Row],[Vloergroep]])</f>
        <v>De MheenHarde vloer</v>
      </c>
      <c r="C597" s="69" t="s">
        <v>352</v>
      </c>
      <c r="D597" s="70" t="s">
        <v>800</v>
      </c>
      <c r="E597" s="71" t="s">
        <v>69</v>
      </c>
      <c r="F597" s="72" t="s">
        <v>81</v>
      </c>
      <c r="G597" s="73" t="s">
        <v>21</v>
      </c>
      <c r="H597" s="73" t="s">
        <v>759</v>
      </c>
      <c r="I597" s="73" t="s">
        <v>93</v>
      </c>
      <c r="J597" s="73" t="s">
        <v>902</v>
      </c>
      <c r="K597" s="74">
        <v>1.4</v>
      </c>
      <c r="L597" s="157">
        <v>40</v>
      </c>
      <c r="M597" s="158" t="s">
        <v>879</v>
      </c>
      <c r="N597" s="158">
        <f>IF(Tabel3[[#This Row],[Uitvoerings-
momenten]]=0,0,Tabel3[[#This Row],[M2 vloer ]])</f>
        <v>1.4</v>
      </c>
      <c r="O5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7" s="151">
        <f>Tabel3[[#This Row],[M2 vloer ]]*Tabel3[[#This Row],[Uitvoerings-
momenten]]</f>
        <v>280</v>
      </c>
      <c r="Q597" s="165">
        <f>VLOOKUP(Tabel3[[#This Row],[Frequentie]],Transformatie!$B$4:$D$12,3,0)</f>
        <v>10</v>
      </c>
      <c r="R597" s="26">
        <f>IF(Tabel3[[#This Row],[M2 op basis van uitvoeringsmomenten]]=0,0,VLOOKUP(Tabel3[[#This Row],[Ruimte categorie]],'4. Normen &amp; Tarieven'!$C$8:$L$27,Tabel3[[#This Row],[Transformatie]],0))</f>
        <v>100</v>
      </c>
      <c r="S597" s="26"/>
      <c r="T597" s="26"/>
      <c r="U597" s="26"/>
      <c r="V597" s="172">
        <f>IF(Tabel3[[#This Row],[Prestatienorm inschrijver]]=0,0,Tabel3[[#This Row],[M2 op basis van uitvoeringsmomenten]]/Tabel3[[#This Row],[Prestatienorm inschrijver]])</f>
        <v>2.8</v>
      </c>
      <c r="W597" s="174">
        <f>Tabel3[[#This Row],[Aantal uur per jaar]]*$V$4</f>
        <v>2.8</v>
      </c>
      <c r="X597" s="76"/>
    </row>
    <row r="598" spans="1:24" ht="14.1" customHeight="1" x14ac:dyDescent="0.25">
      <c r="A598" s="210" t="str">
        <f>_xlfn.CONCAT(Tabel3[[#This Row],[Locatie]],Tabel3[[#This Row],[Vloergroep]])</f>
        <v>De MheenLino</v>
      </c>
      <c r="C598" s="69" t="s">
        <v>352</v>
      </c>
      <c r="D598" s="70" t="s">
        <v>800</v>
      </c>
      <c r="E598" s="71" t="s">
        <v>69</v>
      </c>
      <c r="F598" s="72" t="s">
        <v>82</v>
      </c>
      <c r="G598" s="73" t="s">
        <v>51</v>
      </c>
      <c r="H598" s="73" t="s">
        <v>756</v>
      </c>
      <c r="I598" s="73" t="s">
        <v>17</v>
      </c>
      <c r="J598" s="73" t="s">
        <v>903</v>
      </c>
      <c r="K598" s="74">
        <v>3.7</v>
      </c>
      <c r="L598" s="157">
        <v>40</v>
      </c>
      <c r="M598" s="158" t="s">
        <v>886</v>
      </c>
      <c r="N598" s="158">
        <f>IF(Tabel3[[#This Row],[Uitvoerings-
momenten]]=0,0,Tabel3[[#This Row],[M2 vloer ]])</f>
        <v>0</v>
      </c>
      <c r="O5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8" s="151">
        <f>Tabel3[[#This Row],[M2 vloer ]]*Tabel3[[#This Row],[Uitvoerings-
momenten]]</f>
        <v>0</v>
      </c>
      <c r="Q598" s="165">
        <f>VLOOKUP(Tabel3[[#This Row],[Frequentie]],Transformatie!$B$4:$D$12,3,0)</f>
        <v>0</v>
      </c>
      <c r="R598" s="26">
        <f>IF(Tabel3[[#This Row],[M2 op basis van uitvoeringsmomenten]]=0,0,VLOOKUP(Tabel3[[#This Row],[Ruimte categorie]],'4. Normen &amp; Tarieven'!$C$8:$L$27,Tabel3[[#This Row],[Transformatie]],0))</f>
        <v>0</v>
      </c>
      <c r="S598" s="26"/>
      <c r="T598" s="26"/>
      <c r="U598" s="26"/>
      <c r="V598" s="172">
        <f>IF(Tabel3[[#This Row],[Prestatienorm inschrijver]]=0,0,Tabel3[[#This Row],[M2 op basis van uitvoeringsmomenten]]/Tabel3[[#This Row],[Prestatienorm inschrijver]])</f>
        <v>0</v>
      </c>
      <c r="W598" s="174">
        <f>Tabel3[[#This Row],[Aantal uur per jaar]]*$V$4</f>
        <v>0</v>
      </c>
      <c r="X598" s="76"/>
    </row>
    <row r="599" spans="1:24" ht="14.1" customHeight="1" x14ac:dyDescent="0.25">
      <c r="A599" s="210" t="str">
        <f>_xlfn.CONCAT(Tabel3[[#This Row],[Locatie]],Tabel3[[#This Row],[Vloergroep]])</f>
        <v>De MheenLino</v>
      </c>
      <c r="C599" s="69" t="s">
        <v>352</v>
      </c>
      <c r="D599" s="70" t="s">
        <v>800</v>
      </c>
      <c r="E599" s="71" t="s">
        <v>69</v>
      </c>
      <c r="F599" s="72" t="s">
        <v>84</v>
      </c>
      <c r="G599" s="73" t="s">
        <v>51</v>
      </c>
      <c r="H599" s="73" t="s">
        <v>756</v>
      </c>
      <c r="I599" s="73" t="s">
        <v>17</v>
      </c>
      <c r="J599" s="73" t="s">
        <v>903</v>
      </c>
      <c r="K599" s="74">
        <v>7.41</v>
      </c>
      <c r="L599" s="157">
        <v>40</v>
      </c>
      <c r="M599" s="158" t="s">
        <v>886</v>
      </c>
      <c r="N599" s="158">
        <f>IF(Tabel3[[#This Row],[Uitvoerings-
momenten]]=0,0,Tabel3[[#This Row],[M2 vloer ]])</f>
        <v>0</v>
      </c>
      <c r="O5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9" s="151">
        <f>Tabel3[[#This Row],[M2 vloer ]]*Tabel3[[#This Row],[Uitvoerings-
momenten]]</f>
        <v>0</v>
      </c>
      <c r="Q599" s="165">
        <f>VLOOKUP(Tabel3[[#This Row],[Frequentie]],Transformatie!$B$4:$D$12,3,0)</f>
        <v>0</v>
      </c>
      <c r="R599" s="26">
        <f>IF(Tabel3[[#This Row],[M2 op basis van uitvoeringsmomenten]]=0,0,VLOOKUP(Tabel3[[#This Row],[Ruimte categorie]],'4. Normen &amp; Tarieven'!$C$8:$L$27,Tabel3[[#This Row],[Transformatie]],0))</f>
        <v>0</v>
      </c>
      <c r="S599" s="26"/>
      <c r="T599" s="26"/>
      <c r="U599" s="26"/>
      <c r="V599" s="172">
        <f>IF(Tabel3[[#This Row],[Prestatienorm inschrijver]]=0,0,Tabel3[[#This Row],[M2 op basis van uitvoeringsmomenten]]/Tabel3[[#This Row],[Prestatienorm inschrijver]])</f>
        <v>0</v>
      </c>
      <c r="W599" s="174">
        <f>Tabel3[[#This Row],[Aantal uur per jaar]]*$V$4</f>
        <v>0</v>
      </c>
      <c r="X599" s="76"/>
    </row>
    <row r="600" spans="1:24" ht="14.1" customHeight="1" x14ac:dyDescent="0.25">
      <c r="A600" s="210" t="str">
        <f>_xlfn.CONCAT(Tabel3[[#This Row],[Locatie]],Tabel3[[#This Row],[Vloergroep]])</f>
        <v>De MheenLino</v>
      </c>
      <c r="C600" s="69" t="s">
        <v>352</v>
      </c>
      <c r="D600" s="70" t="s">
        <v>800</v>
      </c>
      <c r="E600" s="71" t="s">
        <v>69</v>
      </c>
      <c r="F600" s="72" t="s">
        <v>86</v>
      </c>
      <c r="G600" s="73" t="s">
        <v>85</v>
      </c>
      <c r="H600" s="73" t="s">
        <v>817</v>
      </c>
      <c r="I600" s="73" t="s">
        <v>17</v>
      </c>
      <c r="J600" s="73" t="s">
        <v>903</v>
      </c>
      <c r="K600" s="74">
        <v>25.4</v>
      </c>
      <c r="L600" s="157">
        <v>40</v>
      </c>
      <c r="M600" s="158" t="s">
        <v>879</v>
      </c>
      <c r="N600" s="158">
        <f>IF(Tabel3[[#This Row],[Uitvoerings-
momenten]]=0,0,Tabel3[[#This Row],[M2 vloer ]])</f>
        <v>25.4</v>
      </c>
      <c r="O6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0" s="151">
        <f>Tabel3[[#This Row],[M2 vloer ]]*Tabel3[[#This Row],[Uitvoerings-
momenten]]</f>
        <v>5080</v>
      </c>
      <c r="Q600" s="165">
        <f>VLOOKUP(Tabel3[[#This Row],[Frequentie]],Transformatie!$B$4:$D$12,3,0)</f>
        <v>10</v>
      </c>
      <c r="R600" s="26">
        <f>IF(Tabel3[[#This Row],[M2 op basis van uitvoeringsmomenten]]=0,0,VLOOKUP(Tabel3[[#This Row],[Ruimte categorie]],'4. Normen &amp; Tarieven'!$C$8:$L$27,Tabel3[[#This Row],[Transformatie]],0))</f>
        <v>100</v>
      </c>
      <c r="S600" s="26"/>
      <c r="T600" s="26"/>
      <c r="U600" s="26"/>
      <c r="V600" s="172">
        <f>IF(Tabel3[[#This Row],[Prestatienorm inschrijver]]=0,0,Tabel3[[#This Row],[M2 op basis van uitvoeringsmomenten]]/Tabel3[[#This Row],[Prestatienorm inschrijver]])</f>
        <v>50.8</v>
      </c>
      <c r="W600" s="174">
        <f>Tabel3[[#This Row],[Aantal uur per jaar]]*$V$4</f>
        <v>50.8</v>
      </c>
      <c r="X600" s="76"/>
    </row>
    <row r="601" spans="1:24" ht="14.1" customHeight="1" x14ac:dyDescent="0.25">
      <c r="A601" s="210" t="str">
        <f>_xlfn.CONCAT(Tabel3[[#This Row],[Locatie]],Tabel3[[#This Row],[Vloergroep]])</f>
        <v>De MheenLino</v>
      </c>
      <c r="C601" s="69" t="s">
        <v>352</v>
      </c>
      <c r="D601" s="70" t="s">
        <v>800</v>
      </c>
      <c r="E601" s="71" t="s">
        <v>69</v>
      </c>
      <c r="F601" s="72" t="s">
        <v>87</v>
      </c>
      <c r="G601" s="70" t="s">
        <v>19</v>
      </c>
      <c r="H601" s="73" t="s">
        <v>761</v>
      </c>
      <c r="I601" s="73" t="s">
        <v>17</v>
      </c>
      <c r="J601" s="73" t="s">
        <v>903</v>
      </c>
      <c r="K601" s="74">
        <v>45.8</v>
      </c>
      <c r="L601" s="157">
        <v>40</v>
      </c>
      <c r="M601" s="158" t="s">
        <v>879</v>
      </c>
      <c r="N601" s="158">
        <f>IF(Tabel3[[#This Row],[Uitvoerings-
momenten]]=0,0,Tabel3[[#This Row],[M2 vloer ]])</f>
        <v>45.8</v>
      </c>
      <c r="O6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1" s="151">
        <f>Tabel3[[#This Row],[M2 vloer ]]*Tabel3[[#This Row],[Uitvoerings-
momenten]]</f>
        <v>9160</v>
      </c>
      <c r="Q601" s="165">
        <f>VLOOKUP(Tabel3[[#This Row],[Frequentie]],Transformatie!$B$4:$D$12,3,0)</f>
        <v>10</v>
      </c>
      <c r="R601" s="26">
        <f>IF(Tabel3[[#This Row],[M2 op basis van uitvoeringsmomenten]]=0,0,VLOOKUP(Tabel3[[#This Row],[Ruimte categorie]],'4. Normen &amp; Tarieven'!$C$8:$L$27,Tabel3[[#This Row],[Transformatie]],0))</f>
        <v>100</v>
      </c>
      <c r="S601" s="26"/>
      <c r="T601" s="26"/>
      <c r="U601" s="26"/>
      <c r="V601" s="172">
        <f>IF(Tabel3[[#This Row],[Prestatienorm inschrijver]]=0,0,Tabel3[[#This Row],[M2 op basis van uitvoeringsmomenten]]/Tabel3[[#This Row],[Prestatienorm inschrijver]])</f>
        <v>91.6</v>
      </c>
      <c r="W601" s="174">
        <f>Tabel3[[#This Row],[Aantal uur per jaar]]*$V$4</f>
        <v>91.6</v>
      </c>
      <c r="X601" s="78"/>
    </row>
    <row r="602" spans="1:24" ht="14.1" customHeight="1" x14ac:dyDescent="0.25">
      <c r="A602" s="210" t="str">
        <f>_xlfn.CONCAT(Tabel3[[#This Row],[Locatie]],Tabel3[[#This Row],[Vloergroep]])</f>
        <v>De MheenLino</v>
      </c>
      <c r="C602" s="69" t="s">
        <v>352</v>
      </c>
      <c r="D602" s="70" t="s">
        <v>800</v>
      </c>
      <c r="E602" s="71" t="s">
        <v>69</v>
      </c>
      <c r="F602" s="72" t="s">
        <v>88</v>
      </c>
      <c r="G602" s="73" t="s">
        <v>226</v>
      </c>
      <c r="H602" s="73" t="s">
        <v>756</v>
      </c>
      <c r="I602" s="73" t="s">
        <v>17</v>
      </c>
      <c r="J602" s="73" t="s">
        <v>903</v>
      </c>
      <c r="K602" s="74">
        <v>14.7</v>
      </c>
      <c r="L602" s="157">
        <v>40</v>
      </c>
      <c r="M602" s="158" t="s">
        <v>886</v>
      </c>
      <c r="N602" s="158">
        <f>IF(Tabel3[[#This Row],[Uitvoerings-
momenten]]=0,0,Tabel3[[#This Row],[M2 vloer ]])</f>
        <v>0</v>
      </c>
      <c r="O6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2" s="151">
        <f>Tabel3[[#This Row],[M2 vloer ]]*Tabel3[[#This Row],[Uitvoerings-
momenten]]</f>
        <v>0</v>
      </c>
      <c r="Q602" s="165">
        <f>VLOOKUP(Tabel3[[#This Row],[Frequentie]],Transformatie!$B$4:$D$12,3,0)</f>
        <v>0</v>
      </c>
      <c r="R602" s="26">
        <f>IF(Tabel3[[#This Row],[M2 op basis van uitvoeringsmomenten]]=0,0,VLOOKUP(Tabel3[[#This Row],[Ruimte categorie]],'4. Normen &amp; Tarieven'!$C$8:$L$27,Tabel3[[#This Row],[Transformatie]],0))</f>
        <v>0</v>
      </c>
      <c r="S602" s="26"/>
      <c r="T602" s="26"/>
      <c r="U602" s="26"/>
      <c r="V602" s="172">
        <f>IF(Tabel3[[#This Row],[Prestatienorm inschrijver]]=0,0,Tabel3[[#This Row],[M2 op basis van uitvoeringsmomenten]]/Tabel3[[#This Row],[Prestatienorm inschrijver]])</f>
        <v>0</v>
      </c>
      <c r="W602" s="174">
        <f>Tabel3[[#This Row],[Aantal uur per jaar]]*$V$4</f>
        <v>0</v>
      </c>
      <c r="X602" s="76"/>
    </row>
    <row r="603" spans="1:24" ht="14.1" customHeight="1" x14ac:dyDescent="0.25">
      <c r="A603" s="210" t="str">
        <f>_xlfn.CONCAT(Tabel3[[#This Row],[Locatie]],Tabel3[[#This Row],[Vloergroep]])</f>
        <v>De MheenLino</v>
      </c>
      <c r="C603" s="69" t="s">
        <v>352</v>
      </c>
      <c r="D603" s="70" t="s">
        <v>800</v>
      </c>
      <c r="E603" s="71" t="s">
        <v>69</v>
      </c>
      <c r="F603" s="72" t="s">
        <v>89</v>
      </c>
      <c r="G603" s="73" t="s">
        <v>41</v>
      </c>
      <c r="H603" s="73" t="s">
        <v>658</v>
      </c>
      <c r="I603" s="73" t="s">
        <v>17</v>
      </c>
      <c r="J603" s="73" t="s">
        <v>903</v>
      </c>
      <c r="K603" s="74">
        <v>53.5</v>
      </c>
      <c r="L603" s="157">
        <v>40</v>
      </c>
      <c r="M603" s="158" t="s">
        <v>879</v>
      </c>
      <c r="N603" s="158">
        <f>IF(Tabel3[[#This Row],[Uitvoerings-
momenten]]=0,0,Tabel3[[#This Row],[M2 vloer ]])</f>
        <v>53.5</v>
      </c>
      <c r="O6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3" s="151">
        <f>Tabel3[[#This Row],[M2 vloer ]]*Tabel3[[#This Row],[Uitvoerings-
momenten]]</f>
        <v>10700</v>
      </c>
      <c r="Q603" s="165">
        <f>VLOOKUP(Tabel3[[#This Row],[Frequentie]],Transformatie!$B$4:$D$12,3,0)</f>
        <v>10</v>
      </c>
      <c r="R603" s="26">
        <f>IF(Tabel3[[#This Row],[M2 op basis van uitvoeringsmomenten]]=0,0,VLOOKUP(Tabel3[[#This Row],[Ruimte categorie]],'4. Normen &amp; Tarieven'!$C$8:$L$27,Tabel3[[#This Row],[Transformatie]],0))</f>
        <v>100</v>
      </c>
      <c r="S603" s="26"/>
      <c r="T603" s="26"/>
      <c r="U603" s="26"/>
      <c r="V603" s="172">
        <f>IF(Tabel3[[#This Row],[Prestatienorm inschrijver]]=0,0,Tabel3[[#This Row],[M2 op basis van uitvoeringsmomenten]]/Tabel3[[#This Row],[Prestatienorm inschrijver]])</f>
        <v>107</v>
      </c>
      <c r="W603" s="174">
        <f>Tabel3[[#This Row],[Aantal uur per jaar]]*$V$4</f>
        <v>107</v>
      </c>
      <c r="X603" s="76"/>
    </row>
    <row r="604" spans="1:24" ht="14.1" customHeight="1" x14ac:dyDescent="0.25">
      <c r="A604" s="210" t="str">
        <f>_xlfn.CONCAT(Tabel3[[#This Row],[Locatie]],Tabel3[[#This Row],[Vloergroep]])</f>
        <v>De MheenLino</v>
      </c>
      <c r="C604" s="69" t="s">
        <v>352</v>
      </c>
      <c r="D604" s="70" t="s">
        <v>800</v>
      </c>
      <c r="E604" s="71" t="s">
        <v>69</v>
      </c>
      <c r="F604" s="72" t="s">
        <v>90</v>
      </c>
      <c r="G604" s="73" t="s">
        <v>357</v>
      </c>
      <c r="H604" s="73" t="s">
        <v>756</v>
      </c>
      <c r="I604" s="73" t="s">
        <v>17</v>
      </c>
      <c r="J604" s="73" t="s">
        <v>903</v>
      </c>
      <c r="K604" s="74">
        <v>0</v>
      </c>
      <c r="L604" s="157">
        <v>40</v>
      </c>
      <c r="M604" s="158" t="s">
        <v>886</v>
      </c>
      <c r="N604" s="158">
        <f>IF(Tabel3[[#This Row],[Uitvoerings-
momenten]]=0,0,Tabel3[[#This Row],[M2 vloer ]])</f>
        <v>0</v>
      </c>
      <c r="O6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4" s="151">
        <f>Tabel3[[#This Row],[M2 vloer ]]*Tabel3[[#This Row],[Uitvoerings-
momenten]]</f>
        <v>0</v>
      </c>
      <c r="Q604" s="165">
        <f>VLOOKUP(Tabel3[[#This Row],[Frequentie]],Transformatie!$B$4:$D$12,3,0)</f>
        <v>0</v>
      </c>
      <c r="R604" s="26">
        <f>IF(Tabel3[[#This Row],[M2 op basis van uitvoeringsmomenten]]=0,0,VLOOKUP(Tabel3[[#This Row],[Ruimte categorie]],'4. Normen &amp; Tarieven'!$C$8:$L$27,Tabel3[[#This Row],[Transformatie]],0))</f>
        <v>0</v>
      </c>
      <c r="S604" s="26"/>
      <c r="T604" s="26"/>
      <c r="U604" s="26"/>
      <c r="V604" s="172">
        <f>IF(Tabel3[[#This Row],[Prestatienorm inschrijver]]=0,0,Tabel3[[#This Row],[M2 op basis van uitvoeringsmomenten]]/Tabel3[[#This Row],[Prestatienorm inschrijver]])</f>
        <v>0</v>
      </c>
      <c r="W604" s="174">
        <f>Tabel3[[#This Row],[Aantal uur per jaar]]*$V$4</f>
        <v>0</v>
      </c>
      <c r="X604" s="76"/>
    </row>
    <row r="605" spans="1:24" ht="14.1" customHeight="1" x14ac:dyDescent="0.25">
      <c r="A605" s="210" t="str">
        <f>_xlfn.CONCAT(Tabel3[[#This Row],[Locatie]],Tabel3[[#This Row],[Vloergroep]])</f>
        <v>De MheenHarde vloer</v>
      </c>
      <c r="C605" s="69" t="s">
        <v>352</v>
      </c>
      <c r="D605" s="70" t="s">
        <v>800</v>
      </c>
      <c r="E605" s="71" t="s">
        <v>69</v>
      </c>
      <c r="F605" s="72" t="s">
        <v>91</v>
      </c>
      <c r="G605" s="73" t="s">
        <v>21</v>
      </c>
      <c r="H605" s="73" t="s">
        <v>759</v>
      </c>
      <c r="I605" s="73" t="s">
        <v>93</v>
      </c>
      <c r="J605" s="73" t="s">
        <v>902</v>
      </c>
      <c r="K605" s="74">
        <v>8.1</v>
      </c>
      <c r="L605" s="157">
        <v>40</v>
      </c>
      <c r="M605" s="158" t="s">
        <v>879</v>
      </c>
      <c r="N605" s="158">
        <f>IF(Tabel3[[#This Row],[Uitvoerings-
momenten]]=0,0,Tabel3[[#This Row],[M2 vloer ]])</f>
        <v>8.1</v>
      </c>
      <c r="O6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5" s="151">
        <f>Tabel3[[#This Row],[M2 vloer ]]*Tabel3[[#This Row],[Uitvoerings-
momenten]]</f>
        <v>1620</v>
      </c>
      <c r="Q605" s="165">
        <f>VLOOKUP(Tabel3[[#This Row],[Frequentie]],Transformatie!$B$4:$D$12,3,0)</f>
        <v>10</v>
      </c>
      <c r="R605" s="26">
        <f>IF(Tabel3[[#This Row],[M2 op basis van uitvoeringsmomenten]]=0,0,VLOOKUP(Tabel3[[#This Row],[Ruimte categorie]],'4. Normen &amp; Tarieven'!$C$8:$L$27,Tabel3[[#This Row],[Transformatie]],0))</f>
        <v>100</v>
      </c>
      <c r="S605" s="26"/>
      <c r="T605" s="26"/>
      <c r="U605" s="26"/>
      <c r="V605" s="172">
        <f>IF(Tabel3[[#This Row],[Prestatienorm inschrijver]]=0,0,Tabel3[[#This Row],[M2 op basis van uitvoeringsmomenten]]/Tabel3[[#This Row],[Prestatienorm inschrijver]])</f>
        <v>16.2</v>
      </c>
      <c r="W605" s="174">
        <f>Tabel3[[#This Row],[Aantal uur per jaar]]*$V$4</f>
        <v>16.2</v>
      </c>
      <c r="X605" s="76"/>
    </row>
    <row r="606" spans="1:24" ht="14.1" customHeight="1" x14ac:dyDescent="0.25">
      <c r="A606" s="210" t="str">
        <f>_xlfn.CONCAT(Tabel3[[#This Row],[Locatie]],Tabel3[[#This Row],[Vloergroep]])</f>
        <v>De MheenLino</v>
      </c>
      <c r="C606" s="69" t="s">
        <v>352</v>
      </c>
      <c r="D606" s="70" t="s">
        <v>800</v>
      </c>
      <c r="E606" s="71" t="s">
        <v>69</v>
      </c>
      <c r="F606" s="72" t="s">
        <v>142</v>
      </c>
      <c r="G606" s="73" t="s">
        <v>51</v>
      </c>
      <c r="H606" s="73" t="s">
        <v>756</v>
      </c>
      <c r="I606" s="73" t="s">
        <v>17</v>
      </c>
      <c r="J606" s="73" t="s">
        <v>903</v>
      </c>
      <c r="K606" s="74">
        <v>2.2000000000000002</v>
      </c>
      <c r="L606" s="157">
        <v>40</v>
      </c>
      <c r="M606" s="158" t="s">
        <v>886</v>
      </c>
      <c r="N606" s="158">
        <f>IF(Tabel3[[#This Row],[Uitvoerings-
momenten]]=0,0,Tabel3[[#This Row],[M2 vloer ]])</f>
        <v>0</v>
      </c>
      <c r="O6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6" s="151">
        <f>Tabel3[[#This Row],[M2 vloer ]]*Tabel3[[#This Row],[Uitvoerings-
momenten]]</f>
        <v>0</v>
      </c>
      <c r="Q606" s="165">
        <f>VLOOKUP(Tabel3[[#This Row],[Frequentie]],Transformatie!$B$4:$D$12,3,0)</f>
        <v>0</v>
      </c>
      <c r="R606" s="26">
        <f>IF(Tabel3[[#This Row],[M2 op basis van uitvoeringsmomenten]]=0,0,VLOOKUP(Tabel3[[#This Row],[Ruimte categorie]],'4. Normen &amp; Tarieven'!$C$8:$L$27,Tabel3[[#This Row],[Transformatie]],0))</f>
        <v>0</v>
      </c>
      <c r="S606" s="26"/>
      <c r="T606" s="26"/>
      <c r="U606" s="26"/>
      <c r="V606" s="172">
        <f>IF(Tabel3[[#This Row],[Prestatienorm inschrijver]]=0,0,Tabel3[[#This Row],[M2 op basis van uitvoeringsmomenten]]/Tabel3[[#This Row],[Prestatienorm inschrijver]])</f>
        <v>0</v>
      </c>
      <c r="W606" s="174">
        <f>Tabel3[[#This Row],[Aantal uur per jaar]]*$V$4</f>
        <v>0</v>
      </c>
      <c r="X606" s="76"/>
    </row>
    <row r="607" spans="1:24" ht="14.1" customHeight="1" x14ac:dyDescent="0.25">
      <c r="A607" s="210" t="str">
        <f>_xlfn.CONCAT(Tabel3[[#This Row],[Locatie]],Tabel3[[#This Row],[Vloergroep]])</f>
        <v>De MheenLino</v>
      </c>
      <c r="C607" s="69" t="s">
        <v>352</v>
      </c>
      <c r="D607" s="70" t="s">
        <v>800</v>
      </c>
      <c r="E607" s="71" t="s">
        <v>69</v>
      </c>
      <c r="F607" s="72" t="s">
        <v>143</v>
      </c>
      <c r="G607" s="70" t="s">
        <v>356</v>
      </c>
      <c r="H607" s="73" t="s">
        <v>815</v>
      </c>
      <c r="I607" s="73" t="s">
        <v>17</v>
      </c>
      <c r="J607" s="73" t="s">
        <v>903</v>
      </c>
      <c r="K607" s="74">
        <v>2.8</v>
      </c>
      <c r="L607" s="157">
        <v>40</v>
      </c>
      <c r="M607" s="158" t="s">
        <v>879</v>
      </c>
      <c r="N607" s="158">
        <f>IF(Tabel3[[#This Row],[Uitvoerings-
momenten]]=0,0,Tabel3[[#This Row],[M2 vloer ]])</f>
        <v>2.8</v>
      </c>
      <c r="O6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7" s="151">
        <f>Tabel3[[#This Row],[M2 vloer ]]*Tabel3[[#This Row],[Uitvoerings-
momenten]]</f>
        <v>560</v>
      </c>
      <c r="Q607" s="165">
        <f>VLOOKUP(Tabel3[[#This Row],[Frequentie]],Transformatie!$B$4:$D$12,3,0)</f>
        <v>10</v>
      </c>
      <c r="R607" s="26">
        <f>IF(Tabel3[[#This Row],[M2 op basis van uitvoeringsmomenten]]=0,0,VLOOKUP(Tabel3[[#This Row],[Ruimte categorie]],'4. Normen &amp; Tarieven'!$C$8:$L$27,Tabel3[[#This Row],[Transformatie]],0))</f>
        <v>100</v>
      </c>
      <c r="S607" s="26"/>
      <c r="T607" s="26"/>
      <c r="U607" s="26"/>
      <c r="V607" s="172">
        <f>IF(Tabel3[[#This Row],[Prestatienorm inschrijver]]=0,0,Tabel3[[#This Row],[M2 op basis van uitvoeringsmomenten]]/Tabel3[[#This Row],[Prestatienorm inschrijver]])</f>
        <v>5.6</v>
      </c>
      <c r="W607" s="174">
        <f>Tabel3[[#This Row],[Aantal uur per jaar]]*$V$4</f>
        <v>5.6</v>
      </c>
      <c r="X607" s="78"/>
    </row>
    <row r="608" spans="1:24" ht="14.1" customHeight="1" x14ac:dyDescent="0.25">
      <c r="A608" s="210" t="str">
        <f>_xlfn.CONCAT(Tabel3[[#This Row],[Locatie]],Tabel3[[#This Row],[Vloergroep]])</f>
        <v>De MheenLino</v>
      </c>
      <c r="C608" s="69" t="s">
        <v>352</v>
      </c>
      <c r="D608" s="70" t="s">
        <v>800</v>
      </c>
      <c r="E608" s="71" t="s">
        <v>69</v>
      </c>
      <c r="F608" s="72" t="s">
        <v>145</v>
      </c>
      <c r="G608" s="70" t="s">
        <v>356</v>
      </c>
      <c r="H608" s="73" t="s">
        <v>815</v>
      </c>
      <c r="I608" s="73" t="s">
        <v>17</v>
      </c>
      <c r="J608" s="73" t="s">
        <v>903</v>
      </c>
      <c r="K608" s="74">
        <v>2.8</v>
      </c>
      <c r="L608" s="157">
        <v>40</v>
      </c>
      <c r="M608" s="158" t="s">
        <v>879</v>
      </c>
      <c r="N608" s="158">
        <f>IF(Tabel3[[#This Row],[Uitvoerings-
momenten]]=0,0,Tabel3[[#This Row],[M2 vloer ]])</f>
        <v>2.8</v>
      </c>
      <c r="O6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8" s="151">
        <f>Tabel3[[#This Row],[M2 vloer ]]*Tabel3[[#This Row],[Uitvoerings-
momenten]]</f>
        <v>560</v>
      </c>
      <c r="Q608" s="165">
        <f>VLOOKUP(Tabel3[[#This Row],[Frequentie]],Transformatie!$B$4:$D$12,3,0)</f>
        <v>10</v>
      </c>
      <c r="R608" s="26">
        <f>IF(Tabel3[[#This Row],[M2 op basis van uitvoeringsmomenten]]=0,0,VLOOKUP(Tabel3[[#This Row],[Ruimte categorie]],'4. Normen &amp; Tarieven'!$C$8:$L$27,Tabel3[[#This Row],[Transformatie]],0))</f>
        <v>100</v>
      </c>
      <c r="S608" s="26"/>
      <c r="T608" s="26"/>
      <c r="U608" s="26"/>
      <c r="V608" s="172">
        <f>IF(Tabel3[[#This Row],[Prestatienorm inschrijver]]=0,0,Tabel3[[#This Row],[M2 op basis van uitvoeringsmomenten]]/Tabel3[[#This Row],[Prestatienorm inschrijver]])</f>
        <v>5.6</v>
      </c>
      <c r="W608" s="174">
        <f>Tabel3[[#This Row],[Aantal uur per jaar]]*$V$4</f>
        <v>5.6</v>
      </c>
      <c r="X608" s="78"/>
    </row>
    <row r="609" spans="1:24" ht="14.1" customHeight="1" x14ac:dyDescent="0.25">
      <c r="A609" s="210" t="str">
        <f>_xlfn.CONCAT(Tabel3[[#This Row],[Locatie]],Tabel3[[#This Row],[Vloergroep]])</f>
        <v>De MheenLino</v>
      </c>
      <c r="C609" s="69" t="s">
        <v>352</v>
      </c>
      <c r="D609" s="70" t="s">
        <v>800</v>
      </c>
      <c r="E609" s="71" t="s">
        <v>69</v>
      </c>
      <c r="F609" s="72" t="s">
        <v>146</v>
      </c>
      <c r="G609" s="73" t="s">
        <v>51</v>
      </c>
      <c r="H609" s="73" t="s">
        <v>756</v>
      </c>
      <c r="I609" s="73" t="s">
        <v>17</v>
      </c>
      <c r="J609" s="73" t="s">
        <v>903</v>
      </c>
      <c r="K609" s="74">
        <v>2.2000000000000002</v>
      </c>
      <c r="L609" s="157">
        <v>40</v>
      </c>
      <c r="M609" s="158" t="s">
        <v>886</v>
      </c>
      <c r="N609" s="158">
        <f>IF(Tabel3[[#This Row],[Uitvoerings-
momenten]]=0,0,Tabel3[[#This Row],[M2 vloer ]])</f>
        <v>0</v>
      </c>
      <c r="O6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9" s="151">
        <f>Tabel3[[#This Row],[M2 vloer ]]*Tabel3[[#This Row],[Uitvoerings-
momenten]]</f>
        <v>0</v>
      </c>
      <c r="Q609" s="165">
        <f>VLOOKUP(Tabel3[[#This Row],[Frequentie]],Transformatie!$B$4:$D$12,3,0)</f>
        <v>0</v>
      </c>
      <c r="R609" s="26">
        <f>IF(Tabel3[[#This Row],[M2 op basis van uitvoeringsmomenten]]=0,0,VLOOKUP(Tabel3[[#This Row],[Ruimte categorie]],'4. Normen &amp; Tarieven'!$C$8:$L$27,Tabel3[[#This Row],[Transformatie]],0))</f>
        <v>0</v>
      </c>
      <c r="S609" s="26"/>
      <c r="T609" s="26"/>
      <c r="U609" s="26"/>
      <c r="V609" s="172">
        <f>IF(Tabel3[[#This Row],[Prestatienorm inschrijver]]=0,0,Tabel3[[#This Row],[M2 op basis van uitvoeringsmomenten]]/Tabel3[[#This Row],[Prestatienorm inschrijver]])</f>
        <v>0</v>
      </c>
      <c r="W609" s="174">
        <f>Tabel3[[#This Row],[Aantal uur per jaar]]*$V$4</f>
        <v>0</v>
      </c>
      <c r="X609" s="76"/>
    </row>
    <row r="610" spans="1:24" ht="14.1" customHeight="1" x14ac:dyDescent="0.25">
      <c r="A610" s="210" t="str">
        <f>_xlfn.CONCAT(Tabel3[[#This Row],[Locatie]],Tabel3[[#This Row],[Vloergroep]])</f>
        <v>De MheenLino</v>
      </c>
      <c r="C610" s="69" t="s">
        <v>352</v>
      </c>
      <c r="D610" s="70" t="s">
        <v>800</v>
      </c>
      <c r="E610" s="71" t="s">
        <v>69</v>
      </c>
      <c r="F610" s="72" t="s">
        <v>147</v>
      </c>
      <c r="G610" s="73" t="s">
        <v>41</v>
      </c>
      <c r="H610" s="73" t="s">
        <v>658</v>
      </c>
      <c r="I610" s="73" t="s">
        <v>17</v>
      </c>
      <c r="J610" s="73" t="s">
        <v>903</v>
      </c>
      <c r="K610" s="74">
        <v>53.5</v>
      </c>
      <c r="L610" s="157">
        <v>40</v>
      </c>
      <c r="M610" s="158" t="s">
        <v>879</v>
      </c>
      <c r="N610" s="158">
        <f>IF(Tabel3[[#This Row],[Uitvoerings-
momenten]]=0,0,Tabel3[[#This Row],[M2 vloer ]])</f>
        <v>53.5</v>
      </c>
      <c r="O6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0" s="151">
        <f>Tabel3[[#This Row],[M2 vloer ]]*Tabel3[[#This Row],[Uitvoerings-
momenten]]</f>
        <v>10700</v>
      </c>
      <c r="Q610" s="165">
        <f>VLOOKUP(Tabel3[[#This Row],[Frequentie]],Transformatie!$B$4:$D$12,3,0)</f>
        <v>10</v>
      </c>
      <c r="R610" s="26">
        <f>IF(Tabel3[[#This Row],[M2 op basis van uitvoeringsmomenten]]=0,0,VLOOKUP(Tabel3[[#This Row],[Ruimte categorie]],'4. Normen &amp; Tarieven'!$C$8:$L$27,Tabel3[[#This Row],[Transformatie]],0))</f>
        <v>100</v>
      </c>
      <c r="S610" s="26"/>
      <c r="T610" s="26"/>
      <c r="U610" s="26"/>
      <c r="V610" s="172">
        <f>IF(Tabel3[[#This Row],[Prestatienorm inschrijver]]=0,0,Tabel3[[#This Row],[M2 op basis van uitvoeringsmomenten]]/Tabel3[[#This Row],[Prestatienorm inschrijver]])</f>
        <v>107</v>
      </c>
      <c r="W610" s="174">
        <f>Tabel3[[#This Row],[Aantal uur per jaar]]*$V$4</f>
        <v>107</v>
      </c>
      <c r="X610" s="76"/>
    </row>
    <row r="611" spans="1:24" ht="14.1" customHeight="1" x14ac:dyDescent="0.25">
      <c r="A611" s="210" t="str">
        <f>_xlfn.CONCAT(Tabel3[[#This Row],[Locatie]],Tabel3[[#This Row],[Vloergroep]])</f>
        <v>De MheenLino</v>
      </c>
      <c r="C611" s="69" t="s">
        <v>352</v>
      </c>
      <c r="D611" s="70" t="s">
        <v>800</v>
      </c>
      <c r="E611" s="71" t="s">
        <v>69</v>
      </c>
      <c r="F611" s="72" t="s">
        <v>148</v>
      </c>
      <c r="G611" s="73" t="s">
        <v>41</v>
      </c>
      <c r="H611" s="73" t="s">
        <v>658</v>
      </c>
      <c r="I611" s="73" t="s">
        <v>17</v>
      </c>
      <c r="J611" s="73" t="s">
        <v>903</v>
      </c>
      <c r="K611" s="74">
        <v>53.5</v>
      </c>
      <c r="L611" s="157">
        <v>40</v>
      </c>
      <c r="M611" s="158" t="s">
        <v>879</v>
      </c>
      <c r="N611" s="158">
        <f>IF(Tabel3[[#This Row],[Uitvoerings-
momenten]]=0,0,Tabel3[[#This Row],[M2 vloer ]])</f>
        <v>53.5</v>
      </c>
      <c r="O6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1" s="151">
        <f>Tabel3[[#This Row],[M2 vloer ]]*Tabel3[[#This Row],[Uitvoerings-
momenten]]</f>
        <v>10700</v>
      </c>
      <c r="Q611" s="165">
        <f>VLOOKUP(Tabel3[[#This Row],[Frequentie]],Transformatie!$B$4:$D$12,3,0)</f>
        <v>10</v>
      </c>
      <c r="R611" s="26">
        <f>IF(Tabel3[[#This Row],[M2 op basis van uitvoeringsmomenten]]=0,0,VLOOKUP(Tabel3[[#This Row],[Ruimte categorie]],'4. Normen &amp; Tarieven'!$C$8:$L$27,Tabel3[[#This Row],[Transformatie]],0))</f>
        <v>100</v>
      </c>
      <c r="S611" s="26"/>
      <c r="T611" s="26"/>
      <c r="U611" s="26"/>
      <c r="V611" s="172">
        <f>IF(Tabel3[[#This Row],[Prestatienorm inschrijver]]=0,0,Tabel3[[#This Row],[M2 op basis van uitvoeringsmomenten]]/Tabel3[[#This Row],[Prestatienorm inschrijver]])</f>
        <v>107</v>
      </c>
      <c r="W611" s="174">
        <f>Tabel3[[#This Row],[Aantal uur per jaar]]*$V$4</f>
        <v>107</v>
      </c>
      <c r="X611" s="76"/>
    </row>
    <row r="612" spans="1:24" ht="14.1" customHeight="1" x14ac:dyDescent="0.25">
      <c r="A612" s="210" t="str">
        <f>_xlfn.CONCAT(Tabel3[[#This Row],[Locatie]],Tabel3[[#This Row],[Vloergroep]])</f>
        <v>De MheenLino</v>
      </c>
      <c r="C612" s="69" t="s">
        <v>352</v>
      </c>
      <c r="D612" s="70" t="s">
        <v>800</v>
      </c>
      <c r="E612" s="71" t="s">
        <v>69</v>
      </c>
      <c r="F612" s="72" t="s">
        <v>359</v>
      </c>
      <c r="G612" s="70" t="s">
        <v>356</v>
      </c>
      <c r="H612" s="73" t="s">
        <v>815</v>
      </c>
      <c r="I612" s="73" t="s">
        <v>17</v>
      </c>
      <c r="J612" s="73" t="s">
        <v>903</v>
      </c>
      <c r="K612" s="74">
        <v>2.8</v>
      </c>
      <c r="L612" s="157">
        <v>40</v>
      </c>
      <c r="M612" s="158" t="s">
        <v>879</v>
      </c>
      <c r="N612" s="158">
        <f>IF(Tabel3[[#This Row],[Uitvoerings-
momenten]]=0,0,Tabel3[[#This Row],[M2 vloer ]])</f>
        <v>2.8</v>
      </c>
      <c r="O6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2" s="151">
        <f>Tabel3[[#This Row],[M2 vloer ]]*Tabel3[[#This Row],[Uitvoerings-
momenten]]</f>
        <v>560</v>
      </c>
      <c r="Q612" s="165">
        <f>VLOOKUP(Tabel3[[#This Row],[Frequentie]],Transformatie!$B$4:$D$12,3,0)</f>
        <v>10</v>
      </c>
      <c r="R612" s="26">
        <f>IF(Tabel3[[#This Row],[M2 op basis van uitvoeringsmomenten]]=0,0,VLOOKUP(Tabel3[[#This Row],[Ruimte categorie]],'4. Normen &amp; Tarieven'!$C$8:$L$27,Tabel3[[#This Row],[Transformatie]],0))</f>
        <v>100</v>
      </c>
      <c r="S612" s="26"/>
      <c r="T612" s="26"/>
      <c r="U612" s="26"/>
      <c r="V612" s="172">
        <f>IF(Tabel3[[#This Row],[Prestatienorm inschrijver]]=0,0,Tabel3[[#This Row],[M2 op basis van uitvoeringsmomenten]]/Tabel3[[#This Row],[Prestatienorm inschrijver]])</f>
        <v>5.6</v>
      </c>
      <c r="W612" s="174">
        <f>Tabel3[[#This Row],[Aantal uur per jaar]]*$V$4</f>
        <v>5.6</v>
      </c>
      <c r="X612" s="78"/>
    </row>
    <row r="613" spans="1:24" ht="14.1" customHeight="1" x14ac:dyDescent="0.25">
      <c r="A613" s="210" t="str">
        <f>_xlfn.CONCAT(Tabel3[[#This Row],[Locatie]],Tabel3[[#This Row],[Vloergroep]])</f>
        <v>De MheenLino</v>
      </c>
      <c r="C613" s="69" t="s">
        <v>352</v>
      </c>
      <c r="D613" s="70" t="s">
        <v>800</v>
      </c>
      <c r="E613" s="71" t="s">
        <v>69</v>
      </c>
      <c r="F613" s="72" t="s">
        <v>360</v>
      </c>
      <c r="G613" s="73" t="s">
        <v>51</v>
      </c>
      <c r="H613" s="73" t="s">
        <v>756</v>
      </c>
      <c r="I613" s="73" t="s">
        <v>17</v>
      </c>
      <c r="J613" s="73" t="s">
        <v>903</v>
      </c>
      <c r="K613" s="74">
        <v>2.2000000000000002</v>
      </c>
      <c r="L613" s="157">
        <v>40</v>
      </c>
      <c r="M613" s="158" t="s">
        <v>886</v>
      </c>
      <c r="N613" s="158">
        <f>IF(Tabel3[[#This Row],[Uitvoerings-
momenten]]=0,0,Tabel3[[#This Row],[M2 vloer ]])</f>
        <v>0</v>
      </c>
      <c r="O6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3" s="151">
        <f>Tabel3[[#This Row],[M2 vloer ]]*Tabel3[[#This Row],[Uitvoerings-
momenten]]</f>
        <v>0</v>
      </c>
      <c r="Q613" s="165">
        <f>VLOOKUP(Tabel3[[#This Row],[Frequentie]],Transformatie!$B$4:$D$12,3,0)</f>
        <v>0</v>
      </c>
      <c r="R613" s="26">
        <f>IF(Tabel3[[#This Row],[M2 op basis van uitvoeringsmomenten]]=0,0,VLOOKUP(Tabel3[[#This Row],[Ruimte categorie]],'4. Normen &amp; Tarieven'!$C$8:$L$27,Tabel3[[#This Row],[Transformatie]],0))</f>
        <v>0</v>
      </c>
      <c r="S613" s="26"/>
      <c r="T613" s="26"/>
      <c r="U613" s="26"/>
      <c r="V613" s="172">
        <f>IF(Tabel3[[#This Row],[Prestatienorm inschrijver]]=0,0,Tabel3[[#This Row],[M2 op basis van uitvoeringsmomenten]]/Tabel3[[#This Row],[Prestatienorm inschrijver]])</f>
        <v>0</v>
      </c>
      <c r="W613" s="174">
        <f>Tabel3[[#This Row],[Aantal uur per jaar]]*$V$4</f>
        <v>0</v>
      </c>
      <c r="X613" s="76"/>
    </row>
    <row r="614" spans="1:24" ht="14.1" customHeight="1" x14ac:dyDescent="0.25">
      <c r="A614" s="210" t="str">
        <f>_xlfn.CONCAT(Tabel3[[#This Row],[Locatie]],Tabel3[[#This Row],[Vloergroep]])</f>
        <v>De MheenHarde vloer</v>
      </c>
      <c r="C614" s="69" t="s">
        <v>352</v>
      </c>
      <c r="D614" s="70" t="s">
        <v>800</v>
      </c>
      <c r="E614" s="71" t="s">
        <v>69</v>
      </c>
      <c r="F614" s="72" t="s">
        <v>361</v>
      </c>
      <c r="G614" s="73" t="s">
        <v>21</v>
      </c>
      <c r="H614" s="73" t="s">
        <v>759</v>
      </c>
      <c r="I614" s="73" t="s">
        <v>93</v>
      </c>
      <c r="J614" s="73" t="s">
        <v>902</v>
      </c>
      <c r="K614" s="74">
        <v>8.1</v>
      </c>
      <c r="L614" s="157">
        <v>40</v>
      </c>
      <c r="M614" s="158" t="s">
        <v>879</v>
      </c>
      <c r="N614" s="158">
        <f>IF(Tabel3[[#This Row],[Uitvoerings-
momenten]]=0,0,Tabel3[[#This Row],[M2 vloer ]])</f>
        <v>8.1</v>
      </c>
      <c r="O6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4" s="151">
        <f>Tabel3[[#This Row],[M2 vloer ]]*Tabel3[[#This Row],[Uitvoerings-
momenten]]</f>
        <v>1620</v>
      </c>
      <c r="Q614" s="165">
        <f>VLOOKUP(Tabel3[[#This Row],[Frequentie]],Transformatie!$B$4:$D$12,3,0)</f>
        <v>10</v>
      </c>
      <c r="R614" s="26">
        <f>IF(Tabel3[[#This Row],[M2 op basis van uitvoeringsmomenten]]=0,0,VLOOKUP(Tabel3[[#This Row],[Ruimte categorie]],'4. Normen &amp; Tarieven'!$C$8:$L$27,Tabel3[[#This Row],[Transformatie]],0))</f>
        <v>100</v>
      </c>
      <c r="S614" s="26"/>
      <c r="T614" s="26"/>
      <c r="U614" s="26"/>
      <c r="V614" s="172">
        <f>IF(Tabel3[[#This Row],[Prestatienorm inschrijver]]=0,0,Tabel3[[#This Row],[M2 op basis van uitvoeringsmomenten]]/Tabel3[[#This Row],[Prestatienorm inschrijver]])</f>
        <v>16.2</v>
      </c>
      <c r="W614" s="174">
        <f>Tabel3[[#This Row],[Aantal uur per jaar]]*$V$4</f>
        <v>16.2</v>
      </c>
      <c r="X614" s="76"/>
    </row>
    <row r="615" spans="1:24" ht="14.1" customHeight="1" x14ac:dyDescent="0.25">
      <c r="A615" s="210" t="str">
        <f>_xlfn.CONCAT(Tabel3[[#This Row],[Locatie]],Tabel3[[#This Row],[Vloergroep]])</f>
        <v>De MheenLino</v>
      </c>
      <c r="C615" s="69" t="s">
        <v>352</v>
      </c>
      <c r="D615" s="70" t="s">
        <v>800</v>
      </c>
      <c r="E615" s="71" t="s">
        <v>69</v>
      </c>
      <c r="F615" s="72" t="s">
        <v>362</v>
      </c>
      <c r="G615" s="73" t="s">
        <v>357</v>
      </c>
      <c r="H615" s="73" t="s">
        <v>756</v>
      </c>
      <c r="I615" s="73" t="s">
        <v>17</v>
      </c>
      <c r="J615" s="73" t="s">
        <v>903</v>
      </c>
      <c r="K615" s="74">
        <v>0</v>
      </c>
      <c r="L615" s="157">
        <v>40</v>
      </c>
      <c r="M615" s="158" t="s">
        <v>886</v>
      </c>
      <c r="N615" s="158">
        <f>IF(Tabel3[[#This Row],[Uitvoerings-
momenten]]=0,0,Tabel3[[#This Row],[M2 vloer ]])</f>
        <v>0</v>
      </c>
      <c r="O6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5" s="151">
        <f>Tabel3[[#This Row],[M2 vloer ]]*Tabel3[[#This Row],[Uitvoerings-
momenten]]</f>
        <v>0</v>
      </c>
      <c r="Q615" s="165">
        <f>VLOOKUP(Tabel3[[#This Row],[Frequentie]],Transformatie!$B$4:$D$12,3,0)</f>
        <v>0</v>
      </c>
      <c r="R615" s="26">
        <f>IF(Tabel3[[#This Row],[M2 op basis van uitvoeringsmomenten]]=0,0,VLOOKUP(Tabel3[[#This Row],[Ruimte categorie]],'4. Normen &amp; Tarieven'!$C$8:$L$27,Tabel3[[#This Row],[Transformatie]],0))</f>
        <v>0</v>
      </c>
      <c r="S615" s="26"/>
      <c r="T615" s="26"/>
      <c r="U615" s="26"/>
      <c r="V615" s="172">
        <f>IF(Tabel3[[#This Row],[Prestatienorm inschrijver]]=0,0,Tabel3[[#This Row],[M2 op basis van uitvoeringsmomenten]]/Tabel3[[#This Row],[Prestatienorm inschrijver]])</f>
        <v>0</v>
      </c>
      <c r="W615" s="174">
        <f>Tabel3[[#This Row],[Aantal uur per jaar]]*$V$4</f>
        <v>0</v>
      </c>
      <c r="X615" s="76"/>
    </row>
    <row r="616" spans="1:24" ht="14.1" customHeight="1" x14ac:dyDescent="0.25">
      <c r="A616" s="210" t="str">
        <f>_xlfn.CONCAT(Tabel3[[#This Row],[Locatie]],Tabel3[[#This Row],[Vloergroep]])</f>
        <v>De MheenLino</v>
      </c>
      <c r="C616" s="69" t="s">
        <v>352</v>
      </c>
      <c r="D616" s="70" t="s">
        <v>800</v>
      </c>
      <c r="E616" s="71" t="s">
        <v>69</v>
      </c>
      <c r="F616" s="72" t="s">
        <v>363</v>
      </c>
      <c r="G616" s="73" t="s">
        <v>51</v>
      </c>
      <c r="H616" s="73" t="s">
        <v>756</v>
      </c>
      <c r="I616" s="73" t="s">
        <v>17</v>
      </c>
      <c r="J616" s="73" t="s">
        <v>903</v>
      </c>
      <c r="K616" s="74">
        <v>2.2000000000000002</v>
      </c>
      <c r="L616" s="157">
        <v>40</v>
      </c>
      <c r="M616" s="158" t="s">
        <v>886</v>
      </c>
      <c r="N616" s="158">
        <f>IF(Tabel3[[#This Row],[Uitvoerings-
momenten]]=0,0,Tabel3[[#This Row],[M2 vloer ]])</f>
        <v>0</v>
      </c>
      <c r="O6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6" s="151">
        <f>Tabel3[[#This Row],[M2 vloer ]]*Tabel3[[#This Row],[Uitvoerings-
momenten]]</f>
        <v>0</v>
      </c>
      <c r="Q616" s="165">
        <f>VLOOKUP(Tabel3[[#This Row],[Frequentie]],Transformatie!$B$4:$D$12,3,0)</f>
        <v>0</v>
      </c>
      <c r="R616" s="26">
        <f>IF(Tabel3[[#This Row],[M2 op basis van uitvoeringsmomenten]]=0,0,VLOOKUP(Tabel3[[#This Row],[Ruimte categorie]],'4. Normen &amp; Tarieven'!$C$8:$L$27,Tabel3[[#This Row],[Transformatie]],0))</f>
        <v>0</v>
      </c>
      <c r="S616" s="26"/>
      <c r="T616" s="26"/>
      <c r="U616" s="26"/>
      <c r="V616" s="172">
        <f>IF(Tabel3[[#This Row],[Prestatienorm inschrijver]]=0,0,Tabel3[[#This Row],[M2 op basis van uitvoeringsmomenten]]/Tabel3[[#This Row],[Prestatienorm inschrijver]])</f>
        <v>0</v>
      </c>
      <c r="W616" s="174">
        <f>Tabel3[[#This Row],[Aantal uur per jaar]]*$V$4</f>
        <v>0</v>
      </c>
      <c r="X616" s="76"/>
    </row>
    <row r="617" spans="1:24" ht="14.1" customHeight="1" x14ac:dyDescent="0.25">
      <c r="A617" s="210" t="str">
        <f>_xlfn.CONCAT(Tabel3[[#This Row],[Locatie]],Tabel3[[#This Row],[Vloergroep]])</f>
        <v>De MheenLino</v>
      </c>
      <c r="C617" s="69" t="s">
        <v>352</v>
      </c>
      <c r="D617" s="70" t="s">
        <v>800</v>
      </c>
      <c r="E617" s="71" t="s">
        <v>69</v>
      </c>
      <c r="F617" s="72" t="s">
        <v>364</v>
      </c>
      <c r="G617" s="70" t="s">
        <v>356</v>
      </c>
      <c r="H617" s="73" t="s">
        <v>815</v>
      </c>
      <c r="I617" s="73" t="s">
        <v>17</v>
      </c>
      <c r="J617" s="73" t="s">
        <v>903</v>
      </c>
      <c r="K617" s="74">
        <v>2.8</v>
      </c>
      <c r="L617" s="157">
        <v>40</v>
      </c>
      <c r="M617" s="158" t="s">
        <v>879</v>
      </c>
      <c r="N617" s="158">
        <f>IF(Tabel3[[#This Row],[Uitvoerings-
momenten]]=0,0,Tabel3[[#This Row],[M2 vloer ]])</f>
        <v>2.8</v>
      </c>
      <c r="O6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7" s="151">
        <f>Tabel3[[#This Row],[M2 vloer ]]*Tabel3[[#This Row],[Uitvoerings-
momenten]]</f>
        <v>560</v>
      </c>
      <c r="Q617" s="165">
        <f>VLOOKUP(Tabel3[[#This Row],[Frequentie]],Transformatie!$B$4:$D$12,3,0)</f>
        <v>10</v>
      </c>
      <c r="R617" s="26">
        <f>IF(Tabel3[[#This Row],[M2 op basis van uitvoeringsmomenten]]=0,0,VLOOKUP(Tabel3[[#This Row],[Ruimte categorie]],'4. Normen &amp; Tarieven'!$C$8:$L$27,Tabel3[[#This Row],[Transformatie]],0))</f>
        <v>100</v>
      </c>
      <c r="S617" s="26"/>
      <c r="T617" s="26"/>
      <c r="U617" s="26"/>
      <c r="V617" s="172">
        <f>IF(Tabel3[[#This Row],[Prestatienorm inschrijver]]=0,0,Tabel3[[#This Row],[M2 op basis van uitvoeringsmomenten]]/Tabel3[[#This Row],[Prestatienorm inschrijver]])</f>
        <v>5.6</v>
      </c>
      <c r="W617" s="174">
        <f>Tabel3[[#This Row],[Aantal uur per jaar]]*$V$4</f>
        <v>5.6</v>
      </c>
      <c r="X617" s="78"/>
    </row>
    <row r="618" spans="1:24" ht="14.1" customHeight="1" x14ac:dyDescent="0.25">
      <c r="A618" s="210" t="str">
        <f>_xlfn.CONCAT(Tabel3[[#This Row],[Locatie]],Tabel3[[#This Row],[Vloergroep]])</f>
        <v>De MheenLino</v>
      </c>
      <c r="C618" s="69" t="s">
        <v>352</v>
      </c>
      <c r="D618" s="70" t="s">
        <v>800</v>
      </c>
      <c r="E618" s="71" t="s">
        <v>69</v>
      </c>
      <c r="F618" s="72" t="s">
        <v>365</v>
      </c>
      <c r="G618" s="73" t="s">
        <v>41</v>
      </c>
      <c r="H618" s="73" t="s">
        <v>658</v>
      </c>
      <c r="I618" s="73" t="s">
        <v>17</v>
      </c>
      <c r="J618" s="73" t="s">
        <v>903</v>
      </c>
      <c r="K618" s="74">
        <v>53.5</v>
      </c>
      <c r="L618" s="157">
        <v>40</v>
      </c>
      <c r="M618" s="158" t="s">
        <v>879</v>
      </c>
      <c r="N618" s="158">
        <f>IF(Tabel3[[#This Row],[Uitvoerings-
momenten]]=0,0,Tabel3[[#This Row],[M2 vloer ]])</f>
        <v>53.5</v>
      </c>
      <c r="O6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8" s="151">
        <f>Tabel3[[#This Row],[M2 vloer ]]*Tabel3[[#This Row],[Uitvoerings-
momenten]]</f>
        <v>10700</v>
      </c>
      <c r="Q618" s="165">
        <f>VLOOKUP(Tabel3[[#This Row],[Frequentie]],Transformatie!$B$4:$D$12,3,0)</f>
        <v>10</v>
      </c>
      <c r="R618" s="26">
        <f>IF(Tabel3[[#This Row],[M2 op basis van uitvoeringsmomenten]]=0,0,VLOOKUP(Tabel3[[#This Row],[Ruimte categorie]],'4. Normen &amp; Tarieven'!$C$8:$L$27,Tabel3[[#This Row],[Transformatie]],0))</f>
        <v>100</v>
      </c>
      <c r="S618" s="26"/>
      <c r="T618" s="26"/>
      <c r="U618" s="26"/>
      <c r="V618" s="172">
        <f>IF(Tabel3[[#This Row],[Prestatienorm inschrijver]]=0,0,Tabel3[[#This Row],[M2 op basis van uitvoeringsmomenten]]/Tabel3[[#This Row],[Prestatienorm inschrijver]])</f>
        <v>107</v>
      </c>
      <c r="W618" s="174">
        <f>Tabel3[[#This Row],[Aantal uur per jaar]]*$V$4</f>
        <v>107</v>
      </c>
      <c r="X618" s="76"/>
    </row>
    <row r="619" spans="1:24" ht="14.1" customHeight="1" x14ac:dyDescent="0.25">
      <c r="A619" s="210" t="str">
        <f>_xlfn.CONCAT(Tabel3[[#This Row],[Locatie]],Tabel3[[#This Row],[Vloergroep]])</f>
        <v>De MheenLino</v>
      </c>
      <c r="C619" s="69" t="s">
        <v>352</v>
      </c>
      <c r="D619" s="70" t="s">
        <v>800</v>
      </c>
      <c r="E619" s="71" t="s">
        <v>69</v>
      </c>
      <c r="F619" s="72" t="s">
        <v>366</v>
      </c>
      <c r="G619" s="70" t="s">
        <v>19</v>
      </c>
      <c r="H619" s="73" t="s">
        <v>761</v>
      </c>
      <c r="I619" s="73" t="s">
        <v>17</v>
      </c>
      <c r="J619" s="73" t="s">
        <v>903</v>
      </c>
      <c r="K619" s="74">
        <v>40.1</v>
      </c>
      <c r="L619" s="157">
        <v>40</v>
      </c>
      <c r="M619" s="158" t="s">
        <v>879</v>
      </c>
      <c r="N619" s="158">
        <f>IF(Tabel3[[#This Row],[Uitvoerings-
momenten]]=0,0,Tabel3[[#This Row],[M2 vloer ]])</f>
        <v>40.1</v>
      </c>
      <c r="O6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9" s="151">
        <f>Tabel3[[#This Row],[M2 vloer ]]*Tabel3[[#This Row],[Uitvoerings-
momenten]]</f>
        <v>8020</v>
      </c>
      <c r="Q619" s="165">
        <f>VLOOKUP(Tabel3[[#This Row],[Frequentie]],Transformatie!$B$4:$D$12,3,0)</f>
        <v>10</v>
      </c>
      <c r="R619" s="26">
        <f>IF(Tabel3[[#This Row],[M2 op basis van uitvoeringsmomenten]]=0,0,VLOOKUP(Tabel3[[#This Row],[Ruimte categorie]],'4. Normen &amp; Tarieven'!$C$8:$L$27,Tabel3[[#This Row],[Transformatie]],0))</f>
        <v>100</v>
      </c>
      <c r="S619" s="26"/>
      <c r="T619" s="26"/>
      <c r="U619" s="26"/>
      <c r="V619" s="172">
        <f>IF(Tabel3[[#This Row],[Prestatienorm inschrijver]]=0,0,Tabel3[[#This Row],[M2 op basis van uitvoeringsmomenten]]/Tabel3[[#This Row],[Prestatienorm inschrijver]])</f>
        <v>80.2</v>
      </c>
      <c r="W619" s="174">
        <f>Tabel3[[#This Row],[Aantal uur per jaar]]*$V$4</f>
        <v>80.2</v>
      </c>
      <c r="X619" s="78"/>
    </row>
    <row r="620" spans="1:24" ht="14.1" customHeight="1" x14ac:dyDescent="0.25">
      <c r="A620" s="210" t="str">
        <f>_xlfn.CONCAT(Tabel3[[#This Row],[Locatie]],Tabel3[[#This Row],[Vloergroep]])</f>
        <v>De ParkenschoolHarde vloer</v>
      </c>
      <c r="C620" s="69" t="s">
        <v>367</v>
      </c>
      <c r="D620" s="70" t="s">
        <v>801</v>
      </c>
      <c r="E620" s="71" t="s">
        <v>8</v>
      </c>
      <c r="F620" s="72" t="s">
        <v>9</v>
      </c>
      <c r="G620" s="70" t="s">
        <v>10</v>
      </c>
      <c r="H620" s="73" t="s">
        <v>821</v>
      </c>
      <c r="I620" s="73" t="s">
        <v>11</v>
      </c>
      <c r="J620" s="73" t="s">
        <v>902</v>
      </c>
      <c r="K620" s="74">
        <v>25</v>
      </c>
      <c r="L620" s="157">
        <v>40</v>
      </c>
      <c r="M620" s="158" t="s">
        <v>879</v>
      </c>
      <c r="N620" s="158">
        <f>IF(Tabel3[[#This Row],[Uitvoerings-
momenten]]=0,0,Tabel3[[#This Row],[M2 vloer ]])</f>
        <v>25</v>
      </c>
      <c r="O6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0" s="151">
        <f>Tabel3[[#This Row],[M2 vloer ]]*Tabel3[[#This Row],[Uitvoerings-
momenten]]</f>
        <v>5000</v>
      </c>
      <c r="Q620" s="165">
        <f>VLOOKUP(Tabel3[[#This Row],[Frequentie]],Transformatie!$B$4:$D$12,3,0)</f>
        <v>10</v>
      </c>
      <c r="R620" s="26">
        <f>IF(Tabel3[[#This Row],[M2 op basis van uitvoeringsmomenten]]=0,0,VLOOKUP(Tabel3[[#This Row],[Ruimte categorie]],'4. Normen &amp; Tarieven'!$C$8:$L$27,Tabel3[[#This Row],[Transformatie]],0))</f>
        <v>100</v>
      </c>
      <c r="S620" s="26"/>
      <c r="T620" s="26"/>
      <c r="U620" s="26"/>
      <c r="V620" s="172">
        <f>IF(Tabel3[[#This Row],[Prestatienorm inschrijver]]=0,0,Tabel3[[#This Row],[M2 op basis van uitvoeringsmomenten]]/Tabel3[[#This Row],[Prestatienorm inschrijver]])</f>
        <v>50</v>
      </c>
      <c r="W620" s="174">
        <f>Tabel3[[#This Row],[Aantal uur per jaar]]*$V$4</f>
        <v>50</v>
      </c>
      <c r="X620" s="78"/>
    </row>
    <row r="621" spans="1:24" ht="14.1" customHeight="1" x14ac:dyDescent="0.25">
      <c r="A621" s="210" t="str">
        <f>_xlfn.CONCAT(Tabel3[[#This Row],[Locatie]],Tabel3[[#This Row],[Vloergroep]])</f>
        <v>De ParkenschoolTapijt</v>
      </c>
      <c r="C621" s="69" t="s">
        <v>367</v>
      </c>
      <c r="D621" s="70" t="s">
        <v>801</v>
      </c>
      <c r="E621" s="71" t="s">
        <v>8</v>
      </c>
      <c r="F621" s="72" t="s">
        <v>12</v>
      </c>
      <c r="G621" s="70" t="s">
        <v>150</v>
      </c>
      <c r="H621" s="73" t="s">
        <v>761</v>
      </c>
      <c r="I621" s="73" t="s">
        <v>14</v>
      </c>
      <c r="J621" s="73" t="s">
        <v>14</v>
      </c>
      <c r="K621" s="74">
        <v>3.8</v>
      </c>
      <c r="L621" s="157">
        <v>40</v>
      </c>
      <c r="M621" s="158" t="s">
        <v>879</v>
      </c>
      <c r="N621" s="158">
        <f>IF(Tabel3[[#This Row],[Uitvoerings-
momenten]]=0,0,Tabel3[[#This Row],[M2 vloer ]])</f>
        <v>3.8</v>
      </c>
      <c r="O6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1" s="151">
        <f>Tabel3[[#This Row],[M2 vloer ]]*Tabel3[[#This Row],[Uitvoerings-
momenten]]</f>
        <v>760</v>
      </c>
      <c r="Q621" s="165">
        <f>VLOOKUP(Tabel3[[#This Row],[Frequentie]],Transformatie!$B$4:$D$12,3,0)</f>
        <v>10</v>
      </c>
      <c r="R621" s="26">
        <f>IF(Tabel3[[#This Row],[M2 op basis van uitvoeringsmomenten]]=0,0,VLOOKUP(Tabel3[[#This Row],[Ruimte categorie]],'4. Normen &amp; Tarieven'!$C$8:$L$27,Tabel3[[#This Row],[Transformatie]],0))</f>
        <v>100</v>
      </c>
      <c r="S621" s="26"/>
      <c r="T621" s="26"/>
      <c r="U621" s="26"/>
      <c r="V621" s="172">
        <f>IF(Tabel3[[#This Row],[Prestatienorm inschrijver]]=0,0,Tabel3[[#This Row],[M2 op basis van uitvoeringsmomenten]]/Tabel3[[#This Row],[Prestatienorm inschrijver]])</f>
        <v>7.6</v>
      </c>
      <c r="W621" s="174">
        <f>Tabel3[[#This Row],[Aantal uur per jaar]]*$V$4</f>
        <v>7.6</v>
      </c>
      <c r="X621" s="78"/>
    </row>
    <row r="622" spans="1:24" ht="14.1" customHeight="1" x14ac:dyDescent="0.25">
      <c r="A622" s="210" t="str">
        <f>_xlfn.CONCAT(Tabel3[[#This Row],[Locatie]],Tabel3[[#This Row],[Vloergroep]])</f>
        <v>De ParkenschoolLino</v>
      </c>
      <c r="C622" s="69" t="s">
        <v>367</v>
      </c>
      <c r="D622" s="70" t="s">
        <v>801</v>
      </c>
      <c r="E622" s="71" t="s">
        <v>8</v>
      </c>
      <c r="F622" s="72" t="s">
        <v>15</v>
      </c>
      <c r="G622" s="70" t="s">
        <v>19</v>
      </c>
      <c r="H622" s="73" t="s">
        <v>761</v>
      </c>
      <c r="I622" s="73" t="s">
        <v>17</v>
      </c>
      <c r="J622" s="73" t="s">
        <v>903</v>
      </c>
      <c r="K622" s="74">
        <v>9.3000000000000007</v>
      </c>
      <c r="L622" s="157">
        <v>40</v>
      </c>
      <c r="M622" s="158" t="s">
        <v>879</v>
      </c>
      <c r="N622" s="158">
        <f>IF(Tabel3[[#This Row],[Uitvoerings-
momenten]]=0,0,Tabel3[[#This Row],[M2 vloer ]])</f>
        <v>9.3000000000000007</v>
      </c>
      <c r="O6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2" s="151">
        <f>Tabel3[[#This Row],[M2 vloer ]]*Tabel3[[#This Row],[Uitvoerings-
momenten]]</f>
        <v>1860.0000000000002</v>
      </c>
      <c r="Q622" s="165">
        <f>VLOOKUP(Tabel3[[#This Row],[Frequentie]],Transformatie!$B$4:$D$12,3,0)</f>
        <v>10</v>
      </c>
      <c r="R622" s="26">
        <f>IF(Tabel3[[#This Row],[M2 op basis van uitvoeringsmomenten]]=0,0,VLOOKUP(Tabel3[[#This Row],[Ruimte categorie]],'4. Normen &amp; Tarieven'!$C$8:$L$27,Tabel3[[#This Row],[Transformatie]],0))</f>
        <v>100</v>
      </c>
      <c r="S622" s="26"/>
      <c r="T622" s="26"/>
      <c r="U622" s="26"/>
      <c r="V622" s="172">
        <f>IF(Tabel3[[#This Row],[Prestatienorm inschrijver]]=0,0,Tabel3[[#This Row],[M2 op basis van uitvoeringsmomenten]]/Tabel3[[#This Row],[Prestatienorm inschrijver]])</f>
        <v>18.600000000000001</v>
      </c>
      <c r="W622" s="174">
        <f>Tabel3[[#This Row],[Aantal uur per jaar]]*$V$4</f>
        <v>18.600000000000001</v>
      </c>
      <c r="X622" s="78"/>
    </row>
    <row r="623" spans="1:24" ht="14.1" customHeight="1" x14ac:dyDescent="0.25">
      <c r="A623" s="210" t="str">
        <f>_xlfn.CONCAT(Tabel3[[#This Row],[Locatie]],Tabel3[[#This Row],[Vloergroep]])</f>
        <v>De ParkenschoolHarde vloer</v>
      </c>
      <c r="C623" s="69" t="s">
        <v>367</v>
      </c>
      <c r="D623" s="70" t="s">
        <v>801</v>
      </c>
      <c r="E623" s="71" t="s">
        <v>8</v>
      </c>
      <c r="F623" s="72" t="s">
        <v>18</v>
      </c>
      <c r="G623" s="73" t="s">
        <v>31</v>
      </c>
      <c r="H623" s="73" t="s">
        <v>815</v>
      </c>
      <c r="I623" s="73" t="s">
        <v>33</v>
      </c>
      <c r="J623" s="73" t="s">
        <v>902</v>
      </c>
      <c r="K623" s="74">
        <v>23.5</v>
      </c>
      <c r="L623" s="157">
        <v>40</v>
      </c>
      <c r="M623" s="158" t="s">
        <v>879</v>
      </c>
      <c r="N623" s="158">
        <f>IF(Tabel3[[#This Row],[Uitvoerings-
momenten]]=0,0,Tabel3[[#This Row],[M2 vloer ]])</f>
        <v>23.5</v>
      </c>
      <c r="O6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3" s="151">
        <f>Tabel3[[#This Row],[M2 vloer ]]*Tabel3[[#This Row],[Uitvoerings-
momenten]]</f>
        <v>4700</v>
      </c>
      <c r="Q623" s="165">
        <f>VLOOKUP(Tabel3[[#This Row],[Frequentie]],Transformatie!$B$4:$D$12,3,0)</f>
        <v>10</v>
      </c>
      <c r="R623" s="26">
        <f>IF(Tabel3[[#This Row],[M2 op basis van uitvoeringsmomenten]]=0,0,VLOOKUP(Tabel3[[#This Row],[Ruimte categorie]],'4. Normen &amp; Tarieven'!$C$8:$L$27,Tabel3[[#This Row],[Transformatie]],0))</f>
        <v>100</v>
      </c>
      <c r="S623" s="26"/>
      <c r="T623" s="26"/>
      <c r="U623" s="26"/>
      <c r="V623" s="172">
        <f>IF(Tabel3[[#This Row],[Prestatienorm inschrijver]]=0,0,Tabel3[[#This Row],[M2 op basis van uitvoeringsmomenten]]/Tabel3[[#This Row],[Prestatienorm inschrijver]])</f>
        <v>47</v>
      </c>
      <c r="W623" s="174">
        <f>Tabel3[[#This Row],[Aantal uur per jaar]]*$V$4</f>
        <v>47</v>
      </c>
      <c r="X623" s="76"/>
    </row>
    <row r="624" spans="1:24" ht="14.1" customHeight="1" x14ac:dyDescent="0.25">
      <c r="A624" s="210" t="str">
        <f>_xlfn.CONCAT(Tabel3[[#This Row],[Locatie]],Tabel3[[#This Row],[Vloergroep]])</f>
        <v>De ParkenschoolHarde vloer</v>
      </c>
      <c r="C624" s="69" t="s">
        <v>367</v>
      </c>
      <c r="D624" s="70" t="s">
        <v>801</v>
      </c>
      <c r="E624" s="71" t="s">
        <v>8</v>
      </c>
      <c r="F624" s="72" t="s">
        <v>20</v>
      </c>
      <c r="G624" s="73" t="s">
        <v>368</v>
      </c>
      <c r="H624" s="73" t="s">
        <v>759</v>
      </c>
      <c r="I624" s="73" t="s">
        <v>22</v>
      </c>
      <c r="J624" s="73" t="s">
        <v>902</v>
      </c>
      <c r="K624" s="74">
        <v>3.6</v>
      </c>
      <c r="L624" s="157">
        <v>40</v>
      </c>
      <c r="M624" s="158" t="s">
        <v>879</v>
      </c>
      <c r="N624" s="158">
        <f>IF(Tabel3[[#This Row],[Uitvoerings-
momenten]]=0,0,Tabel3[[#This Row],[M2 vloer ]])</f>
        <v>3.6</v>
      </c>
      <c r="O6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4" s="151">
        <f>Tabel3[[#This Row],[M2 vloer ]]*Tabel3[[#This Row],[Uitvoerings-
momenten]]</f>
        <v>720</v>
      </c>
      <c r="Q624" s="165">
        <f>VLOOKUP(Tabel3[[#This Row],[Frequentie]],Transformatie!$B$4:$D$12,3,0)</f>
        <v>10</v>
      </c>
      <c r="R624" s="26">
        <f>IF(Tabel3[[#This Row],[M2 op basis van uitvoeringsmomenten]]=0,0,VLOOKUP(Tabel3[[#This Row],[Ruimte categorie]],'4. Normen &amp; Tarieven'!$C$8:$L$27,Tabel3[[#This Row],[Transformatie]],0))</f>
        <v>100</v>
      </c>
      <c r="S624" s="26"/>
      <c r="T624" s="26"/>
      <c r="U624" s="26"/>
      <c r="V624" s="172">
        <f>IF(Tabel3[[#This Row],[Prestatienorm inschrijver]]=0,0,Tabel3[[#This Row],[M2 op basis van uitvoeringsmomenten]]/Tabel3[[#This Row],[Prestatienorm inschrijver]])</f>
        <v>7.2</v>
      </c>
      <c r="W624" s="174">
        <f>Tabel3[[#This Row],[Aantal uur per jaar]]*$V$4</f>
        <v>7.2</v>
      </c>
      <c r="X624" s="76"/>
    </row>
    <row r="625" spans="1:24" ht="14.1" customHeight="1" x14ac:dyDescent="0.25">
      <c r="A625" s="210" t="str">
        <f>_xlfn.CONCAT(Tabel3[[#This Row],[Locatie]],Tabel3[[#This Row],[Vloergroep]])</f>
        <v>De ParkenschoolLino</v>
      </c>
      <c r="C625" s="69" t="s">
        <v>367</v>
      </c>
      <c r="D625" s="70" t="s">
        <v>801</v>
      </c>
      <c r="E625" s="71" t="s">
        <v>8</v>
      </c>
      <c r="F625" s="72" t="s">
        <v>23</v>
      </c>
      <c r="G625" s="73" t="s">
        <v>115</v>
      </c>
      <c r="H625" s="73" t="s">
        <v>756</v>
      </c>
      <c r="I625" s="73" t="s">
        <v>17</v>
      </c>
      <c r="J625" s="73" t="s">
        <v>903</v>
      </c>
      <c r="K625" s="74">
        <v>2.4</v>
      </c>
      <c r="L625" s="157">
        <v>40</v>
      </c>
      <c r="M625" s="158" t="s">
        <v>886</v>
      </c>
      <c r="N625" s="158">
        <f>IF(Tabel3[[#This Row],[Uitvoerings-
momenten]]=0,0,Tabel3[[#This Row],[M2 vloer ]])</f>
        <v>0</v>
      </c>
      <c r="O6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5" s="151">
        <f>Tabel3[[#This Row],[M2 vloer ]]*Tabel3[[#This Row],[Uitvoerings-
momenten]]</f>
        <v>0</v>
      </c>
      <c r="Q625" s="165">
        <f>VLOOKUP(Tabel3[[#This Row],[Frequentie]],Transformatie!$B$4:$D$12,3,0)</f>
        <v>0</v>
      </c>
      <c r="R625" s="26">
        <f>IF(Tabel3[[#This Row],[M2 op basis van uitvoeringsmomenten]]=0,0,VLOOKUP(Tabel3[[#This Row],[Ruimte categorie]],'4. Normen &amp; Tarieven'!$C$8:$L$27,Tabel3[[#This Row],[Transformatie]],0))</f>
        <v>0</v>
      </c>
      <c r="S625" s="26"/>
      <c r="T625" s="26"/>
      <c r="U625" s="26"/>
      <c r="V625" s="172">
        <f>IF(Tabel3[[#This Row],[Prestatienorm inschrijver]]=0,0,Tabel3[[#This Row],[M2 op basis van uitvoeringsmomenten]]/Tabel3[[#This Row],[Prestatienorm inschrijver]])</f>
        <v>0</v>
      </c>
      <c r="W625" s="174">
        <f>Tabel3[[#This Row],[Aantal uur per jaar]]*$V$4</f>
        <v>0</v>
      </c>
      <c r="X625" s="76"/>
    </row>
    <row r="626" spans="1:24" ht="14.1" customHeight="1" x14ac:dyDescent="0.25">
      <c r="A626" s="210" t="str">
        <f>_xlfn.CONCAT(Tabel3[[#This Row],[Locatie]],Tabel3[[#This Row],[Vloergroep]])</f>
        <v>De ParkenschoolLino</v>
      </c>
      <c r="C626" s="69" t="s">
        <v>367</v>
      </c>
      <c r="D626" s="70" t="s">
        <v>801</v>
      </c>
      <c r="E626" s="71" t="s">
        <v>8</v>
      </c>
      <c r="F626" s="72" t="s">
        <v>26</v>
      </c>
      <c r="G626" s="73" t="s">
        <v>41</v>
      </c>
      <c r="H626" s="73" t="s">
        <v>658</v>
      </c>
      <c r="I626" s="73" t="s">
        <v>17</v>
      </c>
      <c r="J626" s="73" t="s">
        <v>903</v>
      </c>
      <c r="K626" s="74">
        <v>60.6</v>
      </c>
      <c r="L626" s="157">
        <v>40</v>
      </c>
      <c r="M626" s="158" t="s">
        <v>879</v>
      </c>
      <c r="N626" s="158">
        <f>IF(Tabel3[[#This Row],[Uitvoerings-
momenten]]=0,0,Tabel3[[#This Row],[M2 vloer ]])</f>
        <v>60.6</v>
      </c>
      <c r="O6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6" s="151">
        <f>Tabel3[[#This Row],[M2 vloer ]]*Tabel3[[#This Row],[Uitvoerings-
momenten]]</f>
        <v>12120</v>
      </c>
      <c r="Q626" s="165">
        <f>VLOOKUP(Tabel3[[#This Row],[Frequentie]],Transformatie!$B$4:$D$12,3,0)</f>
        <v>10</v>
      </c>
      <c r="R626" s="26">
        <f>IF(Tabel3[[#This Row],[M2 op basis van uitvoeringsmomenten]]=0,0,VLOOKUP(Tabel3[[#This Row],[Ruimte categorie]],'4. Normen &amp; Tarieven'!$C$8:$L$27,Tabel3[[#This Row],[Transformatie]],0))</f>
        <v>100</v>
      </c>
      <c r="S626" s="26"/>
      <c r="T626" s="26"/>
      <c r="U626" s="26"/>
      <c r="V626" s="172">
        <f>IF(Tabel3[[#This Row],[Prestatienorm inschrijver]]=0,0,Tabel3[[#This Row],[M2 op basis van uitvoeringsmomenten]]/Tabel3[[#This Row],[Prestatienorm inschrijver]])</f>
        <v>121.2</v>
      </c>
      <c r="W626" s="174">
        <f>Tabel3[[#This Row],[Aantal uur per jaar]]*$V$4</f>
        <v>121.2</v>
      </c>
      <c r="X626" s="76"/>
    </row>
    <row r="627" spans="1:24" ht="14.1" customHeight="1" x14ac:dyDescent="0.25">
      <c r="A627" s="210" t="str">
        <f>_xlfn.CONCAT(Tabel3[[#This Row],[Locatie]],Tabel3[[#This Row],[Vloergroep]])</f>
        <v>De ParkenschoolLino</v>
      </c>
      <c r="C627" s="69" t="s">
        <v>367</v>
      </c>
      <c r="D627" s="70" t="s">
        <v>801</v>
      </c>
      <c r="E627" s="71" t="s">
        <v>8</v>
      </c>
      <c r="F627" s="72" t="s">
        <v>28</v>
      </c>
      <c r="G627" s="70" t="s">
        <v>19</v>
      </c>
      <c r="H627" s="73" t="s">
        <v>761</v>
      </c>
      <c r="I627" s="73" t="s">
        <v>17</v>
      </c>
      <c r="J627" s="73" t="s">
        <v>903</v>
      </c>
      <c r="K627" s="74">
        <v>32.700000000000003</v>
      </c>
      <c r="L627" s="157">
        <v>40</v>
      </c>
      <c r="M627" s="158" t="s">
        <v>879</v>
      </c>
      <c r="N627" s="158">
        <f>IF(Tabel3[[#This Row],[Uitvoerings-
momenten]]=0,0,Tabel3[[#This Row],[M2 vloer ]])</f>
        <v>32.700000000000003</v>
      </c>
      <c r="O6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7" s="151">
        <f>Tabel3[[#This Row],[M2 vloer ]]*Tabel3[[#This Row],[Uitvoerings-
momenten]]</f>
        <v>6540.0000000000009</v>
      </c>
      <c r="Q627" s="165">
        <f>VLOOKUP(Tabel3[[#This Row],[Frequentie]],Transformatie!$B$4:$D$12,3,0)</f>
        <v>10</v>
      </c>
      <c r="R627" s="26">
        <f>IF(Tabel3[[#This Row],[M2 op basis van uitvoeringsmomenten]]=0,0,VLOOKUP(Tabel3[[#This Row],[Ruimte categorie]],'4. Normen &amp; Tarieven'!$C$8:$L$27,Tabel3[[#This Row],[Transformatie]],0))</f>
        <v>100</v>
      </c>
      <c r="S627" s="26"/>
      <c r="T627" s="26"/>
      <c r="U627" s="26"/>
      <c r="V627" s="172">
        <f>IF(Tabel3[[#This Row],[Prestatienorm inschrijver]]=0,0,Tabel3[[#This Row],[M2 op basis van uitvoeringsmomenten]]/Tabel3[[#This Row],[Prestatienorm inschrijver]])</f>
        <v>65.400000000000006</v>
      </c>
      <c r="W627" s="174">
        <f>Tabel3[[#This Row],[Aantal uur per jaar]]*$V$4</f>
        <v>65.400000000000006</v>
      </c>
      <c r="X627" s="78"/>
    </row>
    <row r="628" spans="1:24" ht="14.1" customHeight="1" x14ac:dyDescent="0.25">
      <c r="A628" s="210" t="str">
        <f>_xlfn.CONCAT(Tabel3[[#This Row],[Locatie]],Tabel3[[#This Row],[Vloergroep]])</f>
        <v>De ParkenschoolHarde vloer</v>
      </c>
      <c r="C628" s="69" t="s">
        <v>367</v>
      </c>
      <c r="D628" s="70" t="s">
        <v>801</v>
      </c>
      <c r="E628" s="71" t="s">
        <v>8</v>
      </c>
      <c r="F628" s="72" t="s">
        <v>30</v>
      </c>
      <c r="G628" s="73" t="s">
        <v>21</v>
      </c>
      <c r="H628" s="73" t="s">
        <v>760</v>
      </c>
      <c r="I628" s="73" t="s">
        <v>22</v>
      </c>
      <c r="J628" s="73" t="s">
        <v>902</v>
      </c>
      <c r="K628" s="74">
        <v>5.4</v>
      </c>
      <c r="L628" s="157">
        <v>40</v>
      </c>
      <c r="M628" s="158" t="s">
        <v>879</v>
      </c>
      <c r="N628" s="158">
        <f>IF(Tabel3[[#This Row],[Uitvoerings-
momenten]]=0,0,Tabel3[[#This Row],[M2 vloer ]])</f>
        <v>5.4</v>
      </c>
      <c r="O6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8" s="151">
        <f>Tabel3[[#This Row],[M2 vloer ]]*Tabel3[[#This Row],[Uitvoerings-
momenten]]</f>
        <v>1080</v>
      </c>
      <c r="Q628" s="165">
        <f>VLOOKUP(Tabel3[[#This Row],[Frequentie]],Transformatie!$B$4:$D$12,3,0)</f>
        <v>10</v>
      </c>
      <c r="R628" s="26">
        <f>IF(Tabel3[[#This Row],[M2 op basis van uitvoeringsmomenten]]=0,0,VLOOKUP(Tabel3[[#This Row],[Ruimte categorie]],'4. Normen &amp; Tarieven'!$C$8:$L$27,Tabel3[[#This Row],[Transformatie]],0))</f>
        <v>100</v>
      </c>
      <c r="S628" s="26"/>
      <c r="T628" s="26"/>
      <c r="U628" s="26"/>
      <c r="V628" s="172">
        <f>IF(Tabel3[[#This Row],[Prestatienorm inschrijver]]=0,0,Tabel3[[#This Row],[M2 op basis van uitvoeringsmomenten]]/Tabel3[[#This Row],[Prestatienorm inschrijver]])</f>
        <v>10.8</v>
      </c>
      <c r="W628" s="174">
        <f>Tabel3[[#This Row],[Aantal uur per jaar]]*$V$4</f>
        <v>10.8</v>
      </c>
      <c r="X628" s="76"/>
    </row>
    <row r="629" spans="1:24" ht="14.1" customHeight="1" x14ac:dyDescent="0.25">
      <c r="A629" s="210" t="str">
        <f>_xlfn.CONCAT(Tabel3[[#This Row],[Locatie]],Tabel3[[#This Row],[Vloergroep]])</f>
        <v>De ParkenschoolLino</v>
      </c>
      <c r="C629" s="69" t="s">
        <v>367</v>
      </c>
      <c r="D629" s="70" t="s">
        <v>801</v>
      </c>
      <c r="E629" s="71" t="s">
        <v>8</v>
      </c>
      <c r="F629" s="72" t="s">
        <v>34</v>
      </c>
      <c r="G629" s="73" t="s">
        <v>51</v>
      </c>
      <c r="H629" s="73" t="s">
        <v>756</v>
      </c>
      <c r="I629" s="73" t="s">
        <v>17</v>
      </c>
      <c r="J629" s="73" t="s">
        <v>903</v>
      </c>
      <c r="K629" s="74">
        <v>2.2000000000000002</v>
      </c>
      <c r="L629" s="157">
        <v>40</v>
      </c>
      <c r="M629" s="158" t="s">
        <v>886</v>
      </c>
      <c r="N629" s="158">
        <f>IF(Tabel3[[#This Row],[Uitvoerings-
momenten]]=0,0,Tabel3[[#This Row],[M2 vloer ]])</f>
        <v>0</v>
      </c>
      <c r="O6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9" s="151">
        <f>Tabel3[[#This Row],[M2 vloer ]]*Tabel3[[#This Row],[Uitvoerings-
momenten]]</f>
        <v>0</v>
      </c>
      <c r="Q629" s="165">
        <f>VLOOKUP(Tabel3[[#This Row],[Frequentie]],Transformatie!$B$4:$D$12,3,0)</f>
        <v>0</v>
      </c>
      <c r="R629" s="26">
        <f>IF(Tabel3[[#This Row],[M2 op basis van uitvoeringsmomenten]]=0,0,VLOOKUP(Tabel3[[#This Row],[Ruimte categorie]],'4. Normen &amp; Tarieven'!$C$8:$L$27,Tabel3[[#This Row],[Transformatie]],0))</f>
        <v>0</v>
      </c>
      <c r="S629" s="26"/>
      <c r="T629" s="26"/>
      <c r="U629" s="26"/>
      <c r="V629" s="172">
        <f>IF(Tabel3[[#This Row],[Prestatienorm inschrijver]]=0,0,Tabel3[[#This Row],[M2 op basis van uitvoeringsmomenten]]/Tabel3[[#This Row],[Prestatienorm inschrijver]])</f>
        <v>0</v>
      </c>
      <c r="W629" s="174">
        <f>Tabel3[[#This Row],[Aantal uur per jaar]]*$V$4</f>
        <v>0</v>
      </c>
      <c r="X629" s="76"/>
    </row>
    <row r="630" spans="1:24" ht="14.1" customHeight="1" x14ac:dyDescent="0.25">
      <c r="A630" s="210" t="str">
        <f>_xlfn.CONCAT(Tabel3[[#This Row],[Locatie]],Tabel3[[#This Row],[Vloergroep]])</f>
        <v>De ParkenschoolLino</v>
      </c>
      <c r="C630" s="69" t="s">
        <v>367</v>
      </c>
      <c r="D630" s="70" t="s">
        <v>801</v>
      </c>
      <c r="E630" s="71" t="s">
        <v>8</v>
      </c>
      <c r="F630" s="72" t="s">
        <v>36</v>
      </c>
      <c r="G630" s="73" t="s">
        <v>41</v>
      </c>
      <c r="H630" s="73" t="s">
        <v>658</v>
      </c>
      <c r="I630" s="73" t="s">
        <v>17</v>
      </c>
      <c r="J630" s="73" t="s">
        <v>903</v>
      </c>
      <c r="K630" s="74">
        <v>60.6</v>
      </c>
      <c r="L630" s="157">
        <v>40</v>
      </c>
      <c r="M630" s="158" t="s">
        <v>879</v>
      </c>
      <c r="N630" s="158">
        <f>IF(Tabel3[[#This Row],[Uitvoerings-
momenten]]=0,0,Tabel3[[#This Row],[M2 vloer ]])</f>
        <v>60.6</v>
      </c>
      <c r="O6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0" s="151">
        <f>Tabel3[[#This Row],[M2 vloer ]]*Tabel3[[#This Row],[Uitvoerings-
momenten]]</f>
        <v>12120</v>
      </c>
      <c r="Q630" s="165">
        <f>VLOOKUP(Tabel3[[#This Row],[Frequentie]],Transformatie!$B$4:$D$12,3,0)</f>
        <v>10</v>
      </c>
      <c r="R630" s="26">
        <f>IF(Tabel3[[#This Row],[M2 op basis van uitvoeringsmomenten]]=0,0,VLOOKUP(Tabel3[[#This Row],[Ruimte categorie]],'4. Normen &amp; Tarieven'!$C$8:$L$27,Tabel3[[#This Row],[Transformatie]],0))</f>
        <v>100</v>
      </c>
      <c r="S630" s="26"/>
      <c r="T630" s="26"/>
      <c r="U630" s="26"/>
      <c r="V630" s="172">
        <f>IF(Tabel3[[#This Row],[Prestatienorm inschrijver]]=0,0,Tabel3[[#This Row],[M2 op basis van uitvoeringsmomenten]]/Tabel3[[#This Row],[Prestatienorm inschrijver]])</f>
        <v>121.2</v>
      </c>
      <c r="W630" s="174">
        <f>Tabel3[[#This Row],[Aantal uur per jaar]]*$V$4</f>
        <v>121.2</v>
      </c>
      <c r="X630" s="76"/>
    </row>
    <row r="631" spans="1:24" ht="14.1" customHeight="1" x14ac:dyDescent="0.25">
      <c r="A631" s="210" t="str">
        <f>_xlfn.CONCAT(Tabel3[[#This Row],[Locatie]],Tabel3[[#This Row],[Vloergroep]])</f>
        <v>De ParkenschoolTapijt</v>
      </c>
      <c r="C631" s="69" t="s">
        <v>367</v>
      </c>
      <c r="D631" s="70" t="s">
        <v>801</v>
      </c>
      <c r="E631" s="71" t="s">
        <v>8</v>
      </c>
      <c r="F631" s="72" t="s">
        <v>38</v>
      </c>
      <c r="G631" s="73" t="s">
        <v>13</v>
      </c>
      <c r="H631" s="73" t="s">
        <v>761</v>
      </c>
      <c r="I631" s="73" t="s">
        <v>14</v>
      </c>
      <c r="J631" s="73" t="s">
        <v>14</v>
      </c>
      <c r="K631" s="74">
        <v>11</v>
      </c>
      <c r="L631" s="157">
        <v>40</v>
      </c>
      <c r="M631" s="158" t="s">
        <v>879</v>
      </c>
      <c r="N631" s="158">
        <f>IF(Tabel3[[#This Row],[Uitvoerings-
momenten]]=0,0,Tabel3[[#This Row],[M2 vloer ]])</f>
        <v>11</v>
      </c>
      <c r="O6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1" s="151">
        <f>Tabel3[[#This Row],[M2 vloer ]]*Tabel3[[#This Row],[Uitvoerings-
momenten]]</f>
        <v>2200</v>
      </c>
      <c r="Q631" s="165">
        <f>VLOOKUP(Tabel3[[#This Row],[Frequentie]],Transformatie!$B$4:$D$12,3,0)</f>
        <v>10</v>
      </c>
      <c r="R631" s="26">
        <f>IF(Tabel3[[#This Row],[M2 op basis van uitvoeringsmomenten]]=0,0,VLOOKUP(Tabel3[[#This Row],[Ruimte categorie]],'4. Normen &amp; Tarieven'!$C$8:$L$27,Tabel3[[#This Row],[Transformatie]],0))</f>
        <v>100</v>
      </c>
      <c r="S631" s="26"/>
      <c r="T631" s="26"/>
      <c r="U631" s="26"/>
      <c r="V631" s="172">
        <f>IF(Tabel3[[#This Row],[Prestatienorm inschrijver]]=0,0,Tabel3[[#This Row],[M2 op basis van uitvoeringsmomenten]]/Tabel3[[#This Row],[Prestatienorm inschrijver]])</f>
        <v>22</v>
      </c>
      <c r="W631" s="174">
        <f>Tabel3[[#This Row],[Aantal uur per jaar]]*$V$4</f>
        <v>22</v>
      </c>
      <c r="X631" s="78"/>
    </row>
    <row r="632" spans="1:24" ht="14.1" customHeight="1" x14ac:dyDescent="0.25">
      <c r="A632" s="210" t="str">
        <f>_xlfn.CONCAT(Tabel3[[#This Row],[Locatie]],Tabel3[[#This Row],[Vloergroep]])</f>
        <v>De ParkenschoolLino</v>
      </c>
      <c r="C632" s="69" t="s">
        <v>367</v>
      </c>
      <c r="D632" s="70" t="s">
        <v>801</v>
      </c>
      <c r="E632" s="71" t="s">
        <v>8</v>
      </c>
      <c r="F632" s="72" t="s">
        <v>40</v>
      </c>
      <c r="G632" s="73" t="s">
        <v>47</v>
      </c>
      <c r="H632" s="77" t="s">
        <v>758</v>
      </c>
      <c r="I632" s="73" t="s">
        <v>17</v>
      </c>
      <c r="J632" s="73" t="s">
        <v>903</v>
      </c>
      <c r="K632" s="74">
        <v>68.099999999999994</v>
      </c>
      <c r="L632" s="157">
        <v>40</v>
      </c>
      <c r="M632" s="158" t="s">
        <v>879</v>
      </c>
      <c r="N632" s="158">
        <f>IF(Tabel3[[#This Row],[Uitvoerings-
momenten]]=0,0,Tabel3[[#This Row],[M2 vloer ]])</f>
        <v>68.099999999999994</v>
      </c>
      <c r="O6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2" s="151">
        <f>Tabel3[[#This Row],[M2 vloer ]]*Tabel3[[#This Row],[Uitvoerings-
momenten]]</f>
        <v>13619.999999999998</v>
      </c>
      <c r="Q632" s="165">
        <f>VLOOKUP(Tabel3[[#This Row],[Frequentie]],Transformatie!$B$4:$D$12,3,0)</f>
        <v>10</v>
      </c>
      <c r="R632" s="26">
        <f>IF(Tabel3[[#This Row],[M2 op basis van uitvoeringsmomenten]]=0,0,VLOOKUP(Tabel3[[#This Row],[Ruimte categorie]],'4. Normen &amp; Tarieven'!$C$8:$L$27,Tabel3[[#This Row],[Transformatie]],0))</f>
        <v>100</v>
      </c>
      <c r="S632" s="26"/>
      <c r="T632" s="26"/>
      <c r="U632" s="26"/>
      <c r="V632" s="172">
        <f>IF(Tabel3[[#This Row],[Prestatienorm inschrijver]]=0,0,Tabel3[[#This Row],[M2 op basis van uitvoeringsmomenten]]/Tabel3[[#This Row],[Prestatienorm inschrijver]])</f>
        <v>136.19999999999999</v>
      </c>
      <c r="W632" s="174">
        <f>Tabel3[[#This Row],[Aantal uur per jaar]]*$V$4</f>
        <v>136.19999999999999</v>
      </c>
      <c r="X632" s="76"/>
    </row>
    <row r="633" spans="1:24" ht="14.1" customHeight="1" x14ac:dyDescent="0.25">
      <c r="A633" s="210" t="str">
        <f>_xlfn.CONCAT(Tabel3[[#This Row],[Locatie]],Tabel3[[#This Row],[Vloergroep]])</f>
        <v>De ParkenschoolLino</v>
      </c>
      <c r="C633" s="69" t="s">
        <v>367</v>
      </c>
      <c r="D633" s="70" t="s">
        <v>801</v>
      </c>
      <c r="E633" s="71" t="s">
        <v>8</v>
      </c>
      <c r="F633" s="72" t="s">
        <v>42</v>
      </c>
      <c r="G633" s="70" t="s">
        <v>139</v>
      </c>
      <c r="H633" s="73" t="s">
        <v>770</v>
      </c>
      <c r="I633" s="73" t="s">
        <v>17</v>
      </c>
      <c r="J633" s="73" t="s">
        <v>903</v>
      </c>
      <c r="K633" s="74">
        <v>42.1</v>
      </c>
      <c r="L633" s="157">
        <v>40</v>
      </c>
      <c r="M633" s="158" t="s">
        <v>879</v>
      </c>
      <c r="N633" s="158">
        <f>IF(Tabel3[[#This Row],[Uitvoerings-
momenten]]=0,0,Tabel3[[#This Row],[M2 vloer ]])</f>
        <v>42.1</v>
      </c>
      <c r="O6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3" s="151">
        <f>Tabel3[[#This Row],[M2 vloer ]]*Tabel3[[#This Row],[Uitvoerings-
momenten]]</f>
        <v>8420</v>
      </c>
      <c r="Q633" s="165">
        <f>VLOOKUP(Tabel3[[#This Row],[Frequentie]],Transformatie!$B$4:$D$12,3,0)</f>
        <v>10</v>
      </c>
      <c r="R633" s="26">
        <f>IF(Tabel3[[#This Row],[M2 op basis van uitvoeringsmomenten]]=0,0,VLOOKUP(Tabel3[[#This Row],[Ruimte categorie]],'4. Normen &amp; Tarieven'!$C$8:$L$27,Tabel3[[#This Row],[Transformatie]],0))</f>
        <v>100</v>
      </c>
      <c r="S633" s="26"/>
      <c r="T633" s="26"/>
      <c r="U633" s="26"/>
      <c r="V633" s="172">
        <f>IF(Tabel3[[#This Row],[Prestatienorm inschrijver]]=0,0,Tabel3[[#This Row],[M2 op basis van uitvoeringsmomenten]]/Tabel3[[#This Row],[Prestatienorm inschrijver]])</f>
        <v>84.2</v>
      </c>
      <c r="W633" s="174">
        <f>Tabel3[[#This Row],[Aantal uur per jaar]]*$V$4</f>
        <v>84.2</v>
      </c>
      <c r="X633" s="78"/>
    </row>
    <row r="634" spans="1:24" ht="14.1" customHeight="1" x14ac:dyDescent="0.25">
      <c r="A634" s="210" t="str">
        <f>_xlfn.CONCAT(Tabel3[[#This Row],[Locatie]],Tabel3[[#This Row],[Vloergroep]])</f>
        <v>De ParkenschoolLino</v>
      </c>
      <c r="C634" s="69" t="s">
        <v>367</v>
      </c>
      <c r="D634" s="70" t="s">
        <v>801</v>
      </c>
      <c r="E634" s="71" t="s">
        <v>8</v>
      </c>
      <c r="F634" s="72" t="s">
        <v>43</v>
      </c>
      <c r="G634" s="73" t="s">
        <v>47</v>
      </c>
      <c r="H634" s="77" t="s">
        <v>758</v>
      </c>
      <c r="I634" s="73" t="s">
        <v>17</v>
      </c>
      <c r="J634" s="73" t="s">
        <v>903</v>
      </c>
      <c r="K634" s="74">
        <v>68.099999999999994</v>
      </c>
      <c r="L634" s="157">
        <v>40</v>
      </c>
      <c r="M634" s="158" t="s">
        <v>879</v>
      </c>
      <c r="N634" s="158">
        <f>IF(Tabel3[[#This Row],[Uitvoerings-
momenten]]=0,0,Tabel3[[#This Row],[M2 vloer ]])</f>
        <v>68.099999999999994</v>
      </c>
      <c r="O6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4" s="151">
        <f>Tabel3[[#This Row],[M2 vloer ]]*Tabel3[[#This Row],[Uitvoerings-
momenten]]</f>
        <v>13619.999999999998</v>
      </c>
      <c r="Q634" s="165">
        <f>VLOOKUP(Tabel3[[#This Row],[Frequentie]],Transformatie!$B$4:$D$12,3,0)</f>
        <v>10</v>
      </c>
      <c r="R634" s="26">
        <f>IF(Tabel3[[#This Row],[M2 op basis van uitvoeringsmomenten]]=0,0,VLOOKUP(Tabel3[[#This Row],[Ruimte categorie]],'4. Normen &amp; Tarieven'!$C$8:$L$27,Tabel3[[#This Row],[Transformatie]],0))</f>
        <v>100</v>
      </c>
      <c r="S634" s="26"/>
      <c r="T634" s="26"/>
      <c r="U634" s="26"/>
      <c r="V634" s="172">
        <f>IF(Tabel3[[#This Row],[Prestatienorm inschrijver]]=0,0,Tabel3[[#This Row],[M2 op basis van uitvoeringsmomenten]]/Tabel3[[#This Row],[Prestatienorm inschrijver]])</f>
        <v>136.19999999999999</v>
      </c>
      <c r="W634" s="174">
        <f>Tabel3[[#This Row],[Aantal uur per jaar]]*$V$4</f>
        <v>136.19999999999999</v>
      </c>
      <c r="X634" s="76"/>
    </row>
    <row r="635" spans="1:24" ht="14.1" customHeight="1" x14ac:dyDescent="0.25">
      <c r="A635" s="210" t="str">
        <f>_xlfn.CONCAT(Tabel3[[#This Row],[Locatie]],Tabel3[[#This Row],[Vloergroep]])</f>
        <v>De ParkenschoolHarde vloer</v>
      </c>
      <c r="C635" s="69" t="s">
        <v>367</v>
      </c>
      <c r="D635" s="70" t="s">
        <v>801</v>
      </c>
      <c r="E635" s="71" t="s">
        <v>8</v>
      </c>
      <c r="F635" s="72" t="s">
        <v>44</v>
      </c>
      <c r="G635" s="73" t="s">
        <v>21</v>
      </c>
      <c r="H635" s="73" t="s">
        <v>760</v>
      </c>
      <c r="I635" s="73" t="s">
        <v>22</v>
      </c>
      <c r="J635" s="73" t="s">
        <v>902</v>
      </c>
      <c r="K635" s="74">
        <v>8.1</v>
      </c>
      <c r="L635" s="157">
        <v>40</v>
      </c>
      <c r="M635" s="158" t="s">
        <v>879</v>
      </c>
      <c r="N635" s="158">
        <f>IF(Tabel3[[#This Row],[Uitvoerings-
momenten]]=0,0,Tabel3[[#This Row],[M2 vloer ]])</f>
        <v>8.1</v>
      </c>
      <c r="O6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5" s="151">
        <f>Tabel3[[#This Row],[M2 vloer ]]*Tabel3[[#This Row],[Uitvoerings-
momenten]]</f>
        <v>1620</v>
      </c>
      <c r="Q635" s="165">
        <f>VLOOKUP(Tabel3[[#This Row],[Frequentie]],Transformatie!$B$4:$D$12,3,0)</f>
        <v>10</v>
      </c>
      <c r="R635" s="26">
        <f>IF(Tabel3[[#This Row],[M2 op basis van uitvoeringsmomenten]]=0,0,VLOOKUP(Tabel3[[#This Row],[Ruimte categorie]],'4. Normen &amp; Tarieven'!$C$8:$L$27,Tabel3[[#This Row],[Transformatie]],0))</f>
        <v>100</v>
      </c>
      <c r="S635" s="26"/>
      <c r="T635" s="26"/>
      <c r="U635" s="26"/>
      <c r="V635" s="172">
        <f>IF(Tabel3[[#This Row],[Prestatienorm inschrijver]]=0,0,Tabel3[[#This Row],[M2 op basis van uitvoeringsmomenten]]/Tabel3[[#This Row],[Prestatienorm inschrijver]])</f>
        <v>16.2</v>
      </c>
      <c r="W635" s="174">
        <f>Tabel3[[#This Row],[Aantal uur per jaar]]*$V$4</f>
        <v>16.2</v>
      </c>
      <c r="X635" s="76"/>
    </row>
    <row r="636" spans="1:24" ht="14.1" customHeight="1" x14ac:dyDescent="0.25">
      <c r="A636" s="210" t="str">
        <f>_xlfn.CONCAT(Tabel3[[#This Row],[Locatie]],Tabel3[[#This Row],[Vloergroep]])</f>
        <v>De ParkenschoolLino</v>
      </c>
      <c r="C636" s="69" t="s">
        <v>367</v>
      </c>
      <c r="D636" s="70" t="s">
        <v>801</v>
      </c>
      <c r="E636" s="71" t="s">
        <v>8</v>
      </c>
      <c r="F636" s="72" t="s">
        <v>45</v>
      </c>
      <c r="G636" s="73" t="s">
        <v>47</v>
      </c>
      <c r="H636" s="77" t="s">
        <v>758</v>
      </c>
      <c r="I636" s="73" t="s">
        <v>17</v>
      </c>
      <c r="J636" s="73" t="s">
        <v>903</v>
      </c>
      <c r="K636" s="74">
        <v>68.099999999999994</v>
      </c>
      <c r="L636" s="157">
        <v>40</v>
      </c>
      <c r="M636" s="158" t="s">
        <v>879</v>
      </c>
      <c r="N636" s="158">
        <f>IF(Tabel3[[#This Row],[Uitvoerings-
momenten]]=0,0,Tabel3[[#This Row],[M2 vloer ]])</f>
        <v>68.099999999999994</v>
      </c>
      <c r="O6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6" s="151">
        <f>Tabel3[[#This Row],[M2 vloer ]]*Tabel3[[#This Row],[Uitvoerings-
momenten]]</f>
        <v>13619.999999999998</v>
      </c>
      <c r="Q636" s="165">
        <f>VLOOKUP(Tabel3[[#This Row],[Frequentie]],Transformatie!$B$4:$D$12,3,0)</f>
        <v>10</v>
      </c>
      <c r="R636" s="26">
        <f>IF(Tabel3[[#This Row],[M2 op basis van uitvoeringsmomenten]]=0,0,VLOOKUP(Tabel3[[#This Row],[Ruimte categorie]],'4. Normen &amp; Tarieven'!$C$8:$L$27,Tabel3[[#This Row],[Transformatie]],0))</f>
        <v>100</v>
      </c>
      <c r="S636" s="26"/>
      <c r="T636" s="26"/>
      <c r="U636" s="26"/>
      <c r="V636" s="172">
        <f>IF(Tabel3[[#This Row],[Prestatienorm inschrijver]]=0,0,Tabel3[[#This Row],[M2 op basis van uitvoeringsmomenten]]/Tabel3[[#This Row],[Prestatienorm inschrijver]])</f>
        <v>136.19999999999999</v>
      </c>
      <c r="W636" s="174">
        <f>Tabel3[[#This Row],[Aantal uur per jaar]]*$V$4</f>
        <v>136.19999999999999</v>
      </c>
      <c r="X636" s="76"/>
    </row>
    <row r="637" spans="1:24" ht="14.1" customHeight="1" x14ac:dyDescent="0.25">
      <c r="A637" s="210" t="str">
        <f>_xlfn.CONCAT(Tabel3[[#This Row],[Locatie]],Tabel3[[#This Row],[Vloergroep]])</f>
        <v>De ParkenschoolLino</v>
      </c>
      <c r="C637" s="69" t="s">
        <v>367</v>
      </c>
      <c r="D637" s="70" t="s">
        <v>801</v>
      </c>
      <c r="E637" s="71" t="s">
        <v>8</v>
      </c>
      <c r="F637" s="72" t="s">
        <v>46</v>
      </c>
      <c r="G637" s="73" t="s">
        <v>51</v>
      </c>
      <c r="H637" s="73" t="s">
        <v>756</v>
      </c>
      <c r="I637" s="73" t="s">
        <v>17</v>
      </c>
      <c r="J637" s="73" t="s">
        <v>903</v>
      </c>
      <c r="K637" s="74">
        <v>3.9</v>
      </c>
      <c r="L637" s="157">
        <v>40</v>
      </c>
      <c r="M637" s="158" t="s">
        <v>886</v>
      </c>
      <c r="N637" s="158">
        <f>IF(Tabel3[[#This Row],[Uitvoerings-
momenten]]=0,0,Tabel3[[#This Row],[M2 vloer ]])</f>
        <v>0</v>
      </c>
      <c r="O6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7" s="151">
        <f>Tabel3[[#This Row],[M2 vloer ]]*Tabel3[[#This Row],[Uitvoerings-
momenten]]</f>
        <v>0</v>
      </c>
      <c r="Q637" s="165">
        <f>VLOOKUP(Tabel3[[#This Row],[Frequentie]],Transformatie!$B$4:$D$12,3,0)</f>
        <v>0</v>
      </c>
      <c r="R637" s="26">
        <f>IF(Tabel3[[#This Row],[M2 op basis van uitvoeringsmomenten]]=0,0,VLOOKUP(Tabel3[[#This Row],[Ruimte categorie]],'4. Normen &amp; Tarieven'!$C$8:$L$27,Tabel3[[#This Row],[Transformatie]],0))</f>
        <v>0</v>
      </c>
      <c r="S637" s="26"/>
      <c r="T637" s="26"/>
      <c r="U637" s="26"/>
      <c r="V637" s="172">
        <f>IF(Tabel3[[#This Row],[Prestatienorm inschrijver]]=0,0,Tabel3[[#This Row],[M2 op basis van uitvoeringsmomenten]]/Tabel3[[#This Row],[Prestatienorm inschrijver]])</f>
        <v>0</v>
      </c>
      <c r="W637" s="174">
        <f>Tabel3[[#This Row],[Aantal uur per jaar]]*$V$4</f>
        <v>0</v>
      </c>
      <c r="X637" s="76"/>
    </row>
    <row r="638" spans="1:24" ht="14.1" customHeight="1" x14ac:dyDescent="0.25">
      <c r="A638" s="210" t="str">
        <f>_xlfn.CONCAT(Tabel3[[#This Row],[Locatie]],Tabel3[[#This Row],[Vloergroep]])</f>
        <v>De ParkenschoolLino</v>
      </c>
      <c r="C638" s="69" t="s">
        <v>367</v>
      </c>
      <c r="D638" s="70" t="s">
        <v>801</v>
      </c>
      <c r="E638" s="71" t="s">
        <v>8</v>
      </c>
      <c r="F638" s="72" t="s">
        <v>48</v>
      </c>
      <c r="G638" s="73" t="s">
        <v>153</v>
      </c>
      <c r="H638" s="73" t="s">
        <v>817</v>
      </c>
      <c r="I638" s="73" t="s">
        <v>17</v>
      </c>
      <c r="J638" s="73" t="s">
        <v>903</v>
      </c>
      <c r="K638" s="74">
        <v>87</v>
      </c>
      <c r="L638" s="157">
        <v>40</v>
      </c>
      <c r="M638" s="158" t="s">
        <v>879</v>
      </c>
      <c r="N638" s="158">
        <f>IF(Tabel3[[#This Row],[Uitvoerings-
momenten]]=0,0,Tabel3[[#This Row],[M2 vloer ]])</f>
        <v>87</v>
      </c>
      <c r="O6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8" s="151">
        <f>Tabel3[[#This Row],[M2 vloer ]]*Tabel3[[#This Row],[Uitvoerings-
momenten]]</f>
        <v>17400</v>
      </c>
      <c r="Q638" s="165">
        <f>VLOOKUP(Tabel3[[#This Row],[Frequentie]],Transformatie!$B$4:$D$12,3,0)</f>
        <v>10</v>
      </c>
      <c r="R638" s="26">
        <f>IF(Tabel3[[#This Row],[M2 op basis van uitvoeringsmomenten]]=0,0,VLOOKUP(Tabel3[[#This Row],[Ruimte categorie]],'4. Normen &amp; Tarieven'!$C$8:$L$27,Tabel3[[#This Row],[Transformatie]],0))</f>
        <v>100</v>
      </c>
      <c r="S638" s="26"/>
      <c r="T638" s="26"/>
      <c r="U638" s="26"/>
      <c r="V638" s="172">
        <f>IF(Tabel3[[#This Row],[Prestatienorm inschrijver]]=0,0,Tabel3[[#This Row],[M2 op basis van uitvoeringsmomenten]]/Tabel3[[#This Row],[Prestatienorm inschrijver]])</f>
        <v>174</v>
      </c>
      <c r="W638" s="174">
        <f>Tabel3[[#This Row],[Aantal uur per jaar]]*$V$4</f>
        <v>174</v>
      </c>
      <c r="X638" s="76"/>
    </row>
    <row r="639" spans="1:24" ht="14.1" customHeight="1" x14ac:dyDescent="0.25">
      <c r="A639" s="210" t="str">
        <f>_xlfn.CONCAT(Tabel3[[#This Row],[Locatie]],Tabel3[[#This Row],[Vloergroep]])</f>
        <v>De ParkenschoolLino</v>
      </c>
      <c r="C639" s="69" t="s">
        <v>367</v>
      </c>
      <c r="D639" s="70" t="s">
        <v>801</v>
      </c>
      <c r="E639" s="71" t="s">
        <v>8</v>
      </c>
      <c r="F639" s="72" t="s">
        <v>49</v>
      </c>
      <c r="G639" s="73" t="s">
        <v>51</v>
      </c>
      <c r="H639" s="73" t="s">
        <v>756</v>
      </c>
      <c r="I639" s="73" t="s">
        <v>17</v>
      </c>
      <c r="J639" s="73" t="s">
        <v>903</v>
      </c>
      <c r="K639" s="74">
        <v>2.2999999999999998</v>
      </c>
      <c r="L639" s="157">
        <v>40</v>
      </c>
      <c r="M639" s="158" t="s">
        <v>886</v>
      </c>
      <c r="N639" s="158">
        <f>IF(Tabel3[[#This Row],[Uitvoerings-
momenten]]=0,0,Tabel3[[#This Row],[M2 vloer ]])</f>
        <v>0</v>
      </c>
      <c r="O6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9" s="151">
        <f>Tabel3[[#This Row],[M2 vloer ]]*Tabel3[[#This Row],[Uitvoerings-
momenten]]</f>
        <v>0</v>
      </c>
      <c r="Q639" s="165">
        <f>VLOOKUP(Tabel3[[#This Row],[Frequentie]],Transformatie!$B$4:$D$12,3,0)</f>
        <v>0</v>
      </c>
      <c r="R639" s="26">
        <f>IF(Tabel3[[#This Row],[M2 op basis van uitvoeringsmomenten]]=0,0,VLOOKUP(Tabel3[[#This Row],[Ruimte categorie]],'4. Normen &amp; Tarieven'!$C$8:$L$27,Tabel3[[#This Row],[Transformatie]],0))</f>
        <v>0</v>
      </c>
      <c r="S639" s="26"/>
      <c r="T639" s="26"/>
      <c r="U639" s="26"/>
      <c r="V639" s="172">
        <f>IF(Tabel3[[#This Row],[Prestatienorm inschrijver]]=0,0,Tabel3[[#This Row],[M2 op basis van uitvoeringsmomenten]]/Tabel3[[#This Row],[Prestatienorm inschrijver]])</f>
        <v>0</v>
      </c>
      <c r="W639" s="174">
        <f>Tabel3[[#This Row],[Aantal uur per jaar]]*$V$4</f>
        <v>0</v>
      </c>
      <c r="X639" s="76"/>
    </row>
    <row r="640" spans="1:24" ht="14.1" customHeight="1" x14ac:dyDescent="0.25">
      <c r="A640" s="210" t="str">
        <f>_xlfn.CONCAT(Tabel3[[#This Row],[Locatie]],Tabel3[[#This Row],[Vloergroep]])</f>
        <v>De ParkenschoolLino</v>
      </c>
      <c r="C640" s="69" t="s">
        <v>367</v>
      </c>
      <c r="D640" s="70" t="s">
        <v>801</v>
      </c>
      <c r="E640" s="71" t="s">
        <v>8</v>
      </c>
      <c r="F640" s="72" t="s">
        <v>50</v>
      </c>
      <c r="G640" s="73" t="s">
        <v>369</v>
      </c>
      <c r="H640" s="73" t="s">
        <v>756</v>
      </c>
      <c r="I640" s="73" t="s">
        <v>17</v>
      </c>
      <c r="J640" s="73" t="s">
        <v>903</v>
      </c>
      <c r="K640" s="74">
        <v>2.5</v>
      </c>
      <c r="L640" s="157">
        <v>40</v>
      </c>
      <c r="M640" s="158" t="s">
        <v>886</v>
      </c>
      <c r="N640" s="158">
        <f>IF(Tabel3[[#This Row],[Uitvoerings-
momenten]]=0,0,Tabel3[[#This Row],[M2 vloer ]])</f>
        <v>0</v>
      </c>
      <c r="O6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0" s="151">
        <f>Tabel3[[#This Row],[M2 vloer ]]*Tabel3[[#This Row],[Uitvoerings-
momenten]]</f>
        <v>0</v>
      </c>
      <c r="Q640" s="165">
        <f>VLOOKUP(Tabel3[[#This Row],[Frequentie]],Transformatie!$B$4:$D$12,3,0)</f>
        <v>0</v>
      </c>
      <c r="R640" s="26">
        <f>IF(Tabel3[[#This Row],[M2 op basis van uitvoeringsmomenten]]=0,0,VLOOKUP(Tabel3[[#This Row],[Ruimte categorie]],'4. Normen &amp; Tarieven'!$C$8:$L$27,Tabel3[[#This Row],[Transformatie]],0))</f>
        <v>0</v>
      </c>
      <c r="S640" s="26"/>
      <c r="T640" s="26"/>
      <c r="U640" s="26"/>
      <c r="V640" s="172">
        <f>IF(Tabel3[[#This Row],[Prestatienorm inschrijver]]=0,0,Tabel3[[#This Row],[M2 op basis van uitvoeringsmomenten]]/Tabel3[[#This Row],[Prestatienorm inschrijver]])</f>
        <v>0</v>
      </c>
      <c r="W640" s="174">
        <f>Tabel3[[#This Row],[Aantal uur per jaar]]*$V$4</f>
        <v>0</v>
      </c>
      <c r="X640" s="76"/>
    </row>
    <row r="641" spans="1:24" ht="14.1" customHeight="1" x14ac:dyDescent="0.25">
      <c r="A641" s="210" t="str">
        <f>_xlfn.CONCAT(Tabel3[[#This Row],[Locatie]],Tabel3[[#This Row],[Vloergroep]])</f>
        <v>De ParkenschoolLino</v>
      </c>
      <c r="C641" s="69" t="s">
        <v>367</v>
      </c>
      <c r="D641" s="70" t="s">
        <v>801</v>
      </c>
      <c r="E641" s="71" t="s">
        <v>8</v>
      </c>
      <c r="F641" s="72" t="s">
        <v>52</v>
      </c>
      <c r="G641" s="73" t="s">
        <v>51</v>
      </c>
      <c r="H641" s="73" t="s">
        <v>756</v>
      </c>
      <c r="I641" s="73" t="s">
        <v>17</v>
      </c>
      <c r="J641" s="73" t="s">
        <v>903</v>
      </c>
      <c r="K641" s="74">
        <v>9</v>
      </c>
      <c r="L641" s="157">
        <v>40</v>
      </c>
      <c r="M641" s="158" t="s">
        <v>886</v>
      </c>
      <c r="N641" s="158">
        <f>IF(Tabel3[[#This Row],[Uitvoerings-
momenten]]=0,0,Tabel3[[#This Row],[M2 vloer ]])</f>
        <v>0</v>
      </c>
      <c r="O6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1" s="151">
        <f>Tabel3[[#This Row],[M2 vloer ]]*Tabel3[[#This Row],[Uitvoerings-
momenten]]</f>
        <v>0</v>
      </c>
      <c r="Q641" s="165">
        <f>VLOOKUP(Tabel3[[#This Row],[Frequentie]],Transformatie!$B$4:$D$12,3,0)</f>
        <v>0</v>
      </c>
      <c r="R641" s="26">
        <f>IF(Tabel3[[#This Row],[M2 op basis van uitvoeringsmomenten]]=0,0,VLOOKUP(Tabel3[[#This Row],[Ruimte categorie]],'4. Normen &amp; Tarieven'!$C$8:$L$27,Tabel3[[#This Row],[Transformatie]],0))</f>
        <v>0</v>
      </c>
      <c r="S641" s="26"/>
      <c r="T641" s="26"/>
      <c r="U641" s="26"/>
      <c r="V641" s="172">
        <f>IF(Tabel3[[#This Row],[Prestatienorm inschrijver]]=0,0,Tabel3[[#This Row],[M2 op basis van uitvoeringsmomenten]]/Tabel3[[#This Row],[Prestatienorm inschrijver]])</f>
        <v>0</v>
      </c>
      <c r="W641" s="174">
        <f>Tabel3[[#This Row],[Aantal uur per jaar]]*$V$4</f>
        <v>0</v>
      </c>
      <c r="X641" s="76"/>
    </row>
    <row r="642" spans="1:24" ht="14.1" customHeight="1" x14ac:dyDescent="0.25">
      <c r="A642" s="210" t="str">
        <f>_xlfn.CONCAT(Tabel3[[#This Row],[Locatie]],Tabel3[[#This Row],[Vloergroep]])</f>
        <v>De ParkenschoolLino</v>
      </c>
      <c r="C642" s="69" t="s">
        <v>367</v>
      </c>
      <c r="D642" s="70" t="s">
        <v>801</v>
      </c>
      <c r="E642" s="71" t="s">
        <v>8</v>
      </c>
      <c r="F642" s="72" t="s">
        <v>54</v>
      </c>
      <c r="G642" s="73" t="s">
        <v>51</v>
      </c>
      <c r="H642" s="73" t="s">
        <v>756</v>
      </c>
      <c r="I642" s="73" t="s">
        <v>17</v>
      </c>
      <c r="J642" s="73" t="s">
        <v>903</v>
      </c>
      <c r="K642" s="74">
        <v>2.2999999999999998</v>
      </c>
      <c r="L642" s="157">
        <v>40</v>
      </c>
      <c r="M642" s="158" t="s">
        <v>886</v>
      </c>
      <c r="N642" s="158">
        <f>IF(Tabel3[[#This Row],[Uitvoerings-
momenten]]=0,0,Tabel3[[#This Row],[M2 vloer ]])</f>
        <v>0</v>
      </c>
      <c r="O6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2" s="151">
        <f>Tabel3[[#This Row],[M2 vloer ]]*Tabel3[[#This Row],[Uitvoerings-
momenten]]</f>
        <v>0</v>
      </c>
      <c r="Q642" s="165">
        <f>VLOOKUP(Tabel3[[#This Row],[Frequentie]],Transformatie!$B$4:$D$12,3,0)</f>
        <v>0</v>
      </c>
      <c r="R642" s="26">
        <f>IF(Tabel3[[#This Row],[M2 op basis van uitvoeringsmomenten]]=0,0,VLOOKUP(Tabel3[[#This Row],[Ruimte categorie]],'4. Normen &amp; Tarieven'!$C$8:$L$27,Tabel3[[#This Row],[Transformatie]],0))</f>
        <v>0</v>
      </c>
      <c r="S642" s="26"/>
      <c r="T642" s="26"/>
      <c r="U642" s="26"/>
      <c r="V642" s="172">
        <f>IF(Tabel3[[#This Row],[Prestatienorm inschrijver]]=0,0,Tabel3[[#This Row],[M2 op basis van uitvoeringsmomenten]]/Tabel3[[#This Row],[Prestatienorm inschrijver]])</f>
        <v>0</v>
      </c>
      <c r="W642" s="174">
        <f>Tabel3[[#This Row],[Aantal uur per jaar]]*$V$4</f>
        <v>0</v>
      </c>
      <c r="X642" s="76"/>
    </row>
    <row r="643" spans="1:24" ht="14.1" customHeight="1" x14ac:dyDescent="0.25">
      <c r="A643" s="210" t="str">
        <f>_xlfn.CONCAT(Tabel3[[#This Row],[Locatie]],Tabel3[[#This Row],[Vloergroep]])</f>
        <v>De ParkenschoolLino</v>
      </c>
      <c r="C643" s="69" t="s">
        <v>367</v>
      </c>
      <c r="D643" s="70" t="s">
        <v>801</v>
      </c>
      <c r="E643" s="71" t="s">
        <v>8</v>
      </c>
      <c r="F643" s="72" t="s">
        <v>55</v>
      </c>
      <c r="G643" s="73" t="s">
        <v>370</v>
      </c>
      <c r="H643" s="73" t="s">
        <v>25</v>
      </c>
      <c r="I643" s="73" t="s">
        <v>17</v>
      </c>
      <c r="J643" s="73" t="s">
        <v>903</v>
      </c>
      <c r="K643" s="74">
        <v>18.899999999999999</v>
      </c>
      <c r="L643" s="157">
        <v>40</v>
      </c>
      <c r="M643" s="158" t="s">
        <v>877</v>
      </c>
      <c r="N643" s="158">
        <f>IF(Tabel3[[#This Row],[Uitvoerings-
momenten]]=0,0,Tabel3[[#This Row],[M2 vloer ]])</f>
        <v>18.899999999999999</v>
      </c>
      <c r="O6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43" s="151">
        <f>Tabel3[[#This Row],[M2 vloer ]]*Tabel3[[#This Row],[Uitvoerings-
momenten]]</f>
        <v>2268</v>
      </c>
      <c r="Q643" s="165">
        <f>VLOOKUP(Tabel3[[#This Row],[Frequentie]],Transformatie!$B$4:$D$12,3,0)</f>
        <v>8</v>
      </c>
      <c r="R643" s="26">
        <f>IF(Tabel3[[#This Row],[M2 op basis van uitvoeringsmomenten]]=0,0,VLOOKUP(Tabel3[[#This Row],[Ruimte categorie]],'4. Normen &amp; Tarieven'!$C$8:$L$27,Tabel3[[#This Row],[Transformatie]],0))</f>
        <v>90</v>
      </c>
      <c r="S643" s="26"/>
      <c r="T643" s="26"/>
      <c r="U643" s="26"/>
      <c r="V643" s="172">
        <f>IF(Tabel3[[#This Row],[Prestatienorm inschrijver]]=0,0,Tabel3[[#This Row],[M2 op basis van uitvoeringsmomenten]]/Tabel3[[#This Row],[Prestatienorm inschrijver]])</f>
        <v>25.2</v>
      </c>
      <c r="W643" s="174">
        <f>Tabel3[[#This Row],[Aantal uur per jaar]]*$V$4</f>
        <v>25.2</v>
      </c>
      <c r="X643" s="76"/>
    </row>
    <row r="644" spans="1:24" ht="14.1" customHeight="1" x14ac:dyDescent="0.25">
      <c r="A644" s="210" t="str">
        <f>_xlfn.CONCAT(Tabel3[[#This Row],[Locatie]],Tabel3[[#This Row],[Vloergroep]])</f>
        <v>De ParkenschoolHarde vloer</v>
      </c>
      <c r="C644" s="69" t="s">
        <v>367</v>
      </c>
      <c r="D644" s="70" t="s">
        <v>801</v>
      </c>
      <c r="E644" s="71" t="s">
        <v>8</v>
      </c>
      <c r="F644" s="72" t="s">
        <v>56</v>
      </c>
      <c r="G644" s="73" t="s">
        <v>94</v>
      </c>
      <c r="H644" s="73" t="s">
        <v>817</v>
      </c>
      <c r="I644" s="73" t="s">
        <v>33</v>
      </c>
      <c r="J644" s="73" t="s">
        <v>902</v>
      </c>
      <c r="K644" s="74">
        <v>110.6</v>
      </c>
      <c r="L644" s="157">
        <v>40</v>
      </c>
      <c r="M644" s="158" t="s">
        <v>879</v>
      </c>
      <c r="N644" s="158">
        <f>IF(Tabel3[[#This Row],[Uitvoerings-
momenten]]=0,0,Tabel3[[#This Row],[M2 vloer ]])</f>
        <v>110.6</v>
      </c>
      <c r="O6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4" s="151">
        <f>Tabel3[[#This Row],[M2 vloer ]]*Tabel3[[#This Row],[Uitvoerings-
momenten]]</f>
        <v>22120</v>
      </c>
      <c r="Q644" s="165">
        <f>VLOOKUP(Tabel3[[#This Row],[Frequentie]],Transformatie!$B$4:$D$12,3,0)</f>
        <v>10</v>
      </c>
      <c r="R644" s="26">
        <f>IF(Tabel3[[#This Row],[M2 op basis van uitvoeringsmomenten]]=0,0,VLOOKUP(Tabel3[[#This Row],[Ruimte categorie]],'4. Normen &amp; Tarieven'!$C$8:$L$27,Tabel3[[#This Row],[Transformatie]],0))</f>
        <v>100</v>
      </c>
      <c r="S644" s="26"/>
      <c r="T644" s="26"/>
      <c r="U644" s="26"/>
      <c r="V644" s="172">
        <f>IF(Tabel3[[#This Row],[Prestatienorm inschrijver]]=0,0,Tabel3[[#This Row],[M2 op basis van uitvoeringsmomenten]]/Tabel3[[#This Row],[Prestatienorm inschrijver]])</f>
        <v>221.2</v>
      </c>
      <c r="W644" s="174">
        <f>Tabel3[[#This Row],[Aantal uur per jaar]]*$V$4</f>
        <v>221.2</v>
      </c>
      <c r="X644" s="76"/>
    </row>
    <row r="645" spans="1:24" ht="14.1" customHeight="1" x14ac:dyDescent="0.25">
      <c r="A645" s="210" t="str">
        <f>_xlfn.CONCAT(Tabel3[[#This Row],[Locatie]],Tabel3[[#This Row],[Vloergroep]])</f>
        <v>De ParkenschoolLino</v>
      </c>
      <c r="C645" s="69" t="s">
        <v>367</v>
      </c>
      <c r="D645" s="70" t="s">
        <v>801</v>
      </c>
      <c r="E645" s="71" t="s">
        <v>8</v>
      </c>
      <c r="F645" s="72" t="s">
        <v>57</v>
      </c>
      <c r="G645" s="73" t="s">
        <v>95</v>
      </c>
      <c r="H645" s="73" t="s">
        <v>815</v>
      </c>
      <c r="I645" s="73" t="s">
        <v>17</v>
      </c>
      <c r="J645" s="73" t="s">
        <v>903</v>
      </c>
      <c r="K645" s="74">
        <v>6</v>
      </c>
      <c r="L645" s="157">
        <v>40</v>
      </c>
      <c r="M645" s="158" t="s">
        <v>879</v>
      </c>
      <c r="N645" s="158">
        <f>IF(Tabel3[[#This Row],[Uitvoerings-
momenten]]=0,0,Tabel3[[#This Row],[M2 vloer ]])</f>
        <v>6</v>
      </c>
      <c r="O6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5" s="151">
        <f>Tabel3[[#This Row],[M2 vloer ]]*Tabel3[[#This Row],[Uitvoerings-
momenten]]</f>
        <v>1200</v>
      </c>
      <c r="Q645" s="165">
        <f>VLOOKUP(Tabel3[[#This Row],[Frequentie]],Transformatie!$B$4:$D$12,3,0)</f>
        <v>10</v>
      </c>
      <c r="R645" s="26">
        <f>IF(Tabel3[[#This Row],[M2 op basis van uitvoeringsmomenten]]=0,0,VLOOKUP(Tabel3[[#This Row],[Ruimte categorie]],'4. Normen &amp; Tarieven'!$C$8:$L$27,Tabel3[[#This Row],[Transformatie]],0))</f>
        <v>100</v>
      </c>
      <c r="S645" s="26"/>
      <c r="T645" s="26"/>
      <c r="U645" s="26"/>
      <c r="V645" s="172">
        <f>IF(Tabel3[[#This Row],[Prestatienorm inschrijver]]=0,0,Tabel3[[#This Row],[M2 op basis van uitvoeringsmomenten]]/Tabel3[[#This Row],[Prestatienorm inschrijver]])</f>
        <v>12</v>
      </c>
      <c r="W645" s="174">
        <f>Tabel3[[#This Row],[Aantal uur per jaar]]*$V$4</f>
        <v>12</v>
      </c>
      <c r="X645" s="76"/>
    </row>
    <row r="646" spans="1:24" ht="14.1" customHeight="1" x14ac:dyDescent="0.25">
      <c r="A646" s="210" t="str">
        <f>_xlfn.CONCAT(Tabel3[[#This Row],[Locatie]],Tabel3[[#This Row],[Vloergroep]])</f>
        <v>De ParkenschoolHarde vloer</v>
      </c>
      <c r="C646" s="69" t="s">
        <v>367</v>
      </c>
      <c r="D646" s="70" t="s">
        <v>801</v>
      </c>
      <c r="E646" s="71" t="s">
        <v>8</v>
      </c>
      <c r="F646" s="72" t="s">
        <v>59</v>
      </c>
      <c r="G646" s="73" t="s">
        <v>21</v>
      </c>
      <c r="H646" s="73" t="s">
        <v>759</v>
      </c>
      <c r="I646" s="73" t="s">
        <v>22</v>
      </c>
      <c r="J646" s="73" t="s">
        <v>902</v>
      </c>
      <c r="K646" s="74">
        <v>8.5</v>
      </c>
      <c r="L646" s="157">
        <v>40</v>
      </c>
      <c r="M646" s="158" t="s">
        <v>879</v>
      </c>
      <c r="N646" s="158">
        <f>IF(Tabel3[[#This Row],[Uitvoerings-
momenten]]=0,0,Tabel3[[#This Row],[M2 vloer ]])</f>
        <v>8.5</v>
      </c>
      <c r="O6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6" s="151">
        <f>Tabel3[[#This Row],[M2 vloer ]]*Tabel3[[#This Row],[Uitvoerings-
momenten]]</f>
        <v>1700</v>
      </c>
      <c r="Q646" s="165">
        <f>VLOOKUP(Tabel3[[#This Row],[Frequentie]],Transformatie!$B$4:$D$12,3,0)</f>
        <v>10</v>
      </c>
      <c r="R646" s="26">
        <f>IF(Tabel3[[#This Row],[M2 op basis van uitvoeringsmomenten]]=0,0,VLOOKUP(Tabel3[[#This Row],[Ruimte categorie]],'4. Normen &amp; Tarieven'!$C$8:$L$27,Tabel3[[#This Row],[Transformatie]],0))</f>
        <v>100</v>
      </c>
      <c r="S646" s="26"/>
      <c r="T646" s="26"/>
      <c r="U646" s="26"/>
      <c r="V646" s="172">
        <f>IF(Tabel3[[#This Row],[Prestatienorm inschrijver]]=0,0,Tabel3[[#This Row],[M2 op basis van uitvoeringsmomenten]]/Tabel3[[#This Row],[Prestatienorm inschrijver]])</f>
        <v>17</v>
      </c>
      <c r="W646" s="174">
        <f>Tabel3[[#This Row],[Aantal uur per jaar]]*$V$4</f>
        <v>17</v>
      </c>
      <c r="X646" s="76"/>
    </row>
    <row r="647" spans="1:24" ht="14.1" customHeight="1" x14ac:dyDescent="0.25">
      <c r="A647" s="210" t="str">
        <f>_xlfn.CONCAT(Tabel3[[#This Row],[Locatie]],Tabel3[[#This Row],[Vloergroep]])</f>
        <v>De ParkenschoolHarde vloer</v>
      </c>
      <c r="C647" s="69" t="s">
        <v>367</v>
      </c>
      <c r="D647" s="70" t="s">
        <v>801</v>
      </c>
      <c r="E647" s="71" t="s">
        <v>8</v>
      </c>
      <c r="F647" s="72" t="s">
        <v>61</v>
      </c>
      <c r="G647" s="70" t="s">
        <v>19</v>
      </c>
      <c r="H647" s="73" t="s">
        <v>761</v>
      </c>
      <c r="I647" s="73" t="s">
        <v>33</v>
      </c>
      <c r="J647" s="73" t="s">
        <v>902</v>
      </c>
      <c r="K647" s="74">
        <v>23.4</v>
      </c>
      <c r="L647" s="157">
        <v>40</v>
      </c>
      <c r="M647" s="158" t="s">
        <v>879</v>
      </c>
      <c r="N647" s="158">
        <f>IF(Tabel3[[#This Row],[Uitvoerings-
momenten]]=0,0,Tabel3[[#This Row],[M2 vloer ]])</f>
        <v>23.4</v>
      </c>
      <c r="O6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7" s="151">
        <f>Tabel3[[#This Row],[M2 vloer ]]*Tabel3[[#This Row],[Uitvoerings-
momenten]]</f>
        <v>4680</v>
      </c>
      <c r="Q647" s="165">
        <f>VLOOKUP(Tabel3[[#This Row],[Frequentie]],Transformatie!$B$4:$D$12,3,0)</f>
        <v>10</v>
      </c>
      <c r="R647" s="26">
        <f>IF(Tabel3[[#This Row],[M2 op basis van uitvoeringsmomenten]]=0,0,VLOOKUP(Tabel3[[#This Row],[Ruimte categorie]],'4. Normen &amp; Tarieven'!$C$8:$L$27,Tabel3[[#This Row],[Transformatie]],0))</f>
        <v>100</v>
      </c>
      <c r="S647" s="26"/>
      <c r="T647" s="26"/>
      <c r="U647" s="26"/>
      <c r="V647" s="172">
        <f>IF(Tabel3[[#This Row],[Prestatienorm inschrijver]]=0,0,Tabel3[[#This Row],[M2 op basis van uitvoeringsmomenten]]/Tabel3[[#This Row],[Prestatienorm inschrijver]])</f>
        <v>46.8</v>
      </c>
      <c r="W647" s="174">
        <f>Tabel3[[#This Row],[Aantal uur per jaar]]*$V$4</f>
        <v>46.8</v>
      </c>
      <c r="X647" s="78"/>
    </row>
    <row r="648" spans="1:24" ht="14.1" customHeight="1" x14ac:dyDescent="0.25">
      <c r="A648" s="210" t="str">
        <f>_xlfn.CONCAT(Tabel3[[#This Row],[Locatie]],Tabel3[[#This Row],[Vloergroep]])</f>
        <v>De ParkenschoolLino</v>
      </c>
      <c r="C648" s="69" t="s">
        <v>367</v>
      </c>
      <c r="D648" s="70" t="s">
        <v>801</v>
      </c>
      <c r="E648" s="71" t="s">
        <v>8</v>
      </c>
      <c r="F648" s="72" t="s">
        <v>96</v>
      </c>
      <c r="G648" s="73" t="s">
        <v>41</v>
      </c>
      <c r="H648" s="73" t="s">
        <v>658</v>
      </c>
      <c r="I648" s="73" t="s">
        <v>17</v>
      </c>
      <c r="J648" s="73" t="s">
        <v>903</v>
      </c>
      <c r="K648" s="74">
        <v>59.2</v>
      </c>
      <c r="L648" s="157">
        <v>40</v>
      </c>
      <c r="M648" s="158" t="s">
        <v>879</v>
      </c>
      <c r="N648" s="158">
        <f>IF(Tabel3[[#This Row],[Uitvoerings-
momenten]]=0,0,Tabel3[[#This Row],[M2 vloer ]])</f>
        <v>59.2</v>
      </c>
      <c r="O6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8" s="151">
        <f>Tabel3[[#This Row],[M2 vloer ]]*Tabel3[[#This Row],[Uitvoerings-
momenten]]</f>
        <v>11840</v>
      </c>
      <c r="Q648" s="165">
        <f>VLOOKUP(Tabel3[[#This Row],[Frequentie]],Transformatie!$B$4:$D$12,3,0)</f>
        <v>10</v>
      </c>
      <c r="R648" s="26">
        <f>IF(Tabel3[[#This Row],[M2 op basis van uitvoeringsmomenten]]=0,0,VLOOKUP(Tabel3[[#This Row],[Ruimte categorie]],'4. Normen &amp; Tarieven'!$C$8:$L$27,Tabel3[[#This Row],[Transformatie]],0))</f>
        <v>100</v>
      </c>
      <c r="S648" s="26"/>
      <c r="T648" s="26"/>
      <c r="U648" s="26"/>
      <c r="V648" s="172">
        <f>IF(Tabel3[[#This Row],[Prestatienorm inschrijver]]=0,0,Tabel3[[#This Row],[M2 op basis van uitvoeringsmomenten]]/Tabel3[[#This Row],[Prestatienorm inschrijver]])</f>
        <v>118.4</v>
      </c>
      <c r="W648" s="174">
        <f>Tabel3[[#This Row],[Aantal uur per jaar]]*$V$4</f>
        <v>118.4</v>
      </c>
      <c r="X648" s="76"/>
    </row>
    <row r="649" spans="1:24" ht="14.1" customHeight="1" x14ac:dyDescent="0.25">
      <c r="A649" s="210" t="str">
        <f>_xlfn.CONCAT(Tabel3[[#This Row],[Locatie]],Tabel3[[#This Row],[Vloergroep]])</f>
        <v>De ParkenschoolLino</v>
      </c>
      <c r="C649" s="69" t="s">
        <v>367</v>
      </c>
      <c r="D649" s="70" t="s">
        <v>801</v>
      </c>
      <c r="E649" s="71" t="s">
        <v>8</v>
      </c>
      <c r="F649" s="72" t="s">
        <v>97</v>
      </c>
      <c r="G649" s="73" t="s">
        <v>41</v>
      </c>
      <c r="H649" s="73" t="s">
        <v>658</v>
      </c>
      <c r="I649" s="73" t="s">
        <v>17</v>
      </c>
      <c r="J649" s="73" t="s">
        <v>903</v>
      </c>
      <c r="K649" s="74">
        <v>59.2</v>
      </c>
      <c r="L649" s="157">
        <v>40</v>
      </c>
      <c r="M649" s="158" t="s">
        <v>879</v>
      </c>
      <c r="N649" s="158">
        <f>IF(Tabel3[[#This Row],[Uitvoerings-
momenten]]=0,0,Tabel3[[#This Row],[M2 vloer ]])</f>
        <v>59.2</v>
      </c>
      <c r="O6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9" s="151">
        <f>Tabel3[[#This Row],[M2 vloer ]]*Tabel3[[#This Row],[Uitvoerings-
momenten]]</f>
        <v>11840</v>
      </c>
      <c r="Q649" s="165">
        <f>VLOOKUP(Tabel3[[#This Row],[Frequentie]],Transformatie!$B$4:$D$12,3,0)</f>
        <v>10</v>
      </c>
      <c r="R649" s="26">
        <f>IF(Tabel3[[#This Row],[M2 op basis van uitvoeringsmomenten]]=0,0,VLOOKUP(Tabel3[[#This Row],[Ruimte categorie]],'4. Normen &amp; Tarieven'!$C$8:$L$27,Tabel3[[#This Row],[Transformatie]],0))</f>
        <v>100</v>
      </c>
      <c r="S649" s="26"/>
      <c r="T649" s="26"/>
      <c r="U649" s="26"/>
      <c r="V649" s="172">
        <f>IF(Tabel3[[#This Row],[Prestatienorm inschrijver]]=0,0,Tabel3[[#This Row],[M2 op basis van uitvoeringsmomenten]]/Tabel3[[#This Row],[Prestatienorm inschrijver]])</f>
        <v>118.4</v>
      </c>
      <c r="W649" s="174">
        <f>Tabel3[[#This Row],[Aantal uur per jaar]]*$V$4</f>
        <v>118.4</v>
      </c>
      <c r="X649" s="76"/>
    </row>
    <row r="650" spans="1:24" ht="14.1" customHeight="1" x14ac:dyDescent="0.25">
      <c r="A650" s="210" t="str">
        <f>_xlfn.CONCAT(Tabel3[[#This Row],[Locatie]],Tabel3[[#This Row],[Vloergroep]])</f>
        <v>De ParkenschoolLino</v>
      </c>
      <c r="C650" s="69" t="s">
        <v>367</v>
      </c>
      <c r="D650" s="70" t="s">
        <v>801</v>
      </c>
      <c r="E650" s="71" t="s">
        <v>8</v>
      </c>
      <c r="F650" s="72" t="s">
        <v>98</v>
      </c>
      <c r="G650" s="73" t="s">
        <v>371</v>
      </c>
      <c r="H650" s="73" t="s">
        <v>756</v>
      </c>
      <c r="I650" s="73" t="s">
        <v>17</v>
      </c>
      <c r="J650" s="73" t="s">
        <v>903</v>
      </c>
      <c r="K650" s="74">
        <v>3.4</v>
      </c>
      <c r="L650" s="157">
        <v>40</v>
      </c>
      <c r="M650" s="158" t="s">
        <v>886</v>
      </c>
      <c r="N650" s="158">
        <f>IF(Tabel3[[#This Row],[Uitvoerings-
momenten]]=0,0,Tabel3[[#This Row],[M2 vloer ]])</f>
        <v>0</v>
      </c>
      <c r="O6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0" s="151">
        <f>Tabel3[[#This Row],[M2 vloer ]]*Tabel3[[#This Row],[Uitvoerings-
momenten]]</f>
        <v>0</v>
      </c>
      <c r="Q650" s="165">
        <f>VLOOKUP(Tabel3[[#This Row],[Frequentie]],Transformatie!$B$4:$D$12,3,0)</f>
        <v>0</v>
      </c>
      <c r="R650" s="26">
        <f>IF(Tabel3[[#This Row],[M2 op basis van uitvoeringsmomenten]]=0,0,VLOOKUP(Tabel3[[#This Row],[Ruimte categorie]],'4. Normen &amp; Tarieven'!$C$8:$L$27,Tabel3[[#This Row],[Transformatie]],0))</f>
        <v>0</v>
      </c>
      <c r="S650" s="26"/>
      <c r="T650" s="26"/>
      <c r="U650" s="26"/>
      <c r="V650" s="172">
        <f>IF(Tabel3[[#This Row],[Prestatienorm inschrijver]]=0,0,Tabel3[[#This Row],[M2 op basis van uitvoeringsmomenten]]/Tabel3[[#This Row],[Prestatienorm inschrijver]])</f>
        <v>0</v>
      </c>
      <c r="W650" s="174">
        <f>Tabel3[[#This Row],[Aantal uur per jaar]]*$V$4</f>
        <v>0</v>
      </c>
      <c r="X650" s="76"/>
    </row>
    <row r="651" spans="1:24" ht="14.1" customHeight="1" x14ac:dyDescent="0.25">
      <c r="A651" s="210" t="str">
        <f>_xlfn.CONCAT(Tabel3[[#This Row],[Locatie]],Tabel3[[#This Row],[Vloergroep]])</f>
        <v>De ParkenschoolLino</v>
      </c>
      <c r="C651" s="69" t="s">
        <v>367</v>
      </c>
      <c r="D651" s="70" t="s">
        <v>801</v>
      </c>
      <c r="E651" s="71" t="s">
        <v>8</v>
      </c>
      <c r="F651" s="72" t="s">
        <v>99</v>
      </c>
      <c r="G651" s="73" t="s">
        <v>228</v>
      </c>
      <c r="H651" s="73" t="s">
        <v>398</v>
      </c>
      <c r="I651" s="73" t="s">
        <v>17</v>
      </c>
      <c r="J651" s="73" t="s">
        <v>903</v>
      </c>
      <c r="K651" s="74">
        <v>33</v>
      </c>
      <c r="L651" s="157">
        <v>40</v>
      </c>
      <c r="M651" s="158" t="s">
        <v>879</v>
      </c>
      <c r="N651" s="158">
        <f>IF(Tabel3[[#This Row],[Uitvoerings-
momenten]]=0,0,Tabel3[[#This Row],[M2 vloer ]])</f>
        <v>33</v>
      </c>
      <c r="O6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1" s="151">
        <f>Tabel3[[#This Row],[M2 vloer ]]*Tabel3[[#This Row],[Uitvoerings-
momenten]]</f>
        <v>6600</v>
      </c>
      <c r="Q651" s="165">
        <f>VLOOKUP(Tabel3[[#This Row],[Frequentie]],Transformatie!$B$4:$D$12,3,0)</f>
        <v>10</v>
      </c>
      <c r="R651" s="26">
        <f>IF(Tabel3[[#This Row],[M2 op basis van uitvoeringsmomenten]]=0,0,VLOOKUP(Tabel3[[#This Row],[Ruimte categorie]],'4. Normen &amp; Tarieven'!$C$8:$L$27,Tabel3[[#This Row],[Transformatie]],0))</f>
        <v>100</v>
      </c>
      <c r="S651" s="26"/>
      <c r="T651" s="26"/>
      <c r="U651" s="26"/>
      <c r="V651" s="172">
        <f>IF(Tabel3[[#This Row],[Prestatienorm inschrijver]]=0,0,Tabel3[[#This Row],[M2 op basis van uitvoeringsmomenten]]/Tabel3[[#This Row],[Prestatienorm inschrijver]])</f>
        <v>66</v>
      </c>
      <c r="W651" s="174">
        <f>Tabel3[[#This Row],[Aantal uur per jaar]]*$V$4</f>
        <v>66</v>
      </c>
      <c r="X651" s="76"/>
    </row>
    <row r="652" spans="1:24" ht="14.1" customHeight="1" x14ac:dyDescent="0.25">
      <c r="A652" s="210" t="str">
        <f>_xlfn.CONCAT(Tabel3[[#This Row],[Locatie]],Tabel3[[#This Row],[Vloergroep]])</f>
        <v>De ParkenschoolSportvloer</v>
      </c>
      <c r="C652" s="69" t="s">
        <v>367</v>
      </c>
      <c r="D652" s="70" t="s">
        <v>801</v>
      </c>
      <c r="E652" s="71" t="s">
        <v>8</v>
      </c>
      <c r="F652" s="72" t="s">
        <v>100</v>
      </c>
      <c r="G652" s="73" t="s">
        <v>372</v>
      </c>
      <c r="H652" s="73" t="s">
        <v>817</v>
      </c>
      <c r="I652" s="73" t="s">
        <v>219</v>
      </c>
      <c r="J652" s="73" t="s">
        <v>219</v>
      </c>
      <c r="K652" s="74">
        <v>68</v>
      </c>
      <c r="L652" s="157">
        <v>40</v>
      </c>
      <c r="M652" s="158" t="s">
        <v>879</v>
      </c>
      <c r="N652" s="158">
        <f>IF(Tabel3[[#This Row],[Uitvoerings-
momenten]]=0,0,Tabel3[[#This Row],[M2 vloer ]])</f>
        <v>68</v>
      </c>
      <c r="O6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2" s="151">
        <f>Tabel3[[#This Row],[M2 vloer ]]*Tabel3[[#This Row],[Uitvoerings-
momenten]]</f>
        <v>13600</v>
      </c>
      <c r="Q652" s="165">
        <f>VLOOKUP(Tabel3[[#This Row],[Frequentie]],Transformatie!$B$4:$D$12,3,0)</f>
        <v>10</v>
      </c>
      <c r="R652" s="26">
        <f>IF(Tabel3[[#This Row],[M2 op basis van uitvoeringsmomenten]]=0,0,VLOOKUP(Tabel3[[#This Row],[Ruimte categorie]],'4. Normen &amp; Tarieven'!$C$8:$L$27,Tabel3[[#This Row],[Transformatie]],0))</f>
        <v>100</v>
      </c>
      <c r="S652" s="26"/>
      <c r="T652" s="26"/>
      <c r="U652" s="26"/>
      <c r="V652" s="172">
        <f>IF(Tabel3[[#This Row],[Prestatienorm inschrijver]]=0,0,Tabel3[[#This Row],[M2 op basis van uitvoeringsmomenten]]/Tabel3[[#This Row],[Prestatienorm inschrijver]])</f>
        <v>136</v>
      </c>
      <c r="W652" s="174">
        <f>Tabel3[[#This Row],[Aantal uur per jaar]]*$V$4</f>
        <v>136</v>
      </c>
      <c r="X652" s="76"/>
    </row>
    <row r="653" spans="1:24" ht="14.1" customHeight="1" x14ac:dyDescent="0.25">
      <c r="A653" s="210" t="str">
        <f>_xlfn.CONCAT(Tabel3[[#This Row],[Locatie]],Tabel3[[#This Row],[Vloergroep]])</f>
        <v>De ParkenschoolLino</v>
      </c>
      <c r="C653" s="69" t="s">
        <v>367</v>
      </c>
      <c r="D653" s="70" t="s">
        <v>801</v>
      </c>
      <c r="E653" s="71" t="s">
        <v>8</v>
      </c>
      <c r="F653" s="72" t="s">
        <v>102</v>
      </c>
      <c r="G653" s="73" t="s">
        <v>85</v>
      </c>
      <c r="H653" s="73" t="s">
        <v>817</v>
      </c>
      <c r="I653" s="73" t="s">
        <v>17</v>
      </c>
      <c r="J653" s="73" t="s">
        <v>903</v>
      </c>
      <c r="K653" s="74">
        <v>40.299999999999997</v>
      </c>
      <c r="L653" s="157">
        <v>40</v>
      </c>
      <c r="M653" s="158" t="s">
        <v>879</v>
      </c>
      <c r="N653" s="158">
        <f>IF(Tabel3[[#This Row],[Uitvoerings-
momenten]]=0,0,Tabel3[[#This Row],[M2 vloer ]])</f>
        <v>40.299999999999997</v>
      </c>
      <c r="O6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3" s="151">
        <f>Tabel3[[#This Row],[M2 vloer ]]*Tabel3[[#This Row],[Uitvoerings-
momenten]]</f>
        <v>8059.9999999999991</v>
      </c>
      <c r="Q653" s="165">
        <f>VLOOKUP(Tabel3[[#This Row],[Frequentie]],Transformatie!$B$4:$D$12,3,0)</f>
        <v>10</v>
      </c>
      <c r="R653" s="26">
        <f>IF(Tabel3[[#This Row],[M2 op basis van uitvoeringsmomenten]]=0,0,VLOOKUP(Tabel3[[#This Row],[Ruimte categorie]],'4. Normen &amp; Tarieven'!$C$8:$L$27,Tabel3[[#This Row],[Transformatie]],0))</f>
        <v>100</v>
      </c>
      <c r="S653" s="26"/>
      <c r="T653" s="26"/>
      <c r="U653" s="26"/>
      <c r="V653" s="172">
        <f>IF(Tabel3[[#This Row],[Prestatienorm inschrijver]]=0,0,Tabel3[[#This Row],[M2 op basis van uitvoeringsmomenten]]/Tabel3[[#This Row],[Prestatienorm inschrijver]])</f>
        <v>80.599999999999994</v>
      </c>
      <c r="W653" s="174">
        <f>Tabel3[[#This Row],[Aantal uur per jaar]]*$V$4</f>
        <v>80.599999999999994</v>
      </c>
      <c r="X653" s="76"/>
    </row>
    <row r="654" spans="1:24" ht="14.1" customHeight="1" x14ac:dyDescent="0.25">
      <c r="A654" s="210" t="str">
        <f>_xlfn.CONCAT(Tabel3[[#This Row],[Locatie]],Tabel3[[#This Row],[Vloergroep]])</f>
        <v>De ParkenschoolLino</v>
      </c>
      <c r="C654" s="69" t="s">
        <v>367</v>
      </c>
      <c r="D654" s="70" t="s">
        <v>801</v>
      </c>
      <c r="E654" s="71" t="s">
        <v>8</v>
      </c>
      <c r="F654" s="72" t="s">
        <v>103</v>
      </c>
      <c r="G654" s="73" t="s">
        <v>16</v>
      </c>
      <c r="H654" s="73" t="s">
        <v>761</v>
      </c>
      <c r="I654" s="73" t="s">
        <v>17</v>
      </c>
      <c r="J654" s="73" t="s">
        <v>903</v>
      </c>
      <c r="K654" s="74">
        <v>16</v>
      </c>
      <c r="L654" s="157">
        <v>40</v>
      </c>
      <c r="M654" s="158" t="s">
        <v>879</v>
      </c>
      <c r="N654" s="158">
        <f>IF(Tabel3[[#This Row],[Uitvoerings-
momenten]]=0,0,Tabel3[[#This Row],[M2 vloer ]])</f>
        <v>16</v>
      </c>
      <c r="O6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4" s="151">
        <f>Tabel3[[#This Row],[M2 vloer ]]*Tabel3[[#This Row],[Uitvoerings-
momenten]]</f>
        <v>3200</v>
      </c>
      <c r="Q654" s="165">
        <f>VLOOKUP(Tabel3[[#This Row],[Frequentie]],Transformatie!$B$4:$D$12,3,0)</f>
        <v>10</v>
      </c>
      <c r="R654" s="26">
        <f>IF(Tabel3[[#This Row],[M2 op basis van uitvoeringsmomenten]]=0,0,VLOOKUP(Tabel3[[#This Row],[Ruimte categorie]],'4. Normen &amp; Tarieven'!$C$8:$L$27,Tabel3[[#This Row],[Transformatie]],0))</f>
        <v>100</v>
      </c>
      <c r="S654" s="26"/>
      <c r="T654" s="26"/>
      <c r="U654" s="26"/>
      <c r="V654" s="172">
        <f>IF(Tabel3[[#This Row],[Prestatienorm inschrijver]]=0,0,Tabel3[[#This Row],[M2 op basis van uitvoeringsmomenten]]/Tabel3[[#This Row],[Prestatienorm inschrijver]])</f>
        <v>32</v>
      </c>
      <c r="W654" s="174">
        <f>Tabel3[[#This Row],[Aantal uur per jaar]]*$V$4</f>
        <v>32</v>
      </c>
      <c r="X654" s="76"/>
    </row>
    <row r="655" spans="1:24" ht="14.1" customHeight="1" x14ac:dyDescent="0.25">
      <c r="A655" s="210" t="str">
        <f>_xlfn.CONCAT(Tabel3[[#This Row],[Locatie]],Tabel3[[#This Row],[Vloergroep]])</f>
        <v>De ParkenschoolHarde vloer</v>
      </c>
      <c r="C655" s="69" t="s">
        <v>367</v>
      </c>
      <c r="D655" s="70" t="s">
        <v>801</v>
      </c>
      <c r="E655" s="71" t="s">
        <v>8</v>
      </c>
      <c r="F655" s="72" t="s">
        <v>104</v>
      </c>
      <c r="G655" s="73" t="s">
        <v>21</v>
      </c>
      <c r="H655" s="73" t="s">
        <v>759</v>
      </c>
      <c r="I655" s="73" t="s">
        <v>22</v>
      </c>
      <c r="J655" s="73" t="s">
        <v>902</v>
      </c>
      <c r="K655" s="74">
        <v>7.5</v>
      </c>
      <c r="L655" s="157">
        <v>40</v>
      </c>
      <c r="M655" s="158" t="s">
        <v>879</v>
      </c>
      <c r="N655" s="158">
        <f>IF(Tabel3[[#This Row],[Uitvoerings-
momenten]]=0,0,Tabel3[[#This Row],[M2 vloer ]])</f>
        <v>7.5</v>
      </c>
      <c r="O6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5" s="151">
        <f>Tabel3[[#This Row],[M2 vloer ]]*Tabel3[[#This Row],[Uitvoerings-
momenten]]</f>
        <v>1500</v>
      </c>
      <c r="Q655" s="165">
        <f>VLOOKUP(Tabel3[[#This Row],[Frequentie]],Transformatie!$B$4:$D$12,3,0)</f>
        <v>10</v>
      </c>
      <c r="R655" s="26">
        <f>IF(Tabel3[[#This Row],[M2 op basis van uitvoeringsmomenten]]=0,0,VLOOKUP(Tabel3[[#This Row],[Ruimte categorie]],'4. Normen &amp; Tarieven'!$C$8:$L$27,Tabel3[[#This Row],[Transformatie]],0))</f>
        <v>100</v>
      </c>
      <c r="S655" s="26"/>
      <c r="T655" s="26"/>
      <c r="U655" s="26"/>
      <c r="V655" s="172">
        <f>IF(Tabel3[[#This Row],[Prestatienorm inschrijver]]=0,0,Tabel3[[#This Row],[M2 op basis van uitvoeringsmomenten]]/Tabel3[[#This Row],[Prestatienorm inschrijver]])</f>
        <v>15</v>
      </c>
      <c r="W655" s="174">
        <f>Tabel3[[#This Row],[Aantal uur per jaar]]*$V$4</f>
        <v>15</v>
      </c>
      <c r="X655" s="76"/>
    </row>
    <row r="656" spans="1:24" ht="14.1" customHeight="1" x14ac:dyDescent="0.25">
      <c r="A656" s="210" t="str">
        <f>_xlfn.CONCAT(Tabel3[[#This Row],[Locatie]],Tabel3[[#This Row],[Vloergroep]])</f>
        <v>De ParkenschoolLino</v>
      </c>
      <c r="C656" s="69" t="s">
        <v>367</v>
      </c>
      <c r="D656" s="70" t="s">
        <v>801</v>
      </c>
      <c r="E656" s="71" t="s">
        <v>8</v>
      </c>
      <c r="F656" s="72" t="s">
        <v>105</v>
      </c>
      <c r="G656" s="73" t="s">
        <v>373</v>
      </c>
      <c r="H656" s="73" t="s">
        <v>25</v>
      </c>
      <c r="I656" s="73" t="s">
        <v>17</v>
      </c>
      <c r="J656" s="73" t="s">
        <v>903</v>
      </c>
      <c r="K656" s="74">
        <v>9</v>
      </c>
      <c r="L656" s="157">
        <v>40</v>
      </c>
      <c r="M656" s="158" t="s">
        <v>877</v>
      </c>
      <c r="N656" s="158">
        <f>IF(Tabel3[[#This Row],[Uitvoerings-
momenten]]=0,0,Tabel3[[#This Row],[M2 vloer ]])</f>
        <v>9</v>
      </c>
      <c r="O6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56" s="151">
        <f>Tabel3[[#This Row],[M2 vloer ]]*Tabel3[[#This Row],[Uitvoerings-
momenten]]</f>
        <v>1080</v>
      </c>
      <c r="Q656" s="165">
        <f>VLOOKUP(Tabel3[[#This Row],[Frequentie]],Transformatie!$B$4:$D$12,3,0)</f>
        <v>8</v>
      </c>
      <c r="R656" s="26">
        <f>IF(Tabel3[[#This Row],[M2 op basis van uitvoeringsmomenten]]=0,0,VLOOKUP(Tabel3[[#This Row],[Ruimte categorie]],'4. Normen &amp; Tarieven'!$C$8:$L$27,Tabel3[[#This Row],[Transformatie]],0))</f>
        <v>90</v>
      </c>
      <c r="S656" s="26"/>
      <c r="T656" s="26"/>
      <c r="U656" s="26"/>
      <c r="V656" s="172">
        <f>IF(Tabel3[[#This Row],[Prestatienorm inschrijver]]=0,0,Tabel3[[#This Row],[M2 op basis van uitvoeringsmomenten]]/Tabel3[[#This Row],[Prestatienorm inschrijver]])</f>
        <v>12</v>
      </c>
      <c r="W656" s="174">
        <f>Tabel3[[#This Row],[Aantal uur per jaar]]*$V$4</f>
        <v>12</v>
      </c>
      <c r="X656" s="76"/>
    </row>
    <row r="657" spans="1:24" ht="14.1" customHeight="1" x14ac:dyDescent="0.25">
      <c r="A657" s="210" t="str">
        <f>_xlfn.CONCAT(Tabel3[[#This Row],[Locatie]],Tabel3[[#This Row],[Vloergroep]])</f>
        <v>De ParkenschoolTapijt</v>
      </c>
      <c r="C657" s="69" t="s">
        <v>367</v>
      </c>
      <c r="D657" s="70" t="s">
        <v>801</v>
      </c>
      <c r="E657" s="71" t="s">
        <v>8</v>
      </c>
      <c r="F657" s="72" t="s">
        <v>106</v>
      </c>
      <c r="G657" s="73" t="s">
        <v>13</v>
      </c>
      <c r="H657" s="73" t="s">
        <v>761</v>
      </c>
      <c r="I657" s="73" t="s">
        <v>14</v>
      </c>
      <c r="J657" s="73" t="s">
        <v>14</v>
      </c>
      <c r="K657" s="74">
        <v>3.3</v>
      </c>
      <c r="L657" s="157">
        <v>40</v>
      </c>
      <c r="M657" s="158" t="s">
        <v>879</v>
      </c>
      <c r="N657" s="158">
        <f>IF(Tabel3[[#This Row],[Uitvoerings-
momenten]]=0,0,Tabel3[[#This Row],[M2 vloer ]])</f>
        <v>3.3</v>
      </c>
      <c r="O6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7" s="151">
        <f>Tabel3[[#This Row],[M2 vloer ]]*Tabel3[[#This Row],[Uitvoerings-
momenten]]</f>
        <v>660</v>
      </c>
      <c r="Q657" s="165">
        <f>VLOOKUP(Tabel3[[#This Row],[Frequentie]],Transformatie!$B$4:$D$12,3,0)</f>
        <v>10</v>
      </c>
      <c r="R657" s="26">
        <f>IF(Tabel3[[#This Row],[M2 op basis van uitvoeringsmomenten]]=0,0,VLOOKUP(Tabel3[[#This Row],[Ruimte categorie]],'4. Normen &amp; Tarieven'!$C$8:$L$27,Tabel3[[#This Row],[Transformatie]],0))</f>
        <v>100</v>
      </c>
      <c r="S657" s="26"/>
      <c r="T657" s="26"/>
      <c r="U657" s="26"/>
      <c r="V657" s="172">
        <f>IF(Tabel3[[#This Row],[Prestatienorm inschrijver]]=0,0,Tabel3[[#This Row],[M2 op basis van uitvoeringsmomenten]]/Tabel3[[#This Row],[Prestatienorm inschrijver]])</f>
        <v>6.6</v>
      </c>
      <c r="W657" s="174">
        <f>Tabel3[[#This Row],[Aantal uur per jaar]]*$V$4</f>
        <v>6.6</v>
      </c>
      <c r="X657" s="78"/>
    </row>
    <row r="658" spans="1:24" ht="14.1" customHeight="1" x14ac:dyDescent="0.25">
      <c r="A658" s="210" t="str">
        <f>_xlfn.CONCAT(Tabel3[[#This Row],[Locatie]],Tabel3[[#This Row],[Vloergroep]])</f>
        <v>De ParkenschoolLino</v>
      </c>
      <c r="C658" s="69" t="s">
        <v>367</v>
      </c>
      <c r="D658" s="70" t="s">
        <v>801</v>
      </c>
      <c r="E658" s="71" t="s">
        <v>8</v>
      </c>
      <c r="F658" s="72" t="s">
        <v>108</v>
      </c>
      <c r="G658" s="73" t="s">
        <v>51</v>
      </c>
      <c r="H658" s="73" t="s">
        <v>756</v>
      </c>
      <c r="I658" s="73" t="s">
        <v>17</v>
      </c>
      <c r="J658" s="73" t="s">
        <v>903</v>
      </c>
      <c r="K658" s="74">
        <v>6.5</v>
      </c>
      <c r="L658" s="157">
        <v>40</v>
      </c>
      <c r="M658" s="158" t="s">
        <v>886</v>
      </c>
      <c r="N658" s="158">
        <f>IF(Tabel3[[#This Row],[Uitvoerings-
momenten]]=0,0,Tabel3[[#This Row],[M2 vloer ]])</f>
        <v>0</v>
      </c>
      <c r="O6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8" s="151">
        <f>Tabel3[[#This Row],[M2 vloer ]]*Tabel3[[#This Row],[Uitvoerings-
momenten]]</f>
        <v>0</v>
      </c>
      <c r="Q658" s="165">
        <f>VLOOKUP(Tabel3[[#This Row],[Frequentie]],Transformatie!$B$4:$D$12,3,0)</f>
        <v>0</v>
      </c>
      <c r="R658" s="26">
        <f>IF(Tabel3[[#This Row],[M2 op basis van uitvoeringsmomenten]]=0,0,VLOOKUP(Tabel3[[#This Row],[Ruimte categorie]],'4. Normen &amp; Tarieven'!$C$8:$L$27,Tabel3[[#This Row],[Transformatie]],0))</f>
        <v>0</v>
      </c>
      <c r="S658" s="26"/>
      <c r="T658" s="26"/>
      <c r="U658" s="26"/>
      <c r="V658" s="172">
        <f>IF(Tabel3[[#This Row],[Prestatienorm inschrijver]]=0,0,Tabel3[[#This Row],[M2 op basis van uitvoeringsmomenten]]/Tabel3[[#This Row],[Prestatienorm inschrijver]])</f>
        <v>0</v>
      </c>
      <c r="W658" s="174">
        <f>Tabel3[[#This Row],[Aantal uur per jaar]]*$V$4</f>
        <v>0</v>
      </c>
      <c r="X658" s="76"/>
    </row>
    <row r="659" spans="1:24" ht="14.1" customHeight="1" x14ac:dyDescent="0.25">
      <c r="A659" s="210" t="str">
        <f>_xlfn.CONCAT(Tabel3[[#This Row],[Locatie]],Tabel3[[#This Row],[Vloergroep]])</f>
        <v>De ParkenschoolLino</v>
      </c>
      <c r="C659" s="69" t="s">
        <v>367</v>
      </c>
      <c r="D659" s="70" t="s">
        <v>801</v>
      </c>
      <c r="E659" s="71" t="s">
        <v>8</v>
      </c>
      <c r="F659" s="72" t="s">
        <v>109</v>
      </c>
      <c r="G659" s="73" t="s">
        <v>156</v>
      </c>
      <c r="H659" s="73" t="s">
        <v>815</v>
      </c>
      <c r="I659" s="73" t="s">
        <v>17</v>
      </c>
      <c r="J659" s="73" t="s">
        <v>903</v>
      </c>
      <c r="K659" s="74">
        <v>6.5</v>
      </c>
      <c r="L659" s="157">
        <v>40</v>
      </c>
      <c r="M659" s="158" t="s">
        <v>879</v>
      </c>
      <c r="N659" s="158">
        <f>IF(Tabel3[[#This Row],[Uitvoerings-
momenten]]=0,0,Tabel3[[#This Row],[M2 vloer ]])</f>
        <v>6.5</v>
      </c>
      <c r="O6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9" s="151">
        <f>Tabel3[[#This Row],[M2 vloer ]]*Tabel3[[#This Row],[Uitvoerings-
momenten]]</f>
        <v>1300</v>
      </c>
      <c r="Q659" s="165">
        <f>VLOOKUP(Tabel3[[#This Row],[Frequentie]],Transformatie!$B$4:$D$12,3,0)</f>
        <v>10</v>
      </c>
      <c r="R659" s="26">
        <f>IF(Tabel3[[#This Row],[M2 op basis van uitvoeringsmomenten]]=0,0,VLOOKUP(Tabel3[[#This Row],[Ruimte categorie]],'4. Normen &amp; Tarieven'!$C$8:$L$27,Tabel3[[#This Row],[Transformatie]],0))</f>
        <v>100</v>
      </c>
      <c r="S659" s="26"/>
      <c r="T659" s="26"/>
      <c r="U659" s="26"/>
      <c r="V659" s="172">
        <f>IF(Tabel3[[#This Row],[Prestatienorm inschrijver]]=0,0,Tabel3[[#This Row],[M2 op basis van uitvoeringsmomenten]]/Tabel3[[#This Row],[Prestatienorm inschrijver]])</f>
        <v>13</v>
      </c>
      <c r="W659" s="174">
        <f>Tabel3[[#This Row],[Aantal uur per jaar]]*$V$4</f>
        <v>13</v>
      </c>
      <c r="X659" s="76"/>
    </row>
    <row r="660" spans="1:24" ht="14.1" customHeight="1" x14ac:dyDescent="0.25">
      <c r="A660" s="210" t="str">
        <f>_xlfn.CONCAT(Tabel3[[#This Row],[Locatie]],Tabel3[[#This Row],[Vloergroep]])</f>
        <v>De ParkenschoolHarde vloer</v>
      </c>
      <c r="C660" s="69" t="s">
        <v>367</v>
      </c>
      <c r="D660" s="70" t="s">
        <v>801</v>
      </c>
      <c r="E660" s="71" t="s">
        <v>8</v>
      </c>
      <c r="F660" s="72" t="s">
        <v>110</v>
      </c>
      <c r="G660" s="73" t="s">
        <v>41</v>
      </c>
      <c r="H660" s="73" t="s">
        <v>658</v>
      </c>
      <c r="I660" s="73" t="s">
        <v>33</v>
      </c>
      <c r="J660" s="73" t="s">
        <v>902</v>
      </c>
      <c r="K660" s="74">
        <v>59.2</v>
      </c>
      <c r="L660" s="157">
        <v>40</v>
      </c>
      <c r="M660" s="158" t="s">
        <v>879</v>
      </c>
      <c r="N660" s="158">
        <f>IF(Tabel3[[#This Row],[Uitvoerings-
momenten]]=0,0,Tabel3[[#This Row],[M2 vloer ]])</f>
        <v>59.2</v>
      </c>
      <c r="O6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0" s="151">
        <f>Tabel3[[#This Row],[M2 vloer ]]*Tabel3[[#This Row],[Uitvoerings-
momenten]]</f>
        <v>11840</v>
      </c>
      <c r="Q660" s="165">
        <f>VLOOKUP(Tabel3[[#This Row],[Frequentie]],Transformatie!$B$4:$D$12,3,0)</f>
        <v>10</v>
      </c>
      <c r="R660" s="26">
        <f>IF(Tabel3[[#This Row],[M2 op basis van uitvoeringsmomenten]]=0,0,VLOOKUP(Tabel3[[#This Row],[Ruimte categorie]],'4. Normen &amp; Tarieven'!$C$8:$L$27,Tabel3[[#This Row],[Transformatie]],0))</f>
        <v>100</v>
      </c>
      <c r="S660" s="26"/>
      <c r="T660" s="26"/>
      <c r="U660" s="26"/>
      <c r="V660" s="172">
        <f>IF(Tabel3[[#This Row],[Prestatienorm inschrijver]]=0,0,Tabel3[[#This Row],[M2 op basis van uitvoeringsmomenten]]/Tabel3[[#This Row],[Prestatienorm inschrijver]])</f>
        <v>118.4</v>
      </c>
      <c r="W660" s="174">
        <f>Tabel3[[#This Row],[Aantal uur per jaar]]*$V$4</f>
        <v>118.4</v>
      </c>
      <c r="X660" s="76"/>
    </row>
    <row r="661" spans="1:24" ht="14.1" customHeight="1" x14ac:dyDescent="0.25">
      <c r="A661" s="210" t="str">
        <f>_xlfn.CONCAT(Tabel3[[#This Row],[Locatie]],Tabel3[[#This Row],[Vloergroep]])</f>
        <v>De ParkenschoolHarde vloer</v>
      </c>
      <c r="C661" s="69" t="s">
        <v>367</v>
      </c>
      <c r="D661" s="70" t="s">
        <v>801</v>
      </c>
      <c r="E661" s="71" t="s">
        <v>8</v>
      </c>
      <c r="F661" s="72" t="s">
        <v>111</v>
      </c>
      <c r="G661" s="73" t="s">
        <v>41</v>
      </c>
      <c r="H661" s="73" t="s">
        <v>658</v>
      </c>
      <c r="I661" s="73" t="s">
        <v>33</v>
      </c>
      <c r="J661" s="73" t="s">
        <v>902</v>
      </c>
      <c r="K661" s="74">
        <v>59.2</v>
      </c>
      <c r="L661" s="157">
        <v>40</v>
      </c>
      <c r="M661" s="158" t="s">
        <v>879</v>
      </c>
      <c r="N661" s="158">
        <f>IF(Tabel3[[#This Row],[Uitvoerings-
momenten]]=0,0,Tabel3[[#This Row],[M2 vloer ]])</f>
        <v>59.2</v>
      </c>
      <c r="O6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1" s="151">
        <f>Tabel3[[#This Row],[M2 vloer ]]*Tabel3[[#This Row],[Uitvoerings-
momenten]]</f>
        <v>11840</v>
      </c>
      <c r="Q661" s="165">
        <f>VLOOKUP(Tabel3[[#This Row],[Frequentie]],Transformatie!$B$4:$D$12,3,0)</f>
        <v>10</v>
      </c>
      <c r="R661" s="26">
        <f>IF(Tabel3[[#This Row],[M2 op basis van uitvoeringsmomenten]]=0,0,VLOOKUP(Tabel3[[#This Row],[Ruimte categorie]],'4. Normen &amp; Tarieven'!$C$8:$L$27,Tabel3[[#This Row],[Transformatie]],0))</f>
        <v>100</v>
      </c>
      <c r="S661" s="26"/>
      <c r="T661" s="26"/>
      <c r="U661" s="26"/>
      <c r="V661" s="172">
        <f>IF(Tabel3[[#This Row],[Prestatienorm inschrijver]]=0,0,Tabel3[[#This Row],[M2 op basis van uitvoeringsmomenten]]/Tabel3[[#This Row],[Prestatienorm inschrijver]])</f>
        <v>118.4</v>
      </c>
      <c r="W661" s="174">
        <f>Tabel3[[#This Row],[Aantal uur per jaar]]*$V$4</f>
        <v>118.4</v>
      </c>
      <c r="X661" s="76"/>
    </row>
    <row r="662" spans="1:24" ht="14.1" customHeight="1" x14ac:dyDescent="0.25">
      <c r="A662" s="210" t="str">
        <f>_xlfn.CONCAT(Tabel3[[#This Row],[Locatie]],Tabel3[[#This Row],[Vloergroep]])</f>
        <v>De ParkenschoolHarde vloer</v>
      </c>
      <c r="C662" s="69" t="s">
        <v>367</v>
      </c>
      <c r="D662" s="70" t="s">
        <v>801</v>
      </c>
      <c r="E662" s="71" t="s">
        <v>8</v>
      </c>
      <c r="F662" s="72" t="s">
        <v>113</v>
      </c>
      <c r="G662" s="73" t="s">
        <v>171</v>
      </c>
      <c r="H662" s="73" t="s">
        <v>25</v>
      </c>
      <c r="I662" s="73" t="s">
        <v>33</v>
      </c>
      <c r="J662" s="73" t="s">
        <v>902</v>
      </c>
      <c r="K662" s="74">
        <v>32</v>
      </c>
      <c r="L662" s="157">
        <v>40</v>
      </c>
      <c r="M662" s="158" t="s">
        <v>877</v>
      </c>
      <c r="N662" s="158">
        <f>IF(Tabel3[[#This Row],[Uitvoerings-
momenten]]=0,0,Tabel3[[#This Row],[M2 vloer ]])</f>
        <v>32</v>
      </c>
      <c r="O6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2" s="151">
        <f>Tabel3[[#This Row],[M2 vloer ]]*Tabel3[[#This Row],[Uitvoerings-
momenten]]</f>
        <v>3840</v>
      </c>
      <c r="Q662" s="165">
        <f>VLOOKUP(Tabel3[[#This Row],[Frequentie]],Transformatie!$B$4:$D$12,3,0)</f>
        <v>8</v>
      </c>
      <c r="R662" s="26">
        <f>IF(Tabel3[[#This Row],[M2 op basis van uitvoeringsmomenten]]=0,0,VLOOKUP(Tabel3[[#This Row],[Ruimte categorie]],'4. Normen &amp; Tarieven'!$C$8:$L$27,Tabel3[[#This Row],[Transformatie]],0))</f>
        <v>90</v>
      </c>
      <c r="S662" s="26"/>
      <c r="T662" s="26"/>
      <c r="U662" s="26"/>
      <c r="V662" s="172">
        <f>IF(Tabel3[[#This Row],[Prestatienorm inschrijver]]=0,0,Tabel3[[#This Row],[M2 op basis van uitvoeringsmomenten]]/Tabel3[[#This Row],[Prestatienorm inschrijver]])</f>
        <v>42.666666666666664</v>
      </c>
      <c r="W662" s="174">
        <f>Tabel3[[#This Row],[Aantal uur per jaar]]*$V$4</f>
        <v>42.666666666666664</v>
      </c>
      <c r="X662" s="76"/>
    </row>
    <row r="663" spans="1:24" ht="14.1" customHeight="1" x14ac:dyDescent="0.25">
      <c r="A663" s="210" t="str">
        <f>_xlfn.CONCAT(Tabel3[[#This Row],[Locatie]],Tabel3[[#This Row],[Vloergroep]])</f>
        <v>De ParkenschoolLino</v>
      </c>
      <c r="C663" s="69" t="s">
        <v>367</v>
      </c>
      <c r="D663" s="70" t="s">
        <v>801</v>
      </c>
      <c r="E663" s="71" t="s">
        <v>8</v>
      </c>
      <c r="F663" s="72" t="s">
        <v>120</v>
      </c>
      <c r="G663" s="73" t="s">
        <v>51</v>
      </c>
      <c r="H663" s="73" t="s">
        <v>756</v>
      </c>
      <c r="I663" s="73" t="s">
        <v>17</v>
      </c>
      <c r="J663" s="73" t="s">
        <v>903</v>
      </c>
      <c r="K663" s="74">
        <v>1.8</v>
      </c>
      <c r="L663" s="157">
        <v>40</v>
      </c>
      <c r="M663" s="158" t="s">
        <v>886</v>
      </c>
      <c r="N663" s="158">
        <f>IF(Tabel3[[#This Row],[Uitvoerings-
momenten]]=0,0,Tabel3[[#This Row],[M2 vloer ]])</f>
        <v>0</v>
      </c>
      <c r="O6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3" s="151">
        <f>Tabel3[[#This Row],[M2 vloer ]]*Tabel3[[#This Row],[Uitvoerings-
momenten]]</f>
        <v>0</v>
      </c>
      <c r="Q663" s="165">
        <f>VLOOKUP(Tabel3[[#This Row],[Frequentie]],Transformatie!$B$4:$D$12,3,0)</f>
        <v>0</v>
      </c>
      <c r="R663" s="26">
        <f>IF(Tabel3[[#This Row],[M2 op basis van uitvoeringsmomenten]]=0,0,VLOOKUP(Tabel3[[#This Row],[Ruimte categorie]],'4. Normen &amp; Tarieven'!$C$8:$L$27,Tabel3[[#This Row],[Transformatie]],0))</f>
        <v>0</v>
      </c>
      <c r="S663" s="26"/>
      <c r="T663" s="26"/>
      <c r="U663" s="26"/>
      <c r="V663" s="172">
        <f>IF(Tabel3[[#This Row],[Prestatienorm inschrijver]]=0,0,Tabel3[[#This Row],[M2 op basis van uitvoeringsmomenten]]/Tabel3[[#This Row],[Prestatienorm inschrijver]])</f>
        <v>0</v>
      </c>
      <c r="W663" s="174">
        <f>Tabel3[[#This Row],[Aantal uur per jaar]]*$V$4</f>
        <v>0</v>
      </c>
      <c r="X663" s="76"/>
    </row>
    <row r="664" spans="1:24" ht="14.1" customHeight="1" x14ac:dyDescent="0.25">
      <c r="A664" s="210" t="str">
        <f>_xlfn.CONCAT(Tabel3[[#This Row],[Locatie]],Tabel3[[#This Row],[Vloergroep]])</f>
        <v>De ParkenschoolLino</v>
      </c>
      <c r="C664" s="69" t="s">
        <v>367</v>
      </c>
      <c r="D664" s="70" t="s">
        <v>801</v>
      </c>
      <c r="E664" s="71" t="s">
        <v>8</v>
      </c>
      <c r="F664" s="72" t="s">
        <v>121</v>
      </c>
      <c r="G664" s="73" t="s">
        <v>226</v>
      </c>
      <c r="H664" s="73" t="s">
        <v>756</v>
      </c>
      <c r="I664" s="73" t="s">
        <v>17</v>
      </c>
      <c r="J664" s="73" t="s">
        <v>903</v>
      </c>
      <c r="K664" s="74">
        <v>3.5</v>
      </c>
      <c r="L664" s="157">
        <v>40</v>
      </c>
      <c r="M664" s="158" t="s">
        <v>886</v>
      </c>
      <c r="N664" s="158">
        <f>IF(Tabel3[[#This Row],[Uitvoerings-
momenten]]=0,0,Tabel3[[#This Row],[M2 vloer ]])</f>
        <v>0</v>
      </c>
      <c r="O6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4" s="151">
        <f>Tabel3[[#This Row],[M2 vloer ]]*Tabel3[[#This Row],[Uitvoerings-
momenten]]</f>
        <v>0</v>
      </c>
      <c r="Q664" s="165">
        <f>VLOOKUP(Tabel3[[#This Row],[Frequentie]],Transformatie!$B$4:$D$12,3,0)</f>
        <v>0</v>
      </c>
      <c r="R664" s="26">
        <f>IF(Tabel3[[#This Row],[M2 op basis van uitvoeringsmomenten]]=0,0,VLOOKUP(Tabel3[[#This Row],[Ruimte categorie]],'4. Normen &amp; Tarieven'!$C$8:$L$27,Tabel3[[#This Row],[Transformatie]],0))</f>
        <v>0</v>
      </c>
      <c r="S664" s="26"/>
      <c r="T664" s="26"/>
      <c r="U664" s="26"/>
      <c r="V664" s="172">
        <f>IF(Tabel3[[#This Row],[Prestatienorm inschrijver]]=0,0,Tabel3[[#This Row],[M2 op basis van uitvoeringsmomenten]]/Tabel3[[#This Row],[Prestatienorm inschrijver]])</f>
        <v>0</v>
      </c>
      <c r="W664" s="174">
        <f>Tabel3[[#This Row],[Aantal uur per jaar]]*$V$4</f>
        <v>0</v>
      </c>
      <c r="X664" s="76"/>
    </row>
    <row r="665" spans="1:24" ht="14.1" customHeight="1" x14ac:dyDescent="0.25">
      <c r="A665" s="210" t="str">
        <f>_xlfn.CONCAT(Tabel3[[#This Row],[Locatie]],Tabel3[[#This Row],[Vloergroep]])</f>
        <v>De ParkenschoolLino</v>
      </c>
      <c r="C665" s="69" t="s">
        <v>367</v>
      </c>
      <c r="D665" s="70" t="s">
        <v>801</v>
      </c>
      <c r="E665" s="71" t="s">
        <v>8</v>
      </c>
      <c r="F665" s="72" t="s">
        <v>67</v>
      </c>
      <c r="G665" s="73" t="s">
        <v>37</v>
      </c>
      <c r="H665" s="73" t="s">
        <v>25</v>
      </c>
      <c r="I665" s="73" t="s">
        <v>17</v>
      </c>
      <c r="J665" s="73" t="s">
        <v>903</v>
      </c>
      <c r="K665" s="74">
        <v>14.3</v>
      </c>
      <c r="L665" s="157">
        <v>40</v>
      </c>
      <c r="M665" s="158" t="s">
        <v>877</v>
      </c>
      <c r="N665" s="158">
        <f>IF(Tabel3[[#This Row],[Uitvoerings-
momenten]]=0,0,Tabel3[[#This Row],[M2 vloer ]])</f>
        <v>14.3</v>
      </c>
      <c r="O6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5" s="151">
        <f>Tabel3[[#This Row],[M2 vloer ]]*Tabel3[[#This Row],[Uitvoerings-
momenten]]</f>
        <v>1716</v>
      </c>
      <c r="Q665" s="165">
        <f>VLOOKUP(Tabel3[[#This Row],[Frequentie]],Transformatie!$B$4:$D$12,3,0)</f>
        <v>8</v>
      </c>
      <c r="R665" s="26">
        <f>IF(Tabel3[[#This Row],[M2 op basis van uitvoeringsmomenten]]=0,0,VLOOKUP(Tabel3[[#This Row],[Ruimte categorie]],'4. Normen &amp; Tarieven'!$C$8:$L$27,Tabel3[[#This Row],[Transformatie]],0))</f>
        <v>90</v>
      </c>
      <c r="S665" s="26"/>
      <c r="T665" s="26"/>
      <c r="U665" s="26"/>
      <c r="V665" s="172">
        <f>IF(Tabel3[[#This Row],[Prestatienorm inschrijver]]=0,0,Tabel3[[#This Row],[M2 op basis van uitvoeringsmomenten]]/Tabel3[[#This Row],[Prestatienorm inschrijver]])</f>
        <v>19.066666666666666</v>
      </c>
      <c r="W665" s="174">
        <f>Tabel3[[#This Row],[Aantal uur per jaar]]*$V$4</f>
        <v>19.066666666666666</v>
      </c>
      <c r="X665" s="76"/>
    </row>
    <row r="666" spans="1:24" ht="14.1" customHeight="1" x14ac:dyDescent="0.25">
      <c r="A666" s="210" t="str">
        <f>_xlfn.CONCAT(Tabel3[[#This Row],[Locatie]],Tabel3[[#This Row],[Vloergroep]])</f>
        <v>De Rietendakschool (Chroomweg)Harde vloer</v>
      </c>
      <c r="C666" s="69" t="s">
        <v>374</v>
      </c>
      <c r="D666" s="70" t="s">
        <v>802</v>
      </c>
      <c r="E666" s="71" t="s">
        <v>8</v>
      </c>
      <c r="F666" s="72" t="s">
        <v>9</v>
      </c>
      <c r="G666" s="73" t="s">
        <v>10</v>
      </c>
      <c r="H666" s="73" t="s">
        <v>821</v>
      </c>
      <c r="I666" s="73" t="s">
        <v>11</v>
      </c>
      <c r="J666" s="73" t="s">
        <v>902</v>
      </c>
      <c r="K666" s="74">
        <v>25</v>
      </c>
      <c r="L666" s="157">
        <v>40</v>
      </c>
      <c r="M666" s="158" t="s">
        <v>879</v>
      </c>
      <c r="N666" s="158">
        <f>IF(Tabel3[[#This Row],[Uitvoerings-
momenten]]=0,0,Tabel3[[#This Row],[M2 vloer ]])</f>
        <v>25</v>
      </c>
      <c r="O6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6" s="151">
        <f>Tabel3[[#This Row],[M2 vloer ]]*Tabel3[[#This Row],[Uitvoerings-
momenten]]</f>
        <v>5000</v>
      </c>
      <c r="Q666" s="165">
        <f>VLOOKUP(Tabel3[[#This Row],[Frequentie]],Transformatie!$B$4:$D$12,3,0)</f>
        <v>10</v>
      </c>
      <c r="R666" s="26">
        <f>IF(Tabel3[[#This Row],[M2 op basis van uitvoeringsmomenten]]=0,0,VLOOKUP(Tabel3[[#This Row],[Ruimte categorie]],'4. Normen &amp; Tarieven'!$C$8:$L$27,Tabel3[[#This Row],[Transformatie]],0))</f>
        <v>100</v>
      </c>
      <c r="S666" s="26"/>
      <c r="T666" s="26"/>
      <c r="U666" s="26"/>
      <c r="V666" s="172">
        <f>IF(Tabel3[[#This Row],[Prestatienorm inschrijver]]=0,0,Tabel3[[#This Row],[M2 op basis van uitvoeringsmomenten]]/Tabel3[[#This Row],[Prestatienorm inschrijver]])</f>
        <v>50</v>
      </c>
      <c r="W666" s="174">
        <f>Tabel3[[#This Row],[Aantal uur per jaar]]*$V$4</f>
        <v>50</v>
      </c>
      <c r="X666" s="76"/>
    </row>
    <row r="667" spans="1:24" ht="14.1" customHeight="1" x14ac:dyDescent="0.25">
      <c r="A667" s="210" t="str">
        <f>_xlfn.CONCAT(Tabel3[[#This Row],[Locatie]],Tabel3[[#This Row],[Vloergroep]])</f>
        <v>De Rietendakschool (Chroomweg)Tapijt</v>
      </c>
      <c r="C667" s="69" t="s">
        <v>374</v>
      </c>
      <c r="D667" s="70" t="s">
        <v>802</v>
      </c>
      <c r="E667" s="71" t="s">
        <v>8</v>
      </c>
      <c r="F667" s="72" t="s">
        <v>12</v>
      </c>
      <c r="G667" s="73" t="s">
        <v>13</v>
      </c>
      <c r="H667" s="73" t="s">
        <v>761</v>
      </c>
      <c r="I667" s="73" t="s">
        <v>14</v>
      </c>
      <c r="J667" s="73" t="s">
        <v>14</v>
      </c>
      <c r="K667" s="74">
        <v>4.2</v>
      </c>
      <c r="L667" s="157">
        <v>40</v>
      </c>
      <c r="M667" s="158" t="s">
        <v>879</v>
      </c>
      <c r="N667" s="158">
        <f>IF(Tabel3[[#This Row],[Uitvoerings-
momenten]]=0,0,Tabel3[[#This Row],[M2 vloer ]])</f>
        <v>4.2</v>
      </c>
      <c r="O6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7" s="151">
        <f>Tabel3[[#This Row],[M2 vloer ]]*Tabel3[[#This Row],[Uitvoerings-
momenten]]</f>
        <v>840</v>
      </c>
      <c r="Q667" s="165">
        <f>VLOOKUP(Tabel3[[#This Row],[Frequentie]],Transformatie!$B$4:$D$12,3,0)</f>
        <v>10</v>
      </c>
      <c r="R667" s="26">
        <f>IF(Tabel3[[#This Row],[M2 op basis van uitvoeringsmomenten]]=0,0,VLOOKUP(Tabel3[[#This Row],[Ruimte categorie]],'4. Normen &amp; Tarieven'!$C$8:$L$27,Tabel3[[#This Row],[Transformatie]],0))</f>
        <v>100</v>
      </c>
      <c r="S667" s="26"/>
      <c r="T667" s="26"/>
      <c r="U667" s="26"/>
      <c r="V667" s="172">
        <f>IF(Tabel3[[#This Row],[Prestatienorm inschrijver]]=0,0,Tabel3[[#This Row],[M2 op basis van uitvoeringsmomenten]]/Tabel3[[#This Row],[Prestatienorm inschrijver]])</f>
        <v>8.4</v>
      </c>
      <c r="W667" s="174">
        <f>Tabel3[[#This Row],[Aantal uur per jaar]]*$V$4</f>
        <v>8.4</v>
      </c>
      <c r="X667" s="78"/>
    </row>
    <row r="668" spans="1:24" ht="14.1" customHeight="1" x14ac:dyDescent="0.25">
      <c r="A668" s="210" t="str">
        <f>_xlfn.CONCAT(Tabel3[[#This Row],[Locatie]],Tabel3[[#This Row],[Vloergroep]])</f>
        <v>De Rietendakschool (Chroomweg)Lino</v>
      </c>
      <c r="C668" s="69" t="s">
        <v>374</v>
      </c>
      <c r="D668" s="70" t="s">
        <v>802</v>
      </c>
      <c r="E668" s="71" t="s">
        <v>8</v>
      </c>
      <c r="F668" s="72" t="s">
        <v>15</v>
      </c>
      <c r="G668" s="73" t="s">
        <v>159</v>
      </c>
      <c r="H668" s="73" t="s">
        <v>756</v>
      </c>
      <c r="I668" s="73" t="s">
        <v>17</v>
      </c>
      <c r="J668" s="73" t="s">
        <v>903</v>
      </c>
      <c r="K668" s="74">
        <v>1.4</v>
      </c>
      <c r="L668" s="157">
        <v>40</v>
      </c>
      <c r="M668" s="158" t="s">
        <v>886</v>
      </c>
      <c r="N668" s="158">
        <f>IF(Tabel3[[#This Row],[Uitvoerings-
momenten]]=0,0,Tabel3[[#This Row],[M2 vloer ]])</f>
        <v>0</v>
      </c>
      <c r="O6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8" s="151">
        <f>Tabel3[[#This Row],[M2 vloer ]]*Tabel3[[#This Row],[Uitvoerings-
momenten]]</f>
        <v>0</v>
      </c>
      <c r="Q668" s="165">
        <f>VLOOKUP(Tabel3[[#This Row],[Frequentie]],Transformatie!$B$4:$D$12,3,0)</f>
        <v>0</v>
      </c>
      <c r="R668" s="26">
        <f>IF(Tabel3[[#This Row],[M2 op basis van uitvoeringsmomenten]]=0,0,VLOOKUP(Tabel3[[#This Row],[Ruimte categorie]],'4. Normen &amp; Tarieven'!$C$8:$L$27,Tabel3[[#This Row],[Transformatie]],0))</f>
        <v>0</v>
      </c>
      <c r="S668" s="26"/>
      <c r="T668" s="26"/>
      <c r="U668" s="26"/>
      <c r="V668" s="172">
        <f>IF(Tabel3[[#This Row],[Prestatienorm inschrijver]]=0,0,Tabel3[[#This Row],[M2 op basis van uitvoeringsmomenten]]/Tabel3[[#This Row],[Prestatienorm inschrijver]])</f>
        <v>0</v>
      </c>
      <c r="W668" s="174">
        <f>Tabel3[[#This Row],[Aantal uur per jaar]]*$V$4</f>
        <v>0</v>
      </c>
      <c r="X668" s="76"/>
    </row>
    <row r="669" spans="1:24" ht="14.1" customHeight="1" x14ac:dyDescent="0.25">
      <c r="A669" s="210" t="str">
        <f>_xlfn.CONCAT(Tabel3[[#This Row],[Locatie]],Tabel3[[#This Row],[Vloergroep]])</f>
        <v>De Rietendakschool (Chroomweg)Lino</v>
      </c>
      <c r="C669" s="69" t="s">
        <v>374</v>
      </c>
      <c r="D669" s="70" t="s">
        <v>802</v>
      </c>
      <c r="E669" s="71" t="s">
        <v>8</v>
      </c>
      <c r="F669" s="72" t="s">
        <v>18</v>
      </c>
      <c r="G669" s="73" t="s">
        <v>35</v>
      </c>
      <c r="H669" s="73" t="s">
        <v>25</v>
      </c>
      <c r="I669" s="73" t="s">
        <v>17</v>
      </c>
      <c r="J669" s="73" t="s">
        <v>903</v>
      </c>
      <c r="K669" s="74">
        <v>12.2</v>
      </c>
      <c r="L669" s="157">
        <v>40</v>
      </c>
      <c r="M669" s="158" t="s">
        <v>877</v>
      </c>
      <c r="N669" s="158">
        <f>IF(Tabel3[[#This Row],[Uitvoerings-
momenten]]=0,0,Tabel3[[#This Row],[M2 vloer ]])</f>
        <v>12.2</v>
      </c>
      <c r="O6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9" s="151">
        <f>Tabel3[[#This Row],[M2 vloer ]]*Tabel3[[#This Row],[Uitvoerings-
momenten]]</f>
        <v>1464</v>
      </c>
      <c r="Q669" s="165">
        <f>VLOOKUP(Tabel3[[#This Row],[Frequentie]],Transformatie!$B$4:$D$12,3,0)</f>
        <v>8</v>
      </c>
      <c r="R669" s="26">
        <f>IF(Tabel3[[#This Row],[M2 op basis van uitvoeringsmomenten]]=0,0,VLOOKUP(Tabel3[[#This Row],[Ruimte categorie]],'4. Normen &amp; Tarieven'!$C$8:$L$27,Tabel3[[#This Row],[Transformatie]],0))</f>
        <v>90</v>
      </c>
      <c r="S669" s="26"/>
      <c r="T669" s="26"/>
      <c r="U669" s="26"/>
      <c r="V669" s="172">
        <f>IF(Tabel3[[#This Row],[Prestatienorm inschrijver]]=0,0,Tabel3[[#This Row],[M2 op basis van uitvoeringsmomenten]]/Tabel3[[#This Row],[Prestatienorm inschrijver]])</f>
        <v>16.266666666666666</v>
      </c>
      <c r="W669" s="174">
        <f>Tabel3[[#This Row],[Aantal uur per jaar]]*$V$4</f>
        <v>16.266666666666666</v>
      </c>
      <c r="X669" s="76"/>
    </row>
    <row r="670" spans="1:24" ht="14.1" customHeight="1" x14ac:dyDescent="0.25">
      <c r="A670" s="210" t="str">
        <f>_xlfn.CONCAT(Tabel3[[#This Row],[Locatie]],Tabel3[[#This Row],[Vloergroep]])</f>
        <v>De Rietendakschool (Chroomweg)Lino</v>
      </c>
      <c r="C670" s="69" t="s">
        <v>374</v>
      </c>
      <c r="D670" s="70" t="s">
        <v>802</v>
      </c>
      <c r="E670" s="71" t="s">
        <v>8</v>
      </c>
      <c r="F670" s="72" t="s">
        <v>20</v>
      </c>
      <c r="G670" s="70" t="s">
        <v>95</v>
      </c>
      <c r="H670" s="73" t="s">
        <v>815</v>
      </c>
      <c r="I670" s="73" t="s">
        <v>17</v>
      </c>
      <c r="J670" s="73" t="s">
        <v>903</v>
      </c>
      <c r="K670" s="74">
        <v>3.7</v>
      </c>
      <c r="L670" s="157">
        <v>40</v>
      </c>
      <c r="M670" s="158" t="s">
        <v>879</v>
      </c>
      <c r="N670" s="158">
        <f>IF(Tabel3[[#This Row],[Uitvoerings-
momenten]]=0,0,Tabel3[[#This Row],[M2 vloer ]])</f>
        <v>3.7</v>
      </c>
      <c r="O6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0" s="151">
        <f>Tabel3[[#This Row],[M2 vloer ]]*Tabel3[[#This Row],[Uitvoerings-
momenten]]</f>
        <v>740</v>
      </c>
      <c r="Q670" s="165">
        <f>VLOOKUP(Tabel3[[#This Row],[Frequentie]],Transformatie!$B$4:$D$12,3,0)</f>
        <v>10</v>
      </c>
      <c r="R670" s="26">
        <f>IF(Tabel3[[#This Row],[M2 op basis van uitvoeringsmomenten]]=0,0,VLOOKUP(Tabel3[[#This Row],[Ruimte categorie]],'4. Normen &amp; Tarieven'!$C$8:$L$27,Tabel3[[#This Row],[Transformatie]],0))</f>
        <v>100</v>
      </c>
      <c r="S670" s="26"/>
      <c r="T670" s="26"/>
      <c r="U670" s="26"/>
      <c r="V670" s="172">
        <f>IF(Tabel3[[#This Row],[Prestatienorm inschrijver]]=0,0,Tabel3[[#This Row],[M2 op basis van uitvoeringsmomenten]]/Tabel3[[#This Row],[Prestatienorm inschrijver]])</f>
        <v>7.4</v>
      </c>
      <c r="W670" s="174">
        <f>Tabel3[[#This Row],[Aantal uur per jaar]]*$V$4</f>
        <v>7.4</v>
      </c>
      <c r="X670" s="76"/>
    </row>
    <row r="671" spans="1:24" ht="14.1" customHeight="1" x14ac:dyDescent="0.25">
      <c r="A671" s="210" t="str">
        <f>_xlfn.CONCAT(Tabel3[[#This Row],[Locatie]],Tabel3[[#This Row],[Vloergroep]])</f>
        <v>De Rietendakschool (Chroomweg)Lino</v>
      </c>
      <c r="C671" s="69" t="s">
        <v>374</v>
      </c>
      <c r="D671" s="70" t="s">
        <v>802</v>
      </c>
      <c r="E671" s="71" t="s">
        <v>8</v>
      </c>
      <c r="F671" s="72" t="s">
        <v>23</v>
      </c>
      <c r="G671" s="73" t="s">
        <v>51</v>
      </c>
      <c r="H671" s="73" t="s">
        <v>756</v>
      </c>
      <c r="I671" s="73" t="s">
        <v>17</v>
      </c>
      <c r="J671" s="73" t="s">
        <v>903</v>
      </c>
      <c r="K671" s="74">
        <v>4</v>
      </c>
      <c r="L671" s="157">
        <v>40</v>
      </c>
      <c r="M671" s="158" t="s">
        <v>886</v>
      </c>
      <c r="N671" s="158">
        <f>IF(Tabel3[[#This Row],[Uitvoerings-
momenten]]=0,0,Tabel3[[#This Row],[M2 vloer ]])</f>
        <v>0</v>
      </c>
      <c r="O6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1" s="151">
        <f>Tabel3[[#This Row],[M2 vloer ]]*Tabel3[[#This Row],[Uitvoerings-
momenten]]</f>
        <v>0</v>
      </c>
      <c r="Q671" s="165">
        <f>VLOOKUP(Tabel3[[#This Row],[Frequentie]],Transformatie!$B$4:$D$12,3,0)</f>
        <v>0</v>
      </c>
      <c r="R671" s="26">
        <f>IF(Tabel3[[#This Row],[M2 op basis van uitvoeringsmomenten]]=0,0,VLOOKUP(Tabel3[[#This Row],[Ruimte categorie]],'4. Normen &amp; Tarieven'!$C$8:$L$27,Tabel3[[#This Row],[Transformatie]],0))</f>
        <v>0</v>
      </c>
      <c r="S671" s="26"/>
      <c r="T671" s="26"/>
      <c r="U671" s="26"/>
      <c r="V671" s="172">
        <f>IF(Tabel3[[#This Row],[Prestatienorm inschrijver]]=0,0,Tabel3[[#This Row],[M2 op basis van uitvoeringsmomenten]]/Tabel3[[#This Row],[Prestatienorm inschrijver]])</f>
        <v>0</v>
      </c>
      <c r="W671" s="174">
        <f>Tabel3[[#This Row],[Aantal uur per jaar]]*$V$4</f>
        <v>0</v>
      </c>
      <c r="X671" s="76"/>
    </row>
    <row r="672" spans="1:24" ht="14.1" customHeight="1" x14ac:dyDescent="0.25">
      <c r="A672" s="210" t="str">
        <f>_xlfn.CONCAT(Tabel3[[#This Row],[Locatie]],Tabel3[[#This Row],[Vloergroep]])</f>
        <v>De Rietendakschool (Chroomweg)Lino</v>
      </c>
      <c r="C672" s="69" t="s">
        <v>374</v>
      </c>
      <c r="D672" s="70" t="s">
        <v>802</v>
      </c>
      <c r="E672" s="71" t="s">
        <v>8</v>
      </c>
      <c r="F672" s="72" t="s">
        <v>26</v>
      </c>
      <c r="G672" s="73" t="s">
        <v>226</v>
      </c>
      <c r="H672" s="73" t="s">
        <v>756</v>
      </c>
      <c r="I672" s="73" t="s">
        <v>17</v>
      </c>
      <c r="J672" s="73" t="s">
        <v>903</v>
      </c>
      <c r="K672" s="74">
        <v>4.5</v>
      </c>
      <c r="L672" s="157">
        <v>40</v>
      </c>
      <c r="M672" s="158" t="s">
        <v>886</v>
      </c>
      <c r="N672" s="158">
        <f>IF(Tabel3[[#This Row],[Uitvoerings-
momenten]]=0,0,Tabel3[[#This Row],[M2 vloer ]])</f>
        <v>0</v>
      </c>
      <c r="O6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2" s="151">
        <f>Tabel3[[#This Row],[M2 vloer ]]*Tabel3[[#This Row],[Uitvoerings-
momenten]]</f>
        <v>0</v>
      </c>
      <c r="Q672" s="165">
        <f>VLOOKUP(Tabel3[[#This Row],[Frequentie]],Transformatie!$B$4:$D$12,3,0)</f>
        <v>0</v>
      </c>
      <c r="R672" s="26">
        <f>IF(Tabel3[[#This Row],[M2 op basis van uitvoeringsmomenten]]=0,0,VLOOKUP(Tabel3[[#This Row],[Ruimte categorie]],'4. Normen &amp; Tarieven'!$C$8:$L$27,Tabel3[[#This Row],[Transformatie]],0))</f>
        <v>0</v>
      </c>
      <c r="S672" s="26"/>
      <c r="T672" s="26"/>
      <c r="U672" s="26"/>
      <c r="V672" s="172">
        <f>IF(Tabel3[[#This Row],[Prestatienorm inschrijver]]=0,0,Tabel3[[#This Row],[M2 op basis van uitvoeringsmomenten]]/Tabel3[[#This Row],[Prestatienorm inschrijver]])</f>
        <v>0</v>
      </c>
      <c r="W672" s="174">
        <f>Tabel3[[#This Row],[Aantal uur per jaar]]*$V$4</f>
        <v>0</v>
      </c>
      <c r="X672" s="76"/>
    </row>
    <row r="673" spans="1:24" ht="14.1" customHeight="1" x14ac:dyDescent="0.25">
      <c r="A673" s="210" t="str">
        <f>_xlfn.CONCAT(Tabel3[[#This Row],[Locatie]],Tabel3[[#This Row],[Vloergroep]])</f>
        <v>De Rietendakschool (Chroomweg)Harde vloer</v>
      </c>
      <c r="C673" s="69" t="s">
        <v>374</v>
      </c>
      <c r="D673" s="70" t="s">
        <v>802</v>
      </c>
      <c r="E673" s="71" t="s">
        <v>8</v>
      </c>
      <c r="F673" s="72" t="s">
        <v>28</v>
      </c>
      <c r="G673" s="73" t="s">
        <v>21</v>
      </c>
      <c r="H673" s="73" t="s">
        <v>759</v>
      </c>
      <c r="I673" s="73" t="s">
        <v>22</v>
      </c>
      <c r="J673" s="73" t="s">
        <v>902</v>
      </c>
      <c r="K673" s="74">
        <v>11</v>
      </c>
      <c r="L673" s="157">
        <v>40</v>
      </c>
      <c r="M673" s="158" t="s">
        <v>879</v>
      </c>
      <c r="N673" s="158">
        <f>IF(Tabel3[[#This Row],[Uitvoerings-
momenten]]=0,0,Tabel3[[#This Row],[M2 vloer ]])</f>
        <v>11</v>
      </c>
      <c r="O6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3" s="151">
        <f>Tabel3[[#This Row],[M2 vloer ]]*Tabel3[[#This Row],[Uitvoerings-
momenten]]</f>
        <v>2200</v>
      </c>
      <c r="Q673" s="165">
        <f>VLOOKUP(Tabel3[[#This Row],[Frequentie]],Transformatie!$B$4:$D$12,3,0)</f>
        <v>10</v>
      </c>
      <c r="R673" s="26">
        <f>IF(Tabel3[[#This Row],[M2 op basis van uitvoeringsmomenten]]=0,0,VLOOKUP(Tabel3[[#This Row],[Ruimte categorie]],'4. Normen &amp; Tarieven'!$C$8:$L$27,Tabel3[[#This Row],[Transformatie]],0))</f>
        <v>100</v>
      </c>
      <c r="S673" s="26"/>
      <c r="T673" s="26"/>
      <c r="U673" s="26"/>
      <c r="V673" s="172">
        <f>IF(Tabel3[[#This Row],[Prestatienorm inschrijver]]=0,0,Tabel3[[#This Row],[M2 op basis van uitvoeringsmomenten]]/Tabel3[[#This Row],[Prestatienorm inschrijver]])</f>
        <v>22</v>
      </c>
      <c r="W673" s="174">
        <f>Tabel3[[#This Row],[Aantal uur per jaar]]*$V$4</f>
        <v>22</v>
      </c>
      <c r="X673" s="76"/>
    </row>
    <row r="674" spans="1:24" ht="14.1" customHeight="1" x14ac:dyDescent="0.25">
      <c r="A674" s="210" t="str">
        <f>_xlfn.CONCAT(Tabel3[[#This Row],[Locatie]],Tabel3[[#This Row],[Vloergroep]])</f>
        <v>De Rietendakschool (Chroomweg)Lino</v>
      </c>
      <c r="C674" s="69" t="s">
        <v>374</v>
      </c>
      <c r="D674" s="70" t="s">
        <v>802</v>
      </c>
      <c r="E674" s="71" t="s">
        <v>8</v>
      </c>
      <c r="F674" s="72" t="s">
        <v>30</v>
      </c>
      <c r="G674" s="73" t="s">
        <v>27</v>
      </c>
      <c r="H674" s="73" t="s">
        <v>761</v>
      </c>
      <c r="I674" s="73" t="s">
        <v>17</v>
      </c>
      <c r="J674" s="73" t="s">
        <v>903</v>
      </c>
      <c r="K674" s="74">
        <v>12</v>
      </c>
      <c r="L674" s="157">
        <v>40</v>
      </c>
      <c r="M674" s="158" t="s">
        <v>879</v>
      </c>
      <c r="N674" s="158">
        <f>IF(Tabel3[[#This Row],[Uitvoerings-
momenten]]=0,0,Tabel3[[#This Row],[M2 vloer ]])</f>
        <v>12</v>
      </c>
      <c r="O6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4" s="151">
        <f>Tabel3[[#This Row],[M2 vloer ]]*Tabel3[[#This Row],[Uitvoerings-
momenten]]</f>
        <v>2400</v>
      </c>
      <c r="Q674" s="165">
        <f>VLOOKUP(Tabel3[[#This Row],[Frequentie]],Transformatie!$B$4:$D$12,3,0)</f>
        <v>10</v>
      </c>
      <c r="R674" s="26">
        <f>IF(Tabel3[[#This Row],[M2 op basis van uitvoeringsmomenten]]=0,0,VLOOKUP(Tabel3[[#This Row],[Ruimte categorie]],'4. Normen &amp; Tarieven'!$C$8:$L$27,Tabel3[[#This Row],[Transformatie]],0))</f>
        <v>100</v>
      </c>
      <c r="S674" s="26"/>
      <c r="T674" s="26"/>
      <c r="U674" s="26"/>
      <c r="V674" s="172">
        <f>IF(Tabel3[[#This Row],[Prestatienorm inschrijver]]=0,0,Tabel3[[#This Row],[M2 op basis van uitvoeringsmomenten]]/Tabel3[[#This Row],[Prestatienorm inschrijver]])</f>
        <v>24</v>
      </c>
      <c r="W674" s="174">
        <f>Tabel3[[#This Row],[Aantal uur per jaar]]*$V$4</f>
        <v>24</v>
      </c>
      <c r="X674" s="76"/>
    </row>
    <row r="675" spans="1:24" ht="14.1" customHeight="1" x14ac:dyDescent="0.25">
      <c r="A675" s="210" t="str">
        <f>_xlfn.CONCAT(Tabel3[[#This Row],[Locatie]],Tabel3[[#This Row],[Vloergroep]])</f>
        <v>De Rietendakschool (Chroomweg)Lino</v>
      </c>
      <c r="C675" s="69" t="s">
        <v>374</v>
      </c>
      <c r="D675" s="70" t="s">
        <v>802</v>
      </c>
      <c r="E675" s="71" t="s">
        <v>8</v>
      </c>
      <c r="F675" s="72" t="s">
        <v>34</v>
      </c>
      <c r="G675" s="73" t="s">
        <v>16</v>
      </c>
      <c r="H675" s="73" t="s">
        <v>761</v>
      </c>
      <c r="I675" s="73" t="s">
        <v>17</v>
      </c>
      <c r="J675" s="73" t="s">
        <v>903</v>
      </c>
      <c r="K675" s="74">
        <v>37.4</v>
      </c>
      <c r="L675" s="157">
        <v>40</v>
      </c>
      <c r="M675" s="158" t="s">
        <v>879</v>
      </c>
      <c r="N675" s="158">
        <f>IF(Tabel3[[#This Row],[Uitvoerings-
momenten]]=0,0,Tabel3[[#This Row],[M2 vloer ]])</f>
        <v>37.4</v>
      </c>
      <c r="O6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5" s="151">
        <f>Tabel3[[#This Row],[M2 vloer ]]*Tabel3[[#This Row],[Uitvoerings-
momenten]]</f>
        <v>7480</v>
      </c>
      <c r="Q675" s="165">
        <f>VLOOKUP(Tabel3[[#This Row],[Frequentie]],Transformatie!$B$4:$D$12,3,0)</f>
        <v>10</v>
      </c>
      <c r="R675" s="26">
        <f>IF(Tabel3[[#This Row],[M2 op basis van uitvoeringsmomenten]]=0,0,VLOOKUP(Tabel3[[#This Row],[Ruimte categorie]],'4. Normen &amp; Tarieven'!$C$8:$L$27,Tabel3[[#This Row],[Transformatie]],0))</f>
        <v>100</v>
      </c>
      <c r="S675" s="26"/>
      <c r="T675" s="26"/>
      <c r="U675" s="26"/>
      <c r="V675" s="172">
        <f>IF(Tabel3[[#This Row],[Prestatienorm inschrijver]]=0,0,Tabel3[[#This Row],[M2 op basis van uitvoeringsmomenten]]/Tabel3[[#This Row],[Prestatienorm inschrijver]])</f>
        <v>74.8</v>
      </c>
      <c r="W675" s="174">
        <f>Tabel3[[#This Row],[Aantal uur per jaar]]*$V$4</f>
        <v>74.8</v>
      </c>
      <c r="X675" s="78"/>
    </row>
    <row r="676" spans="1:24" ht="14.1" customHeight="1" x14ac:dyDescent="0.25">
      <c r="A676" s="210" t="str">
        <f>_xlfn.CONCAT(Tabel3[[#This Row],[Locatie]],Tabel3[[#This Row],[Vloergroep]])</f>
        <v>De Rietendakschool (Chroomweg)Lino</v>
      </c>
      <c r="C676" s="69" t="s">
        <v>374</v>
      </c>
      <c r="D676" s="70" t="s">
        <v>802</v>
      </c>
      <c r="E676" s="71" t="s">
        <v>8</v>
      </c>
      <c r="F676" s="72" t="s">
        <v>36</v>
      </c>
      <c r="G676" s="73" t="s">
        <v>27</v>
      </c>
      <c r="H676" s="73" t="s">
        <v>761</v>
      </c>
      <c r="I676" s="73" t="s">
        <v>17</v>
      </c>
      <c r="J676" s="73" t="s">
        <v>903</v>
      </c>
      <c r="K676" s="74">
        <v>12</v>
      </c>
      <c r="L676" s="157">
        <v>40</v>
      </c>
      <c r="M676" s="158" t="s">
        <v>879</v>
      </c>
      <c r="N676" s="158">
        <f>IF(Tabel3[[#This Row],[Uitvoerings-
momenten]]=0,0,Tabel3[[#This Row],[M2 vloer ]])</f>
        <v>12</v>
      </c>
      <c r="O6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6" s="151">
        <f>Tabel3[[#This Row],[M2 vloer ]]*Tabel3[[#This Row],[Uitvoerings-
momenten]]</f>
        <v>2400</v>
      </c>
      <c r="Q676" s="165">
        <f>VLOOKUP(Tabel3[[#This Row],[Frequentie]],Transformatie!$B$4:$D$12,3,0)</f>
        <v>10</v>
      </c>
      <c r="R676" s="26">
        <f>IF(Tabel3[[#This Row],[M2 op basis van uitvoeringsmomenten]]=0,0,VLOOKUP(Tabel3[[#This Row],[Ruimte categorie]],'4. Normen &amp; Tarieven'!$C$8:$L$27,Tabel3[[#This Row],[Transformatie]],0))</f>
        <v>100</v>
      </c>
      <c r="S676" s="26"/>
      <c r="T676" s="26"/>
      <c r="U676" s="26"/>
      <c r="V676" s="172">
        <f>IF(Tabel3[[#This Row],[Prestatienorm inschrijver]]=0,0,Tabel3[[#This Row],[M2 op basis van uitvoeringsmomenten]]/Tabel3[[#This Row],[Prestatienorm inschrijver]])</f>
        <v>24</v>
      </c>
      <c r="W676" s="174">
        <f>Tabel3[[#This Row],[Aantal uur per jaar]]*$V$4</f>
        <v>24</v>
      </c>
      <c r="X676" s="76"/>
    </row>
    <row r="677" spans="1:24" ht="14.1" customHeight="1" x14ac:dyDescent="0.25">
      <c r="A677" s="210" t="str">
        <f>_xlfn.CONCAT(Tabel3[[#This Row],[Locatie]],Tabel3[[#This Row],[Vloergroep]])</f>
        <v>De Rietendakschool (Chroomweg)Lino</v>
      </c>
      <c r="C677" s="69" t="s">
        <v>374</v>
      </c>
      <c r="D677" s="70" t="s">
        <v>802</v>
      </c>
      <c r="E677" s="71" t="s">
        <v>8</v>
      </c>
      <c r="F677" s="72" t="s">
        <v>38</v>
      </c>
      <c r="G677" s="73" t="s">
        <v>47</v>
      </c>
      <c r="H677" s="77" t="s">
        <v>758</v>
      </c>
      <c r="I677" s="73" t="s">
        <v>17</v>
      </c>
      <c r="J677" s="73" t="s">
        <v>903</v>
      </c>
      <c r="K677" s="74">
        <v>78.3</v>
      </c>
      <c r="L677" s="157">
        <v>40</v>
      </c>
      <c r="M677" s="158" t="s">
        <v>879</v>
      </c>
      <c r="N677" s="158">
        <f>IF(Tabel3[[#This Row],[Uitvoerings-
momenten]]=0,0,Tabel3[[#This Row],[M2 vloer ]])</f>
        <v>78.3</v>
      </c>
      <c r="O6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7" s="151">
        <f>Tabel3[[#This Row],[M2 vloer ]]*Tabel3[[#This Row],[Uitvoerings-
momenten]]</f>
        <v>15660</v>
      </c>
      <c r="Q677" s="165">
        <f>VLOOKUP(Tabel3[[#This Row],[Frequentie]],Transformatie!$B$4:$D$12,3,0)</f>
        <v>10</v>
      </c>
      <c r="R677" s="26">
        <f>IF(Tabel3[[#This Row],[M2 op basis van uitvoeringsmomenten]]=0,0,VLOOKUP(Tabel3[[#This Row],[Ruimte categorie]],'4. Normen &amp; Tarieven'!$C$8:$L$27,Tabel3[[#This Row],[Transformatie]],0))</f>
        <v>100</v>
      </c>
      <c r="S677" s="26"/>
      <c r="T677" s="26"/>
      <c r="U677" s="26"/>
      <c r="V677" s="172">
        <f>IF(Tabel3[[#This Row],[Prestatienorm inschrijver]]=0,0,Tabel3[[#This Row],[M2 op basis van uitvoeringsmomenten]]/Tabel3[[#This Row],[Prestatienorm inschrijver]])</f>
        <v>156.6</v>
      </c>
      <c r="W677" s="174">
        <f>Tabel3[[#This Row],[Aantal uur per jaar]]*$V$4</f>
        <v>156.6</v>
      </c>
      <c r="X677" s="76"/>
    </row>
    <row r="678" spans="1:24" ht="14.1" customHeight="1" x14ac:dyDescent="0.25">
      <c r="A678" s="210" t="str">
        <f>_xlfn.CONCAT(Tabel3[[#This Row],[Locatie]],Tabel3[[#This Row],[Vloergroep]])</f>
        <v>De Rietendakschool (Chroomweg)Lino</v>
      </c>
      <c r="C678" s="69" t="s">
        <v>374</v>
      </c>
      <c r="D678" s="70" t="s">
        <v>802</v>
      </c>
      <c r="E678" s="71" t="s">
        <v>8</v>
      </c>
      <c r="F678" s="72" t="s">
        <v>40</v>
      </c>
      <c r="G678" s="73" t="s">
        <v>51</v>
      </c>
      <c r="H678" s="73" t="s">
        <v>756</v>
      </c>
      <c r="I678" s="73" t="s">
        <v>17</v>
      </c>
      <c r="J678" s="73" t="s">
        <v>903</v>
      </c>
      <c r="K678" s="74">
        <v>1.6</v>
      </c>
      <c r="L678" s="157">
        <v>40</v>
      </c>
      <c r="M678" s="158" t="s">
        <v>886</v>
      </c>
      <c r="N678" s="158">
        <f>IF(Tabel3[[#This Row],[Uitvoerings-
momenten]]=0,0,Tabel3[[#This Row],[M2 vloer ]])</f>
        <v>0</v>
      </c>
      <c r="O6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8" s="151">
        <f>Tabel3[[#This Row],[M2 vloer ]]*Tabel3[[#This Row],[Uitvoerings-
momenten]]</f>
        <v>0</v>
      </c>
      <c r="Q678" s="165">
        <f>VLOOKUP(Tabel3[[#This Row],[Frequentie]],Transformatie!$B$4:$D$12,3,0)</f>
        <v>0</v>
      </c>
      <c r="R678" s="26">
        <f>IF(Tabel3[[#This Row],[M2 op basis van uitvoeringsmomenten]]=0,0,VLOOKUP(Tabel3[[#This Row],[Ruimte categorie]],'4. Normen &amp; Tarieven'!$C$8:$L$27,Tabel3[[#This Row],[Transformatie]],0))</f>
        <v>0</v>
      </c>
      <c r="S678" s="26"/>
      <c r="T678" s="26"/>
      <c r="U678" s="26"/>
      <c r="V678" s="172">
        <f>IF(Tabel3[[#This Row],[Prestatienorm inschrijver]]=0,0,Tabel3[[#This Row],[M2 op basis van uitvoeringsmomenten]]/Tabel3[[#This Row],[Prestatienorm inschrijver]])</f>
        <v>0</v>
      </c>
      <c r="W678" s="174">
        <f>Tabel3[[#This Row],[Aantal uur per jaar]]*$V$4</f>
        <v>0</v>
      </c>
      <c r="X678" s="76"/>
    </row>
    <row r="679" spans="1:24" ht="14.1" customHeight="1" x14ac:dyDescent="0.25">
      <c r="A679" s="210" t="str">
        <f>_xlfn.CONCAT(Tabel3[[#This Row],[Locatie]],Tabel3[[#This Row],[Vloergroep]])</f>
        <v>De Rietendakschool (Chroomweg)Harde vloer</v>
      </c>
      <c r="C679" s="69" t="s">
        <v>374</v>
      </c>
      <c r="D679" s="70" t="s">
        <v>802</v>
      </c>
      <c r="E679" s="71" t="s">
        <v>8</v>
      </c>
      <c r="F679" s="72" t="s">
        <v>42</v>
      </c>
      <c r="G679" s="73" t="s">
        <v>21</v>
      </c>
      <c r="H679" s="73" t="s">
        <v>759</v>
      </c>
      <c r="I679" s="73" t="s">
        <v>22</v>
      </c>
      <c r="J679" s="73" t="s">
        <v>902</v>
      </c>
      <c r="K679" s="74">
        <v>11</v>
      </c>
      <c r="L679" s="157">
        <v>40</v>
      </c>
      <c r="M679" s="158" t="s">
        <v>879</v>
      </c>
      <c r="N679" s="158">
        <f>IF(Tabel3[[#This Row],[Uitvoerings-
momenten]]=0,0,Tabel3[[#This Row],[M2 vloer ]])</f>
        <v>11</v>
      </c>
      <c r="O6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9" s="151">
        <f>Tabel3[[#This Row],[M2 vloer ]]*Tabel3[[#This Row],[Uitvoerings-
momenten]]</f>
        <v>2200</v>
      </c>
      <c r="Q679" s="165">
        <f>VLOOKUP(Tabel3[[#This Row],[Frequentie]],Transformatie!$B$4:$D$12,3,0)</f>
        <v>10</v>
      </c>
      <c r="R679" s="26">
        <f>IF(Tabel3[[#This Row],[M2 op basis van uitvoeringsmomenten]]=0,0,VLOOKUP(Tabel3[[#This Row],[Ruimte categorie]],'4. Normen &amp; Tarieven'!$C$8:$L$27,Tabel3[[#This Row],[Transformatie]],0))</f>
        <v>100</v>
      </c>
      <c r="S679" s="26"/>
      <c r="T679" s="26"/>
      <c r="U679" s="26"/>
      <c r="V679" s="172">
        <f>IF(Tabel3[[#This Row],[Prestatienorm inschrijver]]=0,0,Tabel3[[#This Row],[M2 op basis van uitvoeringsmomenten]]/Tabel3[[#This Row],[Prestatienorm inschrijver]])</f>
        <v>22</v>
      </c>
      <c r="W679" s="174">
        <f>Tabel3[[#This Row],[Aantal uur per jaar]]*$V$4</f>
        <v>22</v>
      </c>
      <c r="X679" s="76"/>
    </row>
    <row r="680" spans="1:24" ht="14.1" customHeight="1" x14ac:dyDescent="0.25">
      <c r="A680" s="210" t="str">
        <f>_xlfn.CONCAT(Tabel3[[#This Row],[Locatie]],Tabel3[[#This Row],[Vloergroep]])</f>
        <v>De Rietendakschool (Chroomweg)Lino</v>
      </c>
      <c r="C680" s="69" t="s">
        <v>374</v>
      </c>
      <c r="D680" s="70" t="s">
        <v>802</v>
      </c>
      <c r="E680" s="71" t="s">
        <v>8</v>
      </c>
      <c r="F680" s="72" t="s">
        <v>43</v>
      </c>
      <c r="G680" s="73" t="s">
        <v>232</v>
      </c>
      <c r="H680" s="73" t="s">
        <v>758</v>
      </c>
      <c r="I680" s="73" t="s">
        <v>17</v>
      </c>
      <c r="J680" s="73" t="s">
        <v>903</v>
      </c>
      <c r="K680" s="74">
        <v>78.3</v>
      </c>
      <c r="L680" s="157">
        <v>40</v>
      </c>
      <c r="M680" s="158" t="s">
        <v>879</v>
      </c>
      <c r="N680" s="158">
        <f>IF(Tabel3[[#This Row],[Uitvoerings-
momenten]]=0,0,Tabel3[[#This Row],[M2 vloer ]])</f>
        <v>78.3</v>
      </c>
      <c r="O6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0" s="151">
        <f>Tabel3[[#This Row],[M2 vloer ]]*Tabel3[[#This Row],[Uitvoerings-
momenten]]</f>
        <v>15660</v>
      </c>
      <c r="Q680" s="165">
        <f>VLOOKUP(Tabel3[[#This Row],[Frequentie]],Transformatie!$B$4:$D$12,3,0)</f>
        <v>10</v>
      </c>
      <c r="R680" s="26">
        <f>IF(Tabel3[[#This Row],[M2 op basis van uitvoeringsmomenten]]=0,0,VLOOKUP(Tabel3[[#This Row],[Ruimte categorie]],'4. Normen &amp; Tarieven'!$C$8:$L$27,Tabel3[[#This Row],[Transformatie]],0))</f>
        <v>100</v>
      </c>
      <c r="S680" s="26"/>
      <c r="T680" s="26"/>
      <c r="U680" s="26"/>
      <c r="V680" s="172">
        <f>IF(Tabel3[[#This Row],[Prestatienorm inschrijver]]=0,0,Tabel3[[#This Row],[M2 op basis van uitvoeringsmomenten]]/Tabel3[[#This Row],[Prestatienorm inschrijver]])</f>
        <v>156.6</v>
      </c>
      <c r="W680" s="174">
        <f>Tabel3[[#This Row],[Aantal uur per jaar]]*$V$4</f>
        <v>156.6</v>
      </c>
      <c r="X680" s="76"/>
    </row>
    <row r="681" spans="1:24" ht="14.1" customHeight="1" x14ac:dyDescent="0.25">
      <c r="A681" s="210" t="str">
        <f>_xlfn.CONCAT(Tabel3[[#This Row],[Locatie]],Tabel3[[#This Row],[Vloergroep]])</f>
        <v>De Rietendakschool (Chroomweg)Lino</v>
      </c>
      <c r="C681" s="69" t="s">
        <v>374</v>
      </c>
      <c r="D681" s="70" t="s">
        <v>802</v>
      </c>
      <c r="E681" s="71" t="s">
        <v>8</v>
      </c>
      <c r="F681" s="72" t="s">
        <v>44</v>
      </c>
      <c r="G681" s="73" t="s">
        <v>51</v>
      </c>
      <c r="H681" s="73" t="s">
        <v>756</v>
      </c>
      <c r="I681" s="73" t="s">
        <v>17</v>
      </c>
      <c r="J681" s="73" t="s">
        <v>903</v>
      </c>
      <c r="K681" s="74">
        <v>1.6</v>
      </c>
      <c r="L681" s="157">
        <v>40</v>
      </c>
      <c r="M681" s="158" t="s">
        <v>886</v>
      </c>
      <c r="N681" s="158">
        <f>IF(Tabel3[[#This Row],[Uitvoerings-
momenten]]=0,0,Tabel3[[#This Row],[M2 vloer ]])</f>
        <v>0</v>
      </c>
      <c r="O6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1" s="151">
        <f>Tabel3[[#This Row],[M2 vloer ]]*Tabel3[[#This Row],[Uitvoerings-
momenten]]</f>
        <v>0</v>
      </c>
      <c r="Q681" s="165">
        <f>VLOOKUP(Tabel3[[#This Row],[Frequentie]],Transformatie!$B$4:$D$12,3,0)</f>
        <v>0</v>
      </c>
      <c r="R681" s="26">
        <f>IF(Tabel3[[#This Row],[M2 op basis van uitvoeringsmomenten]]=0,0,VLOOKUP(Tabel3[[#This Row],[Ruimte categorie]],'4. Normen &amp; Tarieven'!$C$8:$L$27,Tabel3[[#This Row],[Transformatie]],0))</f>
        <v>0</v>
      </c>
      <c r="S681" s="26"/>
      <c r="T681" s="26"/>
      <c r="U681" s="26"/>
      <c r="V681" s="172">
        <f>IF(Tabel3[[#This Row],[Prestatienorm inschrijver]]=0,0,Tabel3[[#This Row],[M2 op basis van uitvoeringsmomenten]]/Tabel3[[#This Row],[Prestatienorm inschrijver]])</f>
        <v>0</v>
      </c>
      <c r="W681" s="174">
        <f>Tabel3[[#This Row],[Aantal uur per jaar]]*$V$4</f>
        <v>0</v>
      </c>
      <c r="X681" s="76"/>
    </row>
    <row r="682" spans="1:24" ht="14.1" customHeight="1" x14ac:dyDescent="0.25">
      <c r="A682" s="210" t="str">
        <f>_xlfn.CONCAT(Tabel3[[#This Row],[Locatie]],Tabel3[[#This Row],[Vloergroep]])</f>
        <v>De Rietendakschool (Chroomweg)Harde vloer</v>
      </c>
      <c r="C682" s="69" t="s">
        <v>374</v>
      </c>
      <c r="D682" s="70" t="s">
        <v>802</v>
      </c>
      <c r="E682" s="71" t="s">
        <v>8</v>
      </c>
      <c r="F682" s="72" t="s">
        <v>45</v>
      </c>
      <c r="G682" s="73" t="s">
        <v>21</v>
      </c>
      <c r="H682" s="73" t="s">
        <v>759</v>
      </c>
      <c r="I682" s="73" t="s">
        <v>22</v>
      </c>
      <c r="J682" s="73" t="s">
        <v>902</v>
      </c>
      <c r="K682" s="74">
        <v>11</v>
      </c>
      <c r="L682" s="157">
        <v>40</v>
      </c>
      <c r="M682" s="158" t="s">
        <v>879</v>
      </c>
      <c r="N682" s="158">
        <f>IF(Tabel3[[#This Row],[Uitvoerings-
momenten]]=0,0,Tabel3[[#This Row],[M2 vloer ]])</f>
        <v>11</v>
      </c>
      <c r="O6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2" s="151">
        <f>Tabel3[[#This Row],[M2 vloer ]]*Tabel3[[#This Row],[Uitvoerings-
momenten]]</f>
        <v>2200</v>
      </c>
      <c r="Q682" s="165">
        <f>VLOOKUP(Tabel3[[#This Row],[Frequentie]],Transformatie!$B$4:$D$12,3,0)</f>
        <v>10</v>
      </c>
      <c r="R682" s="26">
        <f>IF(Tabel3[[#This Row],[M2 op basis van uitvoeringsmomenten]]=0,0,VLOOKUP(Tabel3[[#This Row],[Ruimte categorie]],'4. Normen &amp; Tarieven'!$C$8:$L$27,Tabel3[[#This Row],[Transformatie]],0))</f>
        <v>100</v>
      </c>
      <c r="S682" s="26"/>
      <c r="T682" s="26"/>
      <c r="U682" s="26"/>
      <c r="V682" s="172">
        <f>IF(Tabel3[[#This Row],[Prestatienorm inschrijver]]=0,0,Tabel3[[#This Row],[M2 op basis van uitvoeringsmomenten]]/Tabel3[[#This Row],[Prestatienorm inschrijver]])</f>
        <v>22</v>
      </c>
      <c r="W682" s="174">
        <f>Tabel3[[#This Row],[Aantal uur per jaar]]*$V$4</f>
        <v>22</v>
      </c>
      <c r="X682" s="76"/>
    </row>
    <row r="683" spans="1:24" ht="14.1" customHeight="1" x14ac:dyDescent="0.25">
      <c r="A683" s="210" t="str">
        <f>_xlfn.CONCAT(Tabel3[[#This Row],[Locatie]],Tabel3[[#This Row],[Vloergroep]])</f>
        <v>De Rietendakschool (Chroomweg)Lino</v>
      </c>
      <c r="C683" s="69" t="s">
        <v>374</v>
      </c>
      <c r="D683" s="70" t="s">
        <v>802</v>
      </c>
      <c r="E683" s="71" t="s">
        <v>8</v>
      </c>
      <c r="F683" s="72" t="s">
        <v>46</v>
      </c>
      <c r="G683" s="73" t="s">
        <v>27</v>
      </c>
      <c r="H683" s="73" t="s">
        <v>761</v>
      </c>
      <c r="I683" s="73" t="s">
        <v>17</v>
      </c>
      <c r="J683" s="73" t="s">
        <v>903</v>
      </c>
      <c r="K683" s="74">
        <v>12</v>
      </c>
      <c r="L683" s="157">
        <v>40</v>
      </c>
      <c r="M683" s="158" t="s">
        <v>879</v>
      </c>
      <c r="N683" s="158">
        <f>IF(Tabel3[[#This Row],[Uitvoerings-
momenten]]=0,0,Tabel3[[#This Row],[M2 vloer ]])</f>
        <v>12</v>
      </c>
      <c r="O6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3" s="151">
        <f>Tabel3[[#This Row],[M2 vloer ]]*Tabel3[[#This Row],[Uitvoerings-
momenten]]</f>
        <v>2400</v>
      </c>
      <c r="Q683" s="165">
        <f>VLOOKUP(Tabel3[[#This Row],[Frequentie]],Transformatie!$B$4:$D$12,3,0)</f>
        <v>10</v>
      </c>
      <c r="R683" s="26">
        <f>IF(Tabel3[[#This Row],[M2 op basis van uitvoeringsmomenten]]=0,0,VLOOKUP(Tabel3[[#This Row],[Ruimte categorie]],'4. Normen &amp; Tarieven'!$C$8:$L$27,Tabel3[[#This Row],[Transformatie]],0))</f>
        <v>100</v>
      </c>
      <c r="S683" s="26"/>
      <c r="T683" s="26"/>
      <c r="U683" s="26"/>
      <c r="V683" s="172">
        <f>IF(Tabel3[[#This Row],[Prestatienorm inschrijver]]=0,0,Tabel3[[#This Row],[M2 op basis van uitvoeringsmomenten]]/Tabel3[[#This Row],[Prestatienorm inschrijver]])</f>
        <v>24</v>
      </c>
      <c r="W683" s="174">
        <f>Tabel3[[#This Row],[Aantal uur per jaar]]*$V$4</f>
        <v>24</v>
      </c>
      <c r="X683" s="76"/>
    </row>
    <row r="684" spans="1:24" ht="14.1" customHeight="1" x14ac:dyDescent="0.25">
      <c r="A684" s="210" t="str">
        <f>_xlfn.CONCAT(Tabel3[[#This Row],[Locatie]],Tabel3[[#This Row],[Vloergroep]])</f>
        <v>De Rietendakschool (Chroomweg)Lino</v>
      </c>
      <c r="C684" s="69" t="s">
        <v>374</v>
      </c>
      <c r="D684" s="70" t="s">
        <v>802</v>
      </c>
      <c r="E684" s="71" t="s">
        <v>8</v>
      </c>
      <c r="F684" s="72" t="s">
        <v>48</v>
      </c>
      <c r="G684" s="73" t="s">
        <v>47</v>
      </c>
      <c r="H684" s="77" t="s">
        <v>758</v>
      </c>
      <c r="I684" s="73" t="s">
        <v>17</v>
      </c>
      <c r="J684" s="73" t="s">
        <v>903</v>
      </c>
      <c r="K684" s="74">
        <v>78.3</v>
      </c>
      <c r="L684" s="157">
        <v>40</v>
      </c>
      <c r="M684" s="158" t="s">
        <v>879</v>
      </c>
      <c r="N684" s="158">
        <f>IF(Tabel3[[#This Row],[Uitvoerings-
momenten]]=0,0,Tabel3[[#This Row],[M2 vloer ]])</f>
        <v>78.3</v>
      </c>
      <c r="O6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4" s="151">
        <f>Tabel3[[#This Row],[M2 vloer ]]*Tabel3[[#This Row],[Uitvoerings-
momenten]]</f>
        <v>15660</v>
      </c>
      <c r="Q684" s="165">
        <f>VLOOKUP(Tabel3[[#This Row],[Frequentie]],Transformatie!$B$4:$D$12,3,0)</f>
        <v>10</v>
      </c>
      <c r="R684" s="26">
        <f>IF(Tabel3[[#This Row],[M2 op basis van uitvoeringsmomenten]]=0,0,VLOOKUP(Tabel3[[#This Row],[Ruimte categorie]],'4. Normen &amp; Tarieven'!$C$8:$L$27,Tabel3[[#This Row],[Transformatie]],0))</f>
        <v>100</v>
      </c>
      <c r="S684" s="26"/>
      <c r="T684" s="26"/>
      <c r="U684" s="26"/>
      <c r="V684" s="172">
        <f>IF(Tabel3[[#This Row],[Prestatienorm inschrijver]]=0,0,Tabel3[[#This Row],[M2 op basis van uitvoeringsmomenten]]/Tabel3[[#This Row],[Prestatienorm inschrijver]])</f>
        <v>156.6</v>
      </c>
      <c r="W684" s="174">
        <f>Tabel3[[#This Row],[Aantal uur per jaar]]*$V$4</f>
        <v>156.6</v>
      </c>
      <c r="X684" s="76"/>
    </row>
    <row r="685" spans="1:24" ht="14.1" customHeight="1" x14ac:dyDescent="0.25">
      <c r="A685" s="210" t="str">
        <f>_xlfn.CONCAT(Tabel3[[#This Row],[Locatie]],Tabel3[[#This Row],[Vloergroep]])</f>
        <v>De Rietendakschool (Chroomweg)Lino</v>
      </c>
      <c r="C685" s="69" t="s">
        <v>374</v>
      </c>
      <c r="D685" s="70" t="s">
        <v>802</v>
      </c>
      <c r="E685" s="71" t="s">
        <v>8</v>
      </c>
      <c r="F685" s="72" t="s">
        <v>49</v>
      </c>
      <c r="G685" s="73" t="s">
        <v>51</v>
      </c>
      <c r="H685" s="73" t="s">
        <v>756</v>
      </c>
      <c r="I685" s="73" t="s">
        <v>17</v>
      </c>
      <c r="J685" s="73" t="s">
        <v>903</v>
      </c>
      <c r="K685" s="74">
        <v>1.6</v>
      </c>
      <c r="L685" s="157">
        <v>40</v>
      </c>
      <c r="M685" s="158" t="s">
        <v>886</v>
      </c>
      <c r="N685" s="158">
        <f>IF(Tabel3[[#This Row],[Uitvoerings-
momenten]]=0,0,Tabel3[[#This Row],[M2 vloer ]])</f>
        <v>0</v>
      </c>
      <c r="O6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5" s="151">
        <f>Tabel3[[#This Row],[M2 vloer ]]*Tabel3[[#This Row],[Uitvoerings-
momenten]]</f>
        <v>0</v>
      </c>
      <c r="Q685" s="165">
        <f>VLOOKUP(Tabel3[[#This Row],[Frequentie]],Transformatie!$B$4:$D$12,3,0)</f>
        <v>0</v>
      </c>
      <c r="R685" s="26">
        <f>IF(Tabel3[[#This Row],[M2 op basis van uitvoeringsmomenten]]=0,0,VLOOKUP(Tabel3[[#This Row],[Ruimte categorie]],'4. Normen &amp; Tarieven'!$C$8:$L$27,Tabel3[[#This Row],[Transformatie]],0))</f>
        <v>0</v>
      </c>
      <c r="S685" s="26"/>
      <c r="T685" s="26"/>
      <c r="U685" s="26"/>
      <c r="V685" s="172">
        <f>IF(Tabel3[[#This Row],[Prestatienorm inschrijver]]=0,0,Tabel3[[#This Row],[M2 op basis van uitvoeringsmomenten]]/Tabel3[[#This Row],[Prestatienorm inschrijver]])</f>
        <v>0</v>
      </c>
      <c r="W685" s="174">
        <f>Tabel3[[#This Row],[Aantal uur per jaar]]*$V$4</f>
        <v>0</v>
      </c>
      <c r="X685" s="76"/>
    </row>
    <row r="686" spans="1:24" ht="14.1" customHeight="1" x14ac:dyDescent="0.25">
      <c r="A686" s="210" t="str">
        <f>_xlfn.CONCAT(Tabel3[[#This Row],[Locatie]],Tabel3[[#This Row],[Vloergroep]])</f>
        <v>De Rietendakschool (Chroomweg)Lino</v>
      </c>
      <c r="C686" s="69" t="s">
        <v>374</v>
      </c>
      <c r="D686" s="70" t="s">
        <v>802</v>
      </c>
      <c r="E686" s="71" t="s">
        <v>8</v>
      </c>
      <c r="F686" s="72" t="s">
        <v>375</v>
      </c>
      <c r="G686" s="73" t="s">
        <v>16</v>
      </c>
      <c r="H686" s="73" t="s">
        <v>761</v>
      </c>
      <c r="I686" s="73" t="s">
        <v>17</v>
      </c>
      <c r="J686" s="73" t="s">
        <v>903</v>
      </c>
      <c r="K686" s="74">
        <v>11.8</v>
      </c>
      <c r="L686" s="157">
        <v>40</v>
      </c>
      <c r="M686" s="158" t="s">
        <v>879</v>
      </c>
      <c r="N686" s="158">
        <f>IF(Tabel3[[#This Row],[Uitvoerings-
momenten]]=0,0,Tabel3[[#This Row],[M2 vloer ]])</f>
        <v>11.8</v>
      </c>
      <c r="O6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6" s="151">
        <f>Tabel3[[#This Row],[M2 vloer ]]*Tabel3[[#This Row],[Uitvoerings-
momenten]]</f>
        <v>2360</v>
      </c>
      <c r="Q686" s="165">
        <f>VLOOKUP(Tabel3[[#This Row],[Frequentie]],Transformatie!$B$4:$D$12,3,0)</f>
        <v>10</v>
      </c>
      <c r="R686" s="26">
        <f>IF(Tabel3[[#This Row],[M2 op basis van uitvoeringsmomenten]]=0,0,VLOOKUP(Tabel3[[#This Row],[Ruimte categorie]],'4. Normen &amp; Tarieven'!$C$8:$L$27,Tabel3[[#This Row],[Transformatie]],0))</f>
        <v>100</v>
      </c>
      <c r="S686" s="26"/>
      <c r="T686" s="26"/>
      <c r="U686" s="26"/>
      <c r="V686" s="172">
        <f>IF(Tabel3[[#This Row],[Prestatienorm inschrijver]]=0,0,Tabel3[[#This Row],[M2 op basis van uitvoeringsmomenten]]/Tabel3[[#This Row],[Prestatienorm inschrijver]])</f>
        <v>23.6</v>
      </c>
      <c r="W686" s="174">
        <f>Tabel3[[#This Row],[Aantal uur per jaar]]*$V$4</f>
        <v>23.6</v>
      </c>
      <c r="X686" s="78"/>
    </row>
    <row r="687" spans="1:24" ht="14.1" customHeight="1" x14ac:dyDescent="0.25">
      <c r="A687" s="210" t="str">
        <f>_xlfn.CONCAT(Tabel3[[#This Row],[Locatie]],Tabel3[[#This Row],[Vloergroep]])</f>
        <v>De Rietendakschool (Chroomweg)Lino</v>
      </c>
      <c r="C687" s="69" t="s">
        <v>374</v>
      </c>
      <c r="D687" s="70" t="s">
        <v>802</v>
      </c>
      <c r="E687" s="71" t="s">
        <v>8</v>
      </c>
      <c r="F687" s="72" t="s">
        <v>376</v>
      </c>
      <c r="G687" s="73" t="s">
        <v>228</v>
      </c>
      <c r="H687" s="73" t="s">
        <v>398</v>
      </c>
      <c r="I687" s="73" t="s">
        <v>17</v>
      </c>
      <c r="J687" s="73" t="s">
        <v>903</v>
      </c>
      <c r="K687" s="74">
        <v>48.9</v>
      </c>
      <c r="L687" s="157">
        <v>40</v>
      </c>
      <c r="M687" s="158" t="s">
        <v>879</v>
      </c>
      <c r="N687" s="158">
        <f>IF(Tabel3[[#This Row],[Uitvoerings-
momenten]]=0,0,Tabel3[[#This Row],[M2 vloer ]])</f>
        <v>48.9</v>
      </c>
      <c r="O6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7" s="151">
        <f>Tabel3[[#This Row],[M2 vloer ]]*Tabel3[[#This Row],[Uitvoerings-
momenten]]</f>
        <v>9780</v>
      </c>
      <c r="Q687" s="165">
        <f>VLOOKUP(Tabel3[[#This Row],[Frequentie]],Transformatie!$B$4:$D$12,3,0)</f>
        <v>10</v>
      </c>
      <c r="R687" s="26">
        <f>IF(Tabel3[[#This Row],[M2 op basis van uitvoeringsmomenten]]=0,0,VLOOKUP(Tabel3[[#This Row],[Ruimte categorie]],'4. Normen &amp; Tarieven'!$C$8:$L$27,Tabel3[[#This Row],[Transformatie]],0))</f>
        <v>100</v>
      </c>
      <c r="S687" s="26"/>
      <c r="T687" s="26"/>
      <c r="U687" s="26"/>
      <c r="V687" s="172">
        <f>IF(Tabel3[[#This Row],[Prestatienorm inschrijver]]=0,0,Tabel3[[#This Row],[M2 op basis van uitvoeringsmomenten]]/Tabel3[[#This Row],[Prestatienorm inschrijver]])</f>
        <v>97.8</v>
      </c>
      <c r="W687" s="174">
        <f>Tabel3[[#This Row],[Aantal uur per jaar]]*$V$4</f>
        <v>97.8</v>
      </c>
      <c r="X687" s="76"/>
    </row>
    <row r="688" spans="1:24" ht="14.1" customHeight="1" x14ac:dyDescent="0.25">
      <c r="A688" s="210" t="str">
        <f>_xlfn.CONCAT(Tabel3[[#This Row],[Locatie]],Tabel3[[#This Row],[Vloergroep]])</f>
        <v>De Rietendakschool (Chroomweg)Lino</v>
      </c>
      <c r="C688" s="69" t="s">
        <v>374</v>
      </c>
      <c r="D688" s="70" t="s">
        <v>802</v>
      </c>
      <c r="E688" s="71" t="s">
        <v>8</v>
      </c>
      <c r="F688" s="72" t="s">
        <v>377</v>
      </c>
      <c r="G688" s="73" t="s">
        <v>21</v>
      </c>
      <c r="H688" s="73" t="s">
        <v>760</v>
      </c>
      <c r="I688" s="73" t="s">
        <v>17</v>
      </c>
      <c r="J688" s="73" t="s">
        <v>903</v>
      </c>
      <c r="K688" s="74">
        <v>5.9</v>
      </c>
      <c r="L688" s="157">
        <v>40</v>
      </c>
      <c r="M688" s="158" t="s">
        <v>879</v>
      </c>
      <c r="N688" s="158">
        <f>IF(Tabel3[[#This Row],[Uitvoerings-
momenten]]=0,0,Tabel3[[#This Row],[M2 vloer ]])</f>
        <v>5.9</v>
      </c>
      <c r="O6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8" s="151">
        <f>Tabel3[[#This Row],[M2 vloer ]]*Tabel3[[#This Row],[Uitvoerings-
momenten]]</f>
        <v>1180</v>
      </c>
      <c r="Q688" s="165">
        <f>VLOOKUP(Tabel3[[#This Row],[Frequentie]],Transformatie!$B$4:$D$12,3,0)</f>
        <v>10</v>
      </c>
      <c r="R688" s="26">
        <f>IF(Tabel3[[#This Row],[M2 op basis van uitvoeringsmomenten]]=0,0,VLOOKUP(Tabel3[[#This Row],[Ruimte categorie]],'4. Normen &amp; Tarieven'!$C$8:$L$27,Tabel3[[#This Row],[Transformatie]],0))</f>
        <v>100</v>
      </c>
      <c r="S688" s="26"/>
      <c r="T688" s="26"/>
      <c r="U688" s="26"/>
      <c r="V688" s="172">
        <f>IF(Tabel3[[#This Row],[Prestatienorm inschrijver]]=0,0,Tabel3[[#This Row],[M2 op basis van uitvoeringsmomenten]]/Tabel3[[#This Row],[Prestatienorm inschrijver]])</f>
        <v>11.8</v>
      </c>
      <c r="W688" s="174">
        <f>Tabel3[[#This Row],[Aantal uur per jaar]]*$V$4</f>
        <v>11.8</v>
      </c>
      <c r="X688" s="76"/>
    </row>
    <row r="689" spans="1:24" ht="14.1" customHeight="1" x14ac:dyDescent="0.25">
      <c r="A689" s="210" t="str">
        <f>_xlfn.CONCAT(Tabel3[[#This Row],[Locatie]],Tabel3[[#This Row],[Vloergroep]])</f>
        <v>De Rietendakschool (Chroomweg)Lino</v>
      </c>
      <c r="C689" s="69" t="s">
        <v>374</v>
      </c>
      <c r="D689" s="70" t="s">
        <v>802</v>
      </c>
      <c r="E689" s="71" t="s">
        <v>8</v>
      </c>
      <c r="F689" s="72" t="s">
        <v>378</v>
      </c>
      <c r="G689" s="73" t="s">
        <v>21</v>
      </c>
      <c r="H689" s="73" t="s">
        <v>760</v>
      </c>
      <c r="I689" s="73" t="s">
        <v>17</v>
      </c>
      <c r="J689" s="73" t="s">
        <v>903</v>
      </c>
      <c r="K689" s="74">
        <v>5.9</v>
      </c>
      <c r="L689" s="157">
        <v>40</v>
      </c>
      <c r="M689" s="158" t="s">
        <v>879</v>
      </c>
      <c r="N689" s="158">
        <f>IF(Tabel3[[#This Row],[Uitvoerings-
momenten]]=0,0,Tabel3[[#This Row],[M2 vloer ]])</f>
        <v>5.9</v>
      </c>
      <c r="O6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9" s="151">
        <f>Tabel3[[#This Row],[M2 vloer ]]*Tabel3[[#This Row],[Uitvoerings-
momenten]]</f>
        <v>1180</v>
      </c>
      <c r="Q689" s="165">
        <f>VLOOKUP(Tabel3[[#This Row],[Frequentie]],Transformatie!$B$4:$D$12,3,0)</f>
        <v>10</v>
      </c>
      <c r="R689" s="26">
        <f>IF(Tabel3[[#This Row],[M2 op basis van uitvoeringsmomenten]]=0,0,VLOOKUP(Tabel3[[#This Row],[Ruimte categorie]],'4. Normen &amp; Tarieven'!$C$8:$L$27,Tabel3[[#This Row],[Transformatie]],0))</f>
        <v>100</v>
      </c>
      <c r="S689" s="26"/>
      <c r="T689" s="26"/>
      <c r="U689" s="26"/>
      <c r="V689" s="172">
        <f>IF(Tabel3[[#This Row],[Prestatienorm inschrijver]]=0,0,Tabel3[[#This Row],[M2 op basis van uitvoeringsmomenten]]/Tabel3[[#This Row],[Prestatienorm inschrijver]])</f>
        <v>11.8</v>
      </c>
      <c r="W689" s="174">
        <f>Tabel3[[#This Row],[Aantal uur per jaar]]*$V$4</f>
        <v>11.8</v>
      </c>
      <c r="X689" s="76"/>
    </row>
    <row r="690" spans="1:24" ht="14.1" customHeight="1" x14ac:dyDescent="0.25">
      <c r="A690" s="210" t="str">
        <f>_xlfn.CONCAT(Tabel3[[#This Row],[Locatie]],Tabel3[[#This Row],[Vloergroep]])</f>
        <v>De Rietendakschool (Chroomweg)Lino</v>
      </c>
      <c r="C690" s="69" t="s">
        <v>374</v>
      </c>
      <c r="D690" s="70" t="s">
        <v>802</v>
      </c>
      <c r="E690" s="71" t="s">
        <v>8</v>
      </c>
      <c r="F690" s="72" t="s">
        <v>379</v>
      </c>
      <c r="G690" s="73" t="s">
        <v>21</v>
      </c>
      <c r="H690" s="73" t="s">
        <v>760</v>
      </c>
      <c r="I690" s="73" t="s">
        <v>17</v>
      </c>
      <c r="J690" s="73" t="s">
        <v>903</v>
      </c>
      <c r="K690" s="74">
        <v>1.4</v>
      </c>
      <c r="L690" s="157">
        <v>40</v>
      </c>
      <c r="M690" s="158" t="s">
        <v>879</v>
      </c>
      <c r="N690" s="158">
        <f>IF(Tabel3[[#This Row],[Uitvoerings-
momenten]]=0,0,Tabel3[[#This Row],[M2 vloer ]])</f>
        <v>1.4</v>
      </c>
      <c r="O6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0" s="151">
        <f>Tabel3[[#This Row],[M2 vloer ]]*Tabel3[[#This Row],[Uitvoerings-
momenten]]</f>
        <v>280</v>
      </c>
      <c r="Q690" s="165">
        <f>VLOOKUP(Tabel3[[#This Row],[Frequentie]],Transformatie!$B$4:$D$12,3,0)</f>
        <v>10</v>
      </c>
      <c r="R690" s="26">
        <f>IF(Tabel3[[#This Row],[M2 op basis van uitvoeringsmomenten]]=0,0,VLOOKUP(Tabel3[[#This Row],[Ruimte categorie]],'4. Normen &amp; Tarieven'!$C$8:$L$27,Tabel3[[#This Row],[Transformatie]],0))</f>
        <v>100</v>
      </c>
      <c r="S690" s="26"/>
      <c r="T690" s="26"/>
      <c r="U690" s="26"/>
      <c r="V690" s="172">
        <f>IF(Tabel3[[#This Row],[Prestatienorm inschrijver]]=0,0,Tabel3[[#This Row],[M2 op basis van uitvoeringsmomenten]]/Tabel3[[#This Row],[Prestatienorm inschrijver]])</f>
        <v>2.8</v>
      </c>
      <c r="W690" s="174">
        <f>Tabel3[[#This Row],[Aantal uur per jaar]]*$V$4</f>
        <v>2.8</v>
      </c>
      <c r="X690" s="76"/>
    </row>
    <row r="691" spans="1:24" ht="14.1" customHeight="1" x14ac:dyDescent="0.25">
      <c r="A691" s="210" t="str">
        <f>_xlfn.CONCAT(Tabel3[[#This Row],[Locatie]],Tabel3[[#This Row],[Vloergroep]])</f>
        <v>De Rietendakschool (Chroomweg)Lino</v>
      </c>
      <c r="C691" s="69" t="s">
        <v>374</v>
      </c>
      <c r="D691" s="70" t="s">
        <v>802</v>
      </c>
      <c r="E691" s="71" t="s">
        <v>8</v>
      </c>
      <c r="F691" s="72" t="s">
        <v>380</v>
      </c>
      <c r="G691" s="73" t="s">
        <v>51</v>
      </c>
      <c r="H691" s="73" t="s">
        <v>756</v>
      </c>
      <c r="I691" s="73" t="s">
        <v>17</v>
      </c>
      <c r="J691" s="73" t="s">
        <v>903</v>
      </c>
      <c r="K691" s="74">
        <v>7</v>
      </c>
      <c r="L691" s="157">
        <v>40</v>
      </c>
      <c r="M691" s="158" t="s">
        <v>886</v>
      </c>
      <c r="N691" s="158">
        <f>IF(Tabel3[[#This Row],[Uitvoerings-
momenten]]=0,0,Tabel3[[#This Row],[M2 vloer ]])</f>
        <v>0</v>
      </c>
      <c r="O6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1" s="151">
        <f>Tabel3[[#This Row],[M2 vloer ]]*Tabel3[[#This Row],[Uitvoerings-
momenten]]</f>
        <v>0</v>
      </c>
      <c r="Q691" s="165">
        <f>VLOOKUP(Tabel3[[#This Row],[Frequentie]],Transformatie!$B$4:$D$12,3,0)</f>
        <v>0</v>
      </c>
      <c r="R691" s="26">
        <f>IF(Tabel3[[#This Row],[M2 op basis van uitvoeringsmomenten]]=0,0,VLOOKUP(Tabel3[[#This Row],[Ruimte categorie]],'4. Normen &amp; Tarieven'!$C$8:$L$27,Tabel3[[#This Row],[Transformatie]],0))</f>
        <v>0</v>
      </c>
      <c r="S691" s="26"/>
      <c r="T691" s="26"/>
      <c r="U691" s="26"/>
      <c r="V691" s="172">
        <f>IF(Tabel3[[#This Row],[Prestatienorm inschrijver]]=0,0,Tabel3[[#This Row],[M2 op basis van uitvoeringsmomenten]]/Tabel3[[#This Row],[Prestatienorm inschrijver]])</f>
        <v>0</v>
      </c>
      <c r="W691" s="174">
        <f>Tabel3[[#This Row],[Aantal uur per jaar]]*$V$4</f>
        <v>0</v>
      </c>
      <c r="X691" s="76"/>
    </row>
    <row r="692" spans="1:24" ht="14.1" customHeight="1" x14ac:dyDescent="0.25">
      <c r="A692" s="210" t="str">
        <f>_xlfn.CONCAT(Tabel3[[#This Row],[Locatie]],Tabel3[[#This Row],[Vloergroep]])</f>
        <v>De Rietendakschool (Zilverweg)Harde vloer</v>
      </c>
      <c r="C692" s="69" t="s">
        <v>381</v>
      </c>
      <c r="D692" s="70" t="s">
        <v>803</v>
      </c>
      <c r="E692" s="71" t="s">
        <v>8</v>
      </c>
      <c r="F692" s="72" t="s">
        <v>9</v>
      </c>
      <c r="G692" s="73" t="s">
        <v>10</v>
      </c>
      <c r="H692" s="73" t="s">
        <v>821</v>
      </c>
      <c r="I692" s="73" t="s">
        <v>11</v>
      </c>
      <c r="J692" s="73" t="s">
        <v>902</v>
      </c>
      <c r="K692" s="74">
        <v>25</v>
      </c>
      <c r="L692" s="157">
        <v>40</v>
      </c>
      <c r="M692" s="158" t="s">
        <v>879</v>
      </c>
      <c r="N692" s="158">
        <f>IF(Tabel3[[#This Row],[Uitvoerings-
momenten]]=0,0,Tabel3[[#This Row],[M2 vloer ]])</f>
        <v>25</v>
      </c>
      <c r="O6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2" s="151">
        <f>Tabel3[[#This Row],[M2 vloer ]]*Tabel3[[#This Row],[Uitvoerings-
momenten]]</f>
        <v>5000</v>
      </c>
      <c r="Q692" s="165">
        <f>VLOOKUP(Tabel3[[#This Row],[Frequentie]],Transformatie!$B$4:$D$12,3,0)</f>
        <v>10</v>
      </c>
      <c r="R692" s="26">
        <f>IF(Tabel3[[#This Row],[M2 op basis van uitvoeringsmomenten]]=0,0,VLOOKUP(Tabel3[[#This Row],[Ruimte categorie]],'4. Normen &amp; Tarieven'!$C$8:$L$27,Tabel3[[#This Row],[Transformatie]],0))</f>
        <v>100</v>
      </c>
      <c r="S692" s="26"/>
      <c r="T692" s="26"/>
      <c r="U692" s="26"/>
      <c r="V692" s="172">
        <f>IF(Tabel3[[#This Row],[Prestatienorm inschrijver]]=0,0,Tabel3[[#This Row],[M2 op basis van uitvoeringsmomenten]]/Tabel3[[#This Row],[Prestatienorm inschrijver]])</f>
        <v>50</v>
      </c>
      <c r="W692" s="174">
        <f>Tabel3[[#This Row],[Aantal uur per jaar]]*$V$4</f>
        <v>50</v>
      </c>
      <c r="X692" s="76"/>
    </row>
    <row r="693" spans="1:24" ht="14.1" customHeight="1" x14ac:dyDescent="0.25">
      <c r="A693" s="210" t="str">
        <f>_xlfn.CONCAT(Tabel3[[#This Row],[Locatie]],Tabel3[[#This Row],[Vloergroep]])</f>
        <v>De Rietendakschool (Zilverweg)Lino</v>
      </c>
      <c r="C693" s="69" t="s">
        <v>381</v>
      </c>
      <c r="D693" s="70" t="s">
        <v>803</v>
      </c>
      <c r="E693" s="71" t="s">
        <v>8</v>
      </c>
      <c r="F693" s="72" t="s">
        <v>12</v>
      </c>
      <c r="G693" s="73" t="s">
        <v>41</v>
      </c>
      <c r="H693" s="73" t="s">
        <v>658</v>
      </c>
      <c r="I693" s="73" t="s">
        <v>17</v>
      </c>
      <c r="J693" s="73" t="s">
        <v>903</v>
      </c>
      <c r="K693" s="74">
        <v>50.8</v>
      </c>
      <c r="L693" s="157">
        <v>40</v>
      </c>
      <c r="M693" s="158" t="s">
        <v>879</v>
      </c>
      <c r="N693" s="158">
        <f>IF(Tabel3[[#This Row],[Uitvoerings-
momenten]]=0,0,Tabel3[[#This Row],[M2 vloer ]])</f>
        <v>50.8</v>
      </c>
      <c r="O6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3" s="151">
        <f>Tabel3[[#This Row],[M2 vloer ]]*Tabel3[[#This Row],[Uitvoerings-
momenten]]</f>
        <v>10160</v>
      </c>
      <c r="Q693" s="165">
        <f>VLOOKUP(Tabel3[[#This Row],[Frequentie]],Transformatie!$B$4:$D$12,3,0)</f>
        <v>10</v>
      </c>
      <c r="R693" s="26">
        <f>IF(Tabel3[[#This Row],[M2 op basis van uitvoeringsmomenten]]=0,0,VLOOKUP(Tabel3[[#This Row],[Ruimte categorie]],'4. Normen &amp; Tarieven'!$C$8:$L$27,Tabel3[[#This Row],[Transformatie]],0))</f>
        <v>100</v>
      </c>
      <c r="S693" s="26"/>
      <c r="T693" s="26"/>
      <c r="U693" s="26"/>
      <c r="V693" s="172">
        <f>IF(Tabel3[[#This Row],[Prestatienorm inschrijver]]=0,0,Tabel3[[#This Row],[M2 op basis van uitvoeringsmomenten]]/Tabel3[[#This Row],[Prestatienorm inschrijver]])</f>
        <v>101.6</v>
      </c>
      <c r="W693" s="174">
        <f>Tabel3[[#This Row],[Aantal uur per jaar]]*$V$4</f>
        <v>101.6</v>
      </c>
      <c r="X693" s="76"/>
    </row>
    <row r="694" spans="1:24" ht="14.1" customHeight="1" x14ac:dyDescent="0.25">
      <c r="A694" s="210" t="str">
        <f>_xlfn.CONCAT(Tabel3[[#This Row],[Locatie]],Tabel3[[#This Row],[Vloergroep]])</f>
        <v>De Rietendakschool (Zilverweg)Tapijt</v>
      </c>
      <c r="C694" s="69" t="s">
        <v>381</v>
      </c>
      <c r="D694" s="70" t="s">
        <v>803</v>
      </c>
      <c r="E694" s="71" t="s">
        <v>8</v>
      </c>
      <c r="F694" s="72" t="s">
        <v>15</v>
      </c>
      <c r="G694" s="73" t="s">
        <v>13</v>
      </c>
      <c r="H694" s="73" t="s">
        <v>761</v>
      </c>
      <c r="I694" s="73" t="s">
        <v>14</v>
      </c>
      <c r="J694" s="73" t="s">
        <v>14</v>
      </c>
      <c r="K694" s="74">
        <v>16.600000000000001</v>
      </c>
      <c r="L694" s="157">
        <v>40</v>
      </c>
      <c r="M694" s="158" t="s">
        <v>879</v>
      </c>
      <c r="N694" s="158">
        <f>IF(Tabel3[[#This Row],[Uitvoerings-
momenten]]=0,0,Tabel3[[#This Row],[M2 vloer ]])</f>
        <v>16.600000000000001</v>
      </c>
      <c r="O6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4" s="151">
        <f>Tabel3[[#This Row],[M2 vloer ]]*Tabel3[[#This Row],[Uitvoerings-
momenten]]</f>
        <v>3320.0000000000005</v>
      </c>
      <c r="Q694" s="165">
        <f>VLOOKUP(Tabel3[[#This Row],[Frequentie]],Transformatie!$B$4:$D$12,3,0)</f>
        <v>10</v>
      </c>
      <c r="R694" s="26">
        <f>IF(Tabel3[[#This Row],[M2 op basis van uitvoeringsmomenten]]=0,0,VLOOKUP(Tabel3[[#This Row],[Ruimte categorie]],'4. Normen &amp; Tarieven'!$C$8:$L$27,Tabel3[[#This Row],[Transformatie]],0))</f>
        <v>100</v>
      </c>
      <c r="S694" s="26"/>
      <c r="T694" s="26"/>
      <c r="U694" s="26"/>
      <c r="V694" s="172">
        <f>IF(Tabel3[[#This Row],[Prestatienorm inschrijver]]=0,0,Tabel3[[#This Row],[M2 op basis van uitvoeringsmomenten]]/Tabel3[[#This Row],[Prestatienorm inschrijver]])</f>
        <v>33.200000000000003</v>
      </c>
      <c r="W694" s="174">
        <f>Tabel3[[#This Row],[Aantal uur per jaar]]*$V$4</f>
        <v>33.200000000000003</v>
      </c>
      <c r="X694" s="78"/>
    </row>
    <row r="695" spans="1:24" ht="14.1" customHeight="1" x14ac:dyDescent="0.25">
      <c r="A695" s="210" t="str">
        <f>_xlfn.CONCAT(Tabel3[[#This Row],[Locatie]],Tabel3[[#This Row],[Vloergroep]])</f>
        <v>De Rietendakschool (Zilverweg)Lino</v>
      </c>
      <c r="C695" s="69" t="s">
        <v>381</v>
      </c>
      <c r="D695" s="70" t="s">
        <v>803</v>
      </c>
      <c r="E695" s="71" t="s">
        <v>8</v>
      </c>
      <c r="F695" s="72" t="s">
        <v>18</v>
      </c>
      <c r="G695" s="73" t="s">
        <v>64</v>
      </c>
      <c r="H695" s="73" t="s">
        <v>756</v>
      </c>
      <c r="I695" s="73" t="s">
        <v>17</v>
      </c>
      <c r="J695" s="73" t="s">
        <v>903</v>
      </c>
      <c r="K695" s="74">
        <v>9.8000000000000007</v>
      </c>
      <c r="L695" s="157">
        <v>40</v>
      </c>
      <c r="M695" s="158" t="s">
        <v>875</v>
      </c>
      <c r="N695" s="158">
        <f>IF(Tabel3[[#This Row],[Uitvoerings-
momenten]]=0,0,Tabel3[[#This Row],[M2 vloer ]])</f>
        <v>9.8000000000000007</v>
      </c>
      <c r="O6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695" s="151">
        <f>Tabel3[[#This Row],[M2 vloer ]]*Tabel3[[#This Row],[Uitvoerings-
momenten]]</f>
        <v>392</v>
      </c>
      <c r="Q695" s="165">
        <f>VLOOKUP(Tabel3[[#This Row],[Frequentie]],Transformatie!$B$4:$D$12,3,0)</f>
        <v>6</v>
      </c>
      <c r="R695" s="26">
        <f>IF(Tabel3[[#This Row],[M2 op basis van uitvoeringsmomenten]]=0,0,VLOOKUP(Tabel3[[#This Row],[Ruimte categorie]],'4. Normen &amp; Tarieven'!$C$8:$L$27,Tabel3[[#This Row],[Transformatie]],0))</f>
        <v>100</v>
      </c>
      <c r="S695" s="26"/>
      <c r="T695" s="26"/>
      <c r="U695" s="26"/>
      <c r="V695" s="172">
        <f>IF(Tabel3[[#This Row],[Prestatienorm inschrijver]]=0,0,Tabel3[[#This Row],[M2 op basis van uitvoeringsmomenten]]/Tabel3[[#This Row],[Prestatienorm inschrijver]])</f>
        <v>3.92</v>
      </c>
      <c r="W695" s="174">
        <f>Tabel3[[#This Row],[Aantal uur per jaar]]*$V$4</f>
        <v>3.92</v>
      </c>
      <c r="X695" s="78"/>
    </row>
    <row r="696" spans="1:24" ht="14.1" customHeight="1" x14ac:dyDescent="0.25">
      <c r="A696" s="210" t="str">
        <f>_xlfn.CONCAT(Tabel3[[#This Row],[Locatie]],Tabel3[[#This Row],[Vloergroep]])</f>
        <v>De Rietendakschool (Zilverweg)Sportvloer</v>
      </c>
      <c r="C696" s="69" t="s">
        <v>381</v>
      </c>
      <c r="D696" s="70" t="s">
        <v>803</v>
      </c>
      <c r="E696" s="71" t="s">
        <v>8</v>
      </c>
      <c r="F696" s="72" t="s">
        <v>20</v>
      </c>
      <c r="G696" s="73" t="s">
        <v>153</v>
      </c>
      <c r="H696" s="73" t="s">
        <v>817</v>
      </c>
      <c r="I696" s="73" t="s">
        <v>219</v>
      </c>
      <c r="J696" s="73" t="s">
        <v>219</v>
      </c>
      <c r="K696" s="74">
        <v>80.900000000000006</v>
      </c>
      <c r="L696" s="157">
        <v>40</v>
      </c>
      <c r="M696" s="158" t="s">
        <v>879</v>
      </c>
      <c r="N696" s="158">
        <f>IF(Tabel3[[#This Row],[Uitvoerings-
momenten]]=0,0,Tabel3[[#This Row],[M2 vloer ]])</f>
        <v>80.900000000000006</v>
      </c>
      <c r="O6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6" s="151">
        <f>Tabel3[[#This Row],[M2 vloer ]]*Tabel3[[#This Row],[Uitvoerings-
momenten]]</f>
        <v>16180.000000000002</v>
      </c>
      <c r="Q696" s="165">
        <f>VLOOKUP(Tabel3[[#This Row],[Frequentie]],Transformatie!$B$4:$D$12,3,0)</f>
        <v>10</v>
      </c>
      <c r="R696" s="26">
        <f>IF(Tabel3[[#This Row],[M2 op basis van uitvoeringsmomenten]]=0,0,VLOOKUP(Tabel3[[#This Row],[Ruimte categorie]],'4. Normen &amp; Tarieven'!$C$8:$L$27,Tabel3[[#This Row],[Transformatie]],0))</f>
        <v>100</v>
      </c>
      <c r="S696" s="26"/>
      <c r="T696" s="26"/>
      <c r="U696" s="26"/>
      <c r="V696" s="172">
        <f>IF(Tabel3[[#This Row],[Prestatienorm inschrijver]]=0,0,Tabel3[[#This Row],[M2 op basis van uitvoeringsmomenten]]/Tabel3[[#This Row],[Prestatienorm inschrijver]])</f>
        <v>161.80000000000001</v>
      </c>
      <c r="W696" s="174">
        <f>Tabel3[[#This Row],[Aantal uur per jaar]]*$V$4</f>
        <v>161.80000000000001</v>
      </c>
      <c r="X696" s="76"/>
    </row>
    <row r="697" spans="1:24" ht="14.1" customHeight="1" x14ac:dyDescent="0.25">
      <c r="A697" s="210" t="str">
        <f>_xlfn.CONCAT(Tabel3[[#This Row],[Locatie]],Tabel3[[#This Row],[Vloergroep]])</f>
        <v>De Rietendakschool (Zilverweg)Lino</v>
      </c>
      <c r="C697" s="69" t="s">
        <v>381</v>
      </c>
      <c r="D697" s="70" t="s">
        <v>803</v>
      </c>
      <c r="E697" s="71" t="s">
        <v>8</v>
      </c>
      <c r="F697" s="72" t="s">
        <v>23</v>
      </c>
      <c r="G697" s="73" t="s">
        <v>51</v>
      </c>
      <c r="H697" s="73" t="s">
        <v>756</v>
      </c>
      <c r="I697" s="73" t="s">
        <v>17</v>
      </c>
      <c r="J697" s="73" t="s">
        <v>903</v>
      </c>
      <c r="K697" s="74">
        <v>18.8</v>
      </c>
      <c r="L697" s="157">
        <v>40</v>
      </c>
      <c r="M697" s="158" t="s">
        <v>886</v>
      </c>
      <c r="N697" s="158">
        <f>IF(Tabel3[[#This Row],[Uitvoerings-
momenten]]=0,0,Tabel3[[#This Row],[M2 vloer ]])</f>
        <v>0</v>
      </c>
      <c r="O6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7" s="151">
        <f>Tabel3[[#This Row],[M2 vloer ]]*Tabel3[[#This Row],[Uitvoerings-
momenten]]</f>
        <v>0</v>
      </c>
      <c r="Q697" s="165">
        <f>VLOOKUP(Tabel3[[#This Row],[Frequentie]],Transformatie!$B$4:$D$12,3,0)</f>
        <v>0</v>
      </c>
      <c r="R697" s="26">
        <f>IF(Tabel3[[#This Row],[M2 op basis van uitvoeringsmomenten]]=0,0,VLOOKUP(Tabel3[[#This Row],[Ruimte categorie]],'4. Normen &amp; Tarieven'!$C$8:$L$27,Tabel3[[#This Row],[Transformatie]],0))</f>
        <v>0</v>
      </c>
      <c r="S697" s="26"/>
      <c r="T697" s="26"/>
      <c r="U697" s="26"/>
      <c r="V697" s="172">
        <f>IF(Tabel3[[#This Row],[Prestatienorm inschrijver]]=0,0,Tabel3[[#This Row],[M2 op basis van uitvoeringsmomenten]]/Tabel3[[#This Row],[Prestatienorm inschrijver]])</f>
        <v>0</v>
      </c>
      <c r="W697" s="174">
        <f>Tabel3[[#This Row],[Aantal uur per jaar]]*$V$4</f>
        <v>0</v>
      </c>
      <c r="X697" s="76"/>
    </row>
    <row r="698" spans="1:24" ht="14.1" customHeight="1" x14ac:dyDescent="0.25">
      <c r="A698" s="210" t="str">
        <f>_xlfn.CONCAT(Tabel3[[#This Row],[Locatie]],Tabel3[[#This Row],[Vloergroep]])</f>
        <v>De Rietendakschool (Zilverweg)Lino</v>
      </c>
      <c r="C698" s="69" t="s">
        <v>381</v>
      </c>
      <c r="D698" s="70" t="s">
        <v>803</v>
      </c>
      <c r="E698" s="71" t="s">
        <v>8</v>
      </c>
      <c r="F698" s="72" t="s">
        <v>26</v>
      </c>
      <c r="G698" s="70" t="s">
        <v>19</v>
      </c>
      <c r="H698" s="73" t="s">
        <v>761</v>
      </c>
      <c r="I698" s="73" t="s">
        <v>17</v>
      </c>
      <c r="J698" s="73" t="s">
        <v>903</v>
      </c>
      <c r="K698" s="74">
        <v>50.4</v>
      </c>
      <c r="L698" s="157">
        <v>40</v>
      </c>
      <c r="M698" s="158" t="s">
        <v>879</v>
      </c>
      <c r="N698" s="158">
        <f>IF(Tabel3[[#This Row],[Uitvoerings-
momenten]]=0,0,Tabel3[[#This Row],[M2 vloer ]])</f>
        <v>50.4</v>
      </c>
      <c r="O6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8" s="151">
        <f>Tabel3[[#This Row],[M2 vloer ]]*Tabel3[[#This Row],[Uitvoerings-
momenten]]</f>
        <v>10080</v>
      </c>
      <c r="Q698" s="165">
        <f>VLOOKUP(Tabel3[[#This Row],[Frequentie]],Transformatie!$B$4:$D$12,3,0)</f>
        <v>10</v>
      </c>
      <c r="R698" s="26">
        <f>IF(Tabel3[[#This Row],[M2 op basis van uitvoeringsmomenten]]=0,0,VLOOKUP(Tabel3[[#This Row],[Ruimte categorie]],'4. Normen &amp; Tarieven'!$C$8:$L$27,Tabel3[[#This Row],[Transformatie]],0))</f>
        <v>100</v>
      </c>
      <c r="S698" s="26"/>
      <c r="T698" s="26"/>
      <c r="U698" s="26"/>
      <c r="V698" s="172">
        <f>IF(Tabel3[[#This Row],[Prestatienorm inschrijver]]=0,0,Tabel3[[#This Row],[M2 op basis van uitvoeringsmomenten]]/Tabel3[[#This Row],[Prestatienorm inschrijver]])</f>
        <v>100.8</v>
      </c>
      <c r="W698" s="174">
        <f>Tabel3[[#This Row],[Aantal uur per jaar]]*$V$4</f>
        <v>100.8</v>
      </c>
      <c r="X698" s="78"/>
    </row>
    <row r="699" spans="1:24" ht="14.1" customHeight="1" x14ac:dyDescent="0.25">
      <c r="A699" s="210" t="str">
        <f>_xlfn.CONCAT(Tabel3[[#This Row],[Locatie]],Tabel3[[#This Row],[Vloergroep]])</f>
        <v>De Rietendakschool (Zilverweg)Lino</v>
      </c>
      <c r="C699" s="69" t="s">
        <v>381</v>
      </c>
      <c r="D699" s="70" t="s">
        <v>803</v>
      </c>
      <c r="E699" s="71" t="s">
        <v>8</v>
      </c>
      <c r="F699" s="72" t="s">
        <v>28</v>
      </c>
      <c r="G699" s="73" t="s">
        <v>68</v>
      </c>
      <c r="H699" s="73" t="s">
        <v>762</v>
      </c>
      <c r="I699" s="73" t="s">
        <v>17</v>
      </c>
      <c r="J699" s="73" t="s">
        <v>903</v>
      </c>
      <c r="K699" s="74">
        <v>4</v>
      </c>
      <c r="L699" s="157">
        <v>40</v>
      </c>
      <c r="M699" s="158" t="s">
        <v>879</v>
      </c>
      <c r="N699" s="158">
        <f>IF(Tabel3[[#This Row],[Uitvoerings-
momenten]]=0,0,Tabel3[[#This Row],[M2 vloer ]])</f>
        <v>4</v>
      </c>
      <c r="O6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9" s="151">
        <f>Tabel3[[#This Row],[M2 vloer ]]*Tabel3[[#This Row],[Uitvoerings-
momenten]]</f>
        <v>800</v>
      </c>
      <c r="Q699" s="165">
        <f>VLOOKUP(Tabel3[[#This Row],[Frequentie]],Transformatie!$B$4:$D$12,3,0)</f>
        <v>10</v>
      </c>
      <c r="R699" s="26">
        <f>IF(Tabel3[[#This Row],[M2 op basis van uitvoeringsmomenten]]=0,0,VLOOKUP(Tabel3[[#This Row],[Ruimte categorie]],'4. Normen &amp; Tarieven'!$C$8:$L$27,Tabel3[[#This Row],[Transformatie]],0))</f>
        <v>100</v>
      </c>
      <c r="S699" s="26"/>
      <c r="T699" s="26"/>
      <c r="U699" s="26"/>
      <c r="V699" s="172">
        <f>IF(Tabel3[[#This Row],[Prestatienorm inschrijver]]=0,0,Tabel3[[#This Row],[M2 op basis van uitvoeringsmomenten]]/Tabel3[[#This Row],[Prestatienorm inschrijver]])</f>
        <v>8</v>
      </c>
      <c r="W699" s="174">
        <f>Tabel3[[#This Row],[Aantal uur per jaar]]*$V$4</f>
        <v>8</v>
      </c>
      <c r="X699" s="78"/>
    </row>
    <row r="700" spans="1:24" ht="14.1" customHeight="1" x14ac:dyDescent="0.25">
      <c r="A700" s="210" t="str">
        <f>_xlfn.CONCAT(Tabel3[[#This Row],[Locatie]],Tabel3[[#This Row],[Vloergroep]])</f>
        <v>De Rietendakschool (Zilverweg)Lino</v>
      </c>
      <c r="C700" s="69" t="s">
        <v>381</v>
      </c>
      <c r="D700" s="70" t="s">
        <v>803</v>
      </c>
      <c r="E700" s="71" t="s">
        <v>8</v>
      </c>
      <c r="F700" s="72" t="s">
        <v>30</v>
      </c>
      <c r="G700" s="73" t="s">
        <v>115</v>
      </c>
      <c r="H700" s="73" t="s">
        <v>756</v>
      </c>
      <c r="I700" s="73" t="s">
        <v>17</v>
      </c>
      <c r="J700" s="73" t="s">
        <v>903</v>
      </c>
      <c r="K700" s="74">
        <v>2</v>
      </c>
      <c r="L700" s="157">
        <v>40</v>
      </c>
      <c r="M700" s="158" t="s">
        <v>886</v>
      </c>
      <c r="N700" s="158">
        <f>IF(Tabel3[[#This Row],[Uitvoerings-
momenten]]=0,0,Tabel3[[#This Row],[M2 vloer ]])</f>
        <v>0</v>
      </c>
      <c r="O7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0" s="151">
        <f>Tabel3[[#This Row],[M2 vloer ]]*Tabel3[[#This Row],[Uitvoerings-
momenten]]</f>
        <v>0</v>
      </c>
      <c r="Q700" s="165">
        <f>VLOOKUP(Tabel3[[#This Row],[Frequentie]],Transformatie!$B$4:$D$12,3,0)</f>
        <v>0</v>
      </c>
      <c r="R700" s="26">
        <f>IF(Tabel3[[#This Row],[M2 op basis van uitvoeringsmomenten]]=0,0,VLOOKUP(Tabel3[[#This Row],[Ruimte categorie]],'4. Normen &amp; Tarieven'!$C$8:$L$27,Tabel3[[#This Row],[Transformatie]],0))</f>
        <v>0</v>
      </c>
      <c r="S700" s="26"/>
      <c r="T700" s="26"/>
      <c r="U700" s="26"/>
      <c r="V700" s="172">
        <f>IF(Tabel3[[#This Row],[Prestatienorm inschrijver]]=0,0,Tabel3[[#This Row],[M2 op basis van uitvoeringsmomenten]]/Tabel3[[#This Row],[Prestatienorm inschrijver]])</f>
        <v>0</v>
      </c>
      <c r="W700" s="174">
        <f>Tabel3[[#This Row],[Aantal uur per jaar]]*$V$4</f>
        <v>0</v>
      </c>
      <c r="X700" s="76"/>
    </row>
    <row r="701" spans="1:24" ht="14.1" customHeight="1" x14ac:dyDescent="0.25">
      <c r="A701" s="210" t="str">
        <f>_xlfn.CONCAT(Tabel3[[#This Row],[Locatie]],Tabel3[[#This Row],[Vloergroep]])</f>
        <v>De Rietendakschool (Zilverweg)Harde vloer</v>
      </c>
      <c r="C701" s="69" t="s">
        <v>381</v>
      </c>
      <c r="D701" s="70" t="s">
        <v>803</v>
      </c>
      <c r="E701" s="71" t="s">
        <v>8</v>
      </c>
      <c r="F701" s="72" t="s">
        <v>34</v>
      </c>
      <c r="G701" s="73" t="s">
        <v>21</v>
      </c>
      <c r="H701" s="73" t="s">
        <v>760</v>
      </c>
      <c r="I701" s="73" t="s">
        <v>22</v>
      </c>
      <c r="J701" s="73" t="s">
        <v>902</v>
      </c>
      <c r="K701" s="74">
        <v>2</v>
      </c>
      <c r="L701" s="157">
        <v>40</v>
      </c>
      <c r="M701" s="158" t="s">
        <v>879</v>
      </c>
      <c r="N701" s="158">
        <f>IF(Tabel3[[#This Row],[Uitvoerings-
momenten]]=0,0,Tabel3[[#This Row],[M2 vloer ]])</f>
        <v>2</v>
      </c>
      <c r="O7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1" s="151">
        <f>Tabel3[[#This Row],[M2 vloer ]]*Tabel3[[#This Row],[Uitvoerings-
momenten]]</f>
        <v>400</v>
      </c>
      <c r="Q701" s="165">
        <f>VLOOKUP(Tabel3[[#This Row],[Frequentie]],Transformatie!$B$4:$D$12,3,0)</f>
        <v>10</v>
      </c>
      <c r="R701" s="26">
        <f>IF(Tabel3[[#This Row],[M2 op basis van uitvoeringsmomenten]]=0,0,VLOOKUP(Tabel3[[#This Row],[Ruimte categorie]],'4. Normen &amp; Tarieven'!$C$8:$L$27,Tabel3[[#This Row],[Transformatie]],0))</f>
        <v>100</v>
      </c>
      <c r="S701" s="26"/>
      <c r="T701" s="26"/>
      <c r="U701" s="26"/>
      <c r="V701" s="172">
        <f>IF(Tabel3[[#This Row],[Prestatienorm inschrijver]]=0,0,Tabel3[[#This Row],[M2 op basis van uitvoeringsmomenten]]/Tabel3[[#This Row],[Prestatienorm inschrijver]])</f>
        <v>4</v>
      </c>
      <c r="W701" s="174">
        <f>Tabel3[[#This Row],[Aantal uur per jaar]]*$V$4</f>
        <v>4</v>
      </c>
      <c r="X701" s="76"/>
    </row>
    <row r="702" spans="1:24" ht="14.1" customHeight="1" x14ac:dyDescent="0.25">
      <c r="A702" s="210" t="str">
        <f>_xlfn.CONCAT(Tabel3[[#This Row],[Locatie]],Tabel3[[#This Row],[Vloergroep]])</f>
        <v>De Rietendakschool (Zilverweg)Harde vloer</v>
      </c>
      <c r="C702" s="69" t="s">
        <v>381</v>
      </c>
      <c r="D702" s="70" t="s">
        <v>803</v>
      </c>
      <c r="E702" s="71" t="s">
        <v>8</v>
      </c>
      <c r="F702" s="72" t="s">
        <v>36</v>
      </c>
      <c r="G702" s="73" t="s">
        <v>21</v>
      </c>
      <c r="H702" s="73" t="s">
        <v>759</v>
      </c>
      <c r="I702" s="73" t="s">
        <v>22</v>
      </c>
      <c r="J702" s="73" t="s">
        <v>902</v>
      </c>
      <c r="K702" s="74">
        <v>9</v>
      </c>
      <c r="L702" s="157">
        <v>40</v>
      </c>
      <c r="M702" s="158" t="s">
        <v>879</v>
      </c>
      <c r="N702" s="158">
        <f>IF(Tabel3[[#This Row],[Uitvoerings-
momenten]]=0,0,Tabel3[[#This Row],[M2 vloer ]])</f>
        <v>9</v>
      </c>
      <c r="O7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2" s="151">
        <f>Tabel3[[#This Row],[M2 vloer ]]*Tabel3[[#This Row],[Uitvoerings-
momenten]]</f>
        <v>1800</v>
      </c>
      <c r="Q702" s="165">
        <f>VLOOKUP(Tabel3[[#This Row],[Frequentie]],Transformatie!$B$4:$D$12,3,0)</f>
        <v>10</v>
      </c>
      <c r="R702" s="26">
        <f>IF(Tabel3[[#This Row],[M2 op basis van uitvoeringsmomenten]]=0,0,VLOOKUP(Tabel3[[#This Row],[Ruimte categorie]],'4. Normen &amp; Tarieven'!$C$8:$L$27,Tabel3[[#This Row],[Transformatie]],0))</f>
        <v>100</v>
      </c>
      <c r="S702" s="26"/>
      <c r="T702" s="26"/>
      <c r="U702" s="26"/>
      <c r="V702" s="172">
        <f>IF(Tabel3[[#This Row],[Prestatienorm inschrijver]]=0,0,Tabel3[[#This Row],[M2 op basis van uitvoeringsmomenten]]/Tabel3[[#This Row],[Prestatienorm inschrijver]])</f>
        <v>18</v>
      </c>
      <c r="W702" s="174">
        <f>Tabel3[[#This Row],[Aantal uur per jaar]]*$V$4</f>
        <v>18</v>
      </c>
      <c r="X702" s="76"/>
    </row>
    <row r="703" spans="1:24" ht="14.1" customHeight="1" x14ac:dyDescent="0.25">
      <c r="A703" s="210" t="str">
        <f>_xlfn.CONCAT(Tabel3[[#This Row],[Locatie]],Tabel3[[#This Row],[Vloergroep]])</f>
        <v>De Rietendakschool (Zilverweg)Lino</v>
      </c>
      <c r="C703" s="69" t="s">
        <v>381</v>
      </c>
      <c r="D703" s="70" t="s">
        <v>803</v>
      </c>
      <c r="E703" s="71" t="s">
        <v>8</v>
      </c>
      <c r="F703" s="72" t="s">
        <v>38</v>
      </c>
      <c r="G703" s="73" t="s">
        <v>355</v>
      </c>
      <c r="H703" s="73" t="s">
        <v>756</v>
      </c>
      <c r="I703" s="73" t="s">
        <v>17</v>
      </c>
      <c r="J703" s="73" t="s">
        <v>903</v>
      </c>
      <c r="K703" s="74">
        <v>9</v>
      </c>
      <c r="L703" s="157">
        <v>40</v>
      </c>
      <c r="M703" s="158" t="s">
        <v>886</v>
      </c>
      <c r="N703" s="158">
        <f>IF(Tabel3[[#This Row],[Uitvoerings-
momenten]]=0,0,Tabel3[[#This Row],[M2 vloer ]])</f>
        <v>0</v>
      </c>
      <c r="O7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3" s="151">
        <f>Tabel3[[#This Row],[M2 vloer ]]*Tabel3[[#This Row],[Uitvoerings-
momenten]]</f>
        <v>0</v>
      </c>
      <c r="Q703" s="165">
        <f>VLOOKUP(Tabel3[[#This Row],[Frequentie]],Transformatie!$B$4:$D$12,3,0)</f>
        <v>0</v>
      </c>
      <c r="R703" s="26">
        <f>IF(Tabel3[[#This Row],[M2 op basis van uitvoeringsmomenten]]=0,0,VLOOKUP(Tabel3[[#This Row],[Ruimte categorie]],'4. Normen &amp; Tarieven'!$C$8:$L$27,Tabel3[[#This Row],[Transformatie]],0))</f>
        <v>0</v>
      </c>
      <c r="S703" s="26"/>
      <c r="T703" s="26"/>
      <c r="U703" s="26"/>
      <c r="V703" s="172">
        <f>IF(Tabel3[[#This Row],[Prestatienorm inschrijver]]=0,0,Tabel3[[#This Row],[M2 op basis van uitvoeringsmomenten]]/Tabel3[[#This Row],[Prestatienorm inschrijver]])</f>
        <v>0</v>
      </c>
      <c r="W703" s="174">
        <f>Tabel3[[#This Row],[Aantal uur per jaar]]*$V$4</f>
        <v>0</v>
      </c>
      <c r="X703" s="76"/>
    </row>
    <row r="704" spans="1:24" ht="14.1" customHeight="1" x14ac:dyDescent="0.25">
      <c r="A704" s="210" t="str">
        <f>_xlfn.CONCAT(Tabel3[[#This Row],[Locatie]],Tabel3[[#This Row],[Vloergroep]])</f>
        <v>De Rietendakschool (Zilverweg)Tapijt</v>
      </c>
      <c r="C704" s="69" t="s">
        <v>381</v>
      </c>
      <c r="D704" s="70" t="s">
        <v>803</v>
      </c>
      <c r="E704" s="71" t="s">
        <v>8</v>
      </c>
      <c r="F704" s="72" t="s">
        <v>40</v>
      </c>
      <c r="G704" s="73" t="s">
        <v>13</v>
      </c>
      <c r="H704" s="73" t="s">
        <v>761</v>
      </c>
      <c r="I704" s="73" t="s">
        <v>14</v>
      </c>
      <c r="J704" s="73" t="s">
        <v>14</v>
      </c>
      <c r="K704" s="74">
        <v>16.7</v>
      </c>
      <c r="L704" s="157">
        <v>40</v>
      </c>
      <c r="M704" s="158" t="s">
        <v>879</v>
      </c>
      <c r="N704" s="158">
        <f>IF(Tabel3[[#This Row],[Uitvoerings-
momenten]]=0,0,Tabel3[[#This Row],[M2 vloer ]])</f>
        <v>16.7</v>
      </c>
      <c r="O7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4" s="151">
        <f>Tabel3[[#This Row],[M2 vloer ]]*Tabel3[[#This Row],[Uitvoerings-
momenten]]</f>
        <v>3340</v>
      </c>
      <c r="Q704" s="165">
        <f>VLOOKUP(Tabel3[[#This Row],[Frequentie]],Transformatie!$B$4:$D$12,3,0)</f>
        <v>10</v>
      </c>
      <c r="R704" s="26">
        <f>IF(Tabel3[[#This Row],[M2 op basis van uitvoeringsmomenten]]=0,0,VLOOKUP(Tabel3[[#This Row],[Ruimte categorie]],'4. Normen &amp; Tarieven'!$C$8:$L$27,Tabel3[[#This Row],[Transformatie]],0))</f>
        <v>100</v>
      </c>
      <c r="S704" s="26"/>
      <c r="T704" s="26"/>
      <c r="U704" s="26"/>
      <c r="V704" s="172">
        <f>IF(Tabel3[[#This Row],[Prestatienorm inschrijver]]=0,0,Tabel3[[#This Row],[M2 op basis van uitvoeringsmomenten]]/Tabel3[[#This Row],[Prestatienorm inschrijver]])</f>
        <v>33.4</v>
      </c>
      <c r="W704" s="174">
        <f>Tabel3[[#This Row],[Aantal uur per jaar]]*$V$4</f>
        <v>33.4</v>
      </c>
      <c r="X704" s="78"/>
    </row>
    <row r="705" spans="1:24" ht="14.1" customHeight="1" x14ac:dyDescent="0.25">
      <c r="A705" s="210" t="str">
        <f>_xlfn.CONCAT(Tabel3[[#This Row],[Locatie]],Tabel3[[#This Row],[Vloergroep]])</f>
        <v>De Rietendakschool (Zilverweg)Harde vloer</v>
      </c>
      <c r="C705" s="69" t="s">
        <v>381</v>
      </c>
      <c r="D705" s="70" t="s">
        <v>803</v>
      </c>
      <c r="E705" s="71" t="s">
        <v>8</v>
      </c>
      <c r="F705" s="72" t="s">
        <v>42</v>
      </c>
      <c r="G705" s="73" t="s">
        <v>21</v>
      </c>
      <c r="H705" s="73" t="s">
        <v>759</v>
      </c>
      <c r="I705" s="73" t="s">
        <v>22</v>
      </c>
      <c r="J705" s="73" t="s">
        <v>902</v>
      </c>
      <c r="K705" s="74">
        <v>9</v>
      </c>
      <c r="L705" s="157">
        <v>40</v>
      </c>
      <c r="M705" s="158" t="s">
        <v>879</v>
      </c>
      <c r="N705" s="158">
        <f>IF(Tabel3[[#This Row],[Uitvoerings-
momenten]]=0,0,Tabel3[[#This Row],[M2 vloer ]])</f>
        <v>9</v>
      </c>
      <c r="O7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5" s="151">
        <f>Tabel3[[#This Row],[M2 vloer ]]*Tabel3[[#This Row],[Uitvoerings-
momenten]]</f>
        <v>1800</v>
      </c>
      <c r="Q705" s="165">
        <f>VLOOKUP(Tabel3[[#This Row],[Frequentie]],Transformatie!$B$4:$D$12,3,0)</f>
        <v>10</v>
      </c>
      <c r="R705" s="26">
        <f>IF(Tabel3[[#This Row],[M2 op basis van uitvoeringsmomenten]]=0,0,VLOOKUP(Tabel3[[#This Row],[Ruimte categorie]],'4. Normen &amp; Tarieven'!$C$8:$L$27,Tabel3[[#This Row],[Transformatie]],0))</f>
        <v>100</v>
      </c>
      <c r="S705" s="26"/>
      <c r="T705" s="26"/>
      <c r="U705" s="26"/>
      <c r="V705" s="172">
        <f>IF(Tabel3[[#This Row],[Prestatienorm inschrijver]]=0,0,Tabel3[[#This Row],[M2 op basis van uitvoeringsmomenten]]/Tabel3[[#This Row],[Prestatienorm inschrijver]])</f>
        <v>18</v>
      </c>
      <c r="W705" s="174">
        <f>Tabel3[[#This Row],[Aantal uur per jaar]]*$V$4</f>
        <v>18</v>
      </c>
      <c r="X705" s="76"/>
    </row>
    <row r="706" spans="1:24" ht="14.1" customHeight="1" x14ac:dyDescent="0.25">
      <c r="A706" s="210" t="str">
        <f>_xlfn.CONCAT(Tabel3[[#This Row],[Locatie]],Tabel3[[#This Row],[Vloergroep]])</f>
        <v>De Rietendakschool (Zilverweg)Lino</v>
      </c>
      <c r="C706" s="69" t="s">
        <v>381</v>
      </c>
      <c r="D706" s="70" t="s">
        <v>803</v>
      </c>
      <c r="E706" s="71" t="s">
        <v>8</v>
      </c>
      <c r="F706" s="72" t="s">
        <v>43</v>
      </c>
      <c r="G706" s="73" t="s">
        <v>41</v>
      </c>
      <c r="H706" s="73" t="s">
        <v>658</v>
      </c>
      <c r="I706" s="73" t="s">
        <v>17</v>
      </c>
      <c r="J706" s="73" t="s">
        <v>903</v>
      </c>
      <c r="K706" s="74">
        <v>58.4</v>
      </c>
      <c r="L706" s="157">
        <v>40</v>
      </c>
      <c r="M706" s="158" t="s">
        <v>879</v>
      </c>
      <c r="N706" s="158">
        <f>IF(Tabel3[[#This Row],[Uitvoerings-
momenten]]=0,0,Tabel3[[#This Row],[M2 vloer ]])</f>
        <v>58.4</v>
      </c>
      <c r="O7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6" s="151">
        <f>Tabel3[[#This Row],[M2 vloer ]]*Tabel3[[#This Row],[Uitvoerings-
momenten]]</f>
        <v>11680</v>
      </c>
      <c r="Q706" s="165">
        <f>VLOOKUP(Tabel3[[#This Row],[Frequentie]],Transformatie!$B$4:$D$12,3,0)</f>
        <v>10</v>
      </c>
      <c r="R706" s="26">
        <f>IF(Tabel3[[#This Row],[M2 op basis van uitvoeringsmomenten]]=0,0,VLOOKUP(Tabel3[[#This Row],[Ruimte categorie]],'4. Normen &amp; Tarieven'!$C$8:$L$27,Tabel3[[#This Row],[Transformatie]],0))</f>
        <v>100</v>
      </c>
      <c r="S706" s="26"/>
      <c r="T706" s="26"/>
      <c r="U706" s="26"/>
      <c r="V706" s="172">
        <f>IF(Tabel3[[#This Row],[Prestatienorm inschrijver]]=0,0,Tabel3[[#This Row],[M2 op basis van uitvoeringsmomenten]]/Tabel3[[#This Row],[Prestatienorm inschrijver]])</f>
        <v>116.8</v>
      </c>
      <c r="W706" s="174">
        <f>Tabel3[[#This Row],[Aantal uur per jaar]]*$V$4</f>
        <v>116.8</v>
      </c>
      <c r="X706" s="76"/>
    </row>
    <row r="707" spans="1:24" ht="14.1" customHeight="1" x14ac:dyDescent="0.25">
      <c r="A707" s="210" t="str">
        <f>_xlfn.CONCAT(Tabel3[[#This Row],[Locatie]],Tabel3[[#This Row],[Vloergroep]])</f>
        <v>De Rietendakschool (Zilverweg)Lino</v>
      </c>
      <c r="C707" s="69" t="s">
        <v>381</v>
      </c>
      <c r="D707" s="70" t="s">
        <v>803</v>
      </c>
      <c r="E707" s="71" t="s">
        <v>8</v>
      </c>
      <c r="F707" s="72" t="s">
        <v>44</v>
      </c>
      <c r="G707" s="73" t="s">
        <v>382</v>
      </c>
      <c r="H707" s="73" t="s">
        <v>756</v>
      </c>
      <c r="I707" s="73" t="s">
        <v>17</v>
      </c>
      <c r="J707" s="73" t="s">
        <v>903</v>
      </c>
      <c r="K707" s="74">
        <v>12.5</v>
      </c>
      <c r="L707" s="157">
        <v>40</v>
      </c>
      <c r="M707" s="158" t="s">
        <v>886</v>
      </c>
      <c r="N707" s="158">
        <f>IF(Tabel3[[#This Row],[Uitvoerings-
momenten]]=0,0,Tabel3[[#This Row],[M2 vloer ]])</f>
        <v>0</v>
      </c>
      <c r="O7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7" s="151">
        <f>Tabel3[[#This Row],[M2 vloer ]]*Tabel3[[#This Row],[Uitvoerings-
momenten]]</f>
        <v>0</v>
      </c>
      <c r="Q707" s="165">
        <f>VLOOKUP(Tabel3[[#This Row],[Frequentie]],Transformatie!$B$4:$D$12,3,0)</f>
        <v>0</v>
      </c>
      <c r="R707" s="26">
        <f>IF(Tabel3[[#This Row],[M2 op basis van uitvoeringsmomenten]]=0,0,VLOOKUP(Tabel3[[#This Row],[Ruimte categorie]],'4. Normen &amp; Tarieven'!$C$8:$L$27,Tabel3[[#This Row],[Transformatie]],0))</f>
        <v>0</v>
      </c>
      <c r="S707" s="26"/>
      <c r="T707" s="26"/>
      <c r="U707" s="26"/>
      <c r="V707" s="172">
        <f>IF(Tabel3[[#This Row],[Prestatienorm inschrijver]]=0,0,Tabel3[[#This Row],[M2 op basis van uitvoeringsmomenten]]/Tabel3[[#This Row],[Prestatienorm inschrijver]])</f>
        <v>0</v>
      </c>
      <c r="W707" s="174">
        <f>Tabel3[[#This Row],[Aantal uur per jaar]]*$V$4</f>
        <v>0</v>
      </c>
      <c r="X707" s="76"/>
    </row>
    <row r="708" spans="1:24" ht="14.1" customHeight="1" x14ac:dyDescent="0.25">
      <c r="A708" s="210" t="str">
        <f>_xlfn.CONCAT(Tabel3[[#This Row],[Locatie]],Tabel3[[#This Row],[Vloergroep]])</f>
        <v>De Rietendakschool (Zilverweg)Lino</v>
      </c>
      <c r="C708" s="69" t="s">
        <v>381</v>
      </c>
      <c r="D708" s="70" t="s">
        <v>803</v>
      </c>
      <c r="E708" s="71" t="s">
        <v>8</v>
      </c>
      <c r="F708" s="72" t="s">
        <v>45</v>
      </c>
      <c r="G708" s="73" t="s">
        <v>51</v>
      </c>
      <c r="H708" s="73" t="s">
        <v>756</v>
      </c>
      <c r="I708" s="73" t="s">
        <v>17</v>
      </c>
      <c r="J708" s="73" t="s">
        <v>903</v>
      </c>
      <c r="K708" s="74">
        <v>5.3</v>
      </c>
      <c r="L708" s="157">
        <v>40</v>
      </c>
      <c r="M708" s="158" t="s">
        <v>886</v>
      </c>
      <c r="N708" s="158">
        <f>IF(Tabel3[[#This Row],[Uitvoerings-
momenten]]=0,0,Tabel3[[#This Row],[M2 vloer ]])</f>
        <v>0</v>
      </c>
      <c r="O7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8" s="151">
        <f>Tabel3[[#This Row],[M2 vloer ]]*Tabel3[[#This Row],[Uitvoerings-
momenten]]</f>
        <v>0</v>
      </c>
      <c r="Q708" s="165">
        <f>VLOOKUP(Tabel3[[#This Row],[Frequentie]],Transformatie!$B$4:$D$12,3,0)</f>
        <v>0</v>
      </c>
      <c r="R708" s="26">
        <f>IF(Tabel3[[#This Row],[M2 op basis van uitvoeringsmomenten]]=0,0,VLOOKUP(Tabel3[[#This Row],[Ruimte categorie]],'4. Normen &amp; Tarieven'!$C$8:$L$27,Tabel3[[#This Row],[Transformatie]],0))</f>
        <v>0</v>
      </c>
      <c r="S708" s="26"/>
      <c r="T708" s="26"/>
      <c r="U708" s="26"/>
      <c r="V708" s="172">
        <f>IF(Tabel3[[#This Row],[Prestatienorm inschrijver]]=0,0,Tabel3[[#This Row],[M2 op basis van uitvoeringsmomenten]]/Tabel3[[#This Row],[Prestatienorm inschrijver]])</f>
        <v>0</v>
      </c>
      <c r="W708" s="174">
        <f>Tabel3[[#This Row],[Aantal uur per jaar]]*$V$4</f>
        <v>0</v>
      </c>
      <c r="X708" s="76"/>
    </row>
    <row r="709" spans="1:24" ht="14.1" customHeight="1" x14ac:dyDescent="0.25">
      <c r="A709" s="210" t="str">
        <f>_xlfn.CONCAT(Tabel3[[#This Row],[Locatie]],Tabel3[[#This Row],[Vloergroep]])</f>
        <v>De Rietendakschool (Zilverweg)Harde vloer</v>
      </c>
      <c r="C709" s="69" t="s">
        <v>381</v>
      </c>
      <c r="D709" s="70" t="s">
        <v>803</v>
      </c>
      <c r="E709" s="71" t="s">
        <v>8</v>
      </c>
      <c r="F709" s="72" t="s">
        <v>46</v>
      </c>
      <c r="G709" s="73" t="s">
        <v>21</v>
      </c>
      <c r="H709" s="73" t="s">
        <v>759</v>
      </c>
      <c r="I709" s="73" t="s">
        <v>22</v>
      </c>
      <c r="J709" s="73" t="s">
        <v>902</v>
      </c>
      <c r="K709" s="74">
        <v>5.2</v>
      </c>
      <c r="L709" s="157">
        <v>40</v>
      </c>
      <c r="M709" s="158" t="s">
        <v>879</v>
      </c>
      <c r="N709" s="158">
        <f>IF(Tabel3[[#This Row],[Uitvoerings-
momenten]]=0,0,Tabel3[[#This Row],[M2 vloer ]])</f>
        <v>5.2</v>
      </c>
      <c r="O7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9" s="151">
        <f>Tabel3[[#This Row],[M2 vloer ]]*Tabel3[[#This Row],[Uitvoerings-
momenten]]</f>
        <v>1040</v>
      </c>
      <c r="Q709" s="165">
        <f>VLOOKUP(Tabel3[[#This Row],[Frequentie]],Transformatie!$B$4:$D$12,3,0)</f>
        <v>10</v>
      </c>
      <c r="R709" s="26">
        <f>IF(Tabel3[[#This Row],[M2 op basis van uitvoeringsmomenten]]=0,0,VLOOKUP(Tabel3[[#This Row],[Ruimte categorie]],'4. Normen &amp; Tarieven'!$C$8:$L$27,Tabel3[[#This Row],[Transformatie]],0))</f>
        <v>100</v>
      </c>
      <c r="S709" s="26"/>
      <c r="T709" s="26"/>
      <c r="U709" s="26"/>
      <c r="V709" s="172">
        <f>IF(Tabel3[[#This Row],[Prestatienorm inschrijver]]=0,0,Tabel3[[#This Row],[M2 op basis van uitvoeringsmomenten]]/Tabel3[[#This Row],[Prestatienorm inschrijver]])</f>
        <v>10.4</v>
      </c>
      <c r="W709" s="174">
        <f>Tabel3[[#This Row],[Aantal uur per jaar]]*$V$4</f>
        <v>10.4</v>
      </c>
      <c r="X709" s="76"/>
    </row>
    <row r="710" spans="1:24" ht="14.1" customHeight="1" x14ac:dyDescent="0.25">
      <c r="A710" s="210" t="str">
        <f>_xlfn.CONCAT(Tabel3[[#This Row],[Locatie]],Tabel3[[#This Row],[Vloergroep]])</f>
        <v>De Rietendakschool (Zilverweg)Harde vloer</v>
      </c>
      <c r="C710" s="69" t="s">
        <v>381</v>
      </c>
      <c r="D710" s="70" t="s">
        <v>803</v>
      </c>
      <c r="E710" s="71" t="s">
        <v>8</v>
      </c>
      <c r="F710" s="72" t="s">
        <v>48</v>
      </c>
      <c r="G710" s="73" t="s">
        <v>21</v>
      </c>
      <c r="H710" s="73" t="s">
        <v>759</v>
      </c>
      <c r="I710" s="73" t="s">
        <v>22</v>
      </c>
      <c r="J710" s="73" t="s">
        <v>902</v>
      </c>
      <c r="K710" s="74">
        <v>5.2</v>
      </c>
      <c r="L710" s="157">
        <v>40</v>
      </c>
      <c r="M710" s="158" t="s">
        <v>879</v>
      </c>
      <c r="N710" s="158">
        <f>IF(Tabel3[[#This Row],[Uitvoerings-
momenten]]=0,0,Tabel3[[#This Row],[M2 vloer ]])</f>
        <v>5.2</v>
      </c>
      <c r="O7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0" s="151">
        <f>Tabel3[[#This Row],[M2 vloer ]]*Tabel3[[#This Row],[Uitvoerings-
momenten]]</f>
        <v>1040</v>
      </c>
      <c r="Q710" s="165">
        <f>VLOOKUP(Tabel3[[#This Row],[Frequentie]],Transformatie!$B$4:$D$12,3,0)</f>
        <v>10</v>
      </c>
      <c r="R710" s="26">
        <f>IF(Tabel3[[#This Row],[M2 op basis van uitvoeringsmomenten]]=0,0,VLOOKUP(Tabel3[[#This Row],[Ruimte categorie]],'4. Normen &amp; Tarieven'!$C$8:$L$27,Tabel3[[#This Row],[Transformatie]],0))</f>
        <v>100</v>
      </c>
      <c r="S710" s="26"/>
      <c r="T710" s="26"/>
      <c r="U710" s="26"/>
      <c r="V710" s="172">
        <f>IF(Tabel3[[#This Row],[Prestatienorm inschrijver]]=0,0,Tabel3[[#This Row],[M2 op basis van uitvoeringsmomenten]]/Tabel3[[#This Row],[Prestatienorm inschrijver]])</f>
        <v>10.4</v>
      </c>
      <c r="W710" s="174">
        <f>Tabel3[[#This Row],[Aantal uur per jaar]]*$V$4</f>
        <v>10.4</v>
      </c>
      <c r="X710" s="76"/>
    </row>
    <row r="711" spans="1:24" ht="14.1" customHeight="1" x14ac:dyDescent="0.25">
      <c r="A711" s="210" t="str">
        <f>_xlfn.CONCAT(Tabel3[[#This Row],[Locatie]],Tabel3[[#This Row],[Vloergroep]])</f>
        <v>De Rietendakschool (Zilverweg)Lino</v>
      </c>
      <c r="C711" s="69" t="s">
        <v>381</v>
      </c>
      <c r="D711" s="70" t="s">
        <v>803</v>
      </c>
      <c r="E711" s="71" t="s">
        <v>8</v>
      </c>
      <c r="F711" s="72" t="s">
        <v>49</v>
      </c>
      <c r="G711" s="73" t="s">
        <v>51</v>
      </c>
      <c r="H711" s="73" t="s">
        <v>756</v>
      </c>
      <c r="I711" s="73" t="s">
        <v>17</v>
      </c>
      <c r="J711" s="73" t="s">
        <v>903</v>
      </c>
      <c r="K711" s="74">
        <v>3.9</v>
      </c>
      <c r="L711" s="157">
        <v>40</v>
      </c>
      <c r="M711" s="158" t="s">
        <v>886</v>
      </c>
      <c r="N711" s="158">
        <f>IF(Tabel3[[#This Row],[Uitvoerings-
momenten]]=0,0,Tabel3[[#This Row],[M2 vloer ]])</f>
        <v>0</v>
      </c>
      <c r="O7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1" s="151">
        <f>Tabel3[[#This Row],[M2 vloer ]]*Tabel3[[#This Row],[Uitvoerings-
momenten]]</f>
        <v>0</v>
      </c>
      <c r="Q711" s="165">
        <f>VLOOKUP(Tabel3[[#This Row],[Frequentie]],Transformatie!$B$4:$D$12,3,0)</f>
        <v>0</v>
      </c>
      <c r="R711" s="26">
        <f>IF(Tabel3[[#This Row],[M2 op basis van uitvoeringsmomenten]]=0,0,VLOOKUP(Tabel3[[#This Row],[Ruimte categorie]],'4. Normen &amp; Tarieven'!$C$8:$L$27,Tabel3[[#This Row],[Transformatie]],0))</f>
        <v>0</v>
      </c>
      <c r="S711" s="26"/>
      <c r="T711" s="26"/>
      <c r="U711" s="26"/>
      <c r="V711" s="172">
        <f>IF(Tabel3[[#This Row],[Prestatienorm inschrijver]]=0,0,Tabel3[[#This Row],[M2 op basis van uitvoeringsmomenten]]/Tabel3[[#This Row],[Prestatienorm inschrijver]])</f>
        <v>0</v>
      </c>
      <c r="W711" s="174">
        <f>Tabel3[[#This Row],[Aantal uur per jaar]]*$V$4</f>
        <v>0</v>
      </c>
      <c r="X711" s="76"/>
    </row>
    <row r="712" spans="1:24" ht="14.1" customHeight="1" x14ac:dyDescent="0.25">
      <c r="A712" s="210" t="str">
        <f>_xlfn.CONCAT(Tabel3[[#This Row],[Locatie]],Tabel3[[#This Row],[Vloergroep]])</f>
        <v>De Rietendakschool (Zilverweg)Lino</v>
      </c>
      <c r="C712" s="69" t="s">
        <v>381</v>
      </c>
      <c r="D712" s="70" t="s">
        <v>803</v>
      </c>
      <c r="E712" s="71" t="s">
        <v>8</v>
      </c>
      <c r="F712" s="72" t="s">
        <v>50</v>
      </c>
      <c r="G712" s="70" t="s">
        <v>19</v>
      </c>
      <c r="H712" s="73" t="s">
        <v>761</v>
      </c>
      <c r="I712" s="73" t="s">
        <v>17</v>
      </c>
      <c r="J712" s="73" t="s">
        <v>903</v>
      </c>
      <c r="K712" s="74">
        <v>32.799999999999997</v>
      </c>
      <c r="L712" s="157">
        <v>40</v>
      </c>
      <c r="M712" s="158" t="s">
        <v>879</v>
      </c>
      <c r="N712" s="158">
        <f>IF(Tabel3[[#This Row],[Uitvoerings-
momenten]]=0,0,Tabel3[[#This Row],[M2 vloer ]])</f>
        <v>32.799999999999997</v>
      </c>
      <c r="O7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2" s="151">
        <f>Tabel3[[#This Row],[M2 vloer ]]*Tabel3[[#This Row],[Uitvoerings-
momenten]]</f>
        <v>6559.9999999999991</v>
      </c>
      <c r="Q712" s="165">
        <f>VLOOKUP(Tabel3[[#This Row],[Frequentie]],Transformatie!$B$4:$D$12,3,0)</f>
        <v>10</v>
      </c>
      <c r="R712" s="26">
        <f>IF(Tabel3[[#This Row],[M2 op basis van uitvoeringsmomenten]]=0,0,VLOOKUP(Tabel3[[#This Row],[Ruimte categorie]],'4. Normen &amp; Tarieven'!$C$8:$L$27,Tabel3[[#This Row],[Transformatie]],0))</f>
        <v>100</v>
      </c>
      <c r="S712" s="26"/>
      <c r="T712" s="26"/>
      <c r="U712" s="26"/>
      <c r="V712" s="172">
        <f>IF(Tabel3[[#This Row],[Prestatienorm inschrijver]]=0,0,Tabel3[[#This Row],[M2 op basis van uitvoeringsmomenten]]/Tabel3[[#This Row],[Prestatienorm inschrijver]])</f>
        <v>65.599999999999994</v>
      </c>
      <c r="W712" s="174">
        <f>Tabel3[[#This Row],[Aantal uur per jaar]]*$V$4</f>
        <v>65.599999999999994</v>
      </c>
      <c r="X712" s="78"/>
    </row>
    <row r="713" spans="1:24" ht="14.1" customHeight="1" x14ac:dyDescent="0.25">
      <c r="A713" s="210" t="str">
        <f>_xlfn.CONCAT(Tabel3[[#This Row],[Locatie]],Tabel3[[#This Row],[Vloergroep]])</f>
        <v>De Rietendakschool (Zilverweg)Lino</v>
      </c>
      <c r="C713" s="69" t="s">
        <v>381</v>
      </c>
      <c r="D713" s="70" t="s">
        <v>803</v>
      </c>
      <c r="E713" s="71" t="s">
        <v>8</v>
      </c>
      <c r="F713" s="72" t="s">
        <v>52</v>
      </c>
      <c r="G713" s="73" t="s">
        <v>41</v>
      </c>
      <c r="H713" s="73" t="s">
        <v>658</v>
      </c>
      <c r="I713" s="73" t="s">
        <v>17</v>
      </c>
      <c r="J713" s="73" t="s">
        <v>903</v>
      </c>
      <c r="K713" s="74">
        <v>59.3</v>
      </c>
      <c r="L713" s="157">
        <v>40</v>
      </c>
      <c r="M713" s="158" t="s">
        <v>879</v>
      </c>
      <c r="N713" s="158">
        <f>IF(Tabel3[[#This Row],[Uitvoerings-
momenten]]=0,0,Tabel3[[#This Row],[M2 vloer ]])</f>
        <v>59.3</v>
      </c>
      <c r="O7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3" s="151">
        <f>Tabel3[[#This Row],[M2 vloer ]]*Tabel3[[#This Row],[Uitvoerings-
momenten]]</f>
        <v>11860</v>
      </c>
      <c r="Q713" s="165">
        <f>VLOOKUP(Tabel3[[#This Row],[Frequentie]],Transformatie!$B$4:$D$12,3,0)</f>
        <v>10</v>
      </c>
      <c r="R713" s="26">
        <f>IF(Tabel3[[#This Row],[M2 op basis van uitvoeringsmomenten]]=0,0,VLOOKUP(Tabel3[[#This Row],[Ruimte categorie]],'4. Normen &amp; Tarieven'!$C$8:$L$27,Tabel3[[#This Row],[Transformatie]],0))</f>
        <v>100</v>
      </c>
      <c r="S713" s="26"/>
      <c r="T713" s="26"/>
      <c r="U713" s="26"/>
      <c r="V713" s="172">
        <f>IF(Tabel3[[#This Row],[Prestatienorm inschrijver]]=0,0,Tabel3[[#This Row],[M2 op basis van uitvoeringsmomenten]]/Tabel3[[#This Row],[Prestatienorm inschrijver]])</f>
        <v>118.6</v>
      </c>
      <c r="W713" s="174">
        <f>Tabel3[[#This Row],[Aantal uur per jaar]]*$V$4</f>
        <v>118.6</v>
      </c>
      <c r="X713" s="76"/>
    </row>
    <row r="714" spans="1:24" ht="14.1" customHeight="1" x14ac:dyDescent="0.25">
      <c r="A714" s="210" t="str">
        <f>_xlfn.CONCAT(Tabel3[[#This Row],[Locatie]],Tabel3[[#This Row],[Vloergroep]])</f>
        <v>De Rietendakschool (Zilverweg)Lino</v>
      </c>
      <c r="C714" s="69" t="s">
        <v>381</v>
      </c>
      <c r="D714" s="70" t="s">
        <v>803</v>
      </c>
      <c r="E714" s="71" t="s">
        <v>8</v>
      </c>
      <c r="F714" s="72" t="s">
        <v>54</v>
      </c>
      <c r="G714" s="73" t="s">
        <v>41</v>
      </c>
      <c r="H714" s="73" t="s">
        <v>658</v>
      </c>
      <c r="I714" s="73" t="s">
        <v>17</v>
      </c>
      <c r="J714" s="73" t="s">
        <v>903</v>
      </c>
      <c r="K714" s="74">
        <v>56.5</v>
      </c>
      <c r="L714" s="157">
        <v>40</v>
      </c>
      <c r="M714" s="158" t="s">
        <v>879</v>
      </c>
      <c r="N714" s="158">
        <f>IF(Tabel3[[#This Row],[Uitvoerings-
momenten]]=0,0,Tabel3[[#This Row],[M2 vloer ]])</f>
        <v>56.5</v>
      </c>
      <c r="O7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4" s="151">
        <f>Tabel3[[#This Row],[M2 vloer ]]*Tabel3[[#This Row],[Uitvoerings-
momenten]]</f>
        <v>11300</v>
      </c>
      <c r="Q714" s="165">
        <f>VLOOKUP(Tabel3[[#This Row],[Frequentie]],Transformatie!$B$4:$D$12,3,0)</f>
        <v>10</v>
      </c>
      <c r="R714" s="26">
        <f>IF(Tabel3[[#This Row],[M2 op basis van uitvoeringsmomenten]]=0,0,VLOOKUP(Tabel3[[#This Row],[Ruimte categorie]],'4. Normen &amp; Tarieven'!$C$8:$L$27,Tabel3[[#This Row],[Transformatie]],0))</f>
        <v>100</v>
      </c>
      <c r="S714" s="26"/>
      <c r="T714" s="26"/>
      <c r="U714" s="26"/>
      <c r="V714" s="172">
        <f>IF(Tabel3[[#This Row],[Prestatienorm inschrijver]]=0,0,Tabel3[[#This Row],[M2 op basis van uitvoeringsmomenten]]/Tabel3[[#This Row],[Prestatienorm inschrijver]])</f>
        <v>113</v>
      </c>
      <c r="W714" s="174">
        <f>Tabel3[[#This Row],[Aantal uur per jaar]]*$V$4</f>
        <v>113</v>
      </c>
      <c r="X714" s="76"/>
    </row>
    <row r="715" spans="1:24" ht="14.1" customHeight="1" x14ac:dyDescent="0.25">
      <c r="A715" s="210" t="str">
        <f>_xlfn.CONCAT(Tabel3[[#This Row],[Locatie]],Tabel3[[#This Row],[Vloergroep]])</f>
        <v>De Rietendakschool (Zilverweg)Lino</v>
      </c>
      <c r="C715" s="69" t="s">
        <v>381</v>
      </c>
      <c r="D715" s="70" t="s">
        <v>803</v>
      </c>
      <c r="E715" s="71" t="s">
        <v>8</v>
      </c>
      <c r="F715" s="72" t="s">
        <v>55</v>
      </c>
      <c r="G715" s="73" t="s">
        <v>95</v>
      </c>
      <c r="H715" s="73" t="s">
        <v>815</v>
      </c>
      <c r="I715" s="73" t="s">
        <v>17</v>
      </c>
      <c r="J715" s="73" t="s">
        <v>903</v>
      </c>
      <c r="K715" s="74">
        <v>8.1999999999999993</v>
      </c>
      <c r="L715" s="157">
        <v>40</v>
      </c>
      <c r="M715" s="158" t="s">
        <v>879</v>
      </c>
      <c r="N715" s="158">
        <f>IF(Tabel3[[#This Row],[Uitvoerings-
momenten]]=0,0,Tabel3[[#This Row],[M2 vloer ]])</f>
        <v>8.1999999999999993</v>
      </c>
      <c r="O7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5" s="151">
        <f>Tabel3[[#This Row],[M2 vloer ]]*Tabel3[[#This Row],[Uitvoerings-
momenten]]</f>
        <v>1639.9999999999998</v>
      </c>
      <c r="Q715" s="165">
        <f>VLOOKUP(Tabel3[[#This Row],[Frequentie]],Transformatie!$B$4:$D$12,3,0)</f>
        <v>10</v>
      </c>
      <c r="R715" s="26">
        <f>IF(Tabel3[[#This Row],[M2 op basis van uitvoeringsmomenten]]=0,0,VLOOKUP(Tabel3[[#This Row],[Ruimte categorie]],'4. Normen &amp; Tarieven'!$C$8:$L$27,Tabel3[[#This Row],[Transformatie]],0))</f>
        <v>100</v>
      </c>
      <c r="S715" s="26"/>
      <c r="T715" s="26"/>
      <c r="U715" s="26"/>
      <c r="V715" s="172">
        <f>IF(Tabel3[[#This Row],[Prestatienorm inschrijver]]=0,0,Tabel3[[#This Row],[M2 op basis van uitvoeringsmomenten]]/Tabel3[[#This Row],[Prestatienorm inschrijver]])</f>
        <v>16.399999999999999</v>
      </c>
      <c r="W715" s="174">
        <f>Tabel3[[#This Row],[Aantal uur per jaar]]*$V$4</f>
        <v>16.399999999999999</v>
      </c>
      <c r="X715" s="76"/>
    </row>
    <row r="716" spans="1:24" ht="14.1" customHeight="1" x14ac:dyDescent="0.25">
      <c r="A716" s="210" t="str">
        <f>_xlfn.CONCAT(Tabel3[[#This Row],[Locatie]],Tabel3[[#This Row],[Vloergroep]])</f>
        <v>De Rietendakschool (Zilverweg)Lino</v>
      </c>
      <c r="C716" s="69" t="s">
        <v>381</v>
      </c>
      <c r="D716" s="70" t="s">
        <v>803</v>
      </c>
      <c r="E716" s="71" t="s">
        <v>8</v>
      </c>
      <c r="F716" s="72" t="s">
        <v>56</v>
      </c>
      <c r="G716" s="73" t="s">
        <v>107</v>
      </c>
      <c r="H716" s="73" t="s">
        <v>117</v>
      </c>
      <c r="I716" s="73" t="s">
        <v>17</v>
      </c>
      <c r="J716" s="73" t="s">
        <v>903</v>
      </c>
      <c r="K716" s="74">
        <v>1</v>
      </c>
      <c r="L716" s="157">
        <v>40</v>
      </c>
      <c r="M716" s="158" t="s">
        <v>879</v>
      </c>
      <c r="N716" s="158">
        <f>IF(Tabel3[[#This Row],[Uitvoerings-
momenten]]=0,0,Tabel3[[#This Row],[M2 vloer ]])</f>
        <v>1</v>
      </c>
      <c r="O7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6" s="151">
        <f>Tabel3[[#This Row],[M2 vloer ]]*Tabel3[[#This Row],[Uitvoerings-
momenten]]</f>
        <v>200</v>
      </c>
      <c r="Q716" s="165">
        <f>VLOOKUP(Tabel3[[#This Row],[Frequentie]],Transformatie!$B$4:$D$12,3,0)</f>
        <v>10</v>
      </c>
      <c r="R716" s="26">
        <f>IF(Tabel3[[#This Row],[M2 op basis van uitvoeringsmomenten]]=0,0,VLOOKUP(Tabel3[[#This Row],[Ruimte categorie]],'4. Normen &amp; Tarieven'!$C$8:$L$27,Tabel3[[#This Row],[Transformatie]],0))</f>
        <v>100</v>
      </c>
      <c r="S716" s="26"/>
      <c r="T716" s="26"/>
      <c r="U716" s="26"/>
      <c r="V716" s="172">
        <f>IF(Tabel3[[#This Row],[Prestatienorm inschrijver]]=0,0,Tabel3[[#This Row],[M2 op basis van uitvoeringsmomenten]]/Tabel3[[#This Row],[Prestatienorm inschrijver]])</f>
        <v>2</v>
      </c>
      <c r="W716" s="174">
        <f>Tabel3[[#This Row],[Aantal uur per jaar]]*$V$4</f>
        <v>2</v>
      </c>
      <c r="X716" s="76"/>
    </row>
    <row r="717" spans="1:24" ht="14.1" customHeight="1" x14ac:dyDescent="0.25">
      <c r="A717" s="210" t="str">
        <f>_xlfn.CONCAT(Tabel3[[#This Row],[Locatie]],Tabel3[[#This Row],[Vloergroep]])</f>
        <v>De Rietendakschool (Zilverweg)Lino</v>
      </c>
      <c r="C717" s="69" t="s">
        <v>381</v>
      </c>
      <c r="D717" s="70" t="s">
        <v>803</v>
      </c>
      <c r="E717" s="71" t="s">
        <v>8</v>
      </c>
      <c r="F717" s="72" t="s">
        <v>57</v>
      </c>
      <c r="G717" s="73" t="s">
        <v>107</v>
      </c>
      <c r="H717" s="73" t="s">
        <v>117</v>
      </c>
      <c r="I717" s="73" t="s">
        <v>17</v>
      </c>
      <c r="J717" s="73" t="s">
        <v>903</v>
      </c>
      <c r="K717" s="74">
        <v>1</v>
      </c>
      <c r="L717" s="157">
        <v>40</v>
      </c>
      <c r="M717" s="158" t="s">
        <v>879</v>
      </c>
      <c r="N717" s="158">
        <f>IF(Tabel3[[#This Row],[Uitvoerings-
momenten]]=0,0,Tabel3[[#This Row],[M2 vloer ]])</f>
        <v>1</v>
      </c>
      <c r="O7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7" s="151">
        <f>Tabel3[[#This Row],[M2 vloer ]]*Tabel3[[#This Row],[Uitvoerings-
momenten]]</f>
        <v>200</v>
      </c>
      <c r="Q717" s="165">
        <f>VLOOKUP(Tabel3[[#This Row],[Frequentie]],Transformatie!$B$4:$D$12,3,0)</f>
        <v>10</v>
      </c>
      <c r="R717" s="26">
        <f>IF(Tabel3[[#This Row],[M2 op basis van uitvoeringsmomenten]]=0,0,VLOOKUP(Tabel3[[#This Row],[Ruimte categorie]],'4. Normen &amp; Tarieven'!$C$8:$L$27,Tabel3[[#This Row],[Transformatie]],0))</f>
        <v>100</v>
      </c>
      <c r="S717" s="26"/>
      <c r="T717" s="26"/>
      <c r="U717" s="26"/>
      <c r="V717" s="172">
        <f>IF(Tabel3[[#This Row],[Prestatienorm inschrijver]]=0,0,Tabel3[[#This Row],[M2 op basis van uitvoeringsmomenten]]/Tabel3[[#This Row],[Prestatienorm inschrijver]])</f>
        <v>2</v>
      </c>
      <c r="W717" s="174">
        <f>Tabel3[[#This Row],[Aantal uur per jaar]]*$V$4</f>
        <v>2</v>
      </c>
      <c r="X717" s="76"/>
    </row>
    <row r="718" spans="1:24" ht="14.1" customHeight="1" x14ac:dyDescent="0.25">
      <c r="A718" s="210" t="str">
        <f>_xlfn.CONCAT(Tabel3[[#This Row],[Locatie]],Tabel3[[#This Row],[Vloergroep]])</f>
        <v>De Rietendakschool (Zilverweg)Tapijt</v>
      </c>
      <c r="C718" s="69" t="s">
        <v>381</v>
      </c>
      <c r="D718" s="70" t="s">
        <v>803</v>
      </c>
      <c r="E718" s="71" t="s">
        <v>8</v>
      </c>
      <c r="F718" s="72" t="s">
        <v>59</v>
      </c>
      <c r="G718" s="73" t="s">
        <v>31</v>
      </c>
      <c r="H718" s="73" t="s">
        <v>815</v>
      </c>
      <c r="I718" s="73" t="s">
        <v>14</v>
      </c>
      <c r="J718" s="73" t="s">
        <v>14</v>
      </c>
      <c r="K718" s="74">
        <v>54.8</v>
      </c>
      <c r="L718" s="157">
        <v>40</v>
      </c>
      <c r="M718" s="158" t="s">
        <v>879</v>
      </c>
      <c r="N718" s="158">
        <f>IF(Tabel3[[#This Row],[Uitvoerings-
momenten]]=0,0,Tabel3[[#This Row],[M2 vloer ]])</f>
        <v>54.8</v>
      </c>
      <c r="O7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8" s="151">
        <f>Tabel3[[#This Row],[M2 vloer ]]*Tabel3[[#This Row],[Uitvoerings-
momenten]]</f>
        <v>10960</v>
      </c>
      <c r="Q718" s="165">
        <f>VLOOKUP(Tabel3[[#This Row],[Frequentie]],Transformatie!$B$4:$D$12,3,0)</f>
        <v>10</v>
      </c>
      <c r="R718" s="26">
        <f>IF(Tabel3[[#This Row],[M2 op basis van uitvoeringsmomenten]]=0,0,VLOOKUP(Tabel3[[#This Row],[Ruimte categorie]],'4. Normen &amp; Tarieven'!$C$8:$L$27,Tabel3[[#This Row],[Transformatie]],0))</f>
        <v>100</v>
      </c>
      <c r="S718" s="26"/>
      <c r="T718" s="26"/>
      <c r="U718" s="26"/>
      <c r="V718" s="172">
        <f>IF(Tabel3[[#This Row],[Prestatienorm inschrijver]]=0,0,Tabel3[[#This Row],[M2 op basis van uitvoeringsmomenten]]/Tabel3[[#This Row],[Prestatienorm inschrijver]])</f>
        <v>109.6</v>
      </c>
      <c r="W718" s="174">
        <f>Tabel3[[#This Row],[Aantal uur per jaar]]*$V$4</f>
        <v>109.6</v>
      </c>
      <c r="X718" s="76"/>
    </row>
    <row r="719" spans="1:24" ht="14.1" customHeight="1" x14ac:dyDescent="0.25">
      <c r="A719" s="210" t="str">
        <f>_xlfn.CONCAT(Tabel3[[#This Row],[Locatie]],Tabel3[[#This Row],[Vloergroep]])</f>
        <v>De Rietendakschool (Zilverweg)Lino</v>
      </c>
      <c r="C719" s="69" t="s">
        <v>381</v>
      </c>
      <c r="D719" s="70" t="s">
        <v>803</v>
      </c>
      <c r="E719" s="71" t="s">
        <v>8</v>
      </c>
      <c r="F719" s="72" t="s">
        <v>61</v>
      </c>
      <c r="G719" s="73" t="s">
        <v>94</v>
      </c>
      <c r="H719" s="73" t="s">
        <v>817</v>
      </c>
      <c r="I719" s="73" t="s">
        <v>17</v>
      </c>
      <c r="J719" s="73" t="s">
        <v>903</v>
      </c>
      <c r="K719" s="74">
        <v>56.7</v>
      </c>
      <c r="L719" s="157">
        <v>40</v>
      </c>
      <c r="M719" s="158" t="s">
        <v>879</v>
      </c>
      <c r="N719" s="158">
        <f>IF(Tabel3[[#This Row],[Uitvoerings-
momenten]]=0,0,Tabel3[[#This Row],[M2 vloer ]])</f>
        <v>56.7</v>
      </c>
      <c r="O7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9" s="151">
        <f>Tabel3[[#This Row],[M2 vloer ]]*Tabel3[[#This Row],[Uitvoerings-
momenten]]</f>
        <v>11340</v>
      </c>
      <c r="Q719" s="165">
        <f>VLOOKUP(Tabel3[[#This Row],[Frequentie]],Transformatie!$B$4:$D$12,3,0)</f>
        <v>10</v>
      </c>
      <c r="R719" s="26">
        <f>IF(Tabel3[[#This Row],[M2 op basis van uitvoeringsmomenten]]=0,0,VLOOKUP(Tabel3[[#This Row],[Ruimte categorie]],'4. Normen &amp; Tarieven'!$C$8:$L$27,Tabel3[[#This Row],[Transformatie]],0))</f>
        <v>100</v>
      </c>
      <c r="S719" s="26"/>
      <c r="T719" s="26"/>
      <c r="U719" s="26"/>
      <c r="V719" s="172">
        <f>IF(Tabel3[[#This Row],[Prestatienorm inschrijver]]=0,0,Tabel3[[#This Row],[M2 op basis van uitvoeringsmomenten]]/Tabel3[[#This Row],[Prestatienorm inschrijver]])</f>
        <v>113.4</v>
      </c>
      <c r="W719" s="174">
        <f>Tabel3[[#This Row],[Aantal uur per jaar]]*$V$4</f>
        <v>113.4</v>
      </c>
      <c r="X719" s="76"/>
    </row>
    <row r="720" spans="1:24" ht="14.1" customHeight="1" x14ac:dyDescent="0.25">
      <c r="A720" s="210" t="str">
        <f>_xlfn.CONCAT(Tabel3[[#This Row],[Locatie]],Tabel3[[#This Row],[Vloergroep]])</f>
        <v>De Rietendakschool (Zilverweg)Lino</v>
      </c>
      <c r="C720" s="69" t="s">
        <v>381</v>
      </c>
      <c r="D720" s="70" t="s">
        <v>803</v>
      </c>
      <c r="E720" s="71" t="s">
        <v>8</v>
      </c>
      <c r="F720" s="72" t="s">
        <v>96</v>
      </c>
      <c r="G720" s="73" t="s">
        <v>41</v>
      </c>
      <c r="H720" s="73" t="s">
        <v>658</v>
      </c>
      <c r="I720" s="73" t="s">
        <v>17</v>
      </c>
      <c r="J720" s="73" t="s">
        <v>903</v>
      </c>
      <c r="K720" s="74">
        <v>54.8</v>
      </c>
      <c r="L720" s="157">
        <v>40</v>
      </c>
      <c r="M720" s="158" t="s">
        <v>879</v>
      </c>
      <c r="N720" s="158">
        <f>IF(Tabel3[[#This Row],[Uitvoerings-
momenten]]=0,0,Tabel3[[#This Row],[M2 vloer ]])</f>
        <v>54.8</v>
      </c>
      <c r="O7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0" s="151">
        <f>Tabel3[[#This Row],[M2 vloer ]]*Tabel3[[#This Row],[Uitvoerings-
momenten]]</f>
        <v>10960</v>
      </c>
      <c r="Q720" s="165">
        <f>VLOOKUP(Tabel3[[#This Row],[Frequentie]],Transformatie!$B$4:$D$12,3,0)</f>
        <v>10</v>
      </c>
      <c r="R720" s="26">
        <f>IF(Tabel3[[#This Row],[M2 op basis van uitvoeringsmomenten]]=0,0,VLOOKUP(Tabel3[[#This Row],[Ruimte categorie]],'4. Normen &amp; Tarieven'!$C$8:$L$27,Tabel3[[#This Row],[Transformatie]],0))</f>
        <v>100</v>
      </c>
      <c r="S720" s="26"/>
      <c r="T720" s="26"/>
      <c r="U720" s="26"/>
      <c r="V720" s="172">
        <f>IF(Tabel3[[#This Row],[Prestatienorm inschrijver]]=0,0,Tabel3[[#This Row],[M2 op basis van uitvoeringsmomenten]]/Tabel3[[#This Row],[Prestatienorm inschrijver]])</f>
        <v>109.6</v>
      </c>
      <c r="W720" s="174">
        <f>Tabel3[[#This Row],[Aantal uur per jaar]]*$V$4</f>
        <v>109.6</v>
      </c>
      <c r="X720" s="76"/>
    </row>
    <row r="721" spans="1:24" ht="14.1" customHeight="1" x14ac:dyDescent="0.25">
      <c r="A721" s="210" t="str">
        <f>_xlfn.CONCAT(Tabel3[[#This Row],[Locatie]],Tabel3[[#This Row],[Vloergroep]])</f>
        <v>De Rietendakschool (Zilverweg)Lino</v>
      </c>
      <c r="C721" s="69" t="s">
        <v>381</v>
      </c>
      <c r="D721" s="70" t="s">
        <v>803</v>
      </c>
      <c r="E721" s="71" t="s">
        <v>8</v>
      </c>
      <c r="F721" s="72" t="s">
        <v>97</v>
      </c>
      <c r="G721" s="73" t="s">
        <v>16</v>
      </c>
      <c r="H721" s="73" t="s">
        <v>761</v>
      </c>
      <c r="I721" s="73" t="s">
        <v>17</v>
      </c>
      <c r="J721" s="73" t="s">
        <v>903</v>
      </c>
      <c r="K721" s="74">
        <v>5</v>
      </c>
      <c r="L721" s="157">
        <v>40</v>
      </c>
      <c r="M721" s="158" t="s">
        <v>879</v>
      </c>
      <c r="N721" s="158">
        <f>IF(Tabel3[[#This Row],[Uitvoerings-
momenten]]=0,0,Tabel3[[#This Row],[M2 vloer ]])</f>
        <v>5</v>
      </c>
      <c r="O7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1" s="151">
        <f>Tabel3[[#This Row],[M2 vloer ]]*Tabel3[[#This Row],[Uitvoerings-
momenten]]</f>
        <v>1000</v>
      </c>
      <c r="Q721" s="165">
        <f>VLOOKUP(Tabel3[[#This Row],[Frequentie]],Transformatie!$B$4:$D$12,3,0)</f>
        <v>10</v>
      </c>
      <c r="R721" s="26">
        <f>IF(Tabel3[[#This Row],[M2 op basis van uitvoeringsmomenten]]=0,0,VLOOKUP(Tabel3[[#This Row],[Ruimte categorie]],'4. Normen &amp; Tarieven'!$C$8:$L$27,Tabel3[[#This Row],[Transformatie]],0))</f>
        <v>100</v>
      </c>
      <c r="S721" s="26"/>
      <c r="T721" s="26"/>
      <c r="U721" s="26"/>
      <c r="V721" s="172">
        <f>IF(Tabel3[[#This Row],[Prestatienorm inschrijver]]=0,0,Tabel3[[#This Row],[M2 op basis van uitvoeringsmomenten]]/Tabel3[[#This Row],[Prestatienorm inschrijver]])</f>
        <v>10</v>
      </c>
      <c r="W721" s="174">
        <f>Tabel3[[#This Row],[Aantal uur per jaar]]*$V$4</f>
        <v>10</v>
      </c>
      <c r="X721" s="78"/>
    </row>
    <row r="722" spans="1:24" ht="14.1" customHeight="1" x14ac:dyDescent="0.25">
      <c r="A722" s="210" t="str">
        <f>_xlfn.CONCAT(Tabel3[[#This Row],[Locatie]],Tabel3[[#This Row],[Vloergroep]])</f>
        <v>De Rietendakschool (Zilverweg)Tapijt</v>
      </c>
      <c r="C722" s="69" t="s">
        <v>381</v>
      </c>
      <c r="D722" s="70" t="s">
        <v>803</v>
      </c>
      <c r="E722" s="71" t="s">
        <v>8</v>
      </c>
      <c r="F722" s="72" t="s">
        <v>98</v>
      </c>
      <c r="G722" s="73" t="s">
        <v>37</v>
      </c>
      <c r="H722" s="73" t="s">
        <v>25</v>
      </c>
      <c r="I722" s="73" t="s">
        <v>14</v>
      </c>
      <c r="J722" s="73" t="s">
        <v>14</v>
      </c>
      <c r="K722" s="74">
        <v>19.600000000000001</v>
      </c>
      <c r="L722" s="157">
        <v>40</v>
      </c>
      <c r="M722" s="158" t="s">
        <v>877</v>
      </c>
      <c r="N722" s="158">
        <f>IF(Tabel3[[#This Row],[Uitvoerings-
momenten]]=0,0,Tabel3[[#This Row],[M2 vloer ]])</f>
        <v>19.600000000000001</v>
      </c>
      <c r="O7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2" s="151">
        <f>Tabel3[[#This Row],[M2 vloer ]]*Tabel3[[#This Row],[Uitvoerings-
momenten]]</f>
        <v>2352</v>
      </c>
      <c r="Q722" s="165">
        <f>VLOOKUP(Tabel3[[#This Row],[Frequentie]],Transformatie!$B$4:$D$12,3,0)</f>
        <v>8</v>
      </c>
      <c r="R722" s="26">
        <f>IF(Tabel3[[#This Row],[M2 op basis van uitvoeringsmomenten]]=0,0,VLOOKUP(Tabel3[[#This Row],[Ruimte categorie]],'4. Normen &amp; Tarieven'!$C$8:$L$27,Tabel3[[#This Row],[Transformatie]],0))</f>
        <v>90</v>
      </c>
      <c r="S722" s="26"/>
      <c r="T722" s="26"/>
      <c r="U722" s="26"/>
      <c r="V722" s="172">
        <f>IF(Tabel3[[#This Row],[Prestatienorm inschrijver]]=0,0,Tabel3[[#This Row],[M2 op basis van uitvoeringsmomenten]]/Tabel3[[#This Row],[Prestatienorm inschrijver]])</f>
        <v>26.133333333333333</v>
      </c>
      <c r="W722" s="174">
        <f>Tabel3[[#This Row],[Aantal uur per jaar]]*$V$4</f>
        <v>26.133333333333333</v>
      </c>
      <c r="X722" s="76"/>
    </row>
    <row r="723" spans="1:24" ht="14.1" customHeight="1" x14ac:dyDescent="0.25">
      <c r="A723" s="210" t="str">
        <f>_xlfn.CONCAT(Tabel3[[#This Row],[Locatie]],Tabel3[[#This Row],[Vloergroep]])</f>
        <v>De SterrenschoolHarde vloer</v>
      </c>
      <c r="C723" s="69" t="s">
        <v>383</v>
      </c>
      <c r="D723" s="70" t="s">
        <v>804</v>
      </c>
      <c r="E723" s="71" t="s">
        <v>8</v>
      </c>
      <c r="F723" s="72" t="s">
        <v>9</v>
      </c>
      <c r="G723" s="73" t="s">
        <v>10</v>
      </c>
      <c r="H723" s="73" t="s">
        <v>821</v>
      </c>
      <c r="I723" s="73" t="s">
        <v>11</v>
      </c>
      <c r="J723" s="73" t="s">
        <v>902</v>
      </c>
      <c r="K723" s="74">
        <v>25</v>
      </c>
      <c r="L723" s="157">
        <v>40</v>
      </c>
      <c r="M723" s="158" t="s">
        <v>879</v>
      </c>
      <c r="N723" s="158">
        <f>IF(Tabel3[[#This Row],[Uitvoerings-
momenten]]=0,0,Tabel3[[#This Row],[M2 vloer ]])</f>
        <v>25</v>
      </c>
      <c r="O7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3" s="151">
        <f>Tabel3[[#This Row],[M2 vloer ]]*Tabel3[[#This Row],[Uitvoerings-
momenten]]</f>
        <v>5000</v>
      </c>
      <c r="Q723" s="165">
        <f>VLOOKUP(Tabel3[[#This Row],[Frequentie]],Transformatie!$B$4:$D$12,3,0)</f>
        <v>10</v>
      </c>
      <c r="R723" s="26">
        <f>IF(Tabel3[[#This Row],[M2 op basis van uitvoeringsmomenten]]=0,0,VLOOKUP(Tabel3[[#This Row],[Ruimte categorie]],'4. Normen &amp; Tarieven'!$C$8:$L$27,Tabel3[[#This Row],[Transformatie]],0))</f>
        <v>100</v>
      </c>
      <c r="S723" s="26"/>
      <c r="T723" s="26"/>
      <c r="U723" s="26"/>
      <c r="V723" s="172">
        <f>IF(Tabel3[[#This Row],[Prestatienorm inschrijver]]=0,0,Tabel3[[#This Row],[M2 op basis van uitvoeringsmomenten]]/Tabel3[[#This Row],[Prestatienorm inschrijver]])</f>
        <v>50</v>
      </c>
      <c r="W723" s="174">
        <f>Tabel3[[#This Row],[Aantal uur per jaar]]*$V$4</f>
        <v>50</v>
      </c>
      <c r="X723" s="76"/>
    </row>
    <row r="724" spans="1:24" ht="14.1" customHeight="1" x14ac:dyDescent="0.25">
      <c r="A724" s="210" t="str">
        <f>_xlfn.CONCAT(Tabel3[[#This Row],[Locatie]],Tabel3[[#This Row],[Vloergroep]])</f>
        <v>De SterrenschoolLino</v>
      </c>
      <c r="C724" s="69" t="s">
        <v>383</v>
      </c>
      <c r="D724" s="70" t="s">
        <v>804</v>
      </c>
      <c r="E724" s="71" t="s">
        <v>8</v>
      </c>
      <c r="F724" s="72" t="s">
        <v>12</v>
      </c>
      <c r="G724" s="73" t="s">
        <v>228</v>
      </c>
      <c r="H724" s="73" t="s">
        <v>398</v>
      </c>
      <c r="I724" s="73" t="s">
        <v>17</v>
      </c>
      <c r="J724" s="73" t="s">
        <v>903</v>
      </c>
      <c r="K724" s="74">
        <v>50.1</v>
      </c>
      <c r="L724" s="157">
        <v>40</v>
      </c>
      <c r="M724" s="158" t="s">
        <v>879</v>
      </c>
      <c r="N724" s="158">
        <f>IF(Tabel3[[#This Row],[Uitvoerings-
momenten]]=0,0,Tabel3[[#This Row],[M2 vloer ]])</f>
        <v>50.1</v>
      </c>
      <c r="O7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4" s="151">
        <f>Tabel3[[#This Row],[M2 vloer ]]*Tabel3[[#This Row],[Uitvoerings-
momenten]]</f>
        <v>10020</v>
      </c>
      <c r="Q724" s="165">
        <f>VLOOKUP(Tabel3[[#This Row],[Frequentie]],Transformatie!$B$4:$D$12,3,0)</f>
        <v>10</v>
      </c>
      <c r="R724" s="26">
        <f>IF(Tabel3[[#This Row],[M2 op basis van uitvoeringsmomenten]]=0,0,VLOOKUP(Tabel3[[#This Row],[Ruimte categorie]],'4. Normen &amp; Tarieven'!$C$8:$L$27,Tabel3[[#This Row],[Transformatie]],0))</f>
        <v>100</v>
      </c>
      <c r="S724" s="26"/>
      <c r="T724" s="26"/>
      <c r="U724" s="26"/>
      <c r="V724" s="172">
        <f>IF(Tabel3[[#This Row],[Prestatienorm inschrijver]]=0,0,Tabel3[[#This Row],[M2 op basis van uitvoeringsmomenten]]/Tabel3[[#This Row],[Prestatienorm inschrijver]])</f>
        <v>100.2</v>
      </c>
      <c r="W724" s="174">
        <f>Tabel3[[#This Row],[Aantal uur per jaar]]*$V$4</f>
        <v>100.2</v>
      </c>
      <c r="X724" s="76"/>
    </row>
    <row r="725" spans="1:24" ht="14.1" customHeight="1" x14ac:dyDescent="0.25">
      <c r="A725" s="210" t="str">
        <f>_xlfn.CONCAT(Tabel3[[#This Row],[Locatie]],Tabel3[[#This Row],[Vloergroep]])</f>
        <v>De SterrenschoolLino</v>
      </c>
      <c r="C725" s="69" t="s">
        <v>383</v>
      </c>
      <c r="D725" s="70" t="s">
        <v>804</v>
      </c>
      <c r="E725" s="71" t="s">
        <v>8</v>
      </c>
      <c r="F725" s="72" t="s">
        <v>15</v>
      </c>
      <c r="G725" s="73" t="s">
        <v>35</v>
      </c>
      <c r="H725" s="73" t="s">
        <v>25</v>
      </c>
      <c r="I725" s="73" t="s">
        <v>17</v>
      </c>
      <c r="J725" s="73" t="s">
        <v>903</v>
      </c>
      <c r="K725" s="74">
        <v>7.4</v>
      </c>
      <c r="L725" s="157">
        <v>40</v>
      </c>
      <c r="M725" s="158" t="s">
        <v>877</v>
      </c>
      <c r="N725" s="158">
        <f>IF(Tabel3[[#This Row],[Uitvoerings-
momenten]]=0,0,Tabel3[[#This Row],[M2 vloer ]])</f>
        <v>7.4</v>
      </c>
      <c r="O7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5" s="151">
        <f>Tabel3[[#This Row],[M2 vloer ]]*Tabel3[[#This Row],[Uitvoerings-
momenten]]</f>
        <v>888</v>
      </c>
      <c r="Q725" s="165">
        <f>VLOOKUP(Tabel3[[#This Row],[Frequentie]],Transformatie!$B$4:$D$12,3,0)</f>
        <v>8</v>
      </c>
      <c r="R725" s="26">
        <f>IF(Tabel3[[#This Row],[M2 op basis van uitvoeringsmomenten]]=0,0,VLOOKUP(Tabel3[[#This Row],[Ruimte categorie]],'4. Normen &amp; Tarieven'!$C$8:$L$27,Tabel3[[#This Row],[Transformatie]],0))</f>
        <v>90</v>
      </c>
      <c r="S725" s="26"/>
      <c r="T725" s="26"/>
      <c r="U725" s="26"/>
      <c r="V725" s="172">
        <f>IF(Tabel3[[#This Row],[Prestatienorm inschrijver]]=0,0,Tabel3[[#This Row],[M2 op basis van uitvoeringsmomenten]]/Tabel3[[#This Row],[Prestatienorm inschrijver]])</f>
        <v>9.8666666666666671</v>
      </c>
      <c r="W725" s="174">
        <f>Tabel3[[#This Row],[Aantal uur per jaar]]*$V$4</f>
        <v>9.8666666666666671</v>
      </c>
      <c r="X725" s="76"/>
    </row>
    <row r="726" spans="1:24" ht="14.1" customHeight="1" x14ac:dyDescent="0.25">
      <c r="A726" s="210" t="str">
        <f>_xlfn.CONCAT(Tabel3[[#This Row],[Locatie]],Tabel3[[#This Row],[Vloergroep]])</f>
        <v>De SterrenschoolLino</v>
      </c>
      <c r="C726" s="69" t="s">
        <v>383</v>
      </c>
      <c r="D726" s="70" t="s">
        <v>804</v>
      </c>
      <c r="E726" s="71" t="s">
        <v>8</v>
      </c>
      <c r="F726" s="72" t="s">
        <v>18</v>
      </c>
      <c r="G726" s="73" t="s">
        <v>228</v>
      </c>
      <c r="H726" s="73" t="s">
        <v>398</v>
      </c>
      <c r="I726" s="73" t="s">
        <v>17</v>
      </c>
      <c r="J726" s="73" t="s">
        <v>903</v>
      </c>
      <c r="K726" s="74">
        <v>49.9</v>
      </c>
      <c r="L726" s="157">
        <v>40</v>
      </c>
      <c r="M726" s="158" t="s">
        <v>879</v>
      </c>
      <c r="N726" s="158">
        <f>IF(Tabel3[[#This Row],[Uitvoerings-
momenten]]=0,0,Tabel3[[#This Row],[M2 vloer ]])</f>
        <v>49.9</v>
      </c>
      <c r="O7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6" s="151">
        <f>Tabel3[[#This Row],[M2 vloer ]]*Tabel3[[#This Row],[Uitvoerings-
momenten]]</f>
        <v>9980</v>
      </c>
      <c r="Q726" s="165">
        <f>VLOOKUP(Tabel3[[#This Row],[Frequentie]],Transformatie!$B$4:$D$12,3,0)</f>
        <v>10</v>
      </c>
      <c r="R726" s="26">
        <f>IF(Tabel3[[#This Row],[M2 op basis van uitvoeringsmomenten]]=0,0,VLOOKUP(Tabel3[[#This Row],[Ruimte categorie]],'4. Normen &amp; Tarieven'!$C$8:$L$27,Tabel3[[#This Row],[Transformatie]],0))</f>
        <v>100</v>
      </c>
      <c r="S726" s="26"/>
      <c r="T726" s="26"/>
      <c r="U726" s="26"/>
      <c r="V726" s="172">
        <f>IF(Tabel3[[#This Row],[Prestatienorm inschrijver]]=0,0,Tabel3[[#This Row],[M2 op basis van uitvoeringsmomenten]]/Tabel3[[#This Row],[Prestatienorm inschrijver]])</f>
        <v>99.8</v>
      </c>
      <c r="W726" s="174">
        <f>Tabel3[[#This Row],[Aantal uur per jaar]]*$V$4</f>
        <v>99.8</v>
      </c>
      <c r="X726" s="76"/>
    </row>
    <row r="727" spans="1:24" ht="14.1" customHeight="1" x14ac:dyDescent="0.25">
      <c r="A727" s="210" t="str">
        <f>_xlfn.CONCAT(Tabel3[[#This Row],[Locatie]],Tabel3[[#This Row],[Vloergroep]])</f>
        <v>De SterrenschoolLino</v>
      </c>
      <c r="C727" s="69" t="s">
        <v>383</v>
      </c>
      <c r="D727" s="70" t="s">
        <v>804</v>
      </c>
      <c r="E727" s="71" t="s">
        <v>8</v>
      </c>
      <c r="F727" s="72" t="s">
        <v>20</v>
      </c>
      <c r="G727" s="73" t="s">
        <v>156</v>
      </c>
      <c r="H727" s="73" t="s">
        <v>815</v>
      </c>
      <c r="I727" s="73" t="s">
        <v>17</v>
      </c>
      <c r="J727" s="73" t="s">
        <v>903</v>
      </c>
      <c r="K727" s="74">
        <v>9.8000000000000007</v>
      </c>
      <c r="L727" s="157">
        <v>40</v>
      </c>
      <c r="M727" s="158" t="s">
        <v>879</v>
      </c>
      <c r="N727" s="158">
        <f>IF(Tabel3[[#This Row],[Uitvoerings-
momenten]]=0,0,Tabel3[[#This Row],[M2 vloer ]])</f>
        <v>9.8000000000000007</v>
      </c>
      <c r="O7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7" s="151">
        <f>Tabel3[[#This Row],[M2 vloer ]]*Tabel3[[#This Row],[Uitvoerings-
momenten]]</f>
        <v>1960.0000000000002</v>
      </c>
      <c r="Q727" s="165">
        <f>VLOOKUP(Tabel3[[#This Row],[Frequentie]],Transformatie!$B$4:$D$12,3,0)</f>
        <v>10</v>
      </c>
      <c r="R727" s="26">
        <f>IF(Tabel3[[#This Row],[M2 op basis van uitvoeringsmomenten]]=0,0,VLOOKUP(Tabel3[[#This Row],[Ruimte categorie]],'4. Normen &amp; Tarieven'!$C$8:$L$27,Tabel3[[#This Row],[Transformatie]],0))</f>
        <v>100</v>
      </c>
      <c r="S727" s="26"/>
      <c r="T727" s="26"/>
      <c r="U727" s="26"/>
      <c r="V727" s="172">
        <f>IF(Tabel3[[#This Row],[Prestatienorm inschrijver]]=0,0,Tabel3[[#This Row],[M2 op basis van uitvoeringsmomenten]]/Tabel3[[#This Row],[Prestatienorm inschrijver]])</f>
        <v>19.600000000000001</v>
      </c>
      <c r="W727" s="174">
        <f>Tabel3[[#This Row],[Aantal uur per jaar]]*$V$4</f>
        <v>19.600000000000001</v>
      </c>
      <c r="X727" s="76"/>
    </row>
    <row r="728" spans="1:24" ht="14.1" customHeight="1" x14ac:dyDescent="0.25">
      <c r="A728" s="210" t="str">
        <f>_xlfn.CONCAT(Tabel3[[#This Row],[Locatie]],Tabel3[[#This Row],[Vloergroep]])</f>
        <v>De SterrenschoolLino</v>
      </c>
      <c r="C728" s="69" t="s">
        <v>383</v>
      </c>
      <c r="D728" s="70" t="s">
        <v>804</v>
      </c>
      <c r="E728" s="71" t="s">
        <v>8</v>
      </c>
      <c r="F728" s="72" t="s">
        <v>23</v>
      </c>
      <c r="G728" s="73" t="s">
        <v>16</v>
      </c>
      <c r="H728" s="73" t="s">
        <v>761</v>
      </c>
      <c r="I728" s="73" t="s">
        <v>17</v>
      </c>
      <c r="J728" s="73" t="s">
        <v>903</v>
      </c>
      <c r="K728" s="74">
        <v>26.5</v>
      </c>
      <c r="L728" s="157">
        <v>40</v>
      </c>
      <c r="M728" s="158" t="s">
        <v>879</v>
      </c>
      <c r="N728" s="158">
        <f>IF(Tabel3[[#This Row],[Uitvoerings-
momenten]]=0,0,Tabel3[[#This Row],[M2 vloer ]])</f>
        <v>26.5</v>
      </c>
      <c r="O7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8" s="151">
        <f>Tabel3[[#This Row],[M2 vloer ]]*Tabel3[[#This Row],[Uitvoerings-
momenten]]</f>
        <v>5300</v>
      </c>
      <c r="Q728" s="165">
        <f>VLOOKUP(Tabel3[[#This Row],[Frequentie]],Transformatie!$B$4:$D$12,3,0)</f>
        <v>10</v>
      </c>
      <c r="R728" s="26">
        <f>IF(Tabel3[[#This Row],[M2 op basis van uitvoeringsmomenten]]=0,0,VLOOKUP(Tabel3[[#This Row],[Ruimte categorie]],'4. Normen &amp; Tarieven'!$C$8:$L$27,Tabel3[[#This Row],[Transformatie]],0))</f>
        <v>100</v>
      </c>
      <c r="S728" s="26"/>
      <c r="T728" s="26"/>
      <c r="U728" s="26"/>
      <c r="V728" s="172">
        <f>IF(Tabel3[[#This Row],[Prestatienorm inschrijver]]=0,0,Tabel3[[#This Row],[M2 op basis van uitvoeringsmomenten]]/Tabel3[[#This Row],[Prestatienorm inschrijver]])</f>
        <v>53</v>
      </c>
      <c r="W728" s="174">
        <f>Tabel3[[#This Row],[Aantal uur per jaar]]*$V$4</f>
        <v>53</v>
      </c>
      <c r="X728" s="76"/>
    </row>
    <row r="729" spans="1:24" ht="14.1" customHeight="1" x14ac:dyDescent="0.25">
      <c r="A729" s="210" t="str">
        <f>_xlfn.CONCAT(Tabel3[[#This Row],[Locatie]],Tabel3[[#This Row],[Vloergroep]])</f>
        <v>De SterrenschoolHarde vloer</v>
      </c>
      <c r="C729" s="69" t="s">
        <v>383</v>
      </c>
      <c r="D729" s="70" t="s">
        <v>804</v>
      </c>
      <c r="E729" s="71" t="s">
        <v>8</v>
      </c>
      <c r="F729" s="72" t="s">
        <v>26</v>
      </c>
      <c r="G729" s="73" t="s">
        <v>384</v>
      </c>
      <c r="H729" s="73" t="s">
        <v>759</v>
      </c>
      <c r="I729" s="73" t="s">
        <v>22</v>
      </c>
      <c r="J729" s="73" t="s">
        <v>902</v>
      </c>
      <c r="K729" s="74">
        <v>5.5</v>
      </c>
      <c r="L729" s="157">
        <v>40</v>
      </c>
      <c r="M729" s="158" t="s">
        <v>879</v>
      </c>
      <c r="N729" s="158">
        <f>IF(Tabel3[[#This Row],[Uitvoerings-
momenten]]=0,0,Tabel3[[#This Row],[M2 vloer ]])</f>
        <v>5.5</v>
      </c>
      <c r="O7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9" s="151">
        <f>Tabel3[[#This Row],[M2 vloer ]]*Tabel3[[#This Row],[Uitvoerings-
momenten]]</f>
        <v>1100</v>
      </c>
      <c r="Q729" s="165">
        <f>VLOOKUP(Tabel3[[#This Row],[Frequentie]],Transformatie!$B$4:$D$12,3,0)</f>
        <v>10</v>
      </c>
      <c r="R729" s="26">
        <f>IF(Tabel3[[#This Row],[M2 op basis van uitvoeringsmomenten]]=0,0,VLOOKUP(Tabel3[[#This Row],[Ruimte categorie]],'4. Normen &amp; Tarieven'!$C$8:$L$27,Tabel3[[#This Row],[Transformatie]],0))</f>
        <v>100</v>
      </c>
      <c r="S729" s="26"/>
      <c r="T729" s="26"/>
      <c r="U729" s="26"/>
      <c r="V729" s="172">
        <f>IF(Tabel3[[#This Row],[Prestatienorm inschrijver]]=0,0,Tabel3[[#This Row],[M2 op basis van uitvoeringsmomenten]]/Tabel3[[#This Row],[Prestatienorm inschrijver]])</f>
        <v>11</v>
      </c>
      <c r="W729" s="174">
        <f>Tabel3[[#This Row],[Aantal uur per jaar]]*$V$4</f>
        <v>11</v>
      </c>
      <c r="X729" s="76"/>
    </row>
    <row r="730" spans="1:24" ht="14.1" customHeight="1" x14ac:dyDescent="0.25">
      <c r="A730" s="210" t="str">
        <f>_xlfn.CONCAT(Tabel3[[#This Row],[Locatie]],Tabel3[[#This Row],[Vloergroep]])</f>
        <v>De SterrenschoolHarde vloer</v>
      </c>
      <c r="C730" s="69" t="s">
        <v>383</v>
      </c>
      <c r="D730" s="70" t="s">
        <v>804</v>
      </c>
      <c r="E730" s="71" t="s">
        <v>8</v>
      </c>
      <c r="F730" s="72" t="s">
        <v>28</v>
      </c>
      <c r="G730" s="73" t="s">
        <v>21</v>
      </c>
      <c r="H730" s="73" t="s">
        <v>760</v>
      </c>
      <c r="I730" s="73" t="s">
        <v>22</v>
      </c>
      <c r="J730" s="73" t="s">
        <v>902</v>
      </c>
      <c r="K730" s="74">
        <v>6.5</v>
      </c>
      <c r="L730" s="157">
        <v>40</v>
      </c>
      <c r="M730" s="158" t="s">
        <v>879</v>
      </c>
      <c r="N730" s="158">
        <f>IF(Tabel3[[#This Row],[Uitvoerings-
momenten]]=0,0,Tabel3[[#This Row],[M2 vloer ]])</f>
        <v>6.5</v>
      </c>
      <c r="O7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0" s="151">
        <f>Tabel3[[#This Row],[M2 vloer ]]*Tabel3[[#This Row],[Uitvoerings-
momenten]]</f>
        <v>1300</v>
      </c>
      <c r="Q730" s="165">
        <f>VLOOKUP(Tabel3[[#This Row],[Frequentie]],Transformatie!$B$4:$D$12,3,0)</f>
        <v>10</v>
      </c>
      <c r="R730" s="26">
        <f>IF(Tabel3[[#This Row],[M2 op basis van uitvoeringsmomenten]]=0,0,VLOOKUP(Tabel3[[#This Row],[Ruimte categorie]],'4. Normen &amp; Tarieven'!$C$8:$L$27,Tabel3[[#This Row],[Transformatie]],0))</f>
        <v>100</v>
      </c>
      <c r="S730" s="26"/>
      <c r="T730" s="26"/>
      <c r="U730" s="26"/>
      <c r="V730" s="172">
        <f>IF(Tabel3[[#This Row],[Prestatienorm inschrijver]]=0,0,Tabel3[[#This Row],[M2 op basis van uitvoeringsmomenten]]/Tabel3[[#This Row],[Prestatienorm inschrijver]])</f>
        <v>13</v>
      </c>
      <c r="W730" s="174">
        <f>Tabel3[[#This Row],[Aantal uur per jaar]]*$V$4</f>
        <v>13</v>
      </c>
      <c r="X730" s="76"/>
    </row>
    <row r="731" spans="1:24" ht="14.1" customHeight="1" x14ac:dyDescent="0.25">
      <c r="A731" s="210" t="str">
        <f>_xlfn.CONCAT(Tabel3[[#This Row],[Locatie]],Tabel3[[#This Row],[Vloergroep]])</f>
        <v>De SterrenschoolLino</v>
      </c>
      <c r="C731" s="69" t="s">
        <v>383</v>
      </c>
      <c r="D731" s="70" t="s">
        <v>804</v>
      </c>
      <c r="E731" s="71" t="s">
        <v>8</v>
      </c>
      <c r="F731" s="72" t="s">
        <v>30</v>
      </c>
      <c r="G731" s="70" t="s">
        <v>19</v>
      </c>
      <c r="H731" s="73" t="s">
        <v>761</v>
      </c>
      <c r="I731" s="73" t="s">
        <v>17</v>
      </c>
      <c r="J731" s="73" t="s">
        <v>903</v>
      </c>
      <c r="K731" s="74">
        <v>33.799999999999997</v>
      </c>
      <c r="L731" s="157">
        <v>40</v>
      </c>
      <c r="M731" s="158" t="s">
        <v>879</v>
      </c>
      <c r="N731" s="158">
        <f>IF(Tabel3[[#This Row],[Uitvoerings-
momenten]]=0,0,Tabel3[[#This Row],[M2 vloer ]])</f>
        <v>33.799999999999997</v>
      </c>
      <c r="O7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1" s="151">
        <f>Tabel3[[#This Row],[M2 vloer ]]*Tabel3[[#This Row],[Uitvoerings-
momenten]]</f>
        <v>6759.9999999999991</v>
      </c>
      <c r="Q731" s="165">
        <f>VLOOKUP(Tabel3[[#This Row],[Frequentie]],Transformatie!$B$4:$D$12,3,0)</f>
        <v>10</v>
      </c>
      <c r="R731" s="26">
        <f>IF(Tabel3[[#This Row],[M2 op basis van uitvoeringsmomenten]]=0,0,VLOOKUP(Tabel3[[#This Row],[Ruimte categorie]],'4. Normen &amp; Tarieven'!$C$8:$L$27,Tabel3[[#This Row],[Transformatie]],0))</f>
        <v>100</v>
      </c>
      <c r="S731" s="26"/>
      <c r="T731" s="26"/>
      <c r="U731" s="26"/>
      <c r="V731" s="172">
        <f>IF(Tabel3[[#This Row],[Prestatienorm inschrijver]]=0,0,Tabel3[[#This Row],[M2 op basis van uitvoeringsmomenten]]/Tabel3[[#This Row],[Prestatienorm inschrijver]])</f>
        <v>67.599999999999994</v>
      </c>
      <c r="W731" s="174">
        <f>Tabel3[[#This Row],[Aantal uur per jaar]]*$V$4</f>
        <v>67.599999999999994</v>
      </c>
      <c r="X731" s="78"/>
    </row>
    <row r="732" spans="1:24" ht="14.1" customHeight="1" x14ac:dyDescent="0.25">
      <c r="A732" s="210" t="str">
        <f>_xlfn.CONCAT(Tabel3[[#This Row],[Locatie]],Tabel3[[#This Row],[Vloergroep]])</f>
        <v>De SterrenschoolTapijt</v>
      </c>
      <c r="C732" s="69" t="s">
        <v>383</v>
      </c>
      <c r="D732" s="70" t="s">
        <v>804</v>
      </c>
      <c r="E732" s="71" t="s">
        <v>8</v>
      </c>
      <c r="F732" s="72" t="s">
        <v>34</v>
      </c>
      <c r="G732" s="73" t="s">
        <v>13</v>
      </c>
      <c r="H732" s="73" t="s">
        <v>761</v>
      </c>
      <c r="I732" s="73" t="s">
        <v>14</v>
      </c>
      <c r="J732" s="73" t="s">
        <v>14</v>
      </c>
      <c r="K732" s="74">
        <v>6.7</v>
      </c>
      <c r="L732" s="157">
        <v>40</v>
      </c>
      <c r="M732" s="158" t="s">
        <v>879</v>
      </c>
      <c r="N732" s="158">
        <f>IF(Tabel3[[#This Row],[Uitvoerings-
momenten]]=0,0,Tabel3[[#This Row],[M2 vloer ]])</f>
        <v>6.7</v>
      </c>
      <c r="O7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2" s="151">
        <f>Tabel3[[#This Row],[M2 vloer ]]*Tabel3[[#This Row],[Uitvoerings-
momenten]]</f>
        <v>1340</v>
      </c>
      <c r="Q732" s="165">
        <f>VLOOKUP(Tabel3[[#This Row],[Frequentie]],Transformatie!$B$4:$D$12,3,0)</f>
        <v>10</v>
      </c>
      <c r="R732" s="26">
        <f>IF(Tabel3[[#This Row],[M2 op basis van uitvoeringsmomenten]]=0,0,VLOOKUP(Tabel3[[#This Row],[Ruimte categorie]],'4. Normen &amp; Tarieven'!$C$8:$L$27,Tabel3[[#This Row],[Transformatie]],0))</f>
        <v>100</v>
      </c>
      <c r="S732" s="26"/>
      <c r="T732" s="26"/>
      <c r="U732" s="26"/>
      <c r="V732" s="172">
        <f>IF(Tabel3[[#This Row],[Prestatienorm inschrijver]]=0,0,Tabel3[[#This Row],[M2 op basis van uitvoeringsmomenten]]/Tabel3[[#This Row],[Prestatienorm inschrijver]])</f>
        <v>13.4</v>
      </c>
      <c r="W732" s="174">
        <f>Tabel3[[#This Row],[Aantal uur per jaar]]*$V$4</f>
        <v>13.4</v>
      </c>
      <c r="X732" s="78"/>
    </row>
    <row r="733" spans="1:24" ht="14.1" customHeight="1" x14ac:dyDescent="0.25">
      <c r="A733" s="210" t="str">
        <f>_xlfn.CONCAT(Tabel3[[#This Row],[Locatie]],Tabel3[[#This Row],[Vloergroep]])</f>
        <v>De SterrenschoolHarde vloer</v>
      </c>
      <c r="C733" s="69" t="s">
        <v>383</v>
      </c>
      <c r="D733" s="70" t="s">
        <v>804</v>
      </c>
      <c r="E733" s="71" t="s">
        <v>8</v>
      </c>
      <c r="F733" s="72" t="s">
        <v>36</v>
      </c>
      <c r="G733" s="73" t="s">
        <v>21</v>
      </c>
      <c r="H733" s="73" t="s">
        <v>760</v>
      </c>
      <c r="I733" s="73" t="s">
        <v>22</v>
      </c>
      <c r="J733" s="73" t="s">
        <v>902</v>
      </c>
      <c r="K733" s="74">
        <v>6</v>
      </c>
      <c r="L733" s="157">
        <v>40</v>
      </c>
      <c r="M733" s="158" t="s">
        <v>879</v>
      </c>
      <c r="N733" s="158">
        <f>IF(Tabel3[[#This Row],[Uitvoerings-
momenten]]=0,0,Tabel3[[#This Row],[M2 vloer ]])</f>
        <v>6</v>
      </c>
      <c r="O7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3" s="151">
        <f>Tabel3[[#This Row],[M2 vloer ]]*Tabel3[[#This Row],[Uitvoerings-
momenten]]</f>
        <v>1200</v>
      </c>
      <c r="Q733" s="165">
        <f>VLOOKUP(Tabel3[[#This Row],[Frequentie]],Transformatie!$B$4:$D$12,3,0)</f>
        <v>10</v>
      </c>
      <c r="R733" s="26">
        <f>IF(Tabel3[[#This Row],[M2 op basis van uitvoeringsmomenten]]=0,0,VLOOKUP(Tabel3[[#This Row],[Ruimte categorie]],'4. Normen &amp; Tarieven'!$C$8:$L$27,Tabel3[[#This Row],[Transformatie]],0))</f>
        <v>100</v>
      </c>
      <c r="S733" s="26"/>
      <c r="T733" s="26"/>
      <c r="U733" s="26"/>
      <c r="V733" s="172">
        <f>IF(Tabel3[[#This Row],[Prestatienorm inschrijver]]=0,0,Tabel3[[#This Row],[M2 op basis van uitvoeringsmomenten]]/Tabel3[[#This Row],[Prestatienorm inschrijver]])</f>
        <v>12</v>
      </c>
      <c r="W733" s="174">
        <f>Tabel3[[#This Row],[Aantal uur per jaar]]*$V$4</f>
        <v>12</v>
      </c>
      <c r="X733" s="76"/>
    </row>
    <row r="734" spans="1:24" ht="14.1" customHeight="1" x14ac:dyDescent="0.25">
      <c r="A734" s="210" t="str">
        <f>_xlfn.CONCAT(Tabel3[[#This Row],[Locatie]],Tabel3[[#This Row],[Vloergroep]])</f>
        <v>De SterrenschoolLino</v>
      </c>
      <c r="C734" s="69" t="s">
        <v>383</v>
      </c>
      <c r="D734" s="70" t="s">
        <v>804</v>
      </c>
      <c r="E734" s="71" t="s">
        <v>8</v>
      </c>
      <c r="F734" s="72" t="s">
        <v>38</v>
      </c>
      <c r="G734" s="73" t="s">
        <v>41</v>
      </c>
      <c r="H734" s="73" t="s">
        <v>658</v>
      </c>
      <c r="I734" s="73" t="s">
        <v>17</v>
      </c>
      <c r="J734" s="73" t="s">
        <v>903</v>
      </c>
      <c r="K734" s="74">
        <v>52.3</v>
      </c>
      <c r="L734" s="157">
        <v>40</v>
      </c>
      <c r="M734" s="158" t="s">
        <v>879</v>
      </c>
      <c r="N734" s="158">
        <f>IF(Tabel3[[#This Row],[Uitvoerings-
momenten]]=0,0,Tabel3[[#This Row],[M2 vloer ]])</f>
        <v>52.3</v>
      </c>
      <c r="O7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4" s="151">
        <f>Tabel3[[#This Row],[M2 vloer ]]*Tabel3[[#This Row],[Uitvoerings-
momenten]]</f>
        <v>10460</v>
      </c>
      <c r="Q734" s="165">
        <f>VLOOKUP(Tabel3[[#This Row],[Frequentie]],Transformatie!$B$4:$D$12,3,0)</f>
        <v>10</v>
      </c>
      <c r="R734" s="26">
        <f>IF(Tabel3[[#This Row],[M2 op basis van uitvoeringsmomenten]]=0,0,VLOOKUP(Tabel3[[#This Row],[Ruimte categorie]],'4. Normen &amp; Tarieven'!$C$8:$L$27,Tabel3[[#This Row],[Transformatie]],0))</f>
        <v>100</v>
      </c>
      <c r="S734" s="26"/>
      <c r="T734" s="26"/>
      <c r="U734" s="26"/>
      <c r="V734" s="172">
        <f>IF(Tabel3[[#This Row],[Prestatienorm inschrijver]]=0,0,Tabel3[[#This Row],[M2 op basis van uitvoeringsmomenten]]/Tabel3[[#This Row],[Prestatienorm inschrijver]])</f>
        <v>104.6</v>
      </c>
      <c r="W734" s="174">
        <f>Tabel3[[#This Row],[Aantal uur per jaar]]*$V$4</f>
        <v>104.6</v>
      </c>
      <c r="X734" s="76"/>
    </row>
    <row r="735" spans="1:24" ht="14.1" customHeight="1" x14ac:dyDescent="0.25">
      <c r="A735" s="210" t="str">
        <f>_xlfn.CONCAT(Tabel3[[#This Row],[Locatie]],Tabel3[[#This Row],[Vloergroep]])</f>
        <v>De SterrenschoolLino</v>
      </c>
      <c r="C735" s="69" t="s">
        <v>383</v>
      </c>
      <c r="D735" s="70" t="s">
        <v>804</v>
      </c>
      <c r="E735" s="71" t="s">
        <v>8</v>
      </c>
      <c r="F735" s="72" t="s">
        <v>40</v>
      </c>
      <c r="G735" s="73" t="s">
        <v>94</v>
      </c>
      <c r="H735" s="73" t="s">
        <v>817</v>
      </c>
      <c r="I735" s="73" t="s">
        <v>17</v>
      </c>
      <c r="J735" s="73" t="s">
        <v>903</v>
      </c>
      <c r="K735" s="74">
        <v>55.9</v>
      </c>
      <c r="L735" s="157">
        <v>40</v>
      </c>
      <c r="M735" s="158" t="s">
        <v>879</v>
      </c>
      <c r="N735" s="158">
        <f>IF(Tabel3[[#This Row],[Uitvoerings-
momenten]]=0,0,Tabel3[[#This Row],[M2 vloer ]])</f>
        <v>55.9</v>
      </c>
      <c r="O7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5" s="151">
        <f>Tabel3[[#This Row],[M2 vloer ]]*Tabel3[[#This Row],[Uitvoerings-
momenten]]</f>
        <v>11180</v>
      </c>
      <c r="Q735" s="165">
        <f>VLOOKUP(Tabel3[[#This Row],[Frequentie]],Transformatie!$B$4:$D$12,3,0)</f>
        <v>10</v>
      </c>
      <c r="R735" s="26">
        <f>IF(Tabel3[[#This Row],[M2 op basis van uitvoeringsmomenten]]=0,0,VLOOKUP(Tabel3[[#This Row],[Ruimte categorie]],'4. Normen &amp; Tarieven'!$C$8:$L$27,Tabel3[[#This Row],[Transformatie]],0))</f>
        <v>100</v>
      </c>
      <c r="S735" s="26"/>
      <c r="T735" s="26"/>
      <c r="U735" s="26"/>
      <c r="V735" s="172">
        <f>IF(Tabel3[[#This Row],[Prestatienorm inschrijver]]=0,0,Tabel3[[#This Row],[M2 op basis van uitvoeringsmomenten]]/Tabel3[[#This Row],[Prestatienorm inschrijver]])</f>
        <v>111.8</v>
      </c>
      <c r="W735" s="174">
        <f>Tabel3[[#This Row],[Aantal uur per jaar]]*$V$4</f>
        <v>111.8</v>
      </c>
      <c r="X735" s="76"/>
    </row>
    <row r="736" spans="1:24" ht="14.1" customHeight="1" x14ac:dyDescent="0.25">
      <c r="A736" s="210" t="str">
        <f>_xlfn.CONCAT(Tabel3[[#This Row],[Locatie]],Tabel3[[#This Row],[Vloergroep]])</f>
        <v>De SterrenschoolLino</v>
      </c>
      <c r="C736" s="69" t="s">
        <v>383</v>
      </c>
      <c r="D736" s="70" t="s">
        <v>804</v>
      </c>
      <c r="E736" s="71" t="s">
        <v>8</v>
      </c>
      <c r="F736" s="72" t="s">
        <v>42</v>
      </c>
      <c r="G736" s="73" t="s">
        <v>41</v>
      </c>
      <c r="H736" s="73" t="s">
        <v>658</v>
      </c>
      <c r="I736" s="73" t="s">
        <v>17</v>
      </c>
      <c r="J736" s="73" t="s">
        <v>903</v>
      </c>
      <c r="K736" s="74">
        <v>49.1</v>
      </c>
      <c r="L736" s="157">
        <v>40</v>
      </c>
      <c r="M736" s="158" t="s">
        <v>879</v>
      </c>
      <c r="N736" s="158">
        <f>IF(Tabel3[[#This Row],[Uitvoerings-
momenten]]=0,0,Tabel3[[#This Row],[M2 vloer ]])</f>
        <v>49.1</v>
      </c>
      <c r="O7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6" s="151">
        <f>Tabel3[[#This Row],[M2 vloer ]]*Tabel3[[#This Row],[Uitvoerings-
momenten]]</f>
        <v>9820</v>
      </c>
      <c r="Q736" s="165">
        <f>VLOOKUP(Tabel3[[#This Row],[Frequentie]],Transformatie!$B$4:$D$12,3,0)</f>
        <v>10</v>
      </c>
      <c r="R736" s="26">
        <f>IF(Tabel3[[#This Row],[M2 op basis van uitvoeringsmomenten]]=0,0,VLOOKUP(Tabel3[[#This Row],[Ruimte categorie]],'4. Normen &amp; Tarieven'!$C$8:$L$27,Tabel3[[#This Row],[Transformatie]],0))</f>
        <v>100</v>
      </c>
      <c r="S736" s="26"/>
      <c r="T736" s="26"/>
      <c r="U736" s="26"/>
      <c r="V736" s="172">
        <f>IF(Tabel3[[#This Row],[Prestatienorm inschrijver]]=0,0,Tabel3[[#This Row],[M2 op basis van uitvoeringsmomenten]]/Tabel3[[#This Row],[Prestatienorm inschrijver]])</f>
        <v>98.2</v>
      </c>
      <c r="W736" s="174">
        <f>Tabel3[[#This Row],[Aantal uur per jaar]]*$V$4</f>
        <v>98.2</v>
      </c>
      <c r="X736" s="76"/>
    </row>
    <row r="737" spans="1:24" ht="14.1" customHeight="1" x14ac:dyDescent="0.25">
      <c r="A737" s="210" t="str">
        <f>_xlfn.CONCAT(Tabel3[[#This Row],[Locatie]],Tabel3[[#This Row],[Vloergroep]])</f>
        <v>De SterrenschoolLino</v>
      </c>
      <c r="C737" s="69" t="s">
        <v>383</v>
      </c>
      <c r="D737" s="70" t="s">
        <v>804</v>
      </c>
      <c r="E737" s="71" t="s">
        <v>8</v>
      </c>
      <c r="F737" s="72" t="s">
        <v>43</v>
      </c>
      <c r="G737" s="73" t="s">
        <v>385</v>
      </c>
      <c r="H737" s="73" t="s">
        <v>761</v>
      </c>
      <c r="I737" s="73" t="s">
        <v>17</v>
      </c>
      <c r="J737" s="73" t="s">
        <v>903</v>
      </c>
      <c r="K737" s="74">
        <v>25.6</v>
      </c>
      <c r="L737" s="157">
        <v>40</v>
      </c>
      <c r="M737" s="158" t="s">
        <v>879</v>
      </c>
      <c r="N737" s="158">
        <f>IF(Tabel3[[#This Row],[Uitvoerings-
momenten]]=0,0,Tabel3[[#This Row],[M2 vloer ]])</f>
        <v>25.6</v>
      </c>
      <c r="O7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7" s="151">
        <f>Tabel3[[#This Row],[M2 vloer ]]*Tabel3[[#This Row],[Uitvoerings-
momenten]]</f>
        <v>5120</v>
      </c>
      <c r="Q737" s="165">
        <f>VLOOKUP(Tabel3[[#This Row],[Frequentie]],Transformatie!$B$4:$D$12,3,0)</f>
        <v>10</v>
      </c>
      <c r="R737" s="26">
        <f>IF(Tabel3[[#This Row],[M2 op basis van uitvoeringsmomenten]]=0,0,VLOOKUP(Tabel3[[#This Row],[Ruimte categorie]],'4. Normen &amp; Tarieven'!$C$8:$L$27,Tabel3[[#This Row],[Transformatie]],0))</f>
        <v>100</v>
      </c>
      <c r="S737" s="26"/>
      <c r="T737" s="26"/>
      <c r="U737" s="26"/>
      <c r="V737" s="172">
        <f>IF(Tabel3[[#This Row],[Prestatienorm inschrijver]]=0,0,Tabel3[[#This Row],[M2 op basis van uitvoeringsmomenten]]/Tabel3[[#This Row],[Prestatienorm inschrijver]])</f>
        <v>51.2</v>
      </c>
      <c r="W737" s="174">
        <f>Tabel3[[#This Row],[Aantal uur per jaar]]*$V$4</f>
        <v>51.2</v>
      </c>
      <c r="X737" s="76"/>
    </row>
    <row r="738" spans="1:24" ht="14.1" customHeight="1" x14ac:dyDescent="0.25">
      <c r="A738" s="210" t="str">
        <f>_xlfn.CONCAT(Tabel3[[#This Row],[Locatie]],Tabel3[[#This Row],[Vloergroep]])</f>
        <v>De SterrenschoolHarde vloer</v>
      </c>
      <c r="C738" s="69" t="s">
        <v>383</v>
      </c>
      <c r="D738" s="70" t="s">
        <v>804</v>
      </c>
      <c r="E738" s="71" t="s">
        <v>8</v>
      </c>
      <c r="F738" s="72" t="s">
        <v>44</v>
      </c>
      <c r="G738" s="73" t="s">
        <v>21</v>
      </c>
      <c r="H738" s="73" t="s">
        <v>759</v>
      </c>
      <c r="I738" s="73" t="s">
        <v>22</v>
      </c>
      <c r="J738" s="73" t="s">
        <v>902</v>
      </c>
      <c r="K738" s="74">
        <v>6</v>
      </c>
      <c r="L738" s="157">
        <v>40</v>
      </c>
      <c r="M738" s="158" t="s">
        <v>879</v>
      </c>
      <c r="N738" s="158">
        <f>IF(Tabel3[[#This Row],[Uitvoerings-
momenten]]=0,0,Tabel3[[#This Row],[M2 vloer ]])</f>
        <v>6</v>
      </c>
      <c r="O7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8" s="151">
        <f>Tabel3[[#This Row],[M2 vloer ]]*Tabel3[[#This Row],[Uitvoerings-
momenten]]</f>
        <v>1200</v>
      </c>
      <c r="Q738" s="165">
        <f>VLOOKUP(Tabel3[[#This Row],[Frequentie]],Transformatie!$B$4:$D$12,3,0)</f>
        <v>10</v>
      </c>
      <c r="R738" s="26">
        <f>IF(Tabel3[[#This Row],[M2 op basis van uitvoeringsmomenten]]=0,0,VLOOKUP(Tabel3[[#This Row],[Ruimte categorie]],'4. Normen &amp; Tarieven'!$C$8:$L$27,Tabel3[[#This Row],[Transformatie]],0))</f>
        <v>100</v>
      </c>
      <c r="S738" s="26"/>
      <c r="T738" s="26"/>
      <c r="U738" s="26"/>
      <c r="V738" s="172">
        <f>IF(Tabel3[[#This Row],[Prestatienorm inschrijver]]=0,0,Tabel3[[#This Row],[M2 op basis van uitvoeringsmomenten]]/Tabel3[[#This Row],[Prestatienorm inschrijver]])</f>
        <v>12</v>
      </c>
      <c r="W738" s="174">
        <f>Tabel3[[#This Row],[Aantal uur per jaar]]*$V$4</f>
        <v>12</v>
      </c>
      <c r="X738" s="76"/>
    </row>
    <row r="739" spans="1:24" ht="14.1" customHeight="1" x14ac:dyDescent="0.25">
      <c r="A739" s="210" t="str">
        <f>_xlfn.CONCAT(Tabel3[[#This Row],[Locatie]],Tabel3[[#This Row],[Vloergroep]])</f>
        <v>De SterrenschoolLino</v>
      </c>
      <c r="C739" s="69" t="s">
        <v>383</v>
      </c>
      <c r="D739" s="70" t="s">
        <v>804</v>
      </c>
      <c r="E739" s="71" t="s">
        <v>8</v>
      </c>
      <c r="F739" s="72" t="s">
        <v>45</v>
      </c>
      <c r="G739" s="73" t="s">
        <v>51</v>
      </c>
      <c r="H739" s="73" t="s">
        <v>756</v>
      </c>
      <c r="I739" s="73" t="s">
        <v>17</v>
      </c>
      <c r="J739" s="73" t="s">
        <v>903</v>
      </c>
      <c r="K739" s="74">
        <v>5.9</v>
      </c>
      <c r="L739" s="157">
        <v>40</v>
      </c>
      <c r="M739" s="158" t="s">
        <v>886</v>
      </c>
      <c r="N739" s="158">
        <f>IF(Tabel3[[#This Row],[Uitvoerings-
momenten]]=0,0,Tabel3[[#This Row],[M2 vloer ]])</f>
        <v>0</v>
      </c>
      <c r="O7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39" s="151">
        <f>Tabel3[[#This Row],[M2 vloer ]]*Tabel3[[#This Row],[Uitvoerings-
momenten]]</f>
        <v>0</v>
      </c>
      <c r="Q739" s="165">
        <f>VLOOKUP(Tabel3[[#This Row],[Frequentie]],Transformatie!$B$4:$D$12,3,0)</f>
        <v>0</v>
      </c>
      <c r="R739" s="26">
        <f>IF(Tabel3[[#This Row],[M2 op basis van uitvoeringsmomenten]]=0,0,VLOOKUP(Tabel3[[#This Row],[Ruimte categorie]],'4. Normen &amp; Tarieven'!$C$8:$L$27,Tabel3[[#This Row],[Transformatie]],0))</f>
        <v>0</v>
      </c>
      <c r="S739" s="26"/>
      <c r="T739" s="26"/>
      <c r="U739" s="26"/>
      <c r="V739" s="172">
        <f>IF(Tabel3[[#This Row],[Prestatienorm inschrijver]]=0,0,Tabel3[[#This Row],[M2 op basis van uitvoeringsmomenten]]/Tabel3[[#This Row],[Prestatienorm inschrijver]])</f>
        <v>0</v>
      </c>
      <c r="W739" s="174">
        <f>Tabel3[[#This Row],[Aantal uur per jaar]]*$V$4</f>
        <v>0</v>
      </c>
      <c r="X739" s="76"/>
    </row>
    <row r="740" spans="1:24" ht="14.1" customHeight="1" x14ac:dyDescent="0.25">
      <c r="A740" s="210" t="str">
        <f>_xlfn.CONCAT(Tabel3[[#This Row],[Locatie]],Tabel3[[#This Row],[Vloergroep]])</f>
        <v>De SterrenschoolSportvloer</v>
      </c>
      <c r="C740" s="69" t="s">
        <v>383</v>
      </c>
      <c r="D740" s="70" t="s">
        <v>804</v>
      </c>
      <c r="E740" s="71" t="s">
        <v>8</v>
      </c>
      <c r="F740" s="72" t="s">
        <v>46</v>
      </c>
      <c r="G740" s="73" t="s">
        <v>153</v>
      </c>
      <c r="H740" s="73" t="s">
        <v>817</v>
      </c>
      <c r="I740" s="73" t="s">
        <v>219</v>
      </c>
      <c r="J740" s="73" t="s">
        <v>219</v>
      </c>
      <c r="K740" s="74">
        <v>84.1</v>
      </c>
      <c r="L740" s="157">
        <v>40</v>
      </c>
      <c r="M740" s="158" t="s">
        <v>879</v>
      </c>
      <c r="N740" s="158">
        <f>IF(Tabel3[[#This Row],[Uitvoerings-
momenten]]=0,0,Tabel3[[#This Row],[M2 vloer ]])</f>
        <v>84.1</v>
      </c>
      <c r="O7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0" s="151">
        <f>Tabel3[[#This Row],[M2 vloer ]]*Tabel3[[#This Row],[Uitvoerings-
momenten]]</f>
        <v>16820</v>
      </c>
      <c r="Q740" s="165">
        <f>VLOOKUP(Tabel3[[#This Row],[Frequentie]],Transformatie!$B$4:$D$12,3,0)</f>
        <v>10</v>
      </c>
      <c r="R740" s="26">
        <f>IF(Tabel3[[#This Row],[M2 op basis van uitvoeringsmomenten]]=0,0,VLOOKUP(Tabel3[[#This Row],[Ruimte categorie]],'4. Normen &amp; Tarieven'!$C$8:$L$27,Tabel3[[#This Row],[Transformatie]],0))</f>
        <v>100</v>
      </c>
      <c r="S740" s="26"/>
      <c r="T740" s="26"/>
      <c r="U740" s="26"/>
      <c r="V740" s="172">
        <f>IF(Tabel3[[#This Row],[Prestatienorm inschrijver]]=0,0,Tabel3[[#This Row],[M2 op basis van uitvoeringsmomenten]]/Tabel3[[#This Row],[Prestatienorm inschrijver]])</f>
        <v>168.2</v>
      </c>
      <c r="W740" s="174">
        <f>Tabel3[[#This Row],[Aantal uur per jaar]]*$V$4</f>
        <v>168.2</v>
      </c>
      <c r="X740" s="76"/>
    </row>
    <row r="741" spans="1:24" ht="14.1" customHeight="1" x14ac:dyDescent="0.25">
      <c r="A741" s="210" t="str">
        <f>_xlfn.CONCAT(Tabel3[[#This Row],[Locatie]],Tabel3[[#This Row],[Vloergroep]])</f>
        <v>De SterrenschoolLino</v>
      </c>
      <c r="C741" s="69" t="s">
        <v>383</v>
      </c>
      <c r="D741" s="70" t="s">
        <v>804</v>
      </c>
      <c r="E741" s="71" t="s">
        <v>8</v>
      </c>
      <c r="F741" s="72" t="s">
        <v>48</v>
      </c>
      <c r="G741" s="73" t="s">
        <v>51</v>
      </c>
      <c r="H741" s="73" t="s">
        <v>756</v>
      </c>
      <c r="I741" s="73" t="s">
        <v>17</v>
      </c>
      <c r="J741" s="73" t="s">
        <v>903</v>
      </c>
      <c r="K741" s="74">
        <v>9.6999999999999993</v>
      </c>
      <c r="L741" s="157">
        <v>40</v>
      </c>
      <c r="M741" s="158" t="s">
        <v>886</v>
      </c>
      <c r="N741" s="158">
        <f>IF(Tabel3[[#This Row],[Uitvoerings-
momenten]]=0,0,Tabel3[[#This Row],[M2 vloer ]])</f>
        <v>0</v>
      </c>
      <c r="O7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1" s="151">
        <f>Tabel3[[#This Row],[M2 vloer ]]*Tabel3[[#This Row],[Uitvoerings-
momenten]]</f>
        <v>0</v>
      </c>
      <c r="Q741" s="165">
        <f>VLOOKUP(Tabel3[[#This Row],[Frequentie]],Transformatie!$B$4:$D$12,3,0)</f>
        <v>0</v>
      </c>
      <c r="R741" s="26">
        <f>IF(Tabel3[[#This Row],[M2 op basis van uitvoeringsmomenten]]=0,0,VLOOKUP(Tabel3[[#This Row],[Ruimte categorie]],'4. Normen &amp; Tarieven'!$C$8:$L$27,Tabel3[[#This Row],[Transformatie]],0))</f>
        <v>0</v>
      </c>
      <c r="S741" s="26"/>
      <c r="T741" s="26"/>
      <c r="U741" s="26"/>
      <c r="V741" s="172">
        <f>IF(Tabel3[[#This Row],[Prestatienorm inschrijver]]=0,0,Tabel3[[#This Row],[M2 op basis van uitvoeringsmomenten]]/Tabel3[[#This Row],[Prestatienorm inschrijver]])</f>
        <v>0</v>
      </c>
      <c r="W741" s="174">
        <f>Tabel3[[#This Row],[Aantal uur per jaar]]*$V$4</f>
        <v>0</v>
      </c>
      <c r="X741" s="76"/>
    </row>
    <row r="742" spans="1:24" ht="14.1" customHeight="1" x14ac:dyDescent="0.25">
      <c r="A742" s="210" t="str">
        <f>_xlfn.CONCAT(Tabel3[[#This Row],[Locatie]],Tabel3[[#This Row],[Vloergroep]])</f>
        <v>De SterrenschoolLino</v>
      </c>
      <c r="C742" s="69" t="s">
        <v>383</v>
      </c>
      <c r="D742" s="70" t="s">
        <v>804</v>
      </c>
      <c r="E742" s="71" t="s">
        <v>8</v>
      </c>
      <c r="F742" s="72" t="s">
        <v>49</v>
      </c>
      <c r="G742" s="73" t="s">
        <v>51</v>
      </c>
      <c r="H742" s="73" t="s">
        <v>756</v>
      </c>
      <c r="I742" s="73" t="s">
        <v>17</v>
      </c>
      <c r="J742" s="73" t="s">
        <v>903</v>
      </c>
      <c r="K742" s="74">
        <v>13.5</v>
      </c>
      <c r="L742" s="157">
        <v>40</v>
      </c>
      <c r="M742" s="158" t="s">
        <v>886</v>
      </c>
      <c r="N742" s="158">
        <f>IF(Tabel3[[#This Row],[Uitvoerings-
momenten]]=0,0,Tabel3[[#This Row],[M2 vloer ]])</f>
        <v>0</v>
      </c>
      <c r="O7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2" s="151">
        <f>Tabel3[[#This Row],[M2 vloer ]]*Tabel3[[#This Row],[Uitvoerings-
momenten]]</f>
        <v>0</v>
      </c>
      <c r="Q742" s="165">
        <f>VLOOKUP(Tabel3[[#This Row],[Frequentie]],Transformatie!$B$4:$D$12,3,0)</f>
        <v>0</v>
      </c>
      <c r="R742" s="26">
        <f>IF(Tabel3[[#This Row],[M2 op basis van uitvoeringsmomenten]]=0,0,VLOOKUP(Tabel3[[#This Row],[Ruimte categorie]],'4. Normen &amp; Tarieven'!$C$8:$L$27,Tabel3[[#This Row],[Transformatie]],0))</f>
        <v>0</v>
      </c>
      <c r="S742" s="26"/>
      <c r="T742" s="26"/>
      <c r="U742" s="26"/>
      <c r="V742" s="172">
        <f>IF(Tabel3[[#This Row],[Prestatienorm inschrijver]]=0,0,Tabel3[[#This Row],[M2 op basis van uitvoeringsmomenten]]/Tabel3[[#This Row],[Prestatienorm inschrijver]])</f>
        <v>0</v>
      </c>
      <c r="W742" s="174">
        <f>Tabel3[[#This Row],[Aantal uur per jaar]]*$V$4</f>
        <v>0</v>
      </c>
      <c r="X742" s="76"/>
    </row>
    <row r="743" spans="1:24" ht="14.1" customHeight="1" x14ac:dyDescent="0.25">
      <c r="A743" s="210" t="str">
        <f>_xlfn.CONCAT(Tabel3[[#This Row],[Locatie]],Tabel3[[#This Row],[Vloergroep]])</f>
        <v>De SterrenschoolLino</v>
      </c>
      <c r="C743" s="69" t="s">
        <v>383</v>
      </c>
      <c r="D743" s="70" t="s">
        <v>804</v>
      </c>
      <c r="E743" s="71" t="s">
        <v>69</v>
      </c>
      <c r="F743" s="72" t="s">
        <v>386</v>
      </c>
      <c r="G743" s="70" t="s">
        <v>139</v>
      </c>
      <c r="H743" s="73" t="s">
        <v>770</v>
      </c>
      <c r="I743" s="73" t="s">
        <v>17</v>
      </c>
      <c r="J743" s="73" t="s">
        <v>903</v>
      </c>
      <c r="K743" s="74">
        <v>65.900000000000006</v>
      </c>
      <c r="L743" s="157">
        <v>40</v>
      </c>
      <c r="M743" s="158" t="s">
        <v>879</v>
      </c>
      <c r="N743" s="158">
        <f>IF(Tabel3[[#This Row],[Uitvoerings-
momenten]]=0,0,Tabel3[[#This Row],[M2 vloer ]])</f>
        <v>65.900000000000006</v>
      </c>
      <c r="O7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3" s="151">
        <f>Tabel3[[#This Row],[M2 vloer ]]*Tabel3[[#This Row],[Uitvoerings-
momenten]]</f>
        <v>13180.000000000002</v>
      </c>
      <c r="Q743" s="165">
        <f>VLOOKUP(Tabel3[[#This Row],[Frequentie]],Transformatie!$B$4:$D$12,3,0)</f>
        <v>10</v>
      </c>
      <c r="R743" s="26">
        <f>IF(Tabel3[[#This Row],[M2 op basis van uitvoeringsmomenten]]=0,0,VLOOKUP(Tabel3[[#This Row],[Ruimte categorie]],'4. Normen &amp; Tarieven'!$C$8:$L$27,Tabel3[[#This Row],[Transformatie]],0))</f>
        <v>100</v>
      </c>
      <c r="S743" s="26"/>
      <c r="T743" s="26"/>
      <c r="U743" s="26"/>
      <c r="V743" s="172">
        <f>IF(Tabel3[[#This Row],[Prestatienorm inschrijver]]=0,0,Tabel3[[#This Row],[M2 op basis van uitvoeringsmomenten]]/Tabel3[[#This Row],[Prestatienorm inschrijver]])</f>
        <v>131.80000000000001</v>
      </c>
      <c r="W743" s="174">
        <f>Tabel3[[#This Row],[Aantal uur per jaar]]*$V$4</f>
        <v>131.80000000000001</v>
      </c>
      <c r="X743" s="76"/>
    </row>
    <row r="744" spans="1:24" ht="14.1" customHeight="1" x14ac:dyDescent="0.25">
      <c r="A744" s="210" t="str">
        <f>_xlfn.CONCAT(Tabel3[[#This Row],[Locatie]],Tabel3[[#This Row],[Vloergroep]])</f>
        <v>De SterrenschoolHarde vloer</v>
      </c>
      <c r="C744" s="69" t="s">
        <v>383</v>
      </c>
      <c r="D744" s="70" t="s">
        <v>804</v>
      </c>
      <c r="E744" s="71" t="s">
        <v>69</v>
      </c>
      <c r="F744" s="72" t="s">
        <v>387</v>
      </c>
      <c r="G744" s="73" t="s">
        <v>21</v>
      </c>
      <c r="H744" s="73" t="s">
        <v>759</v>
      </c>
      <c r="I744" s="73" t="s">
        <v>22</v>
      </c>
      <c r="J744" s="73" t="s">
        <v>902</v>
      </c>
      <c r="K744" s="74">
        <v>2</v>
      </c>
      <c r="L744" s="157">
        <v>40</v>
      </c>
      <c r="M744" s="158" t="s">
        <v>879</v>
      </c>
      <c r="N744" s="158">
        <f>IF(Tabel3[[#This Row],[Uitvoerings-
momenten]]=0,0,Tabel3[[#This Row],[M2 vloer ]])</f>
        <v>2</v>
      </c>
      <c r="O7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4" s="151">
        <f>Tabel3[[#This Row],[M2 vloer ]]*Tabel3[[#This Row],[Uitvoerings-
momenten]]</f>
        <v>400</v>
      </c>
      <c r="Q744" s="165">
        <f>VLOOKUP(Tabel3[[#This Row],[Frequentie]],Transformatie!$B$4:$D$12,3,0)</f>
        <v>10</v>
      </c>
      <c r="R744" s="26">
        <f>IF(Tabel3[[#This Row],[M2 op basis van uitvoeringsmomenten]]=0,0,VLOOKUP(Tabel3[[#This Row],[Ruimte categorie]],'4. Normen &amp; Tarieven'!$C$8:$L$27,Tabel3[[#This Row],[Transformatie]],0))</f>
        <v>100</v>
      </c>
      <c r="S744" s="26"/>
      <c r="T744" s="26"/>
      <c r="U744" s="26"/>
      <c r="V744" s="172">
        <f>IF(Tabel3[[#This Row],[Prestatienorm inschrijver]]=0,0,Tabel3[[#This Row],[M2 op basis van uitvoeringsmomenten]]/Tabel3[[#This Row],[Prestatienorm inschrijver]])</f>
        <v>4</v>
      </c>
      <c r="W744" s="174">
        <f>Tabel3[[#This Row],[Aantal uur per jaar]]*$V$4</f>
        <v>4</v>
      </c>
      <c r="X744" s="76"/>
    </row>
    <row r="745" spans="1:24" ht="14.1" customHeight="1" x14ac:dyDescent="0.25">
      <c r="A745" s="210" t="str">
        <f>_xlfn.CONCAT(Tabel3[[#This Row],[Locatie]],Tabel3[[#This Row],[Vloergroep]])</f>
        <v>De SterrenschoolLino</v>
      </c>
      <c r="C745" s="69" t="s">
        <v>383</v>
      </c>
      <c r="D745" s="70" t="s">
        <v>804</v>
      </c>
      <c r="E745" s="71" t="s">
        <v>69</v>
      </c>
      <c r="F745" s="72" t="s">
        <v>388</v>
      </c>
      <c r="G745" s="73" t="s">
        <v>27</v>
      </c>
      <c r="H745" s="73" t="s">
        <v>761</v>
      </c>
      <c r="I745" s="73" t="s">
        <v>17</v>
      </c>
      <c r="J745" s="73" t="s">
        <v>903</v>
      </c>
      <c r="K745" s="74">
        <v>6</v>
      </c>
      <c r="L745" s="157">
        <v>40</v>
      </c>
      <c r="M745" s="158" t="s">
        <v>879</v>
      </c>
      <c r="N745" s="158">
        <f>IF(Tabel3[[#This Row],[Uitvoerings-
momenten]]=0,0,Tabel3[[#This Row],[M2 vloer ]])</f>
        <v>6</v>
      </c>
      <c r="O7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5" s="151">
        <f>Tabel3[[#This Row],[M2 vloer ]]*Tabel3[[#This Row],[Uitvoerings-
momenten]]</f>
        <v>1200</v>
      </c>
      <c r="Q745" s="165">
        <f>VLOOKUP(Tabel3[[#This Row],[Frequentie]],Transformatie!$B$4:$D$12,3,0)</f>
        <v>10</v>
      </c>
      <c r="R745" s="26">
        <f>IF(Tabel3[[#This Row],[M2 op basis van uitvoeringsmomenten]]=0,0,VLOOKUP(Tabel3[[#This Row],[Ruimte categorie]],'4. Normen &amp; Tarieven'!$C$8:$L$27,Tabel3[[#This Row],[Transformatie]],0))</f>
        <v>100</v>
      </c>
      <c r="S745" s="26"/>
      <c r="T745" s="26"/>
      <c r="U745" s="26"/>
      <c r="V745" s="172">
        <f>IF(Tabel3[[#This Row],[Prestatienorm inschrijver]]=0,0,Tabel3[[#This Row],[M2 op basis van uitvoeringsmomenten]]/Tabel3[[#This Row],[Prestatienorm inschrijver]])</f>
        <v>12</v>
      </c>
      <c r="W745" s="174">
        <f>Tabel3[[#This Row],[Aantal uur per jaar]]*$V$4</f>
        <v>12</v>
      </c>
      <c r="X745" s="76"/>
    </row>
    <row r="746" spans="1:24" ht="14.1" customHeight="1" x14ac:dyDescent="0.25">
      <c r="A746" s="210" t="str">
        <f>_xlfn.CONCAT(Tabel3[[#This Row],[Locatie]],Tabel3[[#This Row],[Vloergroep]])</f>
        <v>De SterrenschoolHarde vloer</v>
      </c>
      <c r="C746" s="69" t="s">
        <v>383</v>
      </c>
      <c r="D746" s="70" t="s">
        <v>804</v>
      </c>
      <c r="E746" s="71" t="s">
        <v>69</v>
      </c>
      <c r="F746" s="72" t="s">
        <v>389</v>
      </c>
      <c r="G746" s="73" t="s">
        <v>21</v>
      </c>
      <c r="H746" s="73" t="s">
        <v>759</v>
      </c>
      <c r="I746" s="73" t="s">
        <v>22</v>
      </c>
      <c r="J746" s="73" t="s">
        <v>902</v>
      </c>
      <c r="K746" s="74">
        <v>7.8</v>
      </c>
      <c r="L746" s="157">
        <v>40</v>
      </c>
      <c r="M746" s="158" t="s">
        <v>879</v>
      </c>
      <c r="N746" s="158">
        <f>IF(Tabel3[[#This Row],[Uitvoerings-
momenten]]=0,0,Tabel3[[#This Row],[M2 vloer ]])</f>
        <v>7.8</v>
      </c>
      <c r="O7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6" s="151">
        <f>Tabel3[[#This Row],[M2 vloer ]]*Tabel3[[#This Row],[Uitvoerings-
momenten]]</f>
        <v>1560</v>
      </c>
      <c r="Q746" s="165">
        <f>VLOOKUP(Tabel3[[#This Row],[Frequentie]],Transformatie!$B$4:$D$12,3,0)</f>
        <v>10</v>
      </c>
      <c r="R746" s="26">
        <f>IF(Tabel3[[#This Row],[M2 op basis van uitvoeringsmomenten]]=0,0,VLOOKUP(Tabel3[[#This Row],[Ruimte categorie]],'4. Normen &amp; Tarieven'!$C$8:$L$27,Tabel3[[#This Row],[Transformatie]],0))</f>
        <v>100</v>
      </c>
      <c r="S746" s="26"/>
      <c r="T746" s="26"/>
      <c r="U746" s="26"/>
      <c r="V746" s="172">
        <f>IF(Tabel3[[#This Row],[Prestatienorm inschrijver]]=0,0,Tabel3[[#This Row],[M2 op basis van uitvoeringsmomenten]]/Tabel3[[#This Row],[Prestatienorm inschrijver]])</f>
        <v>15.6</v>
      </c>
      <c r="W746" s="174">
        <f>Tabel3[[#This Row],[Aantal uur per jaar]]*$V$4</f>
        <v>15.6</v>
      </c>
      <c r="X746" s="76"/>
    </row>
    <row r="747" spans="1:24" ht="14.1" customHeight="1" x14ac:dyDescent="0.25">
      <c r="A747" s="210" t="str">
        <f>_xlfn.CONCAT(Tabel3[[#This Row],[Locatie]],Tabel3[[#This Row],[Vloergroep]])</f>
        <v>De SterrenschoolHarde vloer</v>
      </c>
      <c r="C747" s="69" t="s">
        <v>383</v>
      </c>
      <c r="D747" s="70" t="s">
        <v>804</v>
      </c>
      <c r="E747" s="71" t="s">
        <v>69</v>
      </c>
      <c r="F747" s="72" t="s">
        <v>390</v>
      </c>
      <c r="G747" s="73" t="s">
        <v>21</v>
      </c>
      <c r="H747" s="73" t="s">
        <v>759</v>
      </c>
      <c r="I747" s="73" t="s">
        <v>22</v>
      </c>
      <c r="J747" s="73" t="s">
        <v>902</v>
      </c>
      <c r="K747" s="74">
        <v>6.2</v>
      </c>
      <c r="L747" s="157">
        <v>40</v>
      </c>
      <c r="M747" s="158" t="s">
        <v>879</v>
      </c>
      <c r="N747" s="158">
        <f>IF(Tabel3[[#This Row],[Uitvoerings-
momenten]]=0,0,Tabel3[[#This Row],[M2 vloer ]])</f>
        <v>6.2</v>
      </c>
      <c r="O7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7" s="151">
        <f>Tabel3[[#This Row],[M2 vloer ]]*Tabel3[[#This Row],[Uitvoerings-
momenten]]</f>
        <v>1240</v>
      </c>
      <c r="Q747" s="165">
        <f>VLOOKUP(Tabel3[[#This Row],[Frequentie]],Transformatie!$B$4:$D$12,3,0)</f>
        <v>10</v>
      </c>
      <c r="R747" s="26">
        <f>IF(Tabel3[[#This Row],[M2 op basis van uitvoeringsmomenten]]=0,0,VLOOKUP(Tabel3[[#This Row],[Ruimte categorie]],'4. Normen &amp; Tarieven'!$C$8:$L$27,Tabel3[[#This Row],[Transformatie]],0))</f>
        <v>100</v>
      </c>
      <c r="S747" s="26"/>
      <c r="T747" s="26"/>
      <c r="U747" s="26"/>
      <c r="V747" s="172">
        <f>IF(Tabel3[[#This Row],[Prestatienorm inschrijver]]=0,0,Tabel3[[#This Row],[M2 op basis van uitvoeringsmomenten]]/Tabel3[[#This Row],[Prestatienorm inschrijver]])</f>
        <v>12.4</v>
      </c>
      <c r="W747" s="174">
        <f>Tabel3[[#This Row],[Aantal uur per jaar]]*$V$4</f>
        <v>12.4</v>
      </c>
      <c r="X747" s="76"/>
    </row>
    <row r="748" spans="1:24" ht="14.1" customHeight="1" x14ac:dyDescent="0.25">
      <c r="A748" s="210" t="str">
        <f>_xlfn.CONCAT(Tabel3[[#This Row],[Locatie]],Tabel3[[#This Row],[Vloergroep]])</f>
        <v>De SterrenschoolLino</v>
      </c>
      <c r="C748" s="69" t="s">
        <v>383</v>
      </c>
      <c r="D748" s="70" t="s">
        <v>804</v>
      </c>
      <c r="E748" s="71" t="s">
        <v>69</v>
      </c>
      <c r="F748" s="72" t="s">
        <v>391</v>
      </c>
      <c r="G748" s="73" t="s">
        <v>226</v>
      </c>
      <c r="H748" s="73" t="s">
        <v>756</v>
      </c>
      <c r="I748" s="73" t="s">
        <v>17</v>
      </c>
      <c r="J748" s="73" t="s">
        <v>903</v>
      </c>
      <c r="K748" s="74">
        <v>6.1</v>
      </c>
      <c r="L748" s="157">
        <v>40</v>
      </c>
      <c r="M748" s="158" t="s">
        <v>886</v>
      </c>
      <c r="N748" s="158">
        <f>IF(Tabel3[[#This Row],[Uitvoerings-
momenten]]=0,0,Tabel3[[#This Row],[M2 vloer ]])</f>
        <v>0</v>
      </c>
      <c r="O7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8" s="151">
        <f>Tabel3[[#This Row],[M2 vloer ]]*Tabel3[[#This Row],[Uitvoerings-
momenten]]</f>
        <v>0</v>
      </c>
      <c r="Q748" s="165">
        <f>VLOOKUP(Tabel3[[#This Row],[Frequentie]],Transformatie!$B$4:$D$12,3,0)</f>
        <v>0</v>
      </c>
      <c r="R748" s="26">
        <f>IF(Tabel3[[#This Row],[M2 op basis van uitvoeringsmomenten]]=0,0,VLOOKUP(Tabel3[[#This Row],[Ruimte categorie]],'4. Normen &amp; Tarieven'!$C$8:$L$27,Tabel3[[#This Row],[Transformatie]],0))</f>
        <v>0</v>
      </c>
      <c r="S748" s="26"/>
      <c r="T748" s="26"/>
      <c r="U748" s="26"/>
      <c r="V748" s="172">
        <f>IF(Tabel3[[#This Row],[Prestatienorm inschrijver]]=0,0,Tabel3[[#This Row],[M2 op basis van uitvoeringsmomenten]]/Tabel3[[#This Row],[Prestatienorm inschrijver]])</f>
        <v>0</v>
      </c>
      <c r="W748" s="174">
        <f>Tabel3[[#This Row],[Aantal uur per jaar]]*$V$4</f>
        <v>0</v>
      </c>
      <c r="X748" s="76"/>
    </row>
    <row r="749" spans="1:24" ht="14.1" customHeight="1" x14ac:dyDescent="0.25">
      <c r="A749" s="210" t="str">
        <f>_xlfn.CONCAT(Tabel3[[#This Row],[Locatie]],Tabel3[[#This Row],[Vloergroep]])</f>
        <v>De SterrenschoolLino</v>
      </c>
      <c r="C749" s="69" t="s">
        <v>383</v>
      </c>
      <c r="D749" s="70" t="s">
        <v>804</v>
      </c>
      <c r="E749" s="71" t="s">
        <v>69</v>
      </c>
      <c r="F749" s="72" t="s">
        <v>392</v>
      </c>
      <c r="G749" s="70" t="s">
        <v>393</v>
      </c>
      <c r="H749" s="73" t="s">
        <v>761</v>
      </c>
      <c r="I749" s="73" t="s">
        <v>17</v>
      </c>
      <c r="J749" s="73" t="s">
        <v>903</v>
      </c>
      <c r="K749" s="74">
        <v>25.8</v>
      </c>
      <c r="L749" s="157">
        <v>40</v>
      </c>
      <c r="M749" s="158" t="s">
        <v>879</v>
      </c>
      <c r="N749" s="158">
        <f>IF(Tabel3[[#This Row],[Uitvoerings-
momenten]]=0,0,Tabel3[[#This Row],[M2 vloer ]])</f>
        <v>25.8</v>
      </c>
      <c r="O7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9" s="151">
        <f>Tabel3[[#This Row],[M2 vloer ]]*Tabel3[[#This Row],[Uitvoerings-
momenten]]</f>
        <v>5160</v>
      </c>
      <c r="Q749" s="165">
        <f>VLOOKUP(Tabel3[[#This Row],[Frequentie]],Transformatie!$B$4:$D$12,3,0)</f>
        <v>10</v>
      </c>
      <c r="R749" s="26">
        <f>IF(Tabel3[[#This Row],[M2 op basis van uitvoeringsmomenten]]=0,0,VLOOKUP(Tabel3[[#This Row],[Ruimte categorie]],'4. Normen &amp; Tarieven'!$C$8:$L$27,Tabel3[[#This Row],[Transformatie]],0))</f>
        <v>100</v>
      </c>
      <c r="S749" s="26"/>
      <c r="T749" s="26"/>
      <c r="U749" s="26"/>
      <c r="V749" s="172">
        <f>IF(Tabel3[[#This Row],[Prestatienorm inschrijver]]=0,0,Tabel3[[#This Row],[M2 op basis van uitvoeringsmomenten]]/Tabel3[[#This Row],[Prestatienorm inschrijver]])</f>
        <v>51.6</v>
      </c>
      <c r="W749" s="174">
        <f>Tabel3[[#This Row],[Aantal uur per jaar]]*$V$4</f>
        <v>51.6</v>
      </c>
      <c r="X749" s="78"/>
    </row>
    <row r="750" spans="1:24" ht="14.1" customHeight="1" x14ac:dyDescent="0.25">
      <c r="A750" s="210" t="str">
        <f>_xlfn.CONCAT(Tabel3[[#This Row],[Locatie]],Tabel3[[#This Row],[Vloergroep]])</f>
        <v>De SterrenschoolLino</v>
      </c>
      <c r="C750" s="69" t="s">
        <v>383</v>
      </c>
      <c r="D750" s="70" t="s">
        <v>804</v>
      </c>
      <c r="E750" s="71" t="s">
        <v>69</v>
      </c>
      <c r="F750" s="72" t="s">
        <v>394</v>
      </c>
      <c r="G750" s="73" t="s">
        <v>95</v>
      </c>
      <c r="H750" s="73" t="s">
        <v>815</v>
      </c>
      <c r="I750" s="73" t="s">
        <v>17</v>
      </c>
      <c r="J750" s="73" t="s">
        <v>903</v>
      </c>
      <c r="K750" s="74">
        <v>8.4</v>
      </c>
      <c r="L750" s="157">
        <v>40</v>
      </c>
      <c r="M750" s="158" t="s">
        <v>879</v>
      </c>
      <c r="N750" s="158">
        <f>IF(Tabel3[[#This Row],[Uitvoerings-
momenten]]=0,0,Tabel3[[#This Row],[M2 vloer ]])</f>
        <v>8.4</v>
      </c>
      <c r="O7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0" s="151">
        <f>Tabel3[[#This Row],[M2 vloer ]]*Tabel3[[#This Row],[Uitvoerings-
momenten]]</f>
        <v>1680</v>
      </c>
      <c r="Q750" s="165">
        <f>VLOOKUP(Tabel3[[#This Row],[Frequentie]],Transformatie!$B$4:$D$12,3,0)</f>
        <v>10</v>
      </c>
      <c r="R750" s="26">
        <f>IF(Tabel3[[#This Row],[M2 op basis van uitvoeringsmomenten]]=0,0,VLOOKUP(Tabel3[[#This Row],[Ruimte categorie]],'4. Normen &amp; Tarieven'!$C$8:$L$27,Tabel3[[#This Row],[Transformatie]],0))</f>
        <v>100</v>
      </c>
      <c r="S750" s="26"/>
      <c r="T750" s="26"/>
      <c r="U750" s="26"/>
      <c r="V750" s="172">
        <f>IF(Tabel3[[#This Row],[Prestatienorm inschrijver]]=0,0,Tabel3[[#This Row],[M2 op basis van uitvoeringsmomenten]]/Tabel3[[#This Row],[Prestatienorm inschrijver]])</f>
        <v>16.8</v>
      </c>
      <c r="W750" s="174">
        <f>Tabel3[[#This Row],[Aantal uur per jaar]]*$V$4</f>
        <v>16.8</v>
      </c>
      <c r="X750" s="76"/>
    </row>
    <row r="751" spans="1:24" ht="14.1" customHeight="1" x14ac:dyDescent="0.25">
      <c r="A751" s="210" t="str">
        <f>_xlfn.CONCAT(Tabel3[[#This Row],[Locatie]],Tabel3[[#This Row],[Vloergroep]])</f>
        <v>De SterrenschoolLino</v>
      </c>
      <c r="C751" s="69" t="s">
        <v>383</v>
      </c>
      <c r="D751" s="70" t="s">
        <v>804</v>
      </c>
      <c r="E751" s="71" t="s">
        <v>69</v>
      </c>
      <c r="F751" s="72" t="s">
        <v>395</v>
      </c>
      <c r="G751" s="73" t="s">
        <v>41</v>
      </c>
      <c r="H751" s="73" t="s">
        <v>658</v>
      </c>
      <c r="I751" s="73" t="s">
        <v>17</v>
      </c>
      <c r="J751" s="73" t="s">
        <v>903</v>
      </c>
      <c r="K751" s="74">
        <v>56.7</v>
      </c>
      <c r="L751" s="157">
        <v>40</v>
      </c>
      <c r="M751" s="158" t="s">
        <v>879</v>
      </c>
      <c r="N751" s="158">
        <f>IF(Tabel3[[#This Row],[Uitvoerings-
momenten]]=0,0,Tabel3[[#This Row],[M2 vloer ]])</f>
        <v>56.7</v>
      </c>
      <c r="O7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1" s="151">
        <f>Tabel3[[#This Row],[M2 vloer ]]*Tabel3[[#This Row],[Uitvoerings-
momenten]]</f>
        <v>11340</v>
      </c>
      <c r="Q751" s="165">
        <f>VLOOKUP(Tabel3[[#This Row],[Frequentie]],Transformatie!$B$4:$D$12,3,0)</f>
        <v>10</v>
      </c>
      <c r="R751" s="26">
        <f>IF(Tabel3[[#This Row],[M2 op basis van uitvoeringsmomenten]]=0,0,VLOOKUP(Tabel3[[#This Row],[Ruimte categorie]],'4. Normen &amp; Tarieven'!$C$8:$L$27,Tabel3[[#This Row],[Transformatie]],0))</f>
        <v>100</v>
      </c>
      <c r="S751" s="26"/>
      <c r="T751" s="26"/>
      <c r="U751" s="26"/>
      <c r="V751" s="172">
        <f>IF(Tabel3[[#This Row],[Prestatienorm inschrijver]]=0,0,Tabel3[[#This Row],[M2 op basis van uitvoeringsmomenten]]/Tabel3[[#This Row],[Prestatienorm inschrijver]])</f>
        <v>113.4</v>
      </c>
      <c r="W751" s="174">
        <f>Tabel3[[#This Row],[Aantal uur per jaar]]*$V$4</f>
        <v>113.4</v>
      </c>
      <c r="X751" s="76"/>
    </row>
    <row r="752" spans="1:24" ht="14.1" customHeight="1" x14ac:dyDescent="0.25">
      <c r="A752" s="210" t="str">
        <f>_xlfn.CONCAT(Tabel3[[#This Row],[Locatie]],Tabel3[[#This Row],[Vloergroep]])</f>
        <v>De SterrenschoolTapijt</v>
      </c>
      <c r="C752" s="69" t="s">
        <v>383</v>
      </c>
      <c r="D752" s="70" t="s">
        <v>804</v>
      </c>
      <c r="E752" s="71" t="s">
        <v>69</v>
      </c>
      <c r="F752" s="72" t="s">
        <v>81</v>
      </c>
      <c r="G752" s="73" t="s">
        <v>31</v>
      </c>
      <c r="H752" s="73" t="s">
        <v>815</v>
      </c>
      <c r="I752" s="73" t="s">
        <v>14</v>
      </c>
      <c r="J752" s="73" t="s">
        <v>14</v>
      </c>
      <c r="K752" s="74">
        <v>16.3</v>
      </c>
      <c r="L752" s="157">
        <v>40</v>
      </c>
      <c r="M752" s="158" t="s">
        <v>879</v>
      </c>
      <c r="N752" s="158">
        <f>IF(Tabel3[[#This Row],[Uitvoerings-
momenten]]=0,0,Tabel3[[#This Row],[M2 vloer ]])</f>
        <v>16.3</v>
      </c>
      <c r="O7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2" s="151">
        <f>Tabel3[[#This Row],[M2 vloer ]]*Tabel3[[#This Row],[Uitvoerings-
momenten]]</f>
        <v>3260</v>
      </c>
      <c r="Q752" s="165">
        <f>VLOOKUP(Tabel3[[#This Row],[Frequentie]],Transformatie!$B$4:$D$12,3,0)</f>
        <v>10</v>
      </c>
      <c r="R752" s="26">
        <f>IF(Tabel3[[#This Row],[M2 op basis van uitvoeringsmomenten]]=0,0,VLOOKUP(Tabel3[[#This Row],[Ruimte categorie]],'4. Normen &amp; Tarieven'!$C$8:$L$27,Tabel3[[#This Row],[Transformatie]],0))</f>
        <v>100</v>
      </c>
      <c r="S752" s="26"/>
      <c r="T752" s="26"/>
      <c r="U752" s="26"/>
      <c r="V752" s="172">
        <f>IF(Tabel3[[#This Row],[Prestatienorm inschrijver]]=0,0,Tabel3[[#This Row],[M2 op basis van uitvoeringsmomenten]]/Tabel3[[#This Row],[Prestatienorm inschrijver]])</f>
        <v>32.6</v>
      </c>
      <c r="W752" s="174">
        <f>Tabel3[[#This Row],[Aantal uur per jaar]]*$V$4</f>
        <v>32.6</v>
      </c>
      <c r="X752" s="76"/>
    </row>
    <row r="753" spans="1:24" ht="14.1" customHeight="1" x14ac:dyDescent="0.25">
      <c r="A753" s="210" t="str">
        <f>_xlfn.CONCAT(Tabel3[[#This Row],[Locatie]],Tabel3[[#This Row],[Vloergroep]])</f>
        <v>De SterrenschoolTapijt</v>
      </c>
      <c r="C753" s="69" t="s">
        <v>383</v>
      </c>
      <c r="D753" s="70" t="s">
        <v>804</v>
      </c>
      <c r="E753" s="71" t="s">
        <v>69</v>
      </c>
      <c r="F753" s="72" t="s">
        <v>82</v>
      </c>
      <c r="G753" s="73" t="s">
        <v>37</v>
      </c>
      <c r="H753" s="73" t="s">
        <v>25</v>
      </c>
      <c r="I753" s="73" t="s">
        <v>14</v>
      </c>
      <c r="J753" s="73" t="s">
        <v>14</v>
      </c>
      <c r="K753" s="74">
        <v>12.1</v>
      </c>
      <c r="L753" s="157">
        <v>40</v>
      </c>
      <c r="M753" s="158" t="s">
        <v>877</v>
      </c>
      <c r="N753" s="158">
        <f>IF(Tabel3[[#This Row],[Uitvoerings-
momenten]]=0,0,Tabel3[[#This Row],[M2 vloer ]])</f>
        <v>12.1</v>
      </c>
      <c r="O7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3" s="151">
        <f>Tabel3[[#This Row],[M2 vloer ]]*Tabel3[[#This Row],[Uitvoerings-
momenten]]</f>
        <v>1452</v>
      </c>
      <c r="Q753" s="165">
        <f>VLOOKUP(Tabel3[[#This Row],[Frequentie]],Transformatie!$B$4:$D$12,3,0)</f>
        <v>8</v>
      </c>
      <c r="R753" s="26">
        <f>IF(Tabel3[[#This Row],[M2 op basis van uitvoeringsmomenten]]=0,0,VLOOKUP(Tabel3[[#This Row],[Ruimte categorie]],'4. Normen &amp; Tarieven'!$C$8:$L$27,Tabel3[[#This Row],[Transformatie]],0))</f>
        <v>90</v>
      </c>
      <c r="S753" s="26"/>
      <c r="T753" s="26"/>
      <c r="U753" s="26"/>
      <c r="V753" s="172">
        <f>IF(Tabel3[[#This Row],[Prestatienorm inschrijver]]=0,0,Tabel3[[#This Row],[M2 op basis van uitvoeringsmomenten]]/Tabel3[[#This Row],[Prestatienorm inschrijver]])</f>
        <v>16.133333333333333</v>
      </c>
      <c r="W753" s="174">
        <f>Tabel3[[#This Row],[Aantal uur per jaar]]*$V$4</f>
        <v>16.133333333333333</v>
      </c>
      <c r="X753" s="76"/>
    </row>
    <row r="754" spans="1:24" ht="14.1" customHeight="1" x14ac:dyDescent="0.25">
      <c r="A754" s="210" t="str">
        <f>_xlfn.CONCAT(Tabel3[[#This Row],[Locatie]],Tabel3[[#This Row],[Vloergroep]])</f>
        <v>De SterrenschoolTapijt</v>
      </c>
      <c r="C754" s="69" t="s">
        <v>383</v>
      </c>
      <c r="D754" s="70" t="s">
        <v>804</v>
      </c>
      <c r="E754" s="71" t="s">
        <v>69</v>
      </c>
      <c r="F754" s="72" t="s">
        <v>84</v>
      </c>
      <c r="G754" s="73" t="s">
        <v>53</v>
      </c>
      <c r="H754" s="73" t="s">
        <v>25</v>
      </c>
      <c r="I754" s="73" t="s">
        <v>14</v>
      </c>
      <c r="J754" s="73" t="s">
        <v>14</v>
      </c>
      <c r="K754" s="74">
        <v>11.9</v>
      </c>
      <c r="L754" s="157">
        <v>40</v>
      </c>
      <c r="M754" s="158" t="s">
        <v>877</v>
      </c>
      <c r="N754" s="158">
        <f>IF(Tabel3[[#This Row],[Uitvoerings-
momenten]]=0,0,Tabel3[[#This Row],[M2 vloer ]])</f>
        <v>11.9</v>
      </c>
      <c r="O7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4" s="151">
        <f>Tabel3[[#This Row],[M2 vloer ]]*Tabel3[[#This Row],[Uitvoerings-
momenten]]</f>
        <v>1428</v>
      </c>
      <c r="Q754" s="165">
        <f>VLOOKUP(Tabel3[[#This Row],[Frequentie]],Transformatie!$B$4:$D$12,3,0)</f>
        <v>8</v>
      </c>
      <c r="R754" s="26">
        <f>IF(Tabel3[[#This Row],[M2 op basis van uitvoeringsmomenten]]=0,0,VLOOKUP(Tabel3[[#This Row],[Ruimte categorie]],'4. Normen &amp; Tarieven'!$C$8:$L$27,Tabel3[[#This Row],[Transformatie]],0))</f>
        <v>90</v>
      </c>
      <c r="S754" s="26"/>
      <c r="T754" s="26"/>
      <c r="U754" s="26"/>
      <c r="V754" s="172">
        <f>IF(Tabel3[[#This Row],[Prestatienorm inschrijver]]=0,0,Tabel3[[#This Row],[M2 op basis van uitvoeringsmomenten]]/Tabel3[[#This Row],[Prestatienorm inschrijver]])</f>
        <v>15.866666666666667</v>
      </c>
      <c r="W754" s="174">
        <f>Tabel3[[#This Row],[Aantal uur per jaar]]*$V$4</f>
        <v>15.866666666666667</v>
      </c>
      <c r="X754" s="76"/>
    </row>
    <row r="755" spans="1:24" ht="14.1" customHeight="1" x14ac:dyDescent="0.25">
      <c r="A755" s="210" t="str">
        <f>_xlfn.CONCAT(Tabel3[[#This Row],[Locatie]],Tabel3[[#This Row],[Vloergroep]])</f>
        <v>De SterrenschoolLino</v>
      </c>
      <c r="C755" s="69" t="s">
        <v>383</v>
      </c>
      <c r="D755" s="70" t="s">
        <v>804</v>
      </c>
      <c r="E755" s="71" t="s">
        <v>69</v>
      </c>
      <c r="F755" s="72" t="s">
        <v>86</v>
      </c>
      <c r="G755" s="73" t="s">
        <v>41</v>
      </c>
      <c r="H755" s="73" t="s">
        <v>658</v>
      </c>
      <c r="I755" s="73" t="s">
        <v>17</v>
      </c>
      <c r="J755" s="73" t="s">
        <v>903</v>
      </c>
      <c r="K755" s="74">
        <v>51.9</v>
      </c>
      <c r="L755" s="157">
        <v>40</v>
      </c>
      <c r="M755" s="158" t="s">
        <v>879</v>
      </c>
      <c r="N755" s="158">
        <f>IF(Tabel3[[#This Row],[Uitvoerings-
momenten]]=0,0,Tabel3[[#This Row],[M2 vloer ]])</f>
        <v>51.9</v>
      </c>
      <c r="O7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5" s="151">
        <f>Tabel3[[#This Row],[M2 vloer ]]*Tabel3[[#This Row],[Uitvoerings-
momenten]]</f>
        <v>10380</v>
      </c>
      <c r="Q755" s="165">
        <f>VLOOKUP(Tabel3[[#This Row],[Frequentie]],Transformatie!$B$4:$D$12,3,0)</f>
        <v>10</v>
      </c>
      <c r="R755" s="26">
        <f>IF(Tabel3[[#This Row],[M2 op basis van uitvoeringsmomenten]]=0,0,VLOOKUP(Tabel3[[#This Row],[Ruimte categorie]],'4. Normen &amp; Tarieven'!$C$8:$L$27,Tabel3[[#This Row],[Transformatie]],0))</f>
        <v>100</v>
      </c>
      <c r="S755" s="26"/>
      <c r="T755" s="26"/>
      <c r="U755" s="26"/>
      <c r="V755" s="172">
        <f>IF(Tabel3[[#This Row],[Prestatienorm inschrijver]]=0,0,Tabel3[[#This Row],[M2 op basis van uitvoeringsmomenten]]/Tabel3[[#This Row],[Prestatienorm inschrijver]])</f>
        <v>103.8</v>
      </c>
      <c r="W755" s="174">
        <f>Tabel3[[#This Row],[Aantal uur per jaar]]*$V$4</f>
        <v>103.8</v>
      </c>
      <c r="X755" s="76"/>
    </row>
    <row r="756" spans="1:24" ht="14.1" customHeight="1" x14ac:dyDescent="0.25">
      <c r="A756" s="210" t="str">
        <f>_xlfn.CONCAT(Tabel3[[#This Row],[Locatie]],Tabel3[[#This Row],[Vloergroep]])</f>
        <v>De SterrenschoolLino</v>
      </c>
      <c r="C756" s="69" t="s">
        <v>383</v>
      </c>
      <c r="D756" s="70" t="s">
        <v>804</v>
      </c>
      <c r="E756" s="71" t="s">
        <v>69</v>
      </c>
      <c r="F756" s="72" t="s">
        <v>87</v>
      </c>
      <c r="G756" s="70" t="s">
        <v>19</v>
      </c>
      <c r="H756" s="73" t="s">
        <v>761</v>
      </c>
      <c r="I756" s="73" t="s">
        <v>17</v>
      </c>
      <c r="J756" s="73" t="s">
        <v>903</v>
      </c>
      <c r="K756" s="74">
        <v>27.2</v>
      </c>
      <c r="L756" s="157">
        <v>40</v>
      </c>
      <c r="M756" s="158" t="s">
        <v>879</v>
      </c>
      <c r="N756" s="158">
        <f>IF(Tabel3[[#This Row],[Uitvoerings-
momenten]]=0,0,Tabel3[[#This Row],[M2 vloer ]])</f>
        <v>27.2</v>
      </c>
      <c r="O7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6" s="151">
        <f>Tabel3[[#This Row],[M2 vloer ]]*Tabel3[[#This Row],[Uitvoerings-
momenten]]</f>
        <v>5440</v>
      </c>
      <c r="Q756" s="165">
        <f>VLOOKUP(Tabel3[[#This Row],[Frequentie]],Transformatie!$B$4:$D$12,3,0)</f>
        <v>10</v>
      </c>
      <c r="R756" s="26">
        <f>IF(Tabel3[[#This Row],[M2 op basis van uitvoeringsmomenten]]=0,0,VLOOKUP(Tabel3[[#This Row],[Ruimte categorie]],'4. Normen &amp; Tarieven'!$C$8:$L$27,Tabel3[[#This Row],[Transformatie]],0))</f>
        <v>100</v>
      </c>
      <c r="S756" s="26"/>
      <c r="T756" s="26"/>
      <c r="U756" s="26"/>
      <c r="V756" s="172">
        <f>IF(Tabel3[[#This Row],[Prestatienorm inschrijver]]=0,0,Tabel3[[#This Row],[M2 op basis van uitvoeringsmomenten]]/Tabel3[[#This Row],[Prestatienorm inschrijver]])</f>
        <v>54.4</v>
      </c>
      <c r="W756" s="174">
        <f>Tabel3[[#This Row],[Aantal uur per jaar]]*$V$4</f>
        <v>54.4</v>
      </c>
      <c r="X756" s="78"/>
    </row>
    <row r="757" spans="1:24" ht="14.1" customHeight="1" x14ac:dyDescent="0.25">
      <c r="A757" s="210" t="str">
        <f>_xlfn.CONCAT(Tabel3[[#This Row],[Locatie]],Tabel3[[#This Row],[Vloergroep]])</f>
        <v>De SterrenschoolHarde vloer</v>
      </c>
      <c r="C757" s="69" t="s">
        <v>383</v>
      </c>
      <c r="D757" s="70" t="s">
        <v>804</v>
      </c>
      <c r="E757" s="71" t="s">
        <v>69</v>
      </c>
      <c r="F757" s="72" t="s">
        <v>88</v>
      </c>
      <c r="G757" s="73" t="s">
        <v>21</v>
      </c>
      <c r="H757" s="73" t="s">
        <v>759</v>
      </c>
      <c r="I757" s="73" t="s">
        <v>22</v>
      </c>
      <c r="J757" s="73" t="s">
        <v>902</v>
      </c>
      <c r="K757" s="74">
        <v>7</v>
      </c>
      <c r="L757" s="157">
        <v>40</v>
      </c>
      <c r="M757" s="158" t="s">
        <v>879</v>
      </c>
      <c r="N757" s="158">
        <f>IF(Tabel3[[#This Row],[Uitvoerings-
momenten]]=0,0,Tabel3[[#This Row],[M2 vloer ]])</f>
        <v>7</v>
      </c>
      <c r="O7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7" s="151">
        <f>Tabel3[[#This Row],[M2 vloer ]]*Tabel3[[#This Row],[Uitvoerings-
momenten]]</f>
        <v>1400</v>
      </c>
      <c r="Q757" s="165">
        <f>VLOOKUP(Tabel3[[#This Row],[Frequentie]],Transformatie!$B$4:$D$12,3,0)</f>
        <v>10</v>
      </c>
      <c r="R757" s="26">
        <f>IF(Tabel3[[#This Row],[M2 op basis van uitvoeringsmomenten]]=0,0,VLOOKUP(Tabel3[[#This Row],[Ruimte categorie]],'4. Normen &amp; Tarieven'!$C$8:$L$27,Tabel3[[#This Row],[Transformatie]],0))</f>
        <v>100</v>
      </c>
      <c r="S757" s="26"/>
      <c r="T757" s="26"/>
      <c r="U757" s="26"/>
      <c r="V757" s="172">
        <f>IF(Tabel3[[#This Row],[Prestatienorm inschrijver]]=0,0,Tabel3[[#This Row],[M2 op basis van uitvoeringsmomenten]]/Tabel3[[#This Row],[Prestatienorm inschrijver]])</f>
        <v>14</v>
      </c>
      <c r="W757" s="174">
        <f>Tabel3[[#This Row],[Aantal uur per jaar]]*$V$4</f>
        <v>14</v>
      </c>
      <c r="X757" s="76"/>
    </row>
    <row r="758" spans="1:24" ht="14.1" customHeight="1" x14ac:dyDescent="0.25">
      <c r="A758" s="210" t="str">
        <f>_xlfn.CONCAT(Tabel3[[#This Row],[Locatie]],Tabel3[[#This Row],[Vloergroep]])</f>
        <v>De SterrenschoolLino</v>
      </c>
      <c r="C758" s="69" t="s">
        <v>383</v>
      </c>
      <c r="D758" s="70" t="s">
        <v>804</v>
      </c>
      <c r="E758" s="71" t="s">
        <v>69</v>
      </c>
      <c r="F758" s="72" t="s">
        <v>89</v>
      </c>
      <c r="G758" s="73" t="s">
        <v>47</v>
      </c>
      <c r="H758" s="77" t="s">
        <v>758</v>
      </c>
      <c r="I758" s="73" t="s">
        <v>17</v>
      </c>
      <c r="J758" s="73" t="s">
        <v>903</v>
      </c>
      <c r="K758" s="74">
        <v>64.099999999999994</v>
      </c>
      <c r="L758" s="157">
        <v>40</v>
      </c>
      <c r="M758" s="158" t="s">
        <v>879</v>
      </c>
      <c r="N758" s="158">
        <f>IF(Tabel3[[#This Row],[Uitvoerings-
momenten]]=0,0,Tabel3[[#This Row],[M2 vloer ]])</f>
        <v>64.099999999999994</v>
      </c>
      <c r="O7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8" s="151">
        <f>Tabel3[[#This Row],[M2 vloer ]]*Tabel3[[#This Row],[Uitvoerings-
momenten]]</f>
        <v>12819.999999999998</v>
      </c>
      <c r="Q758" s="165">
        <f>VLOOKUP(Tabel3[[#This Row],[Frequentie]],Transformatie!$B$4:$D$12,3,0)</f>
        <v>10</v>
      </c>
      <c r="R758" s="26">
        <f>IF(Tabel3[[#This Row],[M2 op basis van uitvoeringsmomenten]]=0,0,VLOOKUP(Tabel3[[#This Row],[Ruimte categorie]],'4. Normen &amp; Tarieven'!$C$8:$L$27,Tabel3[[#This Row],[Transformatie]],0))</f>
        <v>100</v>
      </c>
      <c r="S758" s="26"/>
      <c r="T758" s="26"/>
      <c r="U758" s="26"/>
      <c r="V758" s="172">
        <f>IF(Tabel3[[#This Row],[Prestatienorm inschrijver]]=0,0,Tabel3[[#This Row],[M2 op basis van uitvoeringsmomenten]]/Tabel3[[#This Row],[Prestatienorm inschrijver]])</f>
        <v>128.19999999999999</v>
      </c>
      <c r="W758" s="174">
        <f>Tabel3[[#This Row],[Aantal uur per jaar]]*$V$4</f>
        <v>128.19999999999999</v>
      </c>
      <c r="X758" s="76"/>
    </row>
    <row r="759" spans="1:24" ht="14.1" customHeight="1" x14ac:dyDescent="0.25">
      <c r="A759" s="210" t="str">
        <f>_xlfn.CONCAT(Tabel3[[#This Row],[Locatie]],Tabel3[[#This Row],[Vloergroep]])</f>
        <v>De SterrenschoolLino</v>
      </c>
      <c r="C759" s="69" t="s">
        <v>383</v>
      </c>
      <c r="D759" s="70" t="s">
        <v>804</v>
      </c>
      <c r="E759" s="71" t="s">
        <v>69</v>
      </c>
      <c r="F759" s="72" t="s">
        <v>90</v>
      </c>
      <c r="G759" s="73" t="s">
        <v>51</v>
      </c>
      <c r="H759" s="73" t="s">
        <v>756</v>
      </c>
      <c r="I759" s="73" t="s">
        <v>17</v>
      </c>
      <c r="J759" s="73" t="s">
        <v>903</v>
      </c>
      <c r="K759" s="74">
        <v>8.9</v>
      </c>
      <c r="L759" s="157">
        <v>40</v>
      </c>
      <c r="M759" s="158" t="s">
        <v>886</v>
      </c>
      <c r="N759" s="158">
        <f>IF(Tabel3[[#This Row],[Uitvoerings-
momenten]]=0,0,Tabel3[[#This Row],[M2 vloer ]])</f>
        <v>0</v>
      </c>
      <c r="O7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59" s="151">
        <f>Tabel3[[#This Row],[M2 vloer ]]*Tabel3[[#This Row],[Uitvoerings-
momenten]]</f>
        <v>0</v>
      </c>
      <c r="Q759" s="165">
        <f>VLOOKUP(Tabel3[[#This Row],[Frequentie]],Transformatie!$B$4:$D$12,3,0)</f>
        <v>0</v>
      </c>
      <c r="R759" s="26">
        <f>IF(Tabel3[[#This Row],[M2 op basis van uitvoeringsmomenten]]=0,0,VLOOKUP(Tabel3[[#This Row],[Ruimte categorie]],'4. Normen &amp; Tarieven'!$C$8:$L$27,Tabel3[[#This Row],[Transformatie]],0))</f>
        <v>0</v>
      </c>
      <c r="S759" s="26"/>
      <c r="T759" s="26"/>
      <c r="U759" s="26"/>
      <c r="V759" s="172">
        <f>IF(Tabel3[[#This Row],[Prestatienorm inschrijver]]=0,0,Tabel3[[#This Row],[M2 op basis van uitvoeringsmomenten]]/Tabel3[[#This Row],[Prestatienorm inschrijver]])</f>
        <v>0</v>
      </c>
      <c r="W759" s="174">
        <f>Tabel3[[#This Row],[Aantal uur per jaar]]*$V$4</f>
        <v>0</v>
      </c>
      <c r="X759" s="76"/>
    </row>
    <row r="760" spans="1:24" ht="14.1" customHeight="1" x14ac:dyDescent="0.25">
      <c r="A760" s="210" t="str">
        <f>_xlfn.CONCAT(Tabel3[[#This Row],[Locatie]],Tabel3[[#This Row],[Vloergroep]])</f>
        <v>De SterrenschoolLino</v>
      </c>
      <c r="C760" s="69" t="s">
        <v>383</v>
      </c>
      <c r="D760" s="70" t="s">
        <v>804</v>
      </c>
      <c r="E760" s="71" t="s">
        <v>69</v>
      </c>
      <c r="F760" s="72" t="s">
        <v>91</v>
      </c>
      <c r="G760" s="73" t="s">
        <v>51</v>
      </c>
      <c r="H760" s="73" t="s">
        <v>756</v>
      </c>
      <c r="I760" s="73" t="s">
        <v>17</v>
      </c>
      <c r="J760" s="73" t="s">
        <v>903</v>
      </c>
      <c r="K760" s="74">
        <v>4</v>
      </c>
      <c r="L760" s="157">
        <v>40</v>
      </c>
      <c r="M760" s="158" t="s">
        <v>886</v>
      </c>
      <c r="N760" s="158">
        <f>IF(Tabel3[[#This Row],[Uitvoerings-
momenten]]=0,0,Tabel3[[#This Row],[M2 vloer ]])</f>
        <v>0</v>
      </c>
      <c r="O7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0" s="151">
        <f>Tabel3[[#This Row],[M2 vloer ]]*Tabel3[[#This Row],[Uitvoerings-
momenten]]</f>
        <v>0</v>
      </c>
      <c r="Q760" s="165">
        <f>VLOOKUP(Tabel3[[#This Row],[Frequentie]],Transformatie!$B$4:$D$12,3,0)</f>
        <v>0</v>
      </c>
      <c r="R760" s="26">
        <f>IF(Tabel3[[#This Row],[M2 op basis van uitvoeringsmomenten]]=0,0,VLOOKUP(Tabel3[[#This Row],[Ruimte categorie]],'4. Normen &amp; Tarieven'!$C$8:$L$27,Tabel3[[#This Row],[Transformatie]],0))</f>
        <v>0</v>
      </c>
      <c r="S760" s="26"/>
      <c r="T760" s="26"/>
      <c r="U760" s="26"/>
      <c r="V760" s="172">
        <f>IF(Tabel3[[#This Row],[Prestatienorm inschrijver]]=0,0,Tabel3[[#This Row],[M2 op basis van uitvoeringsmomenten]]/Tabel3[[#This Row],[Prestatienorm inschrijver]])</f>
        <v>0</v>
      </c>
      <c r="W760" s="174">
        <f>Tabel3[[#This Row],[Aantal uur per jaar]]*$V$4</f>
        <v>0</v>
      </c>
      <c r="X760" s="76"/>
    </row>
    <row r="761" spans="1:24" ht="14.1" customHeight="1" x14ac:dyDescent="0.25">
      <c r="A761" s="210" t="str">
        <f>_xlfn.CONCAT(Tabel3[[#This Row],[Locatie]],Tabel3[[#This Row],[Vloergroep]])</f>
        <v>De VliegenierHarde vloer</v>
      </c>
      <c r="C761" s="69" t="s">
        <v>396</v>
      </c>
      <c r="D761" s="70" t="s">
        <v>805</v>
      </c>
      <c r="E761" s="71" t="s">
        <v>8</v>
      </c>
      <c r="F761" s="72" t="s">
        <v>9</v>
      </c>
      <c r="G761" s="73" t="s">
        <v>10</v>
      </c>
      <c r="H761" s="73" t="s">
        <v>821</v>
      </c>
      <c r="I761" s="73" t="s">
        <v>11</v>
      </c>
      <c r="J761" s="73" t="s">
        <v>902</v>
      </c>
      <c r="K761" s="74">
        <v>25</v>
      </c>
      <c r="L761" s="157">
        <v>40</v>
      </c>
      <c r="M761" s="158" t="s">
        <v>879</v>
      </c>
      <c r="N761" s="158">
        <f>IF(Tabel3[[#This Row],[Uitvoerings-
momenten]]=0,0,Tabel3[[#This Row],[M2 vloer ]])</f>
        <v>25</v>
      </c>
      <c r="O7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1" s="151">
        <f>Tabel3[[#This Row],[M2 vloer ]]*Tabel3[[#This Row],[Uitvoerings-
momenten]]</f>
        <v>5000</v>
      </c>
      <c r="Q761" s="165">
        <f>VLOOKUP(Tabel3[[#This Row],[Frequentie]],Transformatie!$B$4:$D$12,3,0)</f>
        <v>10</v>
      </c>
      <c r="R761" s="26">
        <f>IF(Tabel3[[#This Row],[M2 op basis van uitvoeringsmomenten]]=0,0,VLOOKUP(Tabel3[[#This Row],[Ruimte categorie]],'4. Normen &amp; Tarieven'!$C$8:$L$27,Tabel3[[#This Row],[Transformatie]],0))</f>
        <v>100</v>
      </c>
      <c r="S761" s="26"/>
      <c r="T761" s="26"/>
      <c r="U761" s="26"/>
      <c r="V761" s="172">
        <f>IF(Tabel3[[#This Row],[Prestatienorm inschrijver]]=0,0,Tabel3[[#This Row],[M2 op basis van uitvoeringsmomenten]]/Tabel3[[#This Row],[Prestatienorm inschrijver]])</f>
        <v>50</v>
      </c>
      <c r="W761" s="174">
        <f>Tabel3[[#This Row],[Aantal uur per jaar]]*$V$4</f>
        <v>50</v>
      </c>
      <c r="X761" s="76"/>
    </row>
    <row r="762" spans="1:24" ht="14.1" customHeight="1" x14ac:dyDescent="0.25">
      <c r="A762" s="210" t="str">
        <f>_xlfn.CONCAT(Tabel3[[#This Row],[Locatie]],Tabel3[[#This Row],[Vloergroep]])</f>
        <v>De VliegenierHarde vloer</v>
      </c>
      <c r="C762" s="69" t="s">
        <v>396</v>
      </c>
      <c r="D762" s="70" t="s">
        <v>805</v>
      </c>
      <c r="E762" s="71" t="s">
        <v>8</v>
      </c>
      <c r="F762" s="72" t="s">
        <v>12</v>
      </c>
      <c r="G762" s="73" t="s">
        <v>139</v>
      </c>
      <c r="H762" s="73" t="s">
        <v>770</v>
      </c>
      <c r="I762" s="73" t="s">
        <v>33</v>
      </c>
      <c r="J762" s="73" t="s">
        <v>902</v>
      </c>
      <c r="K762" s="74">
        <v>56.4</v>
      </c>
      <c r="L762" s="157">
        <v>40</v>
      </c>
      <c r="M762" s="158" t="s">
        <v>879</v>
      </c>
      <c r="N762" s="158">
        <f>IF(Tabel3[[#This Row],[Uitvoerings-
momenten]]=0,0,Tabel3[[#This Row],[M2 vloer ]])</f>
        <v>56.4</v>
      </c>
      <c r="O7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2" s="151">
        <f>Tabel3[[#This Row],[M2 vloer ]]*Tabel3[[#This Row],[Uitvoerings-
momenten]]</f>
        <v>11280</v>
      </c>
      <c r="Q762" s="165">
        <f>VLOOKUP(Tabel3[[#This Row],[Frequentie]],Transformatie!$B$4:$D$12,3,0)</f>
        <v>10</v>
      </c>
      <c r="R762" s="26">
        <f>IF(Tabel3[[#This Row],[M2 op basis van uitvoeringsmomenten]]=0,0,VLOOKUP(Tabel3[[#This Row],[Ruimte categorie]],'4. Normen &amp; Tarieven'!$C$8:$L$27,Tabel3[[#This Row],[Transformatie]],0))</f>
        <v>100</v>
      </c>
      <c r="S762" s="26"/>
      <c r="T762" s="26"/>
      <c r="U762" s="26"/>
      <c r="V762" s="172">
        <f>IF(Tabel3[[#This Row],[Prestatienorm inschrijver]]=0,0,Tabel3[[#This Row],[M2 op basis van uitvoeringsmomenten]]/Tabel3[[#This Row],[Prestatienorm inschrijver]])</f>
        <v>112.8</v>
      </c>
      <c r="W762" s="174">
        <f>Tabel3[[#This Row],[Aantal uur per jaar]]*$V$4</f>
        <v>112.8</v>
      </c>
      <c r="X762" s="76"/>
    </row>
    <row r="763" spans="1:24" ht="14.1" customHeight="1" x14ac:dyDescent="0.25">
      <c r="A763" s="210" t="str">
        <f>_xlfn.CONCAT(Tabel3[[#This Row],[Locatie]],Tabel3[[#This Row],[Vloergroep]])</f>
        <v>De VliegenierHarde vloer</v>
      </c>
      <c r="C763" s="69" t="s">
        <v>396</v>
      </c>
      <c r="D763" s="70" t="s">
        <v>805</v>
      </c>
      <c r="E763" s="71" t="s">
        <v>8</v>
      </c>
      <c r="F763" s="72" t="s">
        <v>15</v>
      </c>
      <c r="G763" s="73" t="s">
        <v>51</v>
      </c>
      <c r="H763" s="73" t="s">
        <v>756</v>
      </c>
      <c r="I763" s="73" t="s">
        <v>33</v>
      </c>
      <c r="J763" s="73" t="s">
        <v>902</v>
      </c>
      <c r="K763" s="74">
        <v>12.3</v>
      </c>
      <c r="L763" s="157">
        <v>40</v>
      </c>
      <c r="M763" s="158" t="s">
        <v>886</v>
      </c>
      <c r="N763" s="158">
        <f>IF(Tabel3[[#This Row],[Uitvoerings-
momenten]]=0,0,Tabel3[[#This Row],[M2 vloer ]])</f>
        <v>0</v>
      </c>
      <c r="O7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3" s="151">
        <f>Tabel3[[#This Row],[M2 vloer ]]*Tabel3[[#This Row],[Uitvoerings-
momenten]]</f>
        <v>0</v>
      </c>
      <c r="Q763" s="165">
        <f>VLOOKUP(Tabel3[[#This Row],[Frequentie]],Transformatie!$B$4:$D$12,3,0)</f>
        <v>0</v>
      </c>
      <c r="R763" s="26">
        <f>IF(Tabel3[[#This Row],[M2 op basis van uitvoeringsmomenten]]=0,0,VLOOKUP(Tabel3[[#This Row],[Ruimte categorie]],'4. Normen &amp; Tarieven'!$C$8:$L$27,Tabel3[[#This Row],[Transformatie]],0))</f>
        <v>0</v>
      </c>
      <c r="S763" s="26"/>
      <c r="T763" s="26"/>
      <c r="U763" s="26"/>
      <c r="V763" s="172">
        <f>IF(Tabel3[[#This Row],[Prestatienorm inschrijver]]=0,0,Tabel3[[#This Row],[M2 op basis van uitvoeringsmomenten]]/Tabel3[[#This Row],[Prestatienorm inschrijver]])</f>
        <v>0</v>
      </c>
      <c r="W763" s="174">
        <f>Tabel3[[#This Row],[Aantal uur per jaar]]*$V$4</f>
        <v>0</v>
      </c>
      <c r="X763" s="76"/>
    </row>
    <row r="764" spans="1:24" ht="14.1" customHeight="1" x14ac:dyDescent="0.25">
      <c r="A764" s="210" t="str">
        <f>_xlfn.CONCAT(Tabel3[[#This Row],[Locatie]],Tabel3[[#This Row],[Vloergroep]])</f>
        <v>De VliegenierTapijt</v>
      </c>
      <c r="C764" s="69" t="s">
        <v>396</v>
      </c>
      <c r="D764" s="70" t="s">
        <v>805</v>
      </c>
      <c r="E764" s="71" t="s">
        <v>8</v>
      </c>
      <c r="F764" s="72" t="s">
        <v>18</v>
      </c>
      <c r="G764" s="73" t="s">
        <v>39</v>
      </c>
      <c r="H764" s="73" t="s">
        <v>25</v>
      </c>
      <c r="I764" s="73" t="s">
        <v>14</v>
      </c>
      <c r="J764" s="73" t="s">
        <v>14</v>
      </c>
      <c r="K764" s="74">
        <v>14.8</v>
      </c>
      <c r="L764" s="157">
        <v>40</v>
      </c>
      <c r="M764" s="158" t="s">
        <v>877</v>
      </c>
      <c r="N764" s="158">
        <f>IF(Tabel3[[#This Row],[Uitvoerings-
momenten]]=0,0,Tabel3[[#This Row],[M2 vloer ]])</f>
        <v>14.8</v>
      </c>
      <c r="O7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4" s="151">
        <f>Tabel3[[#This Row],[M2 vloer ]]*Tabel3[[#This Row],[Uitvoerings-
momenten]]</f>
        <v>1776</v>
      </c>
      <c r="Q764" s="165">
        <f>VLOOKUP(Tabel3[[#This Row],[Frequentie]],Transformatie!$B$4:$D$12,3,0)</f>
        <v>8</v>
      </c>
      <c r="R764" s="26">
        <f>IF(Tabel3[[#This Row],[M2 op basis van uitvoeringsmomenten]]=0,0,VLOOKUP(Tabel3[[#This Row],[Ruimte categorie]],'4. Normen &amp; Tarieven'!$C$8:$L$27,Tabel3[[#This Row],[Transformatie]],0))</f>
        <v>90</v>
      </c>
      <c r="S764" s="26"/>
      <c r="T764" s="26"/>
      <c r="U764" s="26"/>
      <c r="V764" s="172">
        <f>IF(Tabel3[[#This Row],[Prestatienorm inschrijver]]=0,0,Tabel3[[#This Row],[M2 op basis van uitvoeringsmomenten]]/Tabel3[[#This Row],[Prestatienorm inschrijver]])</f>
        <v>19.733333333333334</v>
      </c>
      <c r="W764" s="174">
        <f>Tabel3[[#This Row],[Aantal uur per jaar]]*$V$4</f>
        <v>19.733333333333334</v>
      </c>
      <c r="X764" s="76"/>
    </row>
    <row r="765" spans="1:24" ht="14.1" customHeight="1" x14ac:dyDescent="0.25">
      <c r="A765" s="210" t="str">
        <f>_xlfn.CONCAT(Tabel3[[#This Row],[Locatie]],Tabel3[[#This Row],[Vloergroep]])</f>
        <v>De VliegenierHarde vloer</v>
      </c>
      <c r="C765" s="69" t="s">
        <v>396</v>
      </c>
      <c r="D765" s="70" t="s">
        <v>805</v>
      </c>
      <c r="E765" s="71" t="s">
        <v>8</v>
      </c>
      <c r="F765" s="72" t="s">
        <v>20</v>
      </c>
      <c r="G765" s="70" t="s">
        <v>19</v>
      </c>
      <c r="H765" s="73" t="s">
        <v>761</v>
      </c>
      <c r="I765" s="73" t="s">
        <v>33</v>
      </c>
      <c r="J765" s="73" t="s">
        <v>902</v>
      </c>
      <c r="K765" s="74">
        <v>39.4</v>
      </c>
      <c r="L765" s="157">
        <v>40</v>
      </c>
      <c r="M765" s="158" t="s">
        <v>879</v>
      </c>
      <c r="N765" s="158">
        <f>IF(Tabel3[[#This Row],[Uitvoerings-
momenten]]=0,0,Tabel3[[#This Row],[M2 vloer ]])</f>
        <v>39.4</v>
      </c>
      <c r="O7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5" s="151">
        <f>Tabel3[[#This Row],[M2 vloer ]]*Tabel3[[#This Row],[Uitvoerings-
momenten]]</f>
        <v>7880</v>
      </c>
      <c r="Q765" s="165">
        <f>VLOOKUP(Tabel3[[#This Row],[Frequentie]],Transformatie!$B$4:$D$12,3,0)</f>
        <v>10</v>
      </c>
      <c r="R765" s="26">
        <f>IF(Tabel3[[#This Row],[M2 op basis van uitvoeringsmomenten]]=0,0,VLOOKUP(Tabel3[[#This Row],[Ruimte categorie]],'4. Normen &amp; Tarieven'!$C$8:$L$27,Tabel3[[#This Row],[Transformatie]],0))</f>
        <v>100</v>
      </c>
      <c r="S765" s="26"/>
      <c r="T765" s="26"/>
      <c r="U765" s="26"/>
      <c r="V765" s="172">
        <f>IF(Tabel3[[#This Row],[Prestatienorm inschrijver]]=0,0,Tabel3[[#This Row],[M2 op basis van uitvoeringsmomenten]]/Tabel3[[#This Row],[Prestatienorm inschrijver]])</f>
        <v>78.8</v>
      </c>
      <c r="W765" s="174">
        <f>Tabel3[[#This Row],[Aantal uur per jaar]]*$V$4</f>
        <v>78.8</v>
      </c>
      <c r="X765" s="78"/>
    </row>
    <row r="766" spans="1:24" ht="14.1" customHeight="1" x14ac:dyDescent="0.25">
      <c r="A766" s="210" t="str">
        <f>_xlfn.CONCAT(Tabel3[[#This Row],[Locatie]],Tabel3[[#This Row],[Vloergroep]])</f>
        <v>De VliegenierTapijt</v>
      </c>
      <c r="C766" s="69" t="s">
        <v>396</v>
      </c>
      <c r="D766" s="70" t="s">
        <v>805</v>
      </c>
      <c r="E766" s="71" t="s">
        <v>8</v>
      </c>
      <c r="F766" s="72" t="s">
        <v>23</v>
      </c>
      <c r="G766" s="73" t="s">
        <v>31</v>
      </c>
      <c r="H766" s="73" t="s">
        <v>815</v>
      </c>
      <c r="I766" s="73" t="s">
        <v>14</v>
      </c>
      <c r="J766" s="73" t="s">
        <v>14</v>
      </c>
      <c r="K766" s="74">
        <v>28.5</v>
      </c>
      <c r="L766" s="157">
        <v>40</v>
      </c>
      <c r="M766" s="158" t="s">
        <v>879</v>
      </c>
      <c r="N766" s="158">
        <f>IF(Tabel3[[#This Row],[Uitvoerings-
momenten]]=0,0,Tabel3[[#This Row],[M2 vloer ]])</f>
        <v>28.5</v>
      </c>
      <c r="O7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6" s="151">
        <f>Tabel3[[#This Row],[M2 vloer ]]*Tabel3[[#This Row],[Uitvoerings-
momenten]]</f>
        <v>5700</v>
      </c>
      <c r="Q766" s="165">
        <f>VLOOKUP(Tabel3[[#This Row],[Frequentie]],Transformatie!$B$4:$D$12,3,0)</f>
        <v>10</v>
      </c>
      <c r="R766" s="26">
        <f>IF(Tabel3[[#This Row],[M2 op basis van uitvoeringsmomenten]]=0,0,VLOOKUP(Tabel3[[#This Row],[Ruimte categorie]],'4. Normen &amp; Tarieven'!$C$8:$L$27,Tabel3[[#This Row],[Transformatie]],0))</f>
        <v>100</v>
      </c>
      <c r="S766" s="26"/>
      <c r="T766" s="26"/>
      <c r="U766" s="26"/>
      <c r="V766" s="172">
        <f>IF(Tabel3[[#This Row],[Prestatienorm inschrijver]]=0,0,Tabel3[[#This Row],[M2 op basis van uitvoeringsmomenten]]/Tabel3[[#This Row],[Prestatienorm inschrijver]])</f>
        <v>57</v>
      </c>
      <c r="W766" s="174">
        <f>Tabel3[[#This Row],[Aantal uur per jaar]]*$V$4</f>
        <v>57</v>
      </c>
      <c r="X766" s="76"/>
    </row>
    <row r="767" spans="1:24" ht="14.1" customHeight="1" x14ac:dyDescent="0.25">
      <c r="A767" s="210" t="str">
        <f>_xlfn.CONCAT(Tabel3[[#This Row],[Locatie]],Tabel3[[#This Row],[Vloergroep]])</f>
        <v>De VliegenierTapijt</v>
      </c>
      <c r="C767" s="69" t="s">
        <v>396</v>
      </c>
      <c r="D767" s="70" t="s">
        <v>805</v>
      </c>
      <c r="E767" s="71" t="s">
        <v>8</v>
      </c>
      <c r="F767" s="72" t="s">
        <v>26</v>
      </c>
      <c r="G767" s="73" t="s">
        <v>35</v>
      </c>
      <c r="H767" s="73" t="s">
        <v>25</v>
      </c>
      <c r="I767" s="73" t="s">
        <v>14</v>
      </c>
      <c r="J767" s="73" t="s">
        <v>14</v>
      </c>
      <c r="K767" s="74">
        <v>15.3</v>
      </c>
      <c r="L767" s="157">
        <v>40</v>
      </c>
      <c r="M767" s="158" t="s">
        <v>877</v>
      </c>
      <c r="N767" s="158">
        <f>IF(Tabel3[[#This Row],[Uitvoerings-
momenten]]=0,0,Tabel3[[#This Row],[M2 vloer ]])</f>
        <v>15.3</v>
      </c>
      <c r="O7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7" s="151">
        <f>Tabel3[[#This Row],[M2 vloer ]]*Tabel3[[#This Row],[Uitvoerings-
momenten]]</f>
        <v>1836</v>
      </c>
      <c r="Q767" s="165">
        <f>VLOOKUP(Tabel3[[#This Row],[Frequentie]],Transformatie!$B$4:$D$12,3,0)</f>
        <v>8</v>
      </c>
      <c r="R767" s="26">
        <f>IF(Tabel3[[#This Row],[M2 op basis van uitvoeringsmomenten]]=0,0,VLOOKUP(Tabel3[[#This Row],[Ruimte categorie]],'4. Normen &amp; Tarieven'!$C$8:$L$27,Tabel3[[#This Row],[Transformatie]],0))</f>
        <v>90</v>
      </c>
      <c r="S767" s="26"/>
      <c r="T767" s="26"/>
      <c r="U767" s="26"/>
      <c r="V767" s="172">
        <f>IF(Tabel3[[#This Row],[Prestatienorm inschrijver]]=0,0,Tabel3[[#This Row],[M2 op basis van uitvoeringsmomenten]]/Tabel3[[#This Row],[Prestatienorm inschrijver]])</f>
        <v>20.399999999999999</v>
      </c>
      <c r="W767" s="174">
        <f>Tabel3[[#This Row],[Aantal uur per jaar]]*$V$4</f>
        <v>20.399999999999999</v>
      </c>
      <c r="X767" s="76"/>
    </row>
    <row r="768" spans="1:24" ht="14.1" customHeight="1" x14ac:dyDescent="0.25">
      <c r="A768" s="210" t="str">
        <f>_xlfn.CONCAT(Tabel3[[#This Row],[Locatie]],Tabel3[[#This Row],[Vloergroep]])</f>
        <v>De VliegenierTapijt</v>
      </c>
      <c r="C768" s="69" t="s">
        <v>396</v>
      </c>
      <c r="D768" s="70" t="s">
        <v>805</v>
      </c>
      <c r="E768" s="71" t="s">
        <v>8</v>
      </c>
      <c r="F768" s="72" t="s">
        <v>28</v>
      </c>
      <c r="G768" s="73" t="s">
        <v>35</v>
      </c>
      <c r="H768" s="73" t="s">
        <v>25</v>
      </c>
      <c r="I768" s="73" t="s">
        <v>14</v>
      </c>
      <c r="J768" s="73" t="s">
        <v>14</v>
      </c>
      <c r="K768" s="74">
        <v>10.27</v>
      </c>
      <c r="L768" s="157">
        <v>40</v>
      </c>
      <c r="M768" s="158" t="s">
        <v>877</v>
      </c>
      <c r="N768" s="158">
        <f>IF(Tabel3[[#This Row],[Uitvoerings-
momenten]]=0,0,Tabel3[[#This Row],[M2 vloer ]])</f>
        <v>10.27</v>
      </c>
      <c r="O7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8" s="151">
        <f>Tabel3[[#This Row],[M2 vloer ]]*Tabel3[[#This Row],[Uitvoerings-
momenten]]</f>
        <v>1232.3999999999999</v>
      </c>
      <c r="Q768" s="165">
        <f>VLOOKUP(Tabel3[[#This Row],[Frequentie]],Transformatie!$B$4:$D$12,3,0)</f>
        <v>8</v>
      </c>
      <c r="R768" s="26">
        <f>IF(Tabel3[[#This Row],[M2 op basis van uitvoeringsmomenten]]=0,0,VLOOKUP(Tabel3[[#This Row],[Ruimte categorie]],'4. Normen &amp; Tarieven'!$C$8:$L$27,Tabel3[[#This Row],[Transformatie]],0))</f>
        <v>90</v>
      </c>
      <c r="S768" s="26"/>
      <c r="T768" s="26"/>
      <c r="U768" s="26"/>
      <c r="V768" s="172">
        <f>IF(Tabel3[[#This Row],[Prestatienorm inschrijver]]=0,0,Tabel3[[#This Row],[M2 op basis van uitvoeringsmomenten]]/Tabel3[[#This Row],[Prestatienorm inschrijver]])</f>
        <v>13.693333333333332</v>
      </c>
      <c r="W768" s="174">
        <f>Tabel3[[#This Row],[Aantal uur per jaar]]*$V$4</f>
        <v>13.693333333333332</v>
      </c>
      <c r="X768" s="76"/>
    </row>
    <row r="769" spans="1:24" ht="14.1" customHeight="1" x14ac:dyDescent="0.25">
      <c r="A769" s="210" t="str">
        <f>_xlfn.CONCAT(Tabel3[[#This Row],[Locatie]],Tabel3[[#This Row],[Vloergroep]])</f>
        <v>De VliegenierHarde vloer</v>
      </c>
      <c r="C769" s="69" t="s">
        <v>396</v>
      </c>
      <c r="D769" s="70" t="s">
        <v>805</v>
      </c>
      <c r="E769" s="71" t="s">
        <v>8</v>
      </c>
      <c r="F769" s="72" t="s">
        <v>30</v>
      </c>
      <c r="G769" s="73" t="s">
        <v>21</v>
      </c>
      <c r="H769" s="73" t="s">
        <v>760</v>
      </c>
      <c r="I769" s="73" t="s">
        <v>22</v>
      </c>
      <c r="J769" s="73" t="s">
        <v>902</v>
      </c>
      <c r="K769" s="74">
        <v>5.0999999999999996</v>
      </c>
      <c r="L769" s="157">
        <v>40</v>
      </c>
      <c r="M769" s="158" t="s">
        <v>886</v>
      </c>
      <c r="N769" s="158">
        <f>IF(Tabel3[[#This Row],[Uitvoerings-
momenten]]=0,0,Tabel3[[#This Row],[M2 vloer ]])</f>
        <v>0</v>
      </c>
      <c r="O7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9" s="151">
        <f>Tabel3[[#This Row],[M2 vloer ]]*Tabel3[[#This Row],[Uitvoerings-
momenten]]</f>
        <v>0</v>
      </c>
      <c r="Q769" s="165">
        <f>VLOOKUP(Tabel3[[#This Row],[Frequentie]],Transformatie!$B$4:$D$12,3,0)</f>
        <v>0</v>
      </c>
      <c r="R769" s="26">
        <f>IF(Tabel3[[#This Row],[M2 op basis van uitvoeringsmomenten]]=0,0,VLOOKUP(Tabel3[[#This Row],[Ruimte categorie]],'4. Normen &amp; Tarieven'!$C$8:$L$27,Tabel3[[#This Row],[Transformatie]],0))</f>
        <v>0</v>
      </c>
      <c r="S769" s="26"/>
      <c r="T769" s="26"/>
      <c r="U769" s="26"/>
      <c r="V769" s="172">
        <f>IF(Tabel3[[#This Row],[Prestatienorm inschrijver]]=0,0,Tabel3[[#This Row],[M2 op basis van uitvoeringsmomenten]]/Tabel3[[#This Row],[Prestatienorm inschrijver]])</f>
        <v>0</v>
      </c>
      <c r="W769" s="174">
        <f>Tabel3[[#This Row],[Aantal uur per jaar]]*$V$4</f>
        <v>0</v>
      </c>
      <c r="X769" s="76"/>
    </row>
    <row r="770" spans="1:24" ht="14.1" customHeight="1" x14ac:dyDescent="0.25">
      <c r="A770" s="210" t="str">
        <f>_xlfn.CONCAT(Tabel3[[#This Row],[Locatie]],Tabel3[[#This Row],[Vloergroep]])</f>
        <v>De VliegenierHarde vloer</v>
      </c>
      <c r="C770" s="69" t="s">
        <v>396</v>
      </c>
      <c r="D770" s="70" t="s">
        <v>805</v>
      </c>
      <c r="E770" s="71" t="s">
        <v>8</v>
      </c>
      <c r="F770" s="72" t="s">
        <v>34</v>
      </c>
      <c r="G770" s="73" t="s">
        <v>21</v>
      </c>
      <c r="H770" s="73" t="s">
        <v>760</v>
      </c>
      <c r="I770" s="73" t="s">
        <v>22</v>
      </c>
      <c r="J770" s="73" t="s">
        <v>902</v>
      </c>
      <c r="K770" s="74">
        <v>5.0999999999999996</v>
      </c>
      <c r="L770" s="157">
        <v>40</v>
      </c>
      <c r="M770" s="158" t="s">
        <v>886</v>
      </c>
      <c r="N770" s="158">
        <f>IF(Tabel3[[#This Row],[Uitvoerings-
momenten]]=0,0,Tabel3[[#This Row],[M2 vloer ]])</f>
        <v>0</v>
      </c>
      <c r="O7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0" s="151">
        <f>Tabel3[[#This Row],[M2 vloer ]]*Tabel3[[#This Row],[Uitvoerings-
momenten]]</f>
        <v>0</v>
      </c>
      <c r="Q770" s="165">
        <f>VLOOKUP(Tabel3[[#This Row],[Frequentie]],Transformatie!$B$4:$D$12,3,0)</f>
        <v>0</v>
      </c>
      <c r="R770" s="26">
        <f>IF(Tabel3[[#This Row],[M2 op basis van uitvoeringsmomenten]]=0,0,VLOOKUP(Tabel3[[#This Row],[Ruimte categorie]],'4. Normen &amp; Tarieven'!$C$8:$L$27,Tabel3[[#This Row],[Transformatie]],0))</f>
        <v>0</v>
      </c>
      <c r="S770" s="26"/>
      <c r="T770" s="26"/>
      <c r="U770" s="26"/>
      <c r="V770" s="172">
        <f>IF(Tabel3[[#This Row],[Prestatienorm inschrijver]]=0,0,Tabel3[[#This Row],[M2 op basis van uitvoeringsmomenten]]/Tabel3[[#This Row],[Prestatienorm inschrijver]])</f>
        <v>0</v>
      </c>
      <c r="W770" s="174">
        <f>Tabel3[[#This Row],[Aantal uur per jaar]]*$V$4</f>
        <v>0</v>
      </c>
      <c r="X770" s="76"/>
    </row>
    <row r="771" spans="1:24" ht="14.1" customHeight="1" x14ac:dyDescent="0.25">
      <c r="A771" s="210" t="str">
        <f>_xlfn.CONCAT(Tabel3[[#This Row],[Locatie]],Tabel3[[#This Row],[Vloergroep]])</f>
        <v>De VliegenierHarde vloer</v>
      </c>
      <c r="C771" s="69" t="s">
        <v>396</v>
      </c>
      <c r="D771" s="70" t="s">
        <v>805</v>
      </c>
      <c r="E771" s="71" t="s">
        <v>8</v>
      </c>
      <c r="F771" s="72" t="s">
        <v>36</v>
      </c>
      <c r="G771" s="73" t="s">
        <v>58</v>
      </c>
      <c r="H771" s="73" t="s">
        <v>759</v>
      </c>
      <c r="I771" s="73" t="s">
        <v>22</v>
      </c>
      <c r="J771" s="73" t="s">
        <v>902</v>
      </c>
      <c r="K771" s="74">
        <v>4.3</v>
      </c>
      <c r="L771" s="157">
        <v>40</v>
      </c>
      <c r="M771" s="158" t="s">
        <v>879</v>
      </c>
      <c r="N771" s="158">
        <f>IF(Tabel3[[#This Row],[Uitvoerings-
momenten]]=0,0,Tabel3[[#This Row],[M2 vloer ]])</f>
        <v>4.3</v>
      </c>
      <c r="O7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1" s="151">
        <f>Tabel3[[#This Row],[M2 vloer ]]*Tabel3[[#This Row],[Uitvoerings-
momenten]]</f>
        <v>860</v>
      </c>
      <c r="Q771" s="165">
        <f>VLOOKUP(Tabel3[[#This Row],[Frequentie]],Transformatie!$B$4:$D$12,3,0)</f>
        <v>10</v>
      </c>
      <c r="R771" s="26">
        <f>IF(Tabel3[[#This Row],[M2 op basis van uitvoeringsmomenten]]=0,0,VLOOKUP(Tabel3[[#This Row],[Ruimte categorie]],'4. Normen &amp; Tarieven'!$C$8:$L$27,Tabel3[[#This Row],[Transformatie]],0))</f>
        <v>100</v>
      </c>
      <c r="S771" s="26"/>
      <c r="T771" s="26"/>
      <c r="U771" s="26"/>
      <c r="V771" s="172">
        <f>IF(Tabel3[[#This Row],[Prestatienorm inschrijver]]=0,0,Tabel3[[#This Row],[M2 op basis van uitvoeringsmomenten]]/Tabel3[[#This Row],[Prestatienorm inschrijver]])</f>
        <v>8.6</v>
      </c>
      <c r="W771" s="174">
        <f>Tabel3[[#This Row],[Aantal uur per jaar]]*$V$4</f>
        <v>8.6</v>
      </c>
      <c r="X771" s="76"/>
    </row>
    <row r="772" spans="1:24" ht="14.1" customHeight="1" x14ac:dyDescent="0.25">
      <c r="A772" s="210" t="str">
        <f>_xlfn.CONCAT(Tabel3[[#This Row],[Locatie]],Tabel3[[#This Row],[Vloergroep]])</f>
        <v>De VliegenierHarde vloer</v>
      </c>
      <c r="C772" s="69" t="s">
        <v>396</v>
      </c>
      <c r="D772" s="70" t="s">
        <v>805</v>
      </c>
      <c r="E772" s="71" t="s">
        <v>8</v>
      </c>
      <c r="F772" s="72" t="s">
        <v>38</v>
      </c>
      <c r="G772" s="73" t="s">
        <v>79</v>
      </c>
      <c r="H772" s="73" t="s">
        <v>659</v>
      </c>
      <c r="I772" s="73" t="s">
        <v>33</v>
      </c>
      <c r="J772" s="73" t="s">
        <v>902</v>
      </c>
      <c r="K772" s="74">
        <v>2.4</v>
      </c>
      <c r="L772" s="157">
        <v>40</v>
      </c>
      <c r="M772" s="158" t="s">
        <v>886</v>
      </c>
      <c r="N772" s="158">
        <f>IF(Tabel3[[#This Row],[Uitvoerings-
momenten]]=0,0,Tabel3[[#This Row],[M2 vloer ]])</f>
        <v>0</v>
      </c>
      <c r="O7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2" s="151">
        <f>Tabel3[[#This Row],[M2 vloer ]]*Tabel3[[#This Row],[Uitvoerings-
momenten]]</f>
        <v>0</v>
      </c>
      <c r="Q772" s="165">
        <f>VLOOKUP(Tabel3[[#This Row],[Frequentie]],Transformatie!$B$4:$D$12,3,0)</f>
        <v>0</v>
      </c>
      <c r="R772" s="26">
        <f>IF(Tabel3[[#This Row],[M2 op basis van uitvoeringsmomenten]]=0,0,VLOOKUP(Tabel3[[#This Row],[Ruimte categorie]],'4. Normen &amp; Tarieven'!$C$8:$L$27,Tabel3[[#This Row],[Transformatie]],0))</f>
        <v>0</v>
      </c>
      <c r="S772" s="26"/>
      <c r="T772" s="26"/>
      <c r="U772" s="26"/>
      <c r="V772" s="172">
        <f>IF(Tabel3[[#This Row],[Prestatienorm inschrijver]]=0,0,Tabel3[[#This Row],[M2 op basis van uitvoeringsmomenten]]/Tabel3[[#This Row],[Prestatienorm inschrijver]])</f>
        <v>0</v>
      </c>
      <c r="W772" s="174">
        <f>Tabel3[[#This Row],[Aantal uur per jaar]]*$V$4</f>
        <v>0</v>
      </c>
      <c r="X772" s="76"/>
    </row>
    <row r="773" spans="1:24" ht="14.1" customHeight="1" x14ac:dyDescent="0.25">
      <c r="A773" s="210" t="str">
        <f>_xlfn.CONCAT(Tabel3[[#This Row],[Locatie]],Tabel3[[#This Row],[Vloergroep]])</f>
        <v>De VliegenierHarde vloer</v>
      </c>
      <c r="C773" s="69" t="s">
        <v>396</v>
      </c>
      <c r="D773" s="70" t="s">
        <v>805</v>
      </c>
      <c r="E773" s="71" t="s">
        <v>8</v>
      </c>
      <c r="F773" s="72" t="s">
        <v>40</v>
      </c>
      <c r="G773" s="73" t="s">
        <v>115</v>
      </c>
      <c r="H773" s="73" t="s">
        <v>756</v>
      </c>
      <c r="I773" s="73" t="s">
        <v>33</v>
      </c>
      <c r="J773" s="73" t="s">
        <v>902</v>
      </c>
      <c r="K773" s="74">
        <v>2.4</v>
      </c>
      <c r="L773" s="157">
        <v>40</v>
      </c>
      <c r="M773" s="158" t="s">
        <v>886</v>
      </c>
      <c r="N773" s="158">
        <f>IF(Tabel3[[#This Row],[Uitvoerings-
momenten]]=0,0,Tabel3[[#This Row],[M2 vloer ]])</f>
        <v>0</v>
      </c>
      <c r="O7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3" s="151">
        <f>Tabel3[[#This Row],[M2 vloer ]]*Tabel3[[#This Row],[Uitvoerings-
momenten]]</f>
        <v>0</v>
      </c>
      <c r="Q773" s="165">
        <f>VLOOKUP(Tabel3[[#This Row],[Frequentie]],Transformatie!$B$4:$D$12,3,0)</f>
        <v>0</v>
      </c>
      <c r="R773" s="26">
        <f>IF(Tabel3[[#This Row],[M2 op basis van uitvoeringsmomenten]]=0,0,VLOOKUP(Tabel3[[#This Row],[Ruimte categorie]],'4. Normen &amp; Tarieven'!$C$8:$L$27,Tabel3[[#This Row],[Transformatie]],0))</f>
        <v>0</v>
      </c>
      <c r="S773" s="26"/>
      <c r="T773" s="26"/>
      <c r="U773" s="26"/>
      <c r="V773" s="172">
        <f>IF(Tabel3[[#This Row],[Prestatienorm inschrijver]]=0,0,Tabel3[[#This Row],[M2 op basis van uitvoeringsmomenten]]/Tabel3[[#This Row],[Prestatienorm inschrijver]])</f>
        <v>0</v>
      </c>
      <c r="W773" s="174">
        <f>Tabel3[[#This Row],[Aantal uur per jaar]]*$V$4</f>
        <v>0</v>
      </c>
      <c r="X773" s="76"/>
    </row>
    <row r="774" spans="1:24" ht="14.1" customHeight="1" x14ac:dyDescent="0.25">
      <c r="A774" s="210" t="str">
        <f>_xlfn.CONCAT(Tabel3[[#This Row],[Locatie]],Tabel3[[#This Row],[Vloergroep]])</f>
        <v>De VliegenierHarde vloer</v>
      </c>
      <c r="C774" s="69" t="s">
        <v>396</v>
      </c>
      <c r="D774" s="70" t="s">
        <v>805</v>
      </c>
      <c r="E774" s="71" t="s">
        <v>8</v>
      </c>
      <c r="F774" s="72" t="s">
        <v>42</v>
      </c>
      <c r="G774" s="73" t="s">
        <v>51</v>
      </c>
      <c r="H774" s="73" t="s">
        <v>756</v>
      </c>
      <c r="I774" s="73" t="s">
        <v>33</v>
      </c>
      <c r="J774" s="73" t="s">
        <v>902</v>
      </c>
      <c r="K774" s="74">
        <v>13.8</v>
      </c>
      <c r="L774" s="157">
        <v>40</v>
      </c>
      <c r="M774" s="158" t="s">
        <v>886</v>
      </c>
      <c r="N774" s="158">
        <f>IF(Tabel3[[#This Row],[Uitvoerings-
momenten]]=0,0,Tabel3[[#This Row],[M2 vloer ]])</f>
        <v>0</v>
      </c>
      <c r="O7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4" s="151">
        <f>Tabel3[[#This Row],[M2 vloer ]]*Tabel3[[#This Row],[Uitvoerings-
momenten]]</f>
        <v>0</v>
      </c>
      <c r="Q774" s="165">
        <f>VLOOKUP(Tabel3[[#This Row],[Frequentie]],Transformatie!$B$4:$D$12,3,0)</f>
        <v>0</v>
      </c>
      <c r="R774" s="26">
        <f>IF(Tabel3[[#This Row],[M2 op basis van uitvoeringsmomenten]]=0,0,VLOOKUP(Tabel3[[#This Row],[Ruimte categorie]],'4. Normen &amp; Tarieven'!$C$8:$L$27,Tabel3[[#This Row],[Transformatie]],0))</f>
        <v>0</v>
      </c>
      <c r="S774" s="26"/>
      <c r="T774" s="26"/>
      <c r="U774" s="26"/>
      <c r="V774" s="172">
        <f>IF(Tabel3[[#This Row],[Prestatienorm inschrijver]]=0,0,Tabel3[[#This Row],[M2 op basis van uitvoeringsmomenten]]/Tabel3[[#This Row],[Prestatienorm inschrijver]])</f>
        <v>0</v>
      </c>
      <c r="W774" s="174">
        <f>Tabel3[[#This Row],[Aantal uur per jaar]]*$V$4</f>
        <v>0</v>
      </c>
      <c r="X774" s="76"/>
    </row>
    <row r="775" spans="1:24" ht="14.1" customHeight="1" x14ac:dyDescent="0.25">
      <c r="A775" s="210" t="str">
        <f>_xlfn.CONCAT(Tabel3[[#This Row],[Locatie]],Tabel3[[#This Row],[Vloergroep]])</f>
        <v>De VliegenierHarde vloer</v>
      </c>
      <c r="C775" s="69" t="s">
        <v>396</v>
      </c>
      <c r="D775" s="70" t="s">
        <v>805</v>
      </c>
      <c r="E775" s="71" t="s">
        <v>8</v>
      </c>
      <c r="F775" s="72" t="s">
        <v>43</v>
      </c>
      <c r="G775" s="73" t="s">
        <v>51</v>
      </c>
      <c r="H775" s="73" t="s">
        <v>756</v>
      </c>
      <c r="I775" s="73" t="s">
        <v>33</v>
      </c>
      <c r="J775" s="73" t="s">
        <v>902</v>
      </c>
      <c r="K775" s="74">
        <v>6.1</v>
      </c>
      <c r="L775" s="157">
        <v>40</v>
      </c>
      <c r="M775" s="158" t="s">
        <v>886</v>
      </c>
      <c r="N775" s="158">
        <f>IF(Tabel3[[#This Row],[Uitvoerings-
momenten]]=0,0,Tabel3[[#This Row],[M2 vloer ]])</f>
        <v>0</v>
      </c>
      <c r="O7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5" s="151">
        <f>Tabel3[[#This Row],[M2 vloer ]]*Tabel3[[#This Row],[Uitvoerings-
momenten]]</f>
        <v>0</v>
      </c>
      <c r="Q775" s="165">
        <f>VLOOKUP(Tabel3[[#This Row],[Frequentie]],Transformatie!$B$4:$D$12,3,0)</f>
        <v>0</v>
      </c>
      <c r="R775" s="26">
        <f>IF(Tabel3[[#This Row],[M2 op basis van uitvoeringsmomenten]]=0,0,VLOOKUP(Tabel3[[#This Row],[Ruimte categorie]],'4. Normen &amp; Tarieven'!$C$8:$L$27,Tabel3[[#This Row],[Transformatie]],0))</f>
        <v>0</v>
      </c>
      <c r="S775" s="26"/>
      <c r="T775" s="26"/>
      <c r="U775" s="26"/>
      <c r="V775" s="172">
        <f>IF(Tabel3[[#This Row],[Prestatienorm inschrijver]]=0,0,Tabel3[[#This Row],[M2 op basis van uitvoeringsmomenten]]/Tabel3[[#This Row],[Prestatienorm inschrijver]])</f>
        <v>0</v>
      </c>
      <c r="W775" s="174">
        <f>Tabel3[[#This Row],[Aantal uur per jaar]]*$V$4</f>
        <v>0</v>
      </c>
      <c r="X775" s="76"/>
    </row>
    <row r="776" spans="1:24" ht="14.1" customHeight="1" x14ac:dyDescent="0.25">
      <c r="A776" s="210" t="str">
        <f>_xlfn.CONCAT(Tabel3[[#This Row],[Locatie]],Tabel3[[#This Row],[Vloergroep]])</f>
        <v>De VliegenierHarde vloer</v>
      </c>
      <c r="C776" s="69" t="s">
        <v>396</v>
      </c>
      <c r="D776" s="70" t="s">
        <v>805</v>
      </c>
      <c r="E776" s="71" t="s">
        <v>8</v>
      </c>
      <c r="F776" s="72" t="s">
        <v>44</v>
      </c>
      <c r="G776" s="70" t="s">
        <v>19</v>
      </c>
      <c r="H776" s="73" t="s">
        <v>761</v>
      </c>
      <c r="I776" s="73" t="s">
        <v>33</v>
      </c>
      <c r="J776" s="73" t="s">
        <v>902</v>
      </c>
      <c r="K776" s="74">
        <v>25.1</v>
      </c>
      <c r="L776" s="157">
        <v>40</v>
      </c>
      <c r="M776" s="158" t="s">
        <v>879</v>
      </c>
      <c r="N776" s="158">
        <f>IF(Tabel3[[#This Row],[Uitvoerings-
momenten]]=0,0,Tabel3[[#This Row],[M2 vloer ]])</f>
        <v>25.1</v>
      </c>
      <c r="O7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6" s="151">
        <f>Tabel3[[#This Row],[M2 vloer ]]*Tabel3[[#This Row],[Uitvoerings-
momenten]]</f>
        <v>5020</v>
      </c>
      <c r="Q776" s="165">
        <f>VLOOKUP(Tabel3[[#This Row],[Frequentie]],Transformatie!$B$4:$D$12,3,0)</f>
        <v>10</v>
      </c>
      <c r="R776" s="26">
        <f>IF(Tabel3[[#This Row],[M2 op basis van uitvoeringsmomenten]]=0,0,VLOOKUP(Tabel3[[#This Row],[Ruimte categorie]],'4. Normen &amp; Tarieven'!$C$8:$L$27,Tabel3[[#This Row],[Transformatie]],0))</f>
        <v>100</v>
      </c>
      <c r="S776" s="26"/>
      <c r="T776" s="26"/>
      <c r="U776" s="26"/>
      <c r="V776" s="172">
        <f>IF(Tabel3[[#This Row],[Prestatienorm inschrijver]]=0,0,Tabel3[[#This Row],[M2 op basis van uitvoeringsmomenten]]/Tabel3[[#This Row],[Prestatienorm inschrijver]])</f>
        <v>50.2</v>
      </c>
      <c r="W776" s="174">
        <f>Tabel3[[#This Row],[Aantal uur per jaar]]*$V$4</f>
        <v>50.2</v>
      </c>
      <c r="X776" s="78"/>
    </row>
    <row r="777" spans="1:24" ht="14.1" customHeight="1" x14ac:dyDescent="0.25">
      <c r="A777" s="210" t="str">
        <f>_xlfn.CONCAT(Tabel3[[#This Row],[Locatie]],Tabel3[[#This Row],[Vloergroep]])</f>
        <v>De VliegenierHarde vloer</v>
      </c>
      <c r="C777" s="69" t="s">
        <v>396</v>
      </c>
      <c r="D777" s="70" t="s">
        <v>805</v>
      </c>
      <c r="E777" s="71" t="s">
        <v>8</v>
      </c>
      <c r="F777" s="72" t="s">
        <v>45</v>
      </c>
      <c r="G777" s="73" t="s">
        <v>16</v>
      </c>
      <c r="H777" s="73" t="s">
        <v>761</v>
      </c>
      <c r="I777" s="73" t="s">
        <v>33</v>
      </c>
      <c r="J777" s="73" t="s">
        <v>902</v>
      </c>
      <c r="K777" s="74">
        <v>25.6</v>
      </c>
      <c r="L777" s="157">
        <v>40</v>
      </c>
      <c r="M777" s="158" t="s">
        <v>879</v>
      </c>
      <c r="N777" s="158">
        <f>IF(Tabel3[[#This Row],[Uitvoerings-
momenten]]=0,0,Tabel3[[#This Row],[M2 vloer ]])</f>
        <v>25.6</v>
      </c>
      <c r="O7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7" s="151">
        <f>Tabel3[[#This Row],[M2 vloer ]]*Tabel3[[#This Row],[Uitvoerings-
momenten]]</f>
        <v>5120</v>
      </c>
      <c r="Q777" s="165">
        <f>VLOOKUP(Tabel3[[#This Row],[Frequentie]],Transformatie!$B$4:$D$12,3,0)</f>
        <v>10</v>
      </c>
      <c r="R777" s="26">
        <f>IF(Tabel3[[#This Row],[M2 op basis van uitvoeringsmomenten]]=0,0,VLOOKUP(Tabel3[[#This Row],[Ruimte categorie]],'4. Normen &amp; Tarieven'!$C$8:$L$27,Tabel3[[#This Row],[Transformatie]],0))</f>
        <v>100</v>
      </c>
      <c r="S777" s="26"/>
      <c r="T777" s="26"/>
      <c r="U777" s="26"/>
      <c r="V777" s="172">
        <f>IF(Tabel3[[#This Row],[Prestatienorm inschrijver]]=0,0,Tabel3[[#This Row],[M2 op basis van uitvoeringsmomenten]]/Tabel3[[#This Row],[Prestatienorm inschrijver]])</f>
        <v>51.2</v>
      </c>
      <c r="W777" s="174">
        <f>Tabel3[[#This Row],[Aantal uur per jaar]]*$V$4</f>
        <v>51.2</v>
      </c>
      <c r="X777" s="76"/>
    </row>
    <row r="778" spans="1:24" ht="14.1" customHeight="1" x14ac:dyDescent="0.25">
      <c r="A778" s="210" t="str">
        <f>_xlfn.CONCAT(Tabel3[[#This Row],[Locatie]],Tabel3[[#This Row],[Vloergroep]])</f>
        <v>De VliegenierHarde vloer</v>
      </c>
      <c r="C778" s="69" t="s">
        <v>396</v>
      </c>
      <c r="D778" s="70" t="s">
        <v>805</v>
      </c>
      <c r="E778" s="71" t="s">
        <v>8</v>
      </c>
      <c r="F778" s="72" t="s">
        <v>46</v>
      </c>
      <c r="G778" s="73" t="s">
        <v>16</v>
      </c>
      <c r="H778" s="73" t="s">
        <v>761</v>
      </c>
      <c r="I778" s="73" t="s">
        <v>33</v>
      </c>
      <c r="J778" s="73" t="s">
        <v>902</v>
      </c>
      <c r="K778" s="74">
        <v>84.2</v>
      </c>
      <c r="L778" s="157">
        <v>40</v>
      </c>
      <c r="M778" s="158" t="s">
        <v>879</v>
      </c>
      <c r="N778" s="158">
        <f>IF(Tabel3[[#This Row],[Uitvoerings-
momenten]]=0,0,Tabel3[[#This Row],[M2 vloer ]])</f>
        <v>84.2</v>
      </c>
      <c r="O7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8" s="151">
        <f>Tabel3[[#This Row],[M2 vloer ]]*Tabel3[[#This Row],[Uitvoerings-
momenten]]</f>
        <v>16840</v>
      </c>
      <c r="Q778" s="165">
        <f>VLOOKUP(Tabel3[[#This Row],[Frequentie]],Transformatie!$B$4:$D$12,3,0)</f>
        <v>10</v>
      </c>
      <c r="R778" s="26">
        <f>IF(Tabel3[[#This Row],[M2 op basis van uitvoeringsmomenten]]=0,0,VLOOKUP(Tabel3[[#This Row],[Ruimte categorie]],'4. Normen &amp; Tarieven'!$C$8:$L$27,Tabel3[[#This Row],[Transformatie]],0))</f>
        <v>100</v>
      </c>
      <c r="S778" s="26"/>
      <c r="T778" s="26"/>
      <c r="U778" s="26"/>
      <c r="V778" s="172">
        <f>IF(Tabel3[[#This Row],[Prestatienorm inschrijver]]=0,0,Tabel3[[#This Row],[M2 op basis van uitvoeringsmomenten]]/Tabel3[[#This Row],[Prestatienorm inschrijver]])</f>
        <v>168.4</v>
      </c>
      <c r="W778" s="174">
        <f>Tabel3[[#This Row],[Aantal uur per jaar]]*$V$4</f>
        <v>168.4</v>
      </c>
      <c r="X778" s="76"/>
    </row>
    <row r="779" spans="1:24" ht="14.1" customHeight="1" x14ac:dyDescent="0.25">
      <c r="A779" s="210" t="str">
        <f>_xlfn.CONCAT(Tabel3[[#This Row],[Locatie]],Tabel3[[#This Row],[Vloergroep]])</f>
        <v>De VliegenierHarde vloer</v>
      </c>
      <c r="C779" s="69" t="s">
        <v>396</v>
      </c>
      <c r="D779" s="70" t="s">
        <v>805</v>
      </c>
      <c r="E779" s="71" t="s">
        <v>8</v>
      </c>
      <c r="F779" s="72"/>
      <c r="G779" s="73" t="s">
        <v>139</v>
      </c>
      <c r="H779" s="73" t="s">
        <v>770</v>
      </c>
      <c r="I779" s="73" t="s">
        <v>33</v>
      </c>
      <c r="J779" s="73" t="s">
        <v>902</v>
      </c>
      <c r="K779" s="74">
        <v>84.6</v>
      </c>
      <c r="L779" s="157">
        <v>40</v>
      </c>
      <c r="M779" s="158" t="s">
        <v>879</v>
      </c>
      <c r="N779" s="158">
        <f>IF(Tabel3[[#This Row],[Uitvoerings-
momenten]]=0,0,Tabel3[[#This Row],[M2 vloer ]])</f>
        <v>84.6</v>
      </c>
      <c r="O7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9" s="151">
        <f>Tabel3[[#This Row],[M2 vloer ]]*Tabel3[[#This Row],[Uitvoerings-
momenten]]</f>
        <v>16920</v>
      </c>
      <c r="Q779" s="165">
        <f>VLOOKUP(Tabel3[[#This Row],[Frequentie]],Transformatie!$B$4:$D$12,3,0)</f>
        <v>10</v>
      </c>
      <c r="R779" s="26">
        <f>IF(Tabel3[[#This Row],[M2 op basis van uitvoeringsmomenten]]=0,0,VLOOKUP(Tabel3[[#This Row],[Ruimte categorie]],'4. Normen &amp; Tarieven'!$C$8:$L$27,Tabel3[[#This Row],[Transformatie]],0))</f>
        <v>100</v>
      </c>
      <c r="S779" s="26"/>
      <c r="T779" s="26"/>
      <c r="U779" s="26"/>
      <c r="V779" s="172">
        <f>IF(Tabel3[[#This Row],[Prestatienorm inschrijver]]=0,0,Tabel3[[#This Row],[M2 op basis van uitvoeringsmomenten]]/Tabel3[[#This Row],[Prestatienorm inschrijver]])</f>
        <v>169.2</v>
      </c>
      <c r="W779" s="174">
        <f>Tabel3[[#This Row],[Aantal uur per jaar]]*$V$4</f>
        <v>169.2</v>
      </c>
      <c r="X779" s="76"/>
    </row>
    <row r="780" spans="1:24" ht="14.1" customHeight="1" x14ac:dyDescent="0.25">
      <c r="A780" s="210" t="str">
        <f>_xlfn.CONCAT(Tabel3[[#This Row],[Locatie]],Tabel3[[#This Row],[Vloergroep]])</f>
        <v>De VliegenierHarde vloer</v>
      </c>
      <c r="C780" s="69" t="s">
        <v>396</v>
      </c>
      <c r="D780" s="70" t="s">
        <v>805</v>
      </c>
      <c r="E780" s="71" t="s">
        <v>8</v>
      </c>
      <c r="F780" s="72" t="s">
        <v>48</v>
      </c>
      <c r="G780" s="73" t="s">
        <v>41</v>
      </c>
      <c r="H780" s="73" t="s">
        <v>658</v>
      </c>
      <c r="I780" s="73" t="s">
        <v>33</v>
      </c>
      <c r="J780" s="73" t="s">
        <v>902</v>
      </c>
      <c r="K780" s="74">
        <v>48.6</v>
      </c>
      <c r="L780" s="157">
        <v>40</v>
      </c>
      <c r="M780" s="158" t="s">
        <v>879</v>
      </c>
      <c r="N780" s="158">
        <f>IF(Tabel3[[#This Row],[Uitvoerings-
momenten]]=0,0,Tabel3[[#This Row],[M2 vloer ]])</f>
        <v>48.6</v>
      </c>
      <c r="O7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0" s="151">
        <f>Tabel3[[#This Row],[M2 vloer ]]*Tabel3[[#This Row],[Uitvoerings-
momenten]]</f>
        <v>9720</v>
      </c>
      <c r="Q780" s="165">
        <f>VLOOKUP(Tabel3[[#This Row],[Frequentie]],Transformatie!$B$4:$D$12,3,0)</f>
        <v>10</v>
      </c>
      <c r="R780" s="26">
        <f>IF(Tabel3[[#This Row],[M2 op basis van uitvoeringsmomenten]]=0,0,VLOOKUP(Tabel3[[#This Row],[Ruimte categorie]],'4. Normen &amp; Tarieven'!$C$8:$L$27,Tabel3[[#This Row],[Transformatie]],0))</f>
        <v>100</v>
      </c>
      <c r="S780" s="26"/>
      <c r="T780" s="26"/>
      <c r="U780" s="26"/>
      <c r="V780" s="172">
        <f>IF(Tabel3[[#This Row],[Prestatienorm inschrijver]]=0,0,Tabel3[[#This Row],[M2 op basis van uitvoeringsmomenten]]/Tabel3[[#This Row],[Prestatienorm inschrijver]])</f>
        <v>97.2</v>
      </c>
      <c r="W780" s="174">
        <f>Tabel3[[#This Row],[Aantal uur per jaar]]*$V$4</f>
        <v>97.2</v>
      </c>
      <c r="X780" s="76"/>
    </row>
    <row r="781" spans="1:24" ht="14.1" customHeight="1" x14ac:dyDescent="0.25">
      <c r="A781" s="210" t="str">
        <f>_xlfn.CONCAT(Tabel3[[#This Row],[Locatie]],Tabel3[[#This Row],[Vloergroep]])</f>
        <v>De VliegenierHarde vloer</v>
      </c>
      <c r="C781" s="69" t="s">
        <v>396</v>
      </c>
      <c r="D781" s="70" t="s">
        <v>805</v>
      </c>
      <c r="E781" s="71" t="s">
        <v>8</v>
      </c>
      <c r="F781" s="72" t="s">
        <v>49</v>
      </c>
      <c r="G781" s="73" t="s">
        <v>41</v>
      </c>
      <c r="H781" s="73" t="s">
        <v>658</v>
      </c>
      <c r="I781" s="73" t="s">
        <v>33</v>
      </c>
      <c r="J781" s="73" t="s">
        <v>902</v>
      </c>
      <c r="K781" s="74">
        <v>48.6</v>
      </c>
      <c r="L781" s="157">
        <v>40</v>
      </c>
      <c r="M781" s="158" t="s">
        <v>879</v>
      </c>
      <c r="N781" s="158">
        <f>IF(Tabel3[[#This Row],[Uitvoerings-
momenten]]=0,0,Tabel3[[#This Row],[M2 vloer ]])</f>
        <v>48.6</v>
      </c>
      <c r="O7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1" s="151">
        <f>Tabel3[[#This Row],[M2 vloer ]]*Tabel3[[#This Row],[Uitvoerings-
momenten]]</f>
        <v>9720</v>
      </c>
      <c r="Q781" s="165">
        <f>VLOOKUP(Tabel3[[#This Row],[Frequentie]],Transformatie!$B$4:$D$12,3,0)</f>
        <v>10</v>
      </c>
      <c r="R781" s="26">
        <f>IF(Tabel3[[#This Row],[M2 op basis van uitvoeringsmomenten]]=0,0,VLOOKUP(Tabel3[[#This Row],[Ruimte categorie]],'4. Normen &amp; Tarieven'!$C$8:$L$27,Tabel3[[#This Row],[Transformatie]],0))</f>
        <v>100</v>
      </c>
      <c r="S781" s="26"/>
      <c r="T781" s="26"/>
      <c r="U781" s="26"/>
      <c r="V781" s="172">
        <f>IF(Tabel3[[#This Row],[Prestatienorm inschrijver]]=0,0,Tabel3[[#This Row],[M2 op basis van uitvoeringsmomenten]]/Tabel3[[#This Row],[Prestatienorm inschrijver]])</f>
        <v>97.2</v>
      </c>
      <c r="W781" s="174">
        <f>Tabel3[[#This Row],[Aantal uur per jaar]]*$V$4</f>
        <v>97.2</v>
      </c>
      <c r="X781" s="76"/>
    </row>
    <row r="782" spans="1:24" ht="14.1" customHeight="1" x14ac:dyDescent="0.25">
      <c r="A782" s="210" t="str">
        <f>_xlfn.CONCAT(Tabel3[[#This Row],[Locatie]],Tabel3[[#This Row],[Vloergroep]])</f>
        <v>De VliegenierHarde vloer</v>
      </c>
      <c r="C782" s="69" t="s">
        <v>396</v>
      </c>
      <c r="D782" s="70" t="s">
        <v>805</v>
      </c>
      <c r="E782" s="71" t="s">
        <v>8</v>
      </c>
      <c r="F782" s="72" t="s">
        <v>50</v>
      </c>
      <c r="G782" s="73" t="s">
        <v>41</v>
      </c>
      <c r="H782" s="73" t="s">
        <v>658</v>
      </c>
      <c r="I782" s="73" t="s">
        <v>33</v>
      </c>
      <c r="J782" s="73" t="s">
        <v>902</v>
      </c>
      <c r="K782" s="74">
        <v>48.5</v>
      </c>
      <c r="L782" s="157">
        <v>40</v>
      </c>
      <c r="M782" s="158" t="s">
        <v>879</v>
      </c>
      <c r="N782" s="158">
        <f>IF(Tabel3[[#This Row],[Uitvoerings-
momenten]]=0,0,Tabel3[[#This Row],[M2 vloer ]])</f>
        <v>48.5</v>
      </c>
      <c r="O7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2" s="151">
        <f>Tabel3[[#This Row],[M2 vloer ]]*Tabel3[[#This Row],[Uitvoerings-
momenten]]</f>
        <v>9700</v>
      </c>
      <c r="Q782" s="165">
        <f>VLOOKUP(Tabel3[[#This Row],[Frequentie]],Transformatie!$B$4:$D$12,3,0)</f>
        <v>10</v>
      </c>
      <c r="R782" s="26">
        <f>IF(Tabel3[[#This Row],[M2 op basis van uitvoeringsmomenten]]=0,0,VLOOKUP(Tabel3[[#This Row],[Ruimte categorie]],'4. Normen &amp; Tarieven'!$C$8:$L$27,Tabel3[[#This Row],[Transformatie]],0))</f>
        <v>100</v>
      </c>
      <c r="S782" s="26"/>
      <c r="T782" s="26"/>
      <c r="U782" s="26"/>
      <c r="V782" s="172">
        <f>IF(Tabel3[[#This Row],[Prestatienorm inschrijver]]=0,0,Tabel3[[#This Row],[M2 op basis van uitvoeringsmomenten]]/Tabel3[[#This Row],[Prestatienorm inschrijver]])</f>
        <v>97</v>
      </c>
      <c r="W782" s="174">
        <f>Tabel3[[#This Row],[Aantal uur per jaar]]*$V$4</f>
        <v>97</v>
      </c>
      <c r="X782" s="76"/>
    </row>
    <row r="783" spans="1:24" ht="14.1" customHeight="1" x14ac:dyDescent="0.25">
      <c r="A783" s="210" t="str">
        <f>_xlfn.CONCAT(Tabel3[[#This Row],[Locatie]],Tabel3[[#This Row],[Vloergroep]])</f>
        <v>De VliegenierHarde vloer</v>
      </c>
      <c r="C783" s="69" t="s">
        <v>396</v>
      </c>
      <c r="D783" s="70" t="s">
        <v>805</v>
      </c>
      <c r="E783" s="71" t="s">
        <v>8</v>
      </c>
      <c r="F783" s="72" t="s">
        <v>52</v>
      </c>
      <c r="G783" s="73" t="s">
        <v>95</v>
      </c>
      <c r="H783" s="73" t="s">
        <v>815</v>
      </c>
      <c r="I783" s="73" t="s">
        <v>33</v>
      </c>
      <c r="J783" s="73" t="s">
        <v>902</v>
      </c>
      <c r="K783" s="74">
        <v>14.8</v>
      </c>
      <c r="L783" s="157">
        <v>40</v>
      </c>
      <c r="M783" s="158" t="s">
        <v>879</v>
      </c>
      <c r="N783" s="158">
        <f>IF(Tabel3[[#This Row],[Uitvoerings-
momenten]]=0,0,Tabel3[[#This Row],[M2 vloer ]])</f>
        <v>14.8</v>
      </c>
      <c r="O7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3" s="151">
        <f>Tabel3[[#This Row],[M2 vloer ]]*Tabel3[[#This Row],[Uitvoerings-
momenten]]</f>
        <v>2960</v>
      </c>
      <c r="Q783" s="165">
        <f>VLOOKUP(Tabel3[[#This Row],[Frequentie]],Transformatie!$B$4:$D$12,3,0)</f>
        <v>10</v>
      </c>
      <c r="R783" s="26">
        <f>IF(Tabel3[[#This Row],[M2 op basis van uitvoeringsmomenten]]=0,0,VLOOKUP(Tabel3[[#This Row],[Ruimte categorie]],'4. Normen &amp; Tarieven'!$C$8:$L$27,Tabel3[[#This Row],[Transformatie]],0))</f>
        <v>100</v>
      </c>
      <c r="S783" s="26"/>
      <c r="T783" s="26"/>
      <c r="U783" s="26"/>
      <c r="V783" s="172">
        <f>IF(Tabel3[[#This Row],[Prestatienorm inschrijver]]=0,0,Tabel3[[#This Row],[M2 op basis van uitvoeringsmomenten]]/Tabel3[[#This Row],[Prestatienorm inschrijver]])</f>
        <v>29.6</v>
      </c>
      <c r="W783" s="174">
        <f>Tabel3[[#This Row],[Aantal uur per jaar]]*$V$4</f>
        <v>29.6</v>
      </c>
      <c r="X783" s="76"/>
    </row>
    <row r="784" spans="1:24" ht="14.1" customHeight="1" x14ac:dyDescent="0.25">
      <c r="A784" s="210" t="str">
        <f>_xlfn.CONCAT(Tabel3[[#This Row],[Locatie]],Tabel3[[#This Row],[Vloergroep]])</f>
        <v>De VliegenierHarde vloer</v>
      </c>
      <c r="C784" s="69" t="s">
        <v>396</v>
      </c>
      <c r="D784" s="70" t="s">
        <v>805</v>
      </c>
      <c r="E784" s="71" t="s">
        <v>8</v>
      </c>
      <c r="F784" s="72" t="s">
        <v>54</v>
      </c>
      <c r="G784" s="73" t="s">
        <v>51</v>
      </c>
      <c r="H784" s="73" t="s">
        <v>756</v>
      </c>
      <c r="I784" s="73" t="s">
        <v>33</v>
      </c>
      <c r="J784" s="73" t="s">
        <v>902</v>
      </c>
      <c r="K784" s="74">
        <v>0</v>
      </c>
      <c r="L784" s="157">
        <v>40</v>
      </c>
      <c r="M784" s="158" t="s">
        <v>886</v>
      </c>
      <c r="N784" s="158">
        <f>IF(Tabel3[[#This Row],[Uitvoerings-
momenten]]=0,0,Tabel3[[#This Row],[M2 vloer ]])</f>
        <v>0</v>
      </c>
      <c r="O7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4" s="151">
        <f>Tabel3[[#This Row],[M2 vloer ]]*Tabel3[[#This Row],[Uitvoerings-
momenten]]</f>
        <v>0</v>
      </c>
      <c r="Q784" s="165">
        <f>VLOOKUP(Tabel3[[#This Row],[Frequentie]],Transformatie!$B$4:$D$12,3,0)</f>
        <v>0</v>
      </c>
      <c r="R784" s="26">
        <f>IF(Tabel3[[#This Row],[M2 op basis van uitvoeringsmomenten]]=0,0,VLOOKUP(Tabel3[[#This Row],[Ruimte categorie]],'4. Normen &amp; Tarieven'!$C$8:$L$27,Tabel3[[#This Row],[Transformatie]],0))</f>
        <v>0</v>
      </c>
      <c r="S784" s="26"/>
      <c r="T784" s="26"/>
      <c r="U784" s="26"/>
      <c r="V784" s="172">
        <f>IF(Tabel3[[#This Row],[Prestatienorm inschrijver]]=0,0,Tabel3[[#This Row],[M2 op basis van uitvoeringsmomenten]]/Tabel3[[#This Row],[Prestatienorm inschrijver]])</f>
        <v>0</v>
      </c>
      <c r="W784" s="174">
        <f>Tabel3[[#This Row],[Aantal uur per jaar]]*$V$4</f>
        <v>0</v>
      </c>
      <c r="X784" s="76"/>
    </row>
    <row r="785" spans="1:24" ht="14.1" customHeight="1" x14ac:dyDescent="0.25">
      <c r="A785" s="210" t="str">
        <f>_xlfn.CONCAT(Tabel3[[#This Row],[Locatie]],Tabel3[[#This Row],[Vloergroep]])</f>
        <v>De VliegenierHarde vloer</v>
      </c>
      <c r="C785" s="69" t="s">
        <v>396</v>
      </c>
      <c r="D785" s="70" t="s">
        <v>805</v>
      </c>
      <c r="E785" s="71" t="s">
        <v>8</v>
      </c>
      <c r="F785" s="72" t="s">
        <v>55</v>
      </c>
      <c r="G785" s="73" t="s">
        <v>51</v>
      </c>
      <c r="H785" s="73" t="s">
        <v>756</v>
      </c>
      <c r="I785" s="73" t="s">
        <v>33</v>
      </c>
      <c r="J785" s="73" t="s">
        <v>902</v>
      </c>
      <c r="K785" s="74">
        <v>0</v>
      </c>
      <c r="L785" s="157">
        <v>40</v>
      </c>
      <c r="M785" s="158" t="s">
        <v>886</v>
      </c>
      <c r="N785" s="158">
        <f>IF(Tabel3[[#This Row],[Uitvoerings-
momenten]]=0,0,Tabel3[[#This Row],[M2 vloer ]])</f>
        <v>0</v>
      </c>
      <c r="O7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5" s="151">
        <f>Tabel3[[#This Row],[M2 vloer ]]*Tabel3[[#This Row],[Uitvoerings-
momenten]]</f>
        <v>0</v>
      </c>
      <c r="Q785" s="165">
        <f>VLOOKUP(Tabel3[[#This Row],[Frequentie]],Transformatie!$B$4:$D$12,3,0)</f>
        <v>0</v>
      </c>
      <c r="R785" s="26">
        <f>IF(Tabel3[[#This Row],[M2 op basis van uitvoeringsmomenten]]=0,0,VLOOKUP(Tabel3[[#This Row],[Ruimte categorie]],'4. Normen &amp; Tarieven'!$C$8:$L$27,Tabel3[[#This Row],[Transformatie]],0))</f>
        <v>0</v>
      </c>
      <c r="S785" s="26"/>
      <c r="T785" s="26"/>
      <c r="U785" s="26"/>
      <c r="V785" s="172">
        <f>IF(Tabel3[[#This Row],[Prestatienorm inschrijver]]=0,0,Tabel3[[#This Row],[M2 op basis van uitvoeringsmomenten]]/Tabel3[[#This Row],[Prestatienorm inschrijver]])</f>
        <v>0</v>
      </c>
      <c r="W785" s="174">
        <f>Tabel3[[#This Row],[Aantal uur per jaar]]*$V$4</f>
        <v>0</v>
      </c>
      <c r="X785" s="76"/>
    </row>
    <row r="786" spans="1:24" ht="14.1" customHeight="1" x14ac:dyDescent="0.25">
      <c r="A786" s="210" t="str">
        <f>_xlfn.CONCAT(Tabel3[[#This Row],[Locatie]],Tabel3[[#This Row],[Vloergroep]])</f>
        <v>De VliegenierHarde vloer</v>
      </c>
      <c r="C786" s="69" t="s">
        <v>396</v>
      </c>
      <c r="D786" s="70" t="s">
        <v>805</v>
      </c>
      <c r="E786" s="71" t="s">
        <v>8</v>
      </c>
      <c r="F786" s="72" t="s">
        <v>56</v>
      </c>
      <c r="G786" s="73" t="s">
        <v>58</v>
      </c>
      <c r="H786" s="73" t="s">
        <v>759</v>
      </c>
      <c r="I786" s="73" t="s">
        <v>22</v>
      </c>
      <c r="J786" s="73" t="s">
        <v>902</v>
      </c>
      <c r="K786" s="74">
        <v>4.5</v>
      </c>
      <c r="L786" s="157">
        <v>40</v>
      </c>
      <c r="M786" s="158" t="s">
        <v>879</v>
      </c>
      <c r="N786" s="158">
        <f>IF(Tabel3[[#This Row],[Uitvoerings-
momenten]]=0,0,Tabel3[[#This Row],[M2 vloer ]])</f>
        <v>4.5</v>
      </c>
      <c r="O7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6" s="151">
        <f>Tabel3[[#This Row],[M2 vloer ]]*Tabel3[[#This Row],[Uitvoerings-
momenten]]</f>
        <v>900</v>
      </c>
      <c r="Q786" s="165">
        <f>VLOOKUP(Tabel3[[#This Row],[Frequentie]],Transformatie!$B$4:$D$12,3,0)</f>
        <v>10</v>
      </c>
      <c r="R786" s="26">
        <f>IF(Tabel3[[#This Row],[M2 op basis van uitvoeringsmomenten]]=0,0,VLOOKUP(Tabel3[[#This Row],[Ruimte categorie]],'4. Normen &amp; Tarieven'!$C$8:$L$27,Tabel3[[#This Row],[Transformatie]],0))</f>
        <v>100</v>
      </c>
      <c r="S786" s="26"/>
      <c r="T786" s="26"/>
      <c r="U786" s="26"/>
      <c r="V786" s="172">
        <f>IF(Tabel3[[#This Row],[Prestatienorm inschrijver]]=0,0,Tabel3[[#This Row],[M2 op basis van uitvoeringsmomenten]]/Tabel3[[#This Row],[Prestatienorm inschrijver]])</f>
        <v>9</v>
      </c>
      <c r="W786" s="174">
        <f>Tabel3[[#This Row],[Aantal uur per jaar]]*$V$4</f>
        <v>9</v>
      </c>
      <c r="X786" s="76"/>
    </row>
    <row r="787" spans="1:24" ht="14.1" customHeight="1" x14ac:dyDescent="0.25">
      <c r="A787" s="210" t="str">
        <f>_xlfn.CONCAT(Tabel3[[#This Row],[Locatie]],Tabel3[[#This Row],[Vloergroep]])</f>
        <v>De VliegenierHarde vloer</v>
      </c>
      <c r="C787" s="69" t="s">
        <v>396</v>
      </c>
      <c r="D787" s="70" t="s">
        <v>805</v>
      </c>
      <c r="E787" s="71" t="s">
        <v>8</v>
      </c>
      <c r="F787" s="72" t="s">
        <v>57</v>
      </c>
      <c r="G787" s="73" t="s">
        <v>21</v>
      </c>
      <c r="H787" s="73" t="s">
        <v>759</v>
      </c>
      <c r="I787" s="73" t="s">
        <v>22</v>
      </c>
      <c r="J787" s="73" t="s">
        <v>902</v>
      </c>
      <c r="K787" s="74">
        <v>4.9000000000000004</v>
      </c>
      <c r="L787" s="157">
        <v>40</v>
      </c>
      <c r="M787" s="158" t="s">
        <v>879</v>
      </c>
      <c r="N787" s="158">
        <f>IF(Tabel3[[#This Row],[Uitvoerings-
momenten]]=0,0,Tabel3[[#This Row],[M2 vloer ]])</f>
        <v>4.9000000000000004</v>
      </c>
      <c r="O7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7" s="151">
        <f>Tabel3[[#This Row],[M2 vloer ]]*Tabel3[[#This Row],[Uitvoerings-
momenten]]</f>
        <v>980.00000000000011</v>
      </c>
      <c r="Q787" s="165">
        <f>VLOOKUP(Tabel3[[#This Row],[Frequentie]],Transformatie!$B$4:$D$12,3,0)</f>
        <v>10</v>
      </c>
      <c r="R787" s="26">
        <f>IF(Tabel3[[#This Row],[M2 op basis van uitvoeringsmomenten]]=0,0,VLOOKUP(Tabel3[[#This Row],[Ruimte categorie]],'4. Normen &amp; Tarieven'!$C$8:$L$27,Tabel3[[#This Row],[Transformatie]],0))</f>
        <v>100</v>
      </c>
      <c r="S787" s="26"/>
      <c r="T787" s="26"/>
      <c r="U787" s="26"/>
      <c r="V787" s="172">
        <f>IF(Tabel3[[#This Row],[Prestatienorm inschrijver]]=0,0,Tabel3[[#This Row],[M2 op basis van uitvoeringsmomenten]]/Tabel3[[#This Row],[Prestatienorm inschrijver]])</f>
        <v>9.8000000000000007</v>
      </c>
      <c r="W787" s="174">
        <f>Tabel3[[#This Row],[Aantal uur per jaar]]*$V$4</f>
        <v>9.8000000000000007</v>
      </c>
      <c r="X787" s="76"/>
    </row>
    <row r="788" spans="1:24" ht="14.1" customHeight="1" x14ac:dyDescent="0.25">
      <c r="A788" s="210" t="str">
        <f>_xlfn.CONCAT(Tabel3[[#This Row],[Locatie]],Tabel3[[#This Row],[Vloergroep]])</f>
        <v>De VliegenierHarde vloer</v>
      </c>
      <c r="C788" s="69" t="s">
        <v>396</v>
      </c>
      <c r="D788" s="70" t="s">
        <v>805</v>
      </c>
      <c r="E788" s="71" t="s">
        <v>8</v>
      </c>
      <c r="F788" s="72" t="s">
        <v>59</v>
      </c>
      <c r="G788" s="73" t="s">
        <v>21</v>
      </c>
      <c r="H788" s="73" t="s">
        <v>759</v>
      </c>
      <c r="I788" s="73" t="s">
        <v>22</v>
      </c>
      <c r="J788" s="73" t="s">
        <v>902</v>
      </c>
      <c r="K788" s="74">
        <v>7.7</v>
      </c>
      <c r="L788" s="157">
        <v>40</v>
      </c>
      <c r="M788" s="158" t="s">
        <v>879</v>
      </c>
      <c r="N788" s="158">
        <f>IF(Tabel3[[#This Row],[Uitvoerings-
momenten]]=0,0,Tabel3[[#This Row],[M2 vloer ]])</f>
        <v>7.7</v>
      </c>
      <c r="O7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8" s="151">
        <f>Tabel3[[#This Row],[M2 vloer ]]*Tabel3[[#This Row],[Uitvoerings-
momenten]]</f>
        <v>1540</v>
      </c>
      <c r="Q788" s="165">
        <f>VLOOKUP(Tabel3[[#This Row],[Frequentie]],Transformatie!$B$4:$D$12,3,0)</f>
        <v>10</v>
      </c>
      <c r="R788" s="26">
        <f>IF(Tabel3[[#This Row],[M2 op basis van uitvoeringsmomenten]]=0,0,VLOOKUP(Tabel3[[#This Row],[Ruimte categorie]],'4. Normen &amp; Tarieven'!$C$8:$L$27,Tabel3[[#This Row],[Transformatie]],0))</f>
        <v>100</v>
      </c>
      <c r="S788" s="26"/>
      <c r="T788" s="26"/>
      <c r="U788" s="26"/>
      <c r="V788" s="172">
        <f>IF(Tabel3[[#This Row],[Prestatienorm inschrijver]]=0,0,Tabel3[[#This Row],[M2 op basis van uitvoeringsmomenten]]/Tabel3[[#This Row],[Prestatienorm inschrijver]])</f>
        <v>15.4</v>
      </c>
      <c r="W788" s="174">
        <f>Tabel3[[#This Row],[Aantal uur per jaar]]*$V$4</f>
        <v>15.4</v>
      </c>
      <c r="X788" s="76"/>
    </row>
    <row r="789" spans="1:24" ht="14.1" customHeight="1" x14ac:dyDescent="0.25">
      <c r="A789" s="210" t="str">
        <f>_xlfn.CONCAT(Tabel3[[#This Row],[Locatie]],Tabel3[[#This Row],[Vloergroep]])</f>
        <v>De VliegenierHarde vloer</v>
      </c>
      <c r="C789" s="69" t="s">
        <v>396</v>
      </c>
      <c r="D789" s="70" t="s">
        <v>805</v>
      </c>
      <c r="E789" s="71" t="s">
        <v>8</v>
      </c>
      <c r="F789" s="72" t="s">
        <v>61</v>
      </c>
      <c r="G789" s="73" t="s">
        <v>51</v>
      </c>
      <c r="H789" s="73" t="s">
        <v>756</v>
      </c>
      <c r="I789" s="73" t="s">
        <v>33</v>
      </c>
      <c r="J789" s="73" t="s">
        <v>902</v>
      </c>
      <c r="K789" s="74">
        <v>0</v>
      </c>
      <c r="L789" s="157">
        <v>40</v>
      </c>
      <c r="M789" s="158" t="s">
        <v>886</v>
      </c>
      <c r="N789" s="158">
        <f>IF(Tabel3[[#This Row],[Uitvoerings-
momenten]]=0,0,Tabel3[[#This Row],[M2 vloer ]])</f>
        <v>0</v>
      </c>
      <c r="O7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9" s="151">
        <f>Tabel3[[#This Row],[M2 vloer ]]*Tabel3[[#This Row],[Uitvoerings-
momenten]]</f>
        <v>0</v>
      </c>
      <c r="Q789" s="165">
        <f>VLOOKUP(Tabel3[[#This Row],[Frequentie]],Transformatie!$B$4:$D$12,3,0)</f>
        <v>0</v>
      </c>
      <c r="R789" s="26">
        <f>IF(Tabel3[[#This Row],[M2 op basis van uitvoeringsmomenten]]=0,0,VLOOKUP(Tabel3[[#This Row],[Ruimte categorie]],'4. Normen &amp; Tarieven'!$C$8:$L$27,Tabel3[[#This Row],[Transformatie]],0))</f>
        <v>0</v>
      </c>
      <c r="S789" s="26"/>
      <c r="T789" s="26"/>
      <c r="U789" s="26"/>
      <c r="V789" s="172">
        <f>IF(Tabel3[[#This Row],[Prestatienorm inschrijver]]=0,0,Tabel3[[#This Row],[M2 op basis van uitvoeringsmomenten]]/Tabel3[[#This Row],[Prestatienorm inschrijver]])</f>
        <v>0</v>
      </c>
      <c r="W789" s="174">
        <f>Tabel3[[#This Row],[Aantal uur per jaar]]*$V$4</f>
        <v>0</v>
      </c>
      <c r="X789" s="76"/>
    </row>
    <row r="790" spans="1:24" ht="14.1" customHeight="1" x14ac:dyDescent="0.25">
      <c r="A790" s="210" t="str">
        <f>_xlfn.CONCAT(Tabel3[[#This Row],[Locatie]],Tabel3[[#This Row],[Vloergroep]])</f>
        <v>De VliegenierHarde vloer</v>
      </c>
      <c r="C790" s="69" t="s">
        <v>396</v>
      </c>
      <c r="D790" s="70" t="s">
        <v>805</v>
      </c>
      <c r="E790" s="71" t="s">
        <v>8</v>
      </c>
      <c r="F790" s="72" t="s">
        <v>96</v>
      </c>
      <c r="G790" s="73" t="s">
        <v>27</v>
      </c>
      <c r="H790" s="73" t="s">
        <v>761</v>
      </c>
      <c r="I790" s="73" t="s">
        <v>33</v>
      </c>
      <c r="J790" s="73" t="s">
        <v>902</v>
      </c>
      <c r="K790" s="74">
        <v>7.9</v>
      </c>
      <c r="L790" s="157">
        <v>40</v>
      </c>
      <c r="M790" s="158" t="s">
        <v>879</v>
      </c>
      <c r="N790" s="158">
        <f>IF(Tabel3[[#This Row],[Uitvoerings-
momenten]]=0,0,Tabel3[[#This Row],[M2 vloer ]])</f>
        <v>7.9</v>
      </c>
      <c r="O7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0" s="151">
        <f>Tabel3[[#This Row],[M2 vloer ]]*Tabel3[[#This Row],[Uitvoerings-
momenten]]</f>
        <v>1580</v>
      </c>
      <c r="Q790" s="165">
        <f>VLOOKUP(Tabel3[[#This Row],[Frequentie]],Transformatie!$B$4:$D$12,3,0)</f>
        <v>10</v>
      </c>
      <c r="R790" s="26">
        <f>IF(Tabel3[[#This Row],[M2 op basis van uitvoeringsmomenten]]=0,0,VLOOKUP(Tabel3[[#This Row],[Ruimte categorie]],'4. Normen &amp; Tarieven'!$C$8:$L$27,Tabel3[[#This Row],[Transformatie]],0))</f>
        <v>100</v>
      </c>
      <c r="S790" s="26"/>
      <c r="T790" s="26"/>
      <c r="U790" s="26"/>
      <c r="V790" s="172">
        <f>IF(Tabel3[[#This Row],[Prestatienorm inschrijver]]=0,0,Tabel3[[#This Row],[M2 op basis van uitvoeringsmomenten]]/Tabel3[[#This Row],[Prestatienorm inschrijver]])</f>
        <v>15.8</v>
      </c>
      <c r="W790" s="174">
        <f>Tabel3[[#This Row],[Aantal uur per jaar]]*$V$4</f>
        <v>15.8</v>
      </c>
      <c r="X790" s="76"/>
    </row>
    <row r="791" spans="1:24" ht="14.1" customHeight="1" x14ac:dyDescent="0.25">
      <c r="A791" s="210" t="str">
        <f>_xlfn.CONCAT(Tabel3[[#This Row],[Locatie]],Tabel3[[#This Row],[Vloergroep]])</f>
        <v>De VliegenierHarde vloer</v>
      </c>
      <c r="C791" s="69" t="s">
        <v>396</v>
      </c>
      <c r="D791" s="70" t="s">
        <v>805</v>
      </c>
      <c r="E791" s="71" t="s">
        <v>8</v>
      </c>
      <c r="F791" s="72" t="s">
        <v>97</v>
      </c>
      <c r="G791" s="73" t="s">
        <v>21</v>
      </c>
      <c r="H791" s="73" t="s">
        <v>759</v>
      </c>
      <c r="I791" s="73" t="s">
        <v>22</v>
      </c>
      <c r="J791" s="73" t="s">
        <v>902</v>
      </c>
      <c r="K791" s="74">
        <v>8.1999999999999993</v>
      </c>
      <c r="L791" s="157">
        <v>40</v>
      </c>
      <c r="M791" s="158" t="s">
        <v>879</v>
      </c>
      <c r="N791" s="158">
        <f>IF(Tabel3[[#This Row],[Uitvoerings-
momenten]]=0,0,Tabel3[[#This Row],[M2 vloer ]])</f>
        <v>8.1999999999999993</v>
      </c>
      <c r="O7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1" s="151">
        <f>Tabel3[[#This Row],[M2 vloer ]]*Tabel3[[#This Row],[Uitvoerings-
momenten]]</f>
        <v>1639.9999999999998</v>
      </c>
      <c r="Q791" s="165">
        <f>VLOOKUP(Tabel3[[#This Row],[Frequentie]],Transformatie!$B$4:$D$12,3,0)</f>
        <v>10</v>
      </c>
      <c r="R791" s="26">
        <f>IF(Tabel3[[#This Row],[M2 op basis van uitvoeringsmomenten]]=0,0,VLOOKUP(Tabel3[[#This Row],[Ruimte categorie]],'4. Normen &amp; Tarieven'!$C$8:$L$27,Tabel3[[#This Row],[Transformatie]],0))</f>
        <v>100</v>
      </c>
      <c r="S791" s="26"/>
      <c r="T791" s="26"/>
      <c r="U791" s="26"/>
      <c r="V791" s="172">
        <f>IF(Tabel3[[#This Row],[Prestatienorm inschrijver]]=0,0,Tabel3[[#This Row],[M2 op basis van uitvoeringsmomenten]]/Tabel3[[#This Row],[Prestatienorm inschrijver]])</f>
        <v>16.399999999999999</v>
      </c>
      <c r="W791" s="174">
        <f>Tabel3[[#This Row],[Aantal uur per jaar]]*$V$4</f>
        <v>16.399999999999999</v>
      </c>
      <c r="X791" s="76"/>
    </row>
    <row r="792" spans="1:24" ht="14.1" customHeight="1" x14ac:dyDescent="0.25">
      <c r="A792" s="210" t="str">
        <f>_xlfn.CONCAT(Tabel3[[#This Row],[Locatie]],Tabel3[[#This Row],[Vloergroep]])</f>
        <v>De VliegenierTapijt</v>
      </c>
      <c r="C792" s="69" t="s">
        <v>396</v>
      </c>
      <c r="D792" s="70" t="s">
        <v>805</v>
      </c>
      <c r="E792" s="71" t="s">
        <v>8</v>
      </c>
      <c r="F792" s="72" t="s">
        <v>98</v>
      </c>
      <c r="G792" s="73" t="s">
        <v>150</v>
      </c>
      <c r="H792" s="73" t="s">
        <v>761</v>
      </c>
      <c r="I792" s="73" t="s">
        <v>14</v>
      </c>
      <c r="J792" s="73" t="s">
        <v>14</v>
      </c>
      <c r="K792" s="74">
        <v>13.4</v>
      </c>
      <c r="L792" s="157">
        <v>40</v>
      </c>
      <c r="M792" s="158" t="s">
        <v>879</v>
      </c>
      <c r="N792" s="158">
        <f>IF(Tabel3[[#This Row],[Uitvoerings-
momenten]]=0,0,Tabel3[[#This Row],[M2 vloer ]])</f>
        <v>13.4</v>
      </c>
      <c r="O7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2" s="151">
        <f>Tabel3[[#This Row],[M2 vloer ]]*Tabel3[[#This Row],[Uitvoerings-
momenten]]</f>
        <v>2680</v>
      </c>
      <c r="Q792" s="165">
        <f>VLOOKUP(Tabel3[[#This Row],[Frequentie]],Transformatie!$B$4:$D$12,3,0)</f>
        <v>10</v>
      </c>
      <c r="R792" s="26">
        <f>IF(Tabel3[[#This Row],[M2 op basis van uitvoeringsmomenten]]=0,0,VLOOKUP(Tabel3[[#This Row],[Ruimte categorie]],'4. Normen &amp; Tarieven'!$C$8:$L$27,Tabel3[[#This Row],[Transformatie]],0))</f>
        <v>100</v>
      </c>
      <c r="S792" s="26"/>
      <c r="T792" s="26"/>
      <c r="U792" s="26"/>
      <c r="V792" s="172">
        <f>IF(Tabel3[[#This Row],[Prestatienorm inschrijver]]=0,0,Tabel3[[#This Row],[M2 op basis van uitvoeringsmomenten]]/Tabel3[[#This Row],[Prestatienorm inschrijver]])</f>
        <v>26.8</v>
      </c>
      <c r="W792" s="174">
        <f>Tabel3[[#This Row],[Aantal uur per jaar]]*$V$4</f>
        <v>26.8</v>
      </c>
      <c r="X792" s="78"/>
    </row>
    <row r="793" spans="1:24" ht="14.1" customHeight="1" x14ac:dyDescent="0.25">
      <c r="A793" s="210" t="str">
        <f>_xlfn.CONCAT(Tabel3[[#This Row],[Locatie]],Tabel3[[#This Row],[Vloergroep]])</f>
        <v>De VliegenierHarde vloer</v>
      </c>
      <c r="C793" s="69" t="s">
        <v>396</v>
      </c>
      <c r="D793" s="70" t="s">
        <v>805</v>
      </c>
      <c r="E793" s="71" t="s">
        <v>8</v>
      </c>
      <c r="F793" s="72" t="s">
        <v>99</v>
      </c>
      <c r="G793" s="73" t="s">
        <v>16</v>
      </c>
      <c r="H793" s="73" t="s">
        <v>761</v>
      </c>
      <c r="I793" s="73" t="s">
        <v>33</v>
      </c>
      <c r="J793" s="73" t="s">
        <v>902</v>
      </c>
      <c r="K793" s="74">
        <v>99.1</v>
      </c>
      <c r="L793" s="157">
        <v>40</v>
      </c>
      <c r="M793" s="158" t="s">
        <v>879</v>
      </c>
      <c r="N793" s="158">
        <f>IF(Tabel3[[#This Row],[Uitvoerings-
momenten]]=0,0,Tabel3[[#This Row],[M2 vloer ]])</f>
        <v>99.1</v>
      </c>
      <c r="O7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3" s="151">
        <f>Tabel3[[#This Row],[M2 vloer ]]*Tabel3[[#This Row],[Uitvoerings-
momenten]]</f>
        <v>19820</v>
      </c>
      <c r="Q793" s="165">
        <f>VLOOKUP(Tabel3[[#This Row],[Frequentie]],Transformatie!$B$4:$D$12,3,0)</f>
        <v>10</v>
      </c>
      <c r="R793" s="26">
        <f>IF(Tabel3[[#This Row],[M2 op basis van uitvoeringsmomenten]]=0,0,VLOOKUP(Tabel3[[#This Row],[Ruimte categorie]],'4. Normen &amp; Tarieven'!$C$8:$L$27,Tabel3[[#This Row],[Transformatie]],0))</f>
        <v>100</v>
      </c>
      <c r="S793" s="26"/>
      <c r="T793" s="26"/>
      <c r="U793" s="26"/>
      <c r="V793" s="172">
        <f>IF(Tabel3[[#This Row],[Prestatienorm inschrijver]]=0,0,Tabel3[[#This Row],[M2 op basis van uitvoeringsmomenten]]/Tabel3[[#This Row],[Prestatienorm inschrijver]])</f>
        <v>198.2</v>
      </c>
      <c r="W793" s="174">
        <f>Tabel3[[#This Row],[Aantal uur per jaar]]*$V$4</f>
        <v>198.2</v>
      </c>
      <c r="X793" s="76"/>
    </row>
    <row r="794" spans="1:24" ht="14.1" customHeight="1" x14ac:dyDescent="0.25">
      <c r="A794" s="210" t="str">
        <f>_xlfn.CONCAT(Tabel3[[#This Row],[Locatie]],Tabel3[[#This Row],[Vloergroep]])</f>
        <v>De VliegenierHarde vloer</v>
      </c>
      <c r="C794" s="69" t="s">
        <v>396</v>
      </c>
      <c r="D794" s="70" t="s">
        <v>805</v>
      </c>
      <c r="E794" s="71" t="s">
        <v>8</v>
      </c>
      <c r="F794" s="72" t="s">
        <v>100</v>
      </c>
      <c r="G794" s="73" t="s">
        <v>41</v>
      </c>
      <c r="H794" s="73" t="s">
        <v>658</v>
      </c>
      <c r="I794" s="73" t="s">
        <v>33</v>
      </c>
      <c r="J794" s="73" t="s">
        <v>902</v>
      </c>
      <c r="K794" s="74">
        <v>52.3</v>
      </c>
      <c r="L794" s="157">
        <v>40</v>
      </c>
      <c r="M794" s="158" t="s">
        <v>879</v>
      </c>
      <c r="N794" s="158">
        <f>IF(Tabel3[[#This Row],[Uitvoerings-
momenten]]=0,0,Tabel3[[#This Row],[M2 vloer ]])</f>
        <v>52.3</v>
      </c>
      <c r="O7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4" s="151">
        <f>Tabel3[[#This Row],[M2 vloer ]]*Tabel3[[#This Row],[Uitvoerings-
momenten]]</f>
        <v>10460</v>
      </c>
      <c r="Q794" s="165">
        <f>VLOOKUP(Tabel3[[#This Row],[Frequentie]],Transformatie!$B$4:$D$12,3,0)</f>
        <v>10</v>
      </c>
      <c r="R794" s="26">
        <f>IF(Tabel3[[#This Row],[M2 op basis van uitvoeringsmomenten]]=0,0,VLOOKUP(Tabel3[[#This Row],[Ruimte categorie]],'4. Normen &amp; Tarieven'!$C$8:$L$27,Tabel3[[#This Row],[Transformatie]],0))</f>
        <v>100</v>
      </c>
      <c r="S794" s="26"/>
      <c r="T794" s="26"/>
      <c r="U794" s="26"/>
      <c r="V794" s="172">
        <f>IF(Tabel3[[#This Row],[Prestatienorm inschrijver]]=0,0,Tabel3[[#This Row],[M2 op basis van uitvoeringsmomenten]]/Tabel3[[#This Row],[Prestatienorm inschrijver]])</f>
        <v>104.6</v>
      </c>
      <c r="W794" s="174">
        <f>Tabel3[[#This Row],[Aantal uur per jaar]]*$V$4</f>
        <v>104.6</v>
      </c>
      <c r="X794" s="76"/>
    </row>
    <row r="795" spans="1:24" ht="14.1" customHeight="1" x14ac:dyDescent="0.25">
      <c r="A795" s="210" t="str">
        <f>_xlfn.CONCAT(Tabel3[[#This Row],[Locatie]],Tabel3[[#This Row],[Vloergroep]])</f>
        <v>De VliegenierHarde vloer</v>
      </c>
      <c r="C795" s="69" t="s">
        <v>396</v>
      </c>
      <c r="D795" s="70" t="s">
        <v>805</v>
      </c>
      <c r="E795" s="71" t="s">
        <v>8</v>
      </c>
      <c r="F795" s="72" t="s">
        <v>102</v>
      </c>
      <c r="G795" s="73" t="s">
        <v>41</v>
      </c>
      <c r="H795" s="73" t="s">
        <v>658</v>
      </c>
      <c r="I795" s="73" t="s">
        <v>33</v>
      </c>
      <c r="J795" s="73" t="s">
        <v>902</v>
      </c>
      <c r="K795" s="74">
        <v>51.2</v>
      </c>
      <c r="L795" s="157">
        <v>40</v>
      </c>
      <c r="M795" s="158" t="s">
        <v>879</v>
      </c>
      <c r="N795" s="158">
        <f>IF(Tabel3[[#This Row],[Uitvoerings-
momenten]]=0,0,Tabel3[[#This Row],[M2 vloer ]])</f>
        <v>51.2</v>
      </c>
      <c r="O7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5" s="151">
        <f>Tabel3[[#This Row],[M2 vloer ]]*Tabel3[[#This Row],[Uitvoerings-
momenten]]</f>
        <v>10240</v>
      </c>
      <c r="Q795" s="165">
        <f>VLOOKUP(Tabel3[[#This Row],[Frequentie]],Transformatie!$B$4:$D$12,3,0)</f>
        <v>10</v>
      </c>
      <c r="R795" s="26">
        <f>IF(Tabel3[[#This Row],[M2 op basis van uitvoeringsmomenten]]=0,0,VLOOKUP(Tabel3[[#This Row],[Ruimte categorie]],'4. Normen &amp; Tarieven'!$C$8:$L$27,Tabel3[[#This Row],[Transformatie]],0))</f>
        <v>100</v>
      </c>
      <c r="S795" s="26"/>
      <c r="T795" s="26"/>
      <c r="U795" s="26"/>
      <c r="V795" s="172">
        <f>IF(Tabel3[[#This Row],[Prestatienorm inschrijver]]=0,0,Tabel3[[#This Row],[M2 op basis van uitvoeringsmomenten]]/Tabel3[[#This Row],[Prestatienorm inschrijver]])</f>
        <v>102.4</v>
      </c>
      <c r="W795" s="174">
        <f>Tabel3[[#This Row],[Aantal uur per jaar]]*$V$4</f>
        <v>102.4</v>
      </c>
      <c r="X795" s="76"/>
    </row>
    <row r="796" spans="1:24" ht="14.1" customHeight="1" x14ac:dyDescent="0.25">
      <c r="A796" s="210" t="str">
        <f>_xlfn.CONCAT(Tabel3[[#This Row],[Locatie]],Tabel3[[#This Row],[Vloergroep]])</f>
        <v>De VliegenierHarde vloer</v>
      </c>
      <c r="C796" s="69" t="s">
        <v>396</v>
      </c>
      <c r="D796" s="70" t="s">
        <v>805</v>
      </c>
      <c r="E796" s="71" t="s">
        <v>8</v>
      </c>
      <c r="F796" s="72" t="s">
        <v>103</v>
      </c>
      <c r="G796" s="73" t="s">
        <v>41</v>
      </c>
      <c r="H796" s="73" t="s">
        <v>658</v>
      </c>
      <c r="I796" s="73" t="s">
        <v>33</v>
      </c>
      <c r="J796" s="73" t="s">
        <v>902</v>
      </c>
      <c r="K796" s="74">
        <v>51.2</v>
      </c>
      <c r="L796" s="157">
        <v>40</v>
      </c>
      <c r="M796" s="158" t="s">
        <v>879</v>
      </c>
      <c r="N796" s="158">
        <f>IF(Tabel3[[#This Row],[Uitvoerings-
momenten]]=0,0,Tabel3[[#This Row],[M2 vloer ]])</f>
        <v>51.2</v>
      </c>
      <c r="O7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6" s="151">
        <f>Tabel3[[#This Row],[M2 vloer ]]*Tabel3[[#This Row],[Uitvoerings-
momenten]]</f>
        <v>10240</v>
      </c>
      <c r="Q796" s="165">
        <f>VLOOKUP(Tabel3[[#This Row],[Frequentie]],Transformatie!$B$4:$D$12,3,0)</f>
        <v>10</v>
      </c>
      <c r="R796" s="26">
        <f>IF(Tabel3[[#This Row],[M2 op basis van uitvoeringsmomenten]]=0,0,VLOOKUP(Tabel3[[#This Row],[Ruimte categorie]],'4. Normen &amp; Tarieven'!$C$8:$L$27,Tabel3[[#This Row],[Transformatie]],0))</f>
        <v>100</v>
      </c>
      <c r="S796" s="26"/>
      <c r="T796" s="26"/>
      <c r="U796" s="26"/>
      <c r="V796" s="172">
        <f>IF(Tabel3[[#This Row],[Prestatienorm inschrijver]]=0,0,Tabel3[[#This Row],[M2 op basis van uitvoeringsmomenten]]/Tabel3[[#This Row],[Prestatienorm inschrijver]])</f>
        <v>102.4</v>
      </c>
      <c r="W796" s="174">
        <f>Tabel3[[#This Row],[Aantal uur per jaar]]*$V$4</f>
        <v>102.4</v>
      </c>
      <c r="X796" s="76"/>
    </row>
    <row r="797" spans="1:24" ht="14.1" customHeight="1" x14ac:dyDescent="0.25">
      <c r="A797" s="210" t="str">
        <f>_xlfn.CONCAT(Tabel3[[#This Row],[Locatie]],Tabel3[[#This Row],[Vloergroep]])</f>
        <v>De VliegenierHarde vloer</v>
      </c>
      <c r="C797" s="69" t="s">
        <v>396</v>
      </c>
      <c r="D797" s="70" t="s">
        <v>805</v>
      </c>
      <c r="E797" s="71" t="s">
        <v>8</v>
      </c>
      <c r="F797" s="72" t="s">
        <v>104</v>
      </c>
      <c r="G797" s="73" t="s">
        <v>21</v>
      </c>
      <c r="H797" s="73" t="s">
        <v>759</v>
      </c>
      <c r="I797" s="73" t="s">
        <v>22</v>
      </c>
      <c r="J797" s="73" t="s">
        <v>902</v>
      </c>
      <c r="K797" s="74">
        <v>10.5</v>
      </c>
      <c r="L797" s="157">
        <v>40</v>
      </c>
      <c r="M797" s="158" t="s">
        <v>879</v>
      </c>
      <c r="N797" s="158">
        <f>IF(Tabel3[[#This Row],[Uitvoerings-
momenten]]=0,0,Tabel3[[#This Row],[M2 vloer ]])</f>
        <v>10.5</v>
      </c>
      <c r="O7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7" s="151">
        <f>Tabel3[[#This Row],[M2 vloer ]]*Tabel3[[#This Row],[Uitvoerings-
momenten]]</f>
        <v>2100</v>
      </c>
      <c r="Q797" s="165">
        <f>VLOOKUP(Tabel3[[#This Row],[Frequentie]],Transformatie!$B$4:$D$12,3,0)</f>
        <v>10</v>
      </c>
      <c r="R797" s="26">
        <f>IF(Tabel3[[#This Row],[M2 op basis van uitvoeringsmomenten]]=0,0,VLOOKUP(Tabel3[[#This Row],[Ruimte categorie]],'4. Normen &amp; Tarieven'!$C$8:$L$27,Tabel3[[#This Row],[Transformatie]],0))</f>
        <v>100</v>
      </c>
      <c r="S797" s="26"/>
      <c r="T797" s="26"/>
      <c r="U797" s="26"/>
      <c r="V797" s="172">
        <f>IF(Tabel3[[#This Row],[Prestatienorm inschrijver]]=0,0,Tabel3[[#This Row],[M2 op basis van uitvoeringsmomenten]]/Tabel3[[#This Row],[Prestatienorm inschrijver]])</f>
        <v>21</v>
      </c>
      <c r="W797" s="174">
        <f>Tabel3[[#This Row],[Aantal uur per jaar]]*$V$4</f>
        <v>21</v>
      </c>
      <c r="X797" s="76"/>
    </row>
    <row r="798" spans="1:24" ht="14.1" customHeight="1" x14ac:dyDescent="0.25">
      <c r="A798" s="210" t="str">
        <f>_xlfn.CONCAT(Tabel3[[#This Row],[Locatie]],Tabel3[[#This Row],[Vloergroep]])</f>
        <v>De VliegenierHarde vloer</v>
      </c>
      <c r="C798" s="69" t="s">
        <v>396</v>
      </c>
      <c r="D798" s="70" t="s">
        <v>805</v>
      </c>
      <c r="E798" s="71" t="s">
        <v>8</v>
      </c>
      <c r="F798" s="72" t="s">
        <v>105</v>
      </c>
      <c r="G798" s="73" t="s">
        <v>51</v>
      </c>
      <c r="H798" s="73" t="s">
        <v>756</v>
      </c>
      <c r="I798" s="73" t="s">
        <v>33</v>
      </c>
      <c r="J798" s="73" t="s">
        <v>902</v>
      </c>
      <c r="K798" s="74">
        <v>8.6</v>
      </c>
      <c r="L798" s="157">
        <v>40</v>
      </c>
      <c r="M798" s="158" t="s">
        <v>886</v>
      </c>
      <c r="N798" s="158">
        <f>IF(Tabel3[[#This Row],[Uitvoerings-
momenten]]=0,0,Tabel3[[#This Row],[M2 vloer ]])</f>
        <v>0</v>
      </c>
      <c r="O7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8" s="151">
        <f>Tabel3[[#This Row],[M2 vloer ]]*Tabel3[[#This Row],[Uitvoerings-
momenten]]</f>
        <v>0</v>
      </c>
      <c r="Q798" s="165">
        <f>VLOOKUP(Tabel3[[#This Row],[Frequentie]],Transformatie!$B$4:$D$12,3,0)</f>
        <v>0</v>
      </c>
      <c r="R798" s="26">
        <f>IF(Tabel3[[#This Row],[M2 op basis van uitvoeringsmomenten]]=0,0,VLOOKUP(Tabel3[[#This Row],[Ruimte categorie]],'4. Normen &amp; Tarieven'!$C$8:$L$27,Tabel3[[#This Row],[Transformatie]],0))</f>
        <v>0</v>
      </c>
      <c r="S798" s="26"/>
      <c r="T798" s="26"/>
      <c r="U798" s="26"/>
      <c r="V798" s="172">
        <f>IF(Tabel3[[#This Row],[Prestatienorm inschrijver]]=0,0,Tabel3[[#This Row],[M2 op basis van uitvoeringsmomenten]]/Tabel3[[#This Row],[Prestatienorm inschrijver]])</f>
        <v>0</v>
      </c>
      <c r="W798" s="174">
        <f>Tabel3[[#This Row],[Aantal uur per jaar]]*$V$4</f>
        <v>0</v>
      </c>
      <c r="X798" s="76"/>
    </row>
    <row r="799" spans="1:24" ht="14.1" customHeight="1" x14ac:dyDescent="0.25">
      <c r="A799" s="210" t="str">
        <f>_xlfn.CONCAT(Tabel3[[#This Row],[Locatie]],Tabel3[[#This Row],[Vloergroep]])</f>
        <v>De VliegenierHarde vloer</v>
      </c>
      <c r="C799" s="69" t="s">
        <v>396</v>
      </c>
      <c r="D799" s="70" t="s">
        <v>805</v>
      </c>
      <c r="E799" s="71" t="s">
        <v>8</v>
      </c>
      <c r="F799" s="72" t="s">
        <v>106</v>
      </c>
      <c r="G799" s="73" t="s">
        <v>51</v>
      </c>
      <c r="H799" s="73" t="s">
        <v>756</v>
      </c>
      <c r="I799" s="73" t="s">
        <v>33</v>
      </c>
      <c r="J799" s="73" t="s">
        <v>902</v>
      </c>
      <c r="K799" s="74">
        <v>0</v>
      </c>
      <c r="L799" s="157">
        <v>40</v>
      </c>
      <c r="M799" s="158" t="s">
        <v>886</v>
      </c>
      <c r="N799" s="158">
        <f>IF(Tabel3[[#This Row],[Uitvoerings-
momenten]]=0,0,Tabel3[[#This Row],[M2 vloer ]])</f>
        <v>0</v>
      </c>
      <c r="O7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9" s="151">
        <f>Tabel3[[#This Row],[M2 vloer ]]*Tabel3[[#This Row],[Uitvoerings-
momenten]]</f>
        <v>0</v>
      </c>
      <c r="Q799" s="165">
        <f>VLOOKUP(Tabel3[[#This Row],[Frequentie]],Transformatie!$B$4:$D$12,3,0)</f>
        <v>0</v>
      </c>
      <c r="R799" s="26">
        <f>IF(Tabel3[[#This Row],[M2 op basis van uitvoeringsmomenten]]=0,0,VLOOKUP(Tabel3[[#This Row],[Ruimte categorie]],'4. Normen &amp; Tarieven'!$C$8:$L$27,Tabel3[[#This Row],[Transformatie]],0))</f>
        <v>0</v>
      </c>
      <c r="S799" s="26"/>
      <c r="T799" s="26"/>
      <c r="U799" s="26"/>
      <c r="V799" s="172">
        <f>IF(Tabel3[[#This Row],[Prestatienorm inschrijver]]=0,0,Tabel3[[#This Row],[M2 op basis van uitvoeringsmomenten]]/Tabel3[[#This Row],[Prestatienorm inschrijver]])</f>
        <v>0</v>
      </c>
      <c r="W799" s="174">
        <f>Tabel3[[#This Row],[Aantal uur per jaar]]*$V$4</f>
        <v>0</v>
      </c>
      <c r="X799" s="76"/>
    </row>
    <row r="800" spans="1:24" ht="14.1" customHeight="1" x14ac:dyDescent="0.25">
      <c r="A800" s="210" t="str">
        <f>_xlfn.CONCAT(Tabel3[[#This Row],[Locatie]],Tabel3[[#This Row],[Vloergroep]])</f>
        <v>De VliegenierTapijt</v>
      </c>
      <c r="C800" s="69" t="s">
        <v>396</v>
      </c>
      <c r="D800" s="70" t="s">
        <v>805</v>
      </c>
      <c r="E800" s="71" t="s">
        <v>8</v>
      </c>
      <c r="F800" s="72" t="s">
        <v>108</v>
      </c>
      <c r="G800" s="73" t="s">
        <v>150</v>
      </c>
      <c r="H800" s="73" t="s">
        <v>761</v>
      </c>
      <c r="I800" s="73" t="s">
        <v>14</v>
      </c>
      <c r="J800" s="73" t="s">
        <v>14</v>
      </c>
      <c r="K800" s="74">
        <v>8.6</v>
      </c>
      <c r="L800" s="157">
        <v>40</v>
      </c>
      <c r="M800" s="158" t="s">
        <v>879</v>
      </c>
      <c r="N800" s="158">
        <f>IF(Tabel3[[#This Row],[Uitvoerings-
momenten]]=0,0,Tabel3[[#This Row],[M2 vloer ]])</f>
        <v>8.6</v>
      </c>
      <c r="O8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0" s="151">
        <f>Tabel3[[#This Row],[M2 vloer ]]*Tabel3[[#This Row],[Uitvoerings-
momenten]]</f>
        <v>1720</v>
      </c>
      <c r="Q800" s="165">
        <f>VLOOKUP(Tabel3[[#This Row],[Frequentie]],Transformatie!$B$4:$D$12,3,0)</f>
        <v>10</v>
      </c>
      <c r="R800" s="26">
        <f>IF(Tabel3[[#This Row],[M2 op basis van uitvoeringsmomenten]]=0,0,VLOOKUP(Tabel3[[#This Row],[Ruimte categorie]],'4. Normen &amp; Tarieven'!$C$8:$L$27,Tabel3[[#This Row],[Transformatie]],0))</f>
        <v>100</v>
      </c>
      <c r="S800" s="26"/>
      <c r="T800" s="26"/>
      <c r="U800" s="26"/>
      <c r="V800" s="172">
        <f>IF(Tabel3[[#This Row],[Prestatienorm inschrijver]]=0,0,Tabel3[[#This Row],[M2 op basis van uitvoeringsmomenten]]/Tabel3[[#This Row],[Prestatienorm inschrijver]])</f>
        <v>17.2</v>
      </c>
      <c r="W800" s="174">
        <f>Tabel3[[#This Row],[Aantal uur per jaar]]*$V$4</f>
        <v>17.2</v>
      </c>
      <c r="X800" s="78"/>
    </row>
    <row r="801" spans="1:24" ht="14.1" customHeight="1" x14ac:dyDescent="0.25">
      <c r="A801" s="210" t="str">
        <f>_xlfn.CONCAT(Tabel3[[#This Row],[Locatie]],Tabel3[[#This Row],[Vloergroep]])</f>
        <v>De VliegenierHarde vloer</v>
      </c>
      <c r="C801" s="69" t="s">
        <v>396</v>
      </c>
      <c r="D801" s="70" t="s">
        <v>805</v>
      </c>
      <c r="E801" s="71" t="s">
        <v>8</v>
      </c>
      <c r="F801" s="72" t="s">
        <v>109</v>
      </c>
      <c r="G801" s="70" t="s">
        <v>19</v>
      </c>
      <c r="H801" s="73" t="s">
        <v>761</v>
      </c>
      <c r="I801" s="73" t="s">
        <v>33</v>
      </c>
      <c r="J801" s="73" t="s">
        <v>902</v>
      </c>
      <c r="K801" s="74">
        <v>111.7</v>
      </c>
      <c r="L801" s="157">
        <v>40</v>
      </c>
      <c r="M801" s="158" t="s">
        <v>879</v>
      </c>
      <c r="N801" s="158">
        <f>IF(Tabel3[[#This Row],[Uitvoerings-
momenten]]=0,0,Tabel3[[#This Row],[M2 vloer ]])</f>
        <v>111.7</v>
      </c>
      <c r="O8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1" s="151">
        <f>Tabel3[[#This Row],[M2 vloer ]]*Tabel3[[#This Row],[Uitvoerings-
momenten]]</f>
        <v>22340</v>
      </c>
      <c r="Q801" s="165">
        <f>VLOOKUP(Tabel3[[#This Row],[Frequentie]],Transformatie!$B$4:$D$12,3,0)</f>
        <v>10</v>
      </c>
      <c r="R801" s="26">
        <f>IF(Tabel3[[#This Row],[M2 op basis van uitvoeringsmomenten]]=0,0,VLOOKUP(Tabel3[[#This Row],[Ruimte categorie]],'4. Normen &amp; Tarieven'!$C$8:$L$27,Tabel3[[#This Row],[Transformatie]],0))</f>
        <v>100</v>
      </c>
      <c r="S801" s="26"/>
      <c r="T801" s="26"/>
      <c r="U801" s="26"/>
      <c r="V801" s="172">
        <f>IF(Tabel3[[#This Row],[Prestatienorm inschrijver]]=0,0,Tabel3[[#This Row],[M2 op basis van uitvoeringsmomenten]]/Tabel3[[#This Row],[Prestatienorm inschrijver]])</f>
        <v>223.4</v>
      </c>
      <c r="W801" s="174">
        <f>Tabel3[[#This Row],[Aantal uur per jaar]]*$V$4</f>
        <v>223.4</v>
      </c>
      <c r="X801" s="78"/>
    </row>
    <row r="802" spans="1:24" ht="14.1" customHeight="1" x14ac:dyDescent="0.25">
      <c r="A802" s="210" t="str">
        <f>_xlfn.CONCAT(Tabel3[[#This Row],[Locatie]],Tabel3[[#This Row],[Vloergroep]])</f>
        <v>De VliegenierHarde vloer</v>
      </c>
      <c r="C802" s="69" t="s">
        <v>396</v>
      </c>
      <c r="D802" s="70" t="s">
        <v>805</v>
      </c>
      <c r="E802" s="71" t="s">
        <v>8</v>
      </c>
      <c r="F802" s="72" t="s">
        <v>110</v>
      </c>
      <c r="G802" s="73" t="s">
        <v>21</v>
      </c>
      <c r="H802" s="73" t="s">
        <v>759</v>
      </c>
      <c r="I802" s="73" t="s">
        <v>22</v>
      </c>
      <c r="J802" s="73" t="s">
        <v>902</v>
      </c>
      <c r="K802" s="74">
        <v>4.9000000000000004</v>
      </c>
      <c r="L802" s="157">
        <v>40</v>
      </c>
      <c r="M802" s="158" t="s">
        <v>879</v>
      </c>
      <c r="N802" s="158">
        <f>IF(Tabel3[[#This Row],[Uitvoerings-
momenten]]=0,0,Tabel3[[#This Row],[M2 vloer ]])</f>
        <v>4.9000000000000004</v>
      </c>
      <c r="O8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2" s="151">
        <f>Tabel3[[#This Row],[M2 vloer ]]*Tabel3[[#This Row],[Uitvoerings-
momenten]]</f>
        <v>980.00000000000011</v>
      </c>
      <c r="Q802" s="165">
        <f>VLOOKUP(Tabel3[[#This Row],[Frequentie]],Transformatie!$B$4:$D$12,3,0)</f>
        <v>10</v>
      </c>
      <c r="R802" s="26">
        <f>IF(Tabel3[[#This Row],[M2 op basis van uitvoeringsmomenten]]=0,0,VLOOKUP(Tabel3[[#This Row],[Ruimte categorie]],'4. Normen &amp; Tarieven'!$C$8:$L$27,Tabel3[[#This Row],[Transformatie]],0))</f>
        <v>100</v>
      </c>
      <c r="S802" s="26"/>
      <c r="T802" s="26"/>
      <c r="U802" s="26"/>
      <c r="V802" s="172">
        <f>IF(Tabel3[[#This Row],[Prestatienorm inschrijver]]=0,0,Tabel3[[#This Row],[M2 op basis van uitvoeringsmomenten]]/Tabel3[[#This Row],[Prestatienorm inschrijver]])</f>
        <v>9.8000000000000007</v>
      </c>
      <c r="W802" s="174">
        <f>Tabel3[[#This Row],[Aantal uur per jaar]]*$V$4</f>
        <v>9.8000000000000007</v>
      </c>
      <c r="X802" s="76"/>
    </row>
    <row r="803" spans="1:24" ht="14.1" customHeight="1" x14ac:dyDescent="0.25">
      <c r="A803" s="210" t="str">
        <f>_xlfn.CONCAT(Tabel3[[#This Row],[Locatie]],Tabel3[[#This Row],[Vloergroep]])</f>
        <v>De VliegenierHarde vloer</v>
      </c>
      <c r="C803" s="69" t="s">
        <v>396</v>
      </c>
      <c r="D803" s="70" t="s">
        <v>805</v>
      </c>
      <c r="E803" s="71" t="s">
        <v>8</v>
      </c>
      <c r="F803" s="72" t="s">
        <v>111</v>
      </c>
      <c r="G803" s="73" t="s">
        <v>47</v>
      </c>
      <c r="H803" s="77" t="s">
        <v>758</v>
      </c>
      <c r="I803" s="73" t="s">
        <v>33</v>
      </c>
      <c r="J803" s="73" t="s">
        <v>902</v>
      </c>
      <c r="K803" s="74">
        <v>53.6</v>
      </c>
      <c r="L803" s="157">
        <v>40</v>
      </c>
      <c r="M803" s="158" t="s">
        <v>879</v>
      </c>
      <c r="N803" s="158">
        <f>IF(Tabel3[[#This Row],[Uitvoerings-
momenten]]=0,0,Tabel3[[#This Row],[M2 vloer ]])</f>
        <v>53.6</v>
      </c>
      <c r="O8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3" s="151">
        <f>Tabel3[[#This Row],[M2 vloer ]]*Tabel3[[#This Row],[Uitvoerings-
momenten]]</f>
        <v>10720</v>
      </c>
      <c r="Q803" s="165">
        <f>VLOOKUP(Tabel3[[#This Row],[Frequentie]],Transformatie!$B$4:$D$12,3,0)</f>
        <v>10</v>
      </c>
      <c r="R803" s="26">
        <f>IF(Tabel3[[#This Row],[M2 op basis van uitvoeringsmomenten]]=0,0,VLOOKUP(Tabel3[[#This Row],[Ruimte categorie]],'4. Normen &amp; Tarieven'!$C$8:$L$27,Tabel3[[#This Row],[Transformatie]],0))</f>
        <v>100</v>
      </c>
      <c r="S803" s="26"/>
      <c r="T803" s="26"/>
      <c r="U803" s="26"/>
      <c r="V803" s="172">
        <f>IF(Tabel3[[#This Row],[Prestatienorm inschrijver]]=0,0,Tabel3[[#This Row],[M2 op basis van uitvoeringsmomenten]]/Tabel3[[#This Row],[Prestatienorm inschrijver]])</f>
        <v>107.2</v>
      </c>
      <c r="W803" s="174">
        <f>Tabel3[[#This Row],[Aantal uur per jaar]]*$V$4</f>
        <v>107.2</v>
      </c>
      <c r="X803" s="76"/>
    </row>
    <row r="804" spans="1:24" ht="14.1" customHeight="1" x14ac:dyDescent="0.25">
      <c r="A804" s="210" t="str">
        <f>_xlfn.CONCAT(Tabel3[[#This Row],[Locatie]],Tabel3[[#This Row],[Vloergroep]])</f>
        <v>De VliegenierHarde vloer</v>
      </c>
      <c r="C804" s="69" t="s">
        <v>396</v>
      </c>
      <c r="D804" s="70" t="s">
        <v>805</v>
      </c>
      <c r="E804" s="71" t="s">
        <v>8</v>
      </c>
      <c r="F804" s="72" t="s">
        <v>113</v>
      </c>
      <c r="G804" s="73" t="s">
        <v>47</v>
      </c>
      <c r="H804" s="77" t="s">
        <v>758</v>
      </c>
      <c r="I804" s="73" t="s">
        <v>33</v>
      </c>
      <c r="J804" s="73" t="s">
        <v>902</v>
      </c>
      <c r="K804" s="74">
        <v>55.6</v>
      </c>
      <c r="L804" s="157">
        <v>40</v>
      </c>
      <c r="M804" s="158" t="s">
        <v>879</v>
      </c>
      <c r="N804" s="158">
        <f>IF(Tabel3[[#This Row],[Uitvoerings-
momenten]]=0,0,Tabel3[[#This Row],[M2 vloer ]])</f>
        <v>55.6</v>
      </c>
      <c r="O8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4" s="151">
        <f>Tabel3[[#This Row],[M2 vloer ]]*Tabel3[[#This Row],[Uitvoerings-
momenten]]</f>
        <v>11120</v>
      </c>
      <c r="Q804" s="165">
        <f>VLOOKUP(Tabel3[[#This Row],[Frequentie]],Transformatie!$B$4:$D$12,3,0)</f>
        <v>10</v>
      </c>
      <c r="R804" s="26">
        <f>IF(Tabel3[[#This Row],[M2 op basis van uitvoeringsmomenten]]=0,0,VLOOKUP(Tabel3[[#This Row],[Ruimte categorie]],'4. Normen &amp; Tarieven'!$C$8:$L$27,Tabel3[[#This Row],[Transformatie]],0))</f>
        <v>100</v>
      </c>
      <c r="S804" s="26"/>
      <c r="T804" s="26"/>
      <c r="U804" s="26"/>
      <c r="V804" s="172">
        <f>IF(Tabel3[[#This Row],[Prestatienorm inschrijver]]=0,0,Tabel3[[#This Row],[M2 op basis van uitvoeringsmomenten]]/Tabel3[[#This Row],[Prestatienorm inschrijver]])</f>
        <v>111.2</v>
      </c>
      <c r="W804" s="174">
        <f>Tabel3[[#This Row],[Aantal uur per jaar]]*$V$4</f>
        <v>111.2</v>
      </c>
      <c r="X804" s="76"/>
    </row>
    <row r="805" spans="1:24" ht="14.1" customHeight="1" x14ac:dyDescent="0.25">
      <c r="A805" s="210" t="str">
        <f>_xlfn.CONCAT(Tabel3[[#This Row],[Locatie]],Tabel3[[#This Row],[Vloergroep]])</f>
        <v>De VliegenierHarde vloer</v>
      </c>
      <c r="C805" s="69" t="s">
        <v>396</v>
      </c>
      <c r="D805" s="70" t="s">
        <v>805</v>
      </c>
      <c r="E805" s="71" t="s">
        <v>8</v>
      </c>
      <c r="F805" s="72" t="s">
        <v>120</v>
      </c>
      <c r="G805" s="73" t="s">
        <v>47</v>
      </c>
      <c r="H805" s="77" t="s">
        <v>758</v>
      </c>
      <c r="I805" s="73" t="s">
        <v>33</v>
      </c>
      <c r="J805" s="73" t="s">
        <v>902</v>
      </c>
      <c r="K805" s="74">
        <v>54.6</v>
      </c>
      <c r="L805" s="157">
        <v>40</v>
      </c>
      <c r="M805" s="158" t="s">
        <v>879</v>
      </c>
      <c r="N805" s="158">
        <f>IF(Tabel3[[#This Row],[Uitvoerings-
momenten]]=0,0,Tabel3[[#This Row],[M2 vloer ]])</f>
        <v>54.6</v>
      </c>
      <c r="O8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5" s="151">
        <f>Tabel3[[#This Row],[M2 vloer ]]*Tabel3[[#This Row],[Uitvoerings-
momenten]]</f>
        <v>10920</v>
      </c>
      <c r="Q805" s="165">
        <f>VLOOKUP(Tabel3[[#This Row],[Frequentie]],Transformatie!$B$4:$D$12,3,0)</f>
        <v>10</v>
      </c>
      <c r="R805" s="26">
        <f>IF(Tabel3[[#This Row],[M2 op basis van uitvoeringsmomenten]]=0,0,VLOOKUP(Tabel3[[#This Row],[Ruimte categorie]],'4. Normen &amp; Tarieven'!$C$8:$L$27,Tabel3[[#This Row],[Transformatie]],0))</f>
        <v>100</v>
      </c>
      <c r="S805" s="26"/>
      <c r="T805" s="26"/>
      <c r="U805" s="26"/>
      <c r="V805" s="172">
        <f>IF(Tabel3[[#This Row],[Prestatienorm inschrijver]]=0,0,Tabel3[[#This Row],[M2 op basis van uitvoeringsmomenten]]/Tabel3[[#This Row],[Prestatienorm inschrijver]])</f>
        <v>109.2</v>
      </c>
      <c r="W805" s="174">
        <f>Tabel3[[#This Row],[Aantal uur per jaar]]*$V$4</f>
        <v>109.2</v>
      </c>
      <c r="X805" s="76"/>
    </row>
    <row r="806" spans="1:24" ht="14.1" customHeight="1" x14ac:dyDescent="0.25">
      <c r="A806" s="210" t="str">
        <f>_xlfn.CONCAT(Tabel3[[#This Row],[Locatie]],Tabel3[[#This Row],[Vloergroep]])</f>
        <v>De VliegenierHarde vloer</v>
      </c>
      <c r="C806" s="69" t="s">
        <v>396</v>
      </c>
      <c r="D806" s="70" t="s">
        <v>805</v>
      </c>
      <c r="E806" s="71" t="s">
        <v>8</v>
      </c>
      <c r="F806" s="72" t="s">
        <v>121</v>
      </c>
      <c r="G806" s="73" t="s">
        <v>21</v>
      </c>
      <c r="H806" s="73" t="s">
        <v>759</v>
      </c>
      <c r="I806" s="73" t="s">
        <v>22</v>
      </c>
      <c r="J806" s="73" t="s">
        <v>902</v>
      </c>
      <c r="K806" s="74">
        <v>4.8</v>
      </c>
      <c r="L806" s="157">
        <v>40</v>
      </c>
      <c r="M806" s="158" t="s">
        <v>879</v>
      </c>
      <c r="N806" s="158">
        <f>IF(Tabel3[[#This Row],[Uitvoerings-
momenten]]=0,0,Tabel3[[#This Row],[M2 vloer ]])</f>
        <v>4.8</v>
      </c>
      <c r="O8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6" s="151">
        <f>Tabel3[[#This Row],[M2 vloer ]]*Tabel3[[#This Row],[Uitvoerings-
momenten]]</f>
        <v>960</v>
      </c>
      <c r="Q806" s="165">
        <f>VLOOKUP(Tabel3[[#This Row],[Frequentie]],Transformatie!$B$4:$D$12,3,0)</f>
        <v>10</v>
      </c>
      <c r="R806" s="26">
        <f>IF(Tabel3[[#This Row],[M2 op basis van uitvoeringsmomenten]]=0,0,VLOOKUP(Tabel3[[#This Row],[Ruimte categorie]],'4. Normen &amp; Tarieven'!$C$8:$L$27,Tabel3[[#This Row],[Transformatie]],0))</f>
        <v>100</v>
      </c>
      <c r="S806" s="26"/>
      <c r="T806" s="26"/>
      <c r="U806" s="26"/>
      <c r="V806" s="172">
        <f>IF(Tabel3[[#This Row],[Prestatienorm inschrijver]]=0,0,Tabel3[[#This Row],[M2 op basis van uitvoeringsmomenten]]/Tabel3[[#This Row],[Prestatienorm inschrijver]])</f>
        <v>9.6</v>
      </c>
      <c r="W806" s="174">
        <f>Tabel3[[#This Row],[Aantal uur per jaar]]*$V$4</f>
        <v>9.6</v>
      </c>
      <c r="X806" s="76"/>
    </row>
    <row r="807" spans="1:24" ht="14.1" customHeight="1" x14ac:dyDescent="0.25">
      <c r="A807" s="210" t="str">
        <f>_xlfn.CONCAT(Tabel3[[#This Row],[Locatie]],Tabel3[[#This Row],[Vloergroep]])</f>
        <v>De VliegenierHarde vloer</v>
      </c>
      <c r="C807" s="69" t="s">
        <v>396</v>
      </c>
      <c r="D807" s="70" t="s">
        <v>805</v>
      </c>
      <c r="E807" s="71" t="s">
        <v>8</v>
      </c>
      <c r="F807" s="72" t="s">
        <v>67</v>
      </c>
      <c r="G807" s="70" t="s">
        <v>19</v>
      </c>
      <c r="H807" s="73" t="s">
        <v>761</v>
      </c>
      <c r="I807" s="73" t="s">
        <v>33</v>
      </c>
      <c r="J807" s="73" t="s">
        <v>902</v>
      </c>
      <c r="K807" s="74">
        <v>16.7</v>
      </c>
      <c r="L807" s="157">
        <v>40</v>
      </c>
      <c r="M807" s="158" t="s">
        <v>879</v>
      </c>
      <c r="N807" s="158">
        <f>IF(Tabel3[[#This Row],[Uitvoerings-
momenten]]=0,0,Tabel3[[#This Row],[M2 vloer ]])</f>
        <v>16.7</v>
      </c>
      <c r="O8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7" s="151">
        <f>Tabel3[[#This Row],[M2 vloer ]]*Tabel3[[#This Row],[Uitvoerings-
momenten]]</f>
        <v>3340</v>
      </c>
      <c r="Q807" s="165">
        <f>VLOOKUP(Tabel3[[#This Row],[Frequentie]],Transformatie!$B$4:$D$12,3,0)</f>
        <v>10</v>
      </c>
      <c r="R807" s="26">
        <f>IF(Tabel3[[#This Row],[M2 op basis van uitvoeringsmomenten]]=0,0,VLOOKUP(Tabel3[[#This Row],[Ruimte categorie]],'4. Normen &amp; Tarieven'!$C$8:$L$27,Tabel3[[#This Row],[Transformatie]],0))</f>
        <v>100</v>
      </c>
      <c r="S807" s="26"/>
      <c r="T807" s="26"/>
      <c r="U807" s="26"/>
      <c r="V807" s="172">
        <f>IF(Tabel3[[#This Row],[Prestatienorm inschrijver]]=0,0,Tabel3[[#This Row],[M2 op basis van uitvoeringsmomenten]]/Tabel3[[#This Row],[Prestatienorm inschrijver]])</f>
        <v>33.4</v>
      </c>
      <c r="W807" s="174">
        <f>Tabel3[[#This Row],[Aantal uur per jaar]]*$V$4</f>
        <v>33.4</v>
      </c>
      <c r="X807" s="78"/>
    </row>
    <row r="808" spans="1:24" ht="14.1" customHeight="1" x14ac:dyDescent="0.25">
      <c r="A808" s="210" t="str">
        <f>_xlfn.CONCAT(Tabel3[[#This Row],[Locatie]],Tabel3[[#This Row],[Vloergroep]])</f>
        <v>De VliegenierSportvloer</v>
      </c>
      <c r="C808" s="69" t="s">
        <v>396</v>
      </c>
      <c r="D808" s="70" t="s">
        <v>805</v>
      </c>
      <c r="E808" s="71" t="s">
        <v>8</v>
      </c>
      <c r="F808" s="72" t="s">
        <v>122</v>
      </c>
      <c r="G808" s="73" t="s">
        <v>153</v>
      </c>
      <c r="H808" s="73" t="s">
        <v>817</v>
      </c>
      <c r="I808" s="73" t="s">
        <v>219</v>
      </c>
      <c r="J808" s="73" t="s">
        <v>219</v>
      </c>
      <c r="K808" s="74">
        <v>67.5</v>
      </c>
      <c r="L808" s="157">
        <v>40</v>
      </c>
      <c r="M808" s="158" t="s">
        <v>879</v>
      </c>
      <c r="N808" s="158">
        <f>IF(Tabel3[[#This Row],[Uitvoerings-
momenten]]=0,0,Tabel3[[#This Row],[M2 vloer ]])</f>
        <v>67.5</v>
      </c>
      <c r="O8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8" s="151">
        <f>Tabel3[[#This Row],[M2 vloer ]]*Tabel3[[#This Row],[Uitvoerings-
momenten]]</f>
        <v>13500</v>
      </c>
      <c r="Q808" s="165">
        <f>VLOOKUP(Tabel3[[#This Row],[Frequentie]],Transformatie!$B$4:$D$12,3,0)</f>
        <v>10</v>
      </c>
      <c r="R808" s="26">
        <f>IF(Tabel3[[#This Row],[M2 op basis van uitvoeringsmomenten]]=0,0,VLOOKUP(Tabel3[[#This Row],[Ruimte categorie]],'4. Normen &amp; Tarieven'!$C$8:$L$27,Tabel3[[#This Row],[Transformatie]],0))</f>
        <v>100</v>
      </c>
      <c r="S808" s="26"/>
      <c r="T808" s="26"/>
      <c r="U808" s="26"/>
      <c r="V808" s="172">
        <f>IF(Tabel3[[#This Row],[Prestatienorm inschrijver]]=0,0,Tabel3[[#This Row],[M2 op basis van uitvoeringsmomenten]]/Tabel3[[#This Row],[Prestatienorm inschrijver]])</f>
        <v>135</v>
      </c>
      <c r="W808" s="174">
        <f>Tabel3[[#This Row],[Aantal uur per jaar]]*$V$4</f>
        <v>135</v>
      </c>
      <c r="X808" s="76"/>
    </row>
    <row r="809" spans="1:24" ht="14.1" customHeight="1" x14ac:dyDescent="0.25">
      <c r="A809" s="210" t="str">
        <f>_xlfn.CONCAT(Tabel3[[#This Row],[Locatie]],Tabel3[[#This Row],[Vloergroep]])</f>
        <v>De VliegenierSportvloer</v>
      </c>
      <c r="C809" s="69" t="s">
        <v>396</v>
      </c>
      <c r="D809" s="70" t="s">
        <v>805</v>
      </c>
      <c r="E809" s="71" t="s">
        <v>8</v>
      </c>
      <c r="F809" s="72" t="s">
        <v>123</v>
      </c>
      <c r="G809" s="73" t="s">
        <v>64</v>
      </c>
      <c r="H809" s="73" t="s">
        <v>756</v>
      </c>
      <c r="I809" s="73" t="s">
        <v>397</v>
      </c>
      <c r="J809" s="73" t="s">
        <v>219</v>
      </c>
      <c r="K809" s="74">
        <v>13.1</v>
      </c>
      <c r="L809" s="157">
        <v>40</v>
      </c>
      <c r="M809" s="158" t="s">
        <v>875</v>
      </c>
      <c r="N809" s="158">
        <f>IF(Tabel3[[#This Row],[Uitvoerings-
momenten]]=0,0,Tabel3[[#This Row],[M2 vloer ]])</f>
        <v>13.1</v>
      </c>
      <c r="O8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09" s="151">
        <f>Tabel3[[#This Row],[M2 vloer ]]*Tabel3[[#This Row],[Uitvoerings-
momenten]]</f>
        <v>524</v>
      </c>
      <c r="Q809" s="165">
        <f>VLOOKUP(Tabel3[[#This Row],[Frequentie]],Transformatie!$B$4:$D$12,3,0)</f>
        <v>6</v>
      </c>
      <c r="R809" s="26">
        <f>IF(Tabel3[[#This Row],[M2 op basis van uitvoeringsmomenten]]=0,0,VLOOKUP(Tabel3[[#This Row],[Ruimte categorie]],'4. Normen &amp; Tarieven'!$C$8:$L$27,Tabel3[[#This Row],[Transformatie]],0))</f>
        <v>100</v>
      </c>
      <c r="S809" s="26"/>
      <c r="T809" s="26"/>
      <c r="U809" s="26"/>
      <c r="V809" s="172">
        <f>IF(Tabel3[[#This Row],[Prestatienorm inschrijver]]=0,0,Tabel3[[#This Row],[M2 op basis van uitvoeringsmomenten]]/Tabel3[[#This Row],[Prestatienorm inschrijver]])</f>
        <v>5.24</v>
      </c>
      <c r="W809" s="174">
        <f>Tabel3[[#This Row],[Aantal uur per jaar]]*$V$4</f>
        <v>5.24</v>
      </c>
      <c r="X809" s="78"/>
    </row>
    <row r="810" spans="1:24" ht="14.1" customHeight="1" x14ac:dyDescent="0.25">
      <c r="A810" s="210" t="str">
        <f>_xlfn.CONCAT(Tabel3[[#This Row],[Locatie]],Tabel3[[#This Row],[Vloergroep]])</f>
        <v>De VliegenierHarde vloer</v>
      </c>
      <c r="C810" s="69" t="s">
        <v>396</v>
      </c>
      <c r="D810" s="70" t="s">
        <v>805</v>
      </c>
      <c r="E810" s="71" t="s">
        <v>8</v>
      </c>
      <c r="F810" s="72" t="s">
        <v>398</v>
      </c>
      <c r="G810" s="73" t="s">
        <v>47</v>
      </c>
      <c r="H810" s="77" t="s">
        <v>758</v>
      </c>
      <c r="I810" s="73" t="s">
        <v>33</v>
      </c>
      <c r="J810" s="73" t="s">
        <v>902</v>
      </c>
      <c r="K810" s="74">
        <v>76.3</v>
      </c>
      <c r="L810" s="157">
        <v>40</v>
      </c>
      <c r="M810" s="158" t="s">
        <v>886</v>
      </c>
      <c r="N810" s="158">
        <f>IF(Tabel3[[#This Row],[Uitvoerings-
momenten]]=0,0,Tabel3[[#This Row],[M2 vloer ]])</f>
        <v>0</v>
      </c>
      <c r="O8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0" s="151">
        <f>Tabel3[[#This Row],[M2 vloer ]]*Tabel3[[#This Row],[Uitvoerings-
momenten]]</f>
        <v>0</v>
      </c>
      <c r="Q810" s="165">
        <f>VLOOKUP(Tabel3[[#This Row],[Frequentie]],Transformatie!$B$4:$D$12,3,0)</f>
        <v>0</v>
      </c>
      <c r="R810" s="26">
        <f>IF(Tabel3[[#This Row],[M2 op basis van uitvoeringsmomenten]]=0,0,VLOOKUP(Tabel3[[#This Row],[Ruimte categorie]],'4. Normen &amp; Tarieven'!$C$8:$L$27,Tabel3[[#This Row],[Transformatie]],0))</f>
        <v>0</v>
      </c>
      <c r="S810" s="26"/>
      <c r="T810" s="26"/>
      <c r="U810" s="26"/>
      <c r="V810" s="172">
        <f>IF(Tabel3[[#This Row],[Prestatienorm inschrijver]]=0,0,Tabel3[[#This Row],[M2 op basis van uitvoeringsmomenten]]/Tabel3[[#This Row],[Prestatienorm inschrijver]])</f>
        <v>0</v>
      </c>
      <c r="W810" s="174">
        <f>Tabel3[[#This Row],[Aantal uur per jaar]]*$V$4</f>
        <v>0</v>
      </c>
      <c r="X810" s="76" t="s">
        <v>399</v>
      </c>
    </row>
    <row r="811" spans="1:24" ht="14.1" customHeight="1" x14ac:dyDescent="0.25">
      <c r="A811" s="210" t="str">
        <f>_xlfn.CONCAT(Tabel3[[#This Row],[Locatie]],Tabel3[[#This Row],[Vloergroep]])</f>
        <v>De VliegenierHarde vloer</v>
      </c>
      <c r="C811" s="69" t="s">
        <v>396</v>
      </c>
      <c r="D811" s="70" t="s">
        <v>805</v>
      </c>
      <c r="E811" s="71" t="s">
        <v>8</v>
      </c>
      <c r="F811" s="72" t="s">
        <v>398</v>
      </c>
      <c r="G811" s="70" t="s">
        <v>400</v>
      </c>
      <c r="H811" s="73" t="s">
        <v>761</v>
      </c>
      <c r="I811" s="73" t="s">
        <v>33</v>
      </c>
      <c r="J811" s="73" t="s">
        <v>902</v>
      </c>
      <c r="K811" s="74">
        <v>35</v>
      </c>
      <c r="L811" s="157">
        <v>40</v>
      </c>
      <c r="M811" s="158" t="s">
        <v>886</v>
      </c>
      <c r="N811" s="158">
        <f>IF(Tabel3[[#This Row],[Uitvoerings-
momenten]]=0,0,Tabel3[[#This Row],[M2 vloer ]])</f>
        <v>0</v>
      </c>
      <c r="O8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1" s="151">
        <f>Tabel3[[#This Row],[M2 vloer ]]*Tabel3[[#This Row],[Uitvoerings-
momenten]]</f>
        <v>0</v>
      </c>
      <c r="Q811" s="165">
        <f>VLOOKUP(Tabel3[[#This Row],[Frequentie]],Transformatie!$B$4:$D$12,3,0)</f>
        <v>0</v>
      </c>
      <c r="R811" s="26">
        <f>IF(Tabel3[[#This Row],[M2 op basis van uitvoeringsmomenten]]=0,0,VLOOKUP(Tabel3[[#This Row],[Ruimte categorie]],'4. Normen &amp; Tarieven'!$C$8:$L$27,Tabel3[[#This Row],[Transformatie]],0))</f>
        <v>0</v>
      </c>
      <c r="S811" s="26"/>
      <c r="T811" s="26"/>
      <c r="U811" s="26"/>
      <c r="V811" s="172">
        <f>IF(Tabel3[[#This Row],[Prestatienorm inschrijver]]=0,0,Tabel3[[#This Row],[M2 op basis van uitvoeringsmomenten]]/Tabel3[[#This Row],[Prestatienorm inschrijver]])</f>
        <v>0</v>
      </c>
      <c r="W811" s="174">
        <f>Tabel3[[#This Row],[Aantal uur per jaar]]*$V$4</f>
        <v>0</v>
      </c>
      <c r="X811" s="78"/>
    </row>
    <row r="812" spans="1:24" ht="14.1" customHeight="1" x14ac:dyDescent="0.25">
      <c r="A812" s="210" t="str">
        <f>_xlfn.CONCAT(Tabel3[[#This Row],[Locatie]],Tabel3[[#This Row],[Vloergroep]])</f>
        <v>De VliegenierHarde vloer</v>
      </c>
      <c r="C812" s="69" t="s">
        <v>396</v>
      </c>
      <c r="D812" s="70" t="s">
        <v>805</v>
      </c>
      <c r="E812" s="71" t="s">
        <v>8</v>
      </c>
      <c r="F812" s="72" t="s">
        <v>398</v>
      </c>
      <c r="G812" s="73" t="s">
        <v>401</v>
      </c>
      <c r="H812" s="73" t="s">
        <v>759</v>
      </c>
      <c r="I812" s="73" t="s">
        <v>22</v>
      </c>
      <c r="J812" s="73" t="s">
        <v>902</v>
      </c>
      <c r="K812" s="74">
        <v>6.5</v>
      </c>
      <c r="L812" s="157">
        <v>40</v>
      </c>
      <c r="M812" s="158" t="s">
        <v>886</v>
      </c>
      <c r="N812" s="158">
        <f>IF(Tabel3[[#This Row],[Uitvoerings-
momenten]]=0,0,Tabel3[[#This Row],[M2 vloer ]])</f>
        <v>0</v>
      </c>
      <c r="O8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2" s="151">
        <f>Tabel3[[#This Row],[M2 vloer ]]*Tabel3[[#This Row],[Uitvoerings-
momenten]]</f>
        <v>0</v>
      </c>
      <c r="Q812" s="165">
        <f>VLOOKUP(Tabel3[[#This Row],[Frequentie]],Transformatie!$B$4:$D$12,3,0)</f>
        <v>0</v>
      </c>
      <c r="R812" s="26">
        <f>IF(Tabel3[[#This Row],[M2 op basis van uitvoeringsmomenten]]=0,0,VLOOKUP(Tabel3[[#This Row],[Ruimte categorie]],'4. Normen &amp; Tarieven'!$C$8:$L$27,Tabel3[[#This Row],[Transformatie]],0))</f>
        <v>0</v>
      </c>
      <c r="S812" s="26"/>
      <c r="T812" s="26"/>
      <c r="U812" s="26"/>
      <c r="V812" s="172">
        <f>IF(Tabel3[[#This Row],[Prestatienorm inschrijver]]=0,0,Tabel3[[#This Row],[M2 op basis van uitvoeringsmomenten]]/Tabel3[[#This Row],[Prestatienorm inschrijver]])</f>
        <v>0</v>
      </c>
      <c r="W812" s="174">
        <f>Tabel3[[#This Row],[Aantal uur per jaar]]*$V$4</f>
        <v>0</v>
      </c>
      <c r="X812" s="76"/>
    </row>
    <row r="813" spans="1:24" ht="14.1" customHeight="1" x14ac:dyDescent="0.25">
      <c r="A813" s="210" t="str">
        <f>_xlfn.CONCAT(Tabel3[[#This Row],[Locatie]],Tabel3[[#This Row],[Vloergroep]])</f>
        <v>De VliegenierHarde vloer</v>
      </c>
      <c r="C813" s="69" t="s">
        <v>396</v>
      </c>
      <c r="D813" s="70" t="s">
        <v>805</v>
      </c>
      <c r="E813" s="71" t="s">
        <v>8</v>
      </c>
      <c r="F813" s="72" t="s">
        <v>398</v>
      </c>
      <c r="G813" s="73" t="s">
        <v>401</v>
      </c>
      <c r="H813" s="73" t="s">
        <v>759</v>
      </c>
      <c r="I813" s="73" t="s">
        <v>22</v>
      </c>
      <c r="J813" s="73" t="s">
        <v>902</v>
      </c>
      <c r="K813" s="74">
        <v>6.5</v>
      </c>
      <c r="L813" s="157">
        <v>40</v>
      </c>
      <c r="M813" s="158" t="s">
        <v>886</v>
      </c>
      <c r="N813" s="158">
        <f>IF(Tabel3[[#This Row],[Uitvoerings-
momenten]]=0,0,Tabel3[[#This Row],[M2 vloer ]])</f>
        <v>0</v>
      </c>
      <c r="O8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3" s="151">
        <f>Tabel3[[#This Row],[M2 vloer ]]*Tabel3[[#This Row],[Uitvoerings-
momenten]]</f>
        <v>0</v>
      </c>
      <c r="Q813" s="165">
        <f>VLOOKUP(Tabel3[[#This Row],[Frequentie]],Transformatie!$B$4:$D$12,3,0)</f>
        <v>0</v>
      </c>
      <c r="R813" s="26">
        <f>IF(Tabel3[[#This Row],[M2 op basis van uitvoeringsmomenten]]=0,0,VLOOKUP(Tabel3[[#This Row],[Ruimte categorie]],'4. Normen &amp; Tarieven'!$C$8:$L$27,Tabel3[[#This Row],[Transformatie]],0))</f>
        <v>0</v>
      </c>
      <c r="S813" s="26"/>
      <c r="T813" s="26"/>
      <c r="U813" s="26"/>
      <c r="V813" s="172">
        <f>IF(Tabel3[[#This Row],[Prestatienorm inschrijver]]=0,0,Tabel3[[#This Row],[M2 op basis van uitvoeringsmomenten]]/Tabel3[[#This Row],[Prestatienorm inschrijver]])</f>
        <v>0</v>
      </c>
      <c r="W813" s="174">
        <f>Tabel3[[#This Row],[Aantal uur per jaar]]*$V$4</f>
        <v>0</v>
      </c>
      <c r="X813" s="76"/>
    </row>
    <row r="814" spans="1:24" ht="14.1" customHeight="1" x14ac:dyDescent="0.25">
      <c r="A814" s="210" t="str">
        <f>_xlfn.CONCAT(Tabel3[[#This Row],[Locatie]],Tabel3[[#This Row],[Vloergroep]])</f>
        <v>De VliegenierHarde vloer</v>
      </c>
      <c r="C814" s="69" t="s">
        <v>396</v>
      </c>
      <c r="D814" s="70" t="s">
        <v>805</v>
      </c>
      <c r="E814" s="71" t="s">
        <v>8</v>
      </c>
      <c r="F814" s="72"/>
      <c r="G814" s="73" t="s">
        <v>402</v>
      </c>
      <c r="H814" s="73" t="s">
        <v>770</v>
      </c>
      <c r="I814" s="73" t="s">
        <v>33</v>
      </c>
      <c r="J814" s="73" t="s">
        <v>902</v>
      </c>
      <c r="K814" s="74">
        <v>84.6</v>
      </c>
      <c r="L814" s="157">
        <v>40</v>
      </c>
      <c r="M814" s="158" t="s">
        <v>879</v>
      </c>
      <c r="N814" s="158">
        <f>IF(Tabel3[[#This Row],[Uitvoerings-
momenten]]=0,0,Tabel3[[#This Row],[M2 vloer ]])</f>
        <v>84.6</v>
      </c>
      <c r="O8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4" s="151">
        <f>Tabel3[[#This Row],[M2 vloer ]]*Tabel3[[#This Row],[Uitvoerings-
momenten]]</f>
        <v>16920</v>
      </c>
      <c r="Q814" s="165">
        <f>VLOOKUP(Tabel3[[#This Row],[Frequentie]],Transformatie!$B$4:$D$12,3,0)</f>
        <v>10</v>
      </c>
      <c r="R814" s="26">
        <f>IF(Tabel3[[#This Row],[M2 op basis van uitvoeringsmomenten]]=0,0,VLOOKUP(Tabel3[[#This Row],[Ruimte categorie]],'4. Normen &amp; Tarieven'!$C$8:$L$27,Tabel3[[#This Row],[Transformatie]],0))</f>
        <v>100</v>
      </c>
      <c r="S814" s="26"/>
      <c r="T814" s="26"/>
      <c r="U814" s="26"/>
      <c r="V814" s="172">
        <f>IF(Tabel3[[#This Row],[Prestatienorm inschrijver]]=0,0,Tabel3[[#This Row],[M2 op basis van uitvoeringsmomenten]]/Tabel3[[#This Row],[Prestatienorm inschrijver]])</f>
        <v>169.2</v>
      </c>
      <c r="W814" s="174">
        <f>Tabel3[[#This Row],[Aantal uur per jaar]]*$V$4</f>
        <v>169.2</v>
      </c>
      <c r="X814" s="76" t="s">
        <v>403</v>
      </c>
    </row>
    <row r="815" spans="1:24" ht="14.1" customHeight="1" x14ac:dyDescent="0.25">
      <c r="A815" s="210" t="str">
        <f>_xlfn.CONCAT(Tabel3[[#This Row],[Locatie]],Tabel3[[#This Row],[Vloergroep]])</f>
        <v>Het WebTapijt</v>
      </c>
      <c r="C815" s="69" t="s">
        <v>404</v>
      </c>
      <c r="D815" s="70" t="s">
        <v>806</v>
      </c>
      <c r="E815" s="71" t="s">
        <v>8</v>
      </c>
      <c r="F815" s="72" t="s">
        <v>9</v>
      </c>
      <c r="G815" s="79" t="s">
        <v>405</v>
      </c>
      <c r="H815" s="73" t="s">
        <v>761</v>
      </c>
      <c r="I815" s="73" t="s">
        <v>14</v>
      </c>
      <c r="J815" s="73" t="s">
        <v>14</v>
      </c>
      <c r="K815" s="74">
        <v>7.7</v>
      </c>
      <c r="L815" s="157">
        <v>40</v>
      </c>
      <c r="M815" s="158" t="s">
        <v>879</v>
      </c>
      <c r="N815" s="158">
        <f>IF(Tabel3[[#This Row],[Uitvoerings-
momenten]]=0,0,Tabel3[[#This Row],[M2 vloer ]])</f>
        <v>7.7</v>
      </c>
      <c r="O8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5" s="151">
        <f>Tabel3[[#This Row],[M2 vloer ]]*Tabel3[[#This Row],[Uitvoerings-
momenten]]</f>
        <v>1540</v>
      </c>
      <c r="Q815" s="165">
        <f>VLOOKUP(Tabel3[[#This Row],[Frequentie]],Transformatie!$B$4:$D$12,3,0)</f>
        <v>10</v>
      </c>
      <c r="R815" s="26">
        <f>IF(Tabel3[[#This Row],[M2 op basis van uitvoeringsmomenten]]=0,0,VLOOKUP(Tabel3[[#This Row],[Ruimte categorie]],'4. Normen &amp; Tarieven'!$C$8:$L$27,Tabel3[[#This Row],[Transformatie]],0))</f>
        <v>100</v>
      </c>
      <c r="S815" s="26"/>
      <c r="T815" s="26"/>
      <c r="U815" s="26"/>
      <c r="V815" s="172">
        <f>IF(Tabel3[[#This Row],[Prestatienorm inschrijver]]=0,0,Tabel3[[#This Row],[M2 op basis van uitvoeringsmomenten]]/Tabel3[[#This Row],[Prestatienorm inschrijver]])</f>
        <v>15.4</v>
      </c>
      <c r="W815" s="174">
        <f>Tabel3[[#This Row],[Aantal uur per jaar]]*$V$4</f>
        <v>15.4</v>
      </c>
      <c r="X815" s="81"/>
    </row>
    <row r="816" spans="1:24" ht="14.1" customHeight="1" x14ac:dyDescent="0.25">
      <c r="A816" s="210" t="str">
        <f>_xlfn.CONCAT(Tabel3[[#This Row],[Locatie]],Tabel3[[#This Row],[Vloergroep]])</f>
        <v>Het WebLino</v>
      </c>
      <c r="C816" s="69" t="s">
        <v>404</v>
      </c>
      <c r="D816" s="70" t="s">
        <v>806</v>
      </c>
      <c r="E816" s="71" t="s">
        <v>8</v>
      </c>
      <c r="F816" s="79"/>
      <c r="G816" s="73" t="s">
        <v>27</v>
      </c>
      <c r="H816" s="73" t="s">
        <v>761</v>
      </c>
      <c r="I816" s="73" t="s">
        <v>225</v>
      </c>
      <c r="J816" s="73" t="s">
        <v>903</v>
      </c>
      <c r="K816" s="74">
        <v>12.5</v>
      </c>
      <c r="L816" s="157">
        <v>40</v>
      </c>
      <c r="M816" s="158" t="s">
        <v>879</v>
      </c>
      <c r="N816" s="158">
        <f>IF(Tabel3[[#This Row],[Uitvoerings-
momenten]]=0,0,Tabel3[[#This Row],[M2 vloer ]])</f>
        <v>12.5</v>
      </c>
      <c r="O8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6" s="151">
        <f>Tabel3[[#This Row],[M2 vloer ]]*Tabel3[[#This Row],[Uitvoerings-
momenten]]</f>
        <v>2500</v>
      </c>
      <c r="Q816" s="165">
        <f>VLOOKUP(Tabel3[[#This Row],[Frequentie]],Transformatie!$B$4:$D$12,3,0)</f>
        <v>10</v>
      </c>
      <c r="R816" s="26">
        <f>IF(Tabel3[[#This Row],[M2 op basis van uitvoeringsmomenten]]=0,0,VLOOKUP(Tabel3[[#This Row],[Ruimte categorie]],'4. Normen &amp; Tarieven'!$C$8:$L$27,Tabel3[[#This Row],[Transformatie]],0))</f>
        <v>100</v>
      </c>
      <c r="S816" s="26"/>
      <c r="T816" s="26"/>
      <c r="U816" s="26"/>
      <c r="V816" s="172">
        <f>IF(Tabel3[[#This Row],[Prestatienorm inschrijver]]=0,0,Tabel3[[#This Row],[M2 op basis van uitvoeringsmomenten]]/Tabel3[[#This Row],[Prestatienorm inschrijver]])</f>
        <v>25</v>
      </c>
      <c r="W816" s="174">
        <f>Tabel3[[#This Row],[Aantal uur per jaar]]*$V$4</f>
        <v>25</v>
      </c>
      <c r="X816" s="76"/>
    </row>
    <row r="817" spans="1:24" ht="14.1" customHeight="1" x14ac:dyDescent="0.25">
      <c r="A817" s="210" t="str">
        <f>_xlfn.CONCAT(Tabel3[[#This Row],[Locatie]],Tabel3[[#This Row],[Vloergroep]])</f>
        <v>Het WebLino</v>
      </c>
      <c r="C817" s="69" t="s">
        <v>404</v>
      </c>
      <c r="D817" s="70" t="s">
        <v>806</v>
      </c>
      <c r="E817" s="71" t="s">
        <v>8</v>
      </c>
      <c r="F817" s="79"/>
      <c r="G817" s="70" t="s">
        <v>19</v>
      </c>
      <c r="H817" s="73" t="s">
        <v>761</v>
      </c>
      <c r="I817" s="73" t="s">
        <v>225</v>
      </c>
      <c r="J817" s="73" t="s">
        <v>903</v>
      </c>
      <c r="K817" s="74">
        <v>85.5</v>
      </c>
      <c r="L817" s="157">
        <v>40</v>
      </c>
      <c r="M817" s="158" t="s">
        <v>879</v>
      </c>
      <c r="N817" s="158">
        <f>IF(Tabel3[[#This Row],[Uitvoerings-
momenten]]=0,0,Tabel3[[#This Row],[M2 vloer ]])</f>
        <v>85.5</v>
      </c>
      <c r="O8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7" s="151">
        <f>Tabel3[[#This Row],[M2 vloer ]]*Tabel3[[#This Row],[Uitvoerings-
momenten]]</f>
        <v>17100</v>
      </c>
      <c r="Q817" s="165">
        <f>VLOOKUP(Tabel3[[#This Row],[Frequentie]],Transformatie!$B$4:$D$12,3,0)</f>
        <v>10</v>
      </c>
      <c r="R817" s="26">
        <f>IF(Tabel3[[#This Row],[M2 op basis van uitvoeringsmomenten]]=0,0,VLOOKUP(Tabel3[[#This Row],[Ruimte categorie]],'4. Normen &amp; Tarieven'!$C$8:$L$27,Tabel3[[#This Row],[Transformatie]],0))</f>
        <v>100</v>
      </c>
      <c r="S817" s="26"/>
      <c r="T817" s="26"/>
      <c r="U817" s="26"/>
      <c r="V817" s="172">
        <f>IF(Tabel3[[#This Row],[Prestatienorm inschrijver]]=0,0,Tabel3[[#This Row],[M2 op basis van uitvoeringsmomenten]]/Tabel3[[#This Row],[Prestatienorm inschrijver]])</f>
        <v>171</v>
      </c>
      <c r="W817" s="174">
        <f>Tabel3[[#This Row],[Aantal uur per jaar]]*$V$4</f>
        <v>171</v>
      </c>
      <c r="X817" s="78"/>
    </row>
    <row r="818" spans="1:24" ht="14.1" customHeight="1" x14ac:dyDescent="0.25">
      <c r="A818" s="210" t="str">
        <f>_xlfn.CONCAT(Tabel3[[#This Row],[Locatie]],Tabel3[[#This Row],[Vloergroep]])</f>
        <v>Het WebHarde vloer</v>
      </c>
      <c r="C818" s="69" t="s">
        <v>404</v>
      </c>
      <c r="D818" s="70" t="s">
        <v>806</v>
      </c>
      <c r="E818" s="71" t="s">
        <v>8</v>
      </c>
      <c r="F818" s="79"/>
      <c r="G818" s="73" t="s">
        <v>68</v>
      </c>
      <c r="H818" s="73" t="s">
        <v>762</v>
      </c>
      <c r="I818" s="79" t="s">
        <v>406</v>
      </c>
      <c r="J818" s="73" t="s">
        <v>902</v>
      </c>
      <c r="K818" s="74">
        <v>10.9</v>
      </c>
      <c r="L818" s="157">
        <v>40</v>
      </c>
      <c r="M818" s="158" t="s">
        <v>879</v>
      </c>
      <c r="N818" s="158">
        <f>IF(Tabel3[[#This Row],[Uitvoerings-
momenten]]=0,0,Tabel3[[#This Row],[M2 vloer ]])</f>
        <v>10.9</v>
      </c>
      <c r="O8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8" s="151">
        <f>Tabel3[[#This Row],[M2 vloer ]]*Tabel3[[#This Row],[Uitvoerings-
momenten]]</f>
        <v>2180</v>
      </c>
      <c r="Q818" s="165">
        <f>VLOOKUP(Tabel3[[#This Row],[Frequentie]],Transformatie!$B$4:$D$12,3,0)</f>
        <v>10</v>
      </c>
      <c r="R818" s="26">
        <f>IF(Tabel3[[#This Row],[M2 op basis van uitvoeringsmomenten]]=0,0,VLOOKUP(Tabel3[[#This Row],[Ruimte categorie]],'4. Normen &amp; Tarieven'!$C$8:$L$27,Tabel3[[#This Row],[Transformatie]],0))</f>
        <v>100</v>
      </c>
      <c r="S818" s="26"/>
      <c r="T818" s="26"/>
      <c r="U818" s="26"/>
      <c r="V818" s="172">
        <f>IF(Tabel3[[#This Row],[Prestatienorm inschrijver]]=0,0,Tabel3[[#This Row],[M2 op basis van uitvoeringsmomenten]]/Tabel3[[#This Row],[Prestatienorm inschrijver]])</f>
        <v>21.8</v>
      </c>
      <c r="W818" s="174">
        <f>Tabel3[[#This Row],[Aantal uur per jaar]]*$V$4</f>
        <v>21.8</v>
      </c>
      <c r="X818" s="76"/>
    </row>
    <row r="819" spans="1:24" ht="14.1" customHeight="1" x14ac:dyDescent="0.25">
      <c r="A819" s="210" t="str">
        <f>_xlfn.CONCAT(Tabel3[[#This Row],[Locatie]],Tabel3[[#This Row],[Vloergroep]])</f>
        <v>Het WebHarde vloer</v>
      </c>
      <c r="C819" s="69" t="s">
        <v>404</v>
      </c>
      <c r="D819" s="70" t="s">
        <v>806</v>
      </c>
      <c r="E819" s="71" t="s">
        <v>8</v>
      </c>
      <c r="F819" s="79"/>
      <c r="G819" s="73" t="s">
        <v>21</v>
      </c>
      <c r="H819" s="73" t="s">
        <v>760</v>
      </c>
      <c r="I819" s="79" t="s">
        <v>407</v>
      </c>
      <c r="J819" s="73" t="s">
        <v>902</v>
      </c>
      <c r="K819" s="74">
        <v>4.3</v>
      </c>
      <c r="L819" s="157">
        <v>40</v>
      </c>
      <c r="M819" s="158" t="s">
        <v>879</v>
      </c>
      <c r="N819" s="158">
        <f>IF(Tabel3[[#This Row],[Uitvoerings-
momenten]]=0,0,Tabel3[[#This Row],[M2 vloer ]])</f>
        <v>4.3</v>
      </c>
      <c r="O8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9" s="151">
        <f>Tabel3[[#This Row],[M2 vloer ]]*Tabel3[[#This Row],[Uitvoerings-
momenten]]</f>
        <v>860</v>
      </c>
      <c r="Q819" s="165">
        <f>VLOOKUP(Tabel3[[#This Row],[Frequentie]],Transformatie!$B$4:$D$12,3,0)</f>
        <v>10</v>
      </c>
      <c r="R819" s="26">
        <f>IF(Tabel3[[#This Row],[M2 op basis van uitvoeringsmomenten]]=0,0,VLOOKUP(Tabel3[[#This Row],[Ruimte categorie]],'4. Normen &amp; Tarieven'!$C$8:$L$27,Tabel3[[#This Row],[Transformatie]],0))</f>
        <v>100</v>
      </c>
      <c r="S819" s="26"/>
      <c r="T819" s="26"/>
      <c r="U819" s="26"/>
      <c r="V819" s="172">
        <f>IF(Tabel3[[#This Row],[Prestatienorm inschrijver]]=0,0,Tabel3[[#This Row],[M2 op basis van uitvoeringsmomenten]]/Tabel3[[#This Row],[Prestatienorm inschrijver]])</f>
        <v>8.6</v>
      </c>
      <c r="W819" s="174">
        <f>Tabel3[[#This Row],[Aantal uur per jaar]]*$V$4</f>
        <v>8.6</v>
      </c>
      <c r="X819" s="76"/>
    </row>
    <row r="820" spans="1:24" ht="14.1" customHeight="1" x14ac:dyDescent="0.25">
      <c r="A820" s="210" t="str">
        <f>_xlfn.CONCAT(Tabel3[[#This Row],[Locatie]],Tabel3[[#This Row],[Vloergroep]])</f>
        <v>Het WebLino</v>
      </c>
      <c r="C820" s="69" t="s">
        <v>404</v>
      </c>
      <c r="D820" s="70" t="s">
        <v>806</v>
      </c>
      <c r="E820" s="71" t="s">
        <v>8</v>
      </c>
      <c r="F820" s="79"/>
      <c r="G820" s="73" t="s">
        <v>220</v>
      </c>
      <c r="H820" s="73" t="s">
        <v>817</v>
      </c>
      <c r="I820" s="73" t="s">
        <v>225</v>
      </c>
      <c r="J820" s="73" t="s">
        <v>903</v>
      </c>
      <c r="K820" s="74">
        <v>17.100000000000001</v>
      </c>
      <c r="L820" s="157">
        <v>40</v>
      </c>
      <c r="M820" s="158" t="s">
        <v>877</v>
      </c>
      <c r="N820" s="158">
        <f>IF(Tabel3[[#This Row],[Uitvoerings-
momenten]]=0,0,Tabel3[[#This Row],[M2 vloer ]])</f>
        <v>17.100000000000001</v>
      </c>
      <c r="O8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0" s="151">
        <f>Tabel3[[#This Row],[M2 vloer ]]*Tabel3[[#This Row],[Uitvoerings-
momenten]]</f>
        <v>2052</v>
      </c>
      <c r="Q820" s="165">
        <f>VLOOKUP(Tabel3[[#This Row],[Frequentie]],Transformatie!$B$4:$D$12,3,0)</f>
        <v>8</v>
      </c>
      <c r="R820" s="26">
        <f>IF(Tabel3[[#This Row],[M2 op basis van uitvoeringsmomenten]]=0,0,VLOOKUP(Tabel3[[#This Row],[Ruimte categorie]],'4. Normen &amp; Tarieven'!$C$8:$L$27,Tabel3[[#This Row],[Transformatie]],0))</f>
        <v>90</v>
      </c>
      <c r="S820" s="26"/>
      <c r="T820" s="26"/>
      <c r="U820" s="26"/>
      <c r="V820" s="172">
        <f>IF(Tabel3[[#This Row],[Prestatienorm inschrijver]]=0,0,Tabel3[[#This Row],[M2 op basis van uitvoeringsmomenten]]/Tabel3[[#This Row],[Prestatienorm inschrijver]])</f>
        <v>22.8</v>
      </c>
      <c r="W820" s="174">
        <f>Tabel3[[#This Row],[Aantal uur per jaar]]*$V$4</f>
        <v>22.8</v>
      </c>
      <c r="X820" s="76"/>
    </row>
    <row r="821" spans="1:24" ht="14.1" customHeight="1" x14ac:dyDescent="0.25">
      <c r="A821" s="210" t="str">
        <f>_xlfn.CONCAT(Tabel3[[#This Row],[Locatie]],Tabel3[[#This Row],[Vloergroep]])</f>
        <v>Het WebSportvloer</v>
      </c>
      <c r="C821" s="69" t="s">
        <v>404</v>
      </c>
      <c r="D821" s="70" t="s">
        <v>806</v>
      </c>
      <c r="E821" s="71" t="s">
        <v>8</v>
      </c>
      <c r="F821" s="79"/>
      <c r="G821" s="73" t="s">
        <v>47</v>
      </c>
      <c r="H821" s="77" t="s">
        <v>758</v>
      </c>
      <c r="I821" s="73" t="s">
        <v>219</v>
      </c>
      <c r="J821" s="73" t="s">
        <v>219</v>
      </c>
      <c r="K821" s="74">
        <v>88.7</v>
      </c>
      <c r="L821" s="157">
        <v>40</v>
      </c>
      <c r="M821" s="158" t="s">
        <v>879</v>
      </c>
      <c r="N821" s="158">
        <f>IF(Tabel3[[#This Row],[Uitvoerings-
momenten]]=0,0,Tabel3[[#This Row],[M2 vloer ]])</f>
        <v>88.7</v>
      </c>
      <c r="O8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1" s="151">
        <f>Tabel3[[#This Row],[M2 vloer ]]*Tabel3[[#This Row],[Uitvoerings-
momenten]]</f>
        <v>17740</v>
      </c>
      <c r="Q821" s="165">
        <f>VLOOKUP(Tabel3[[#This Row],[Frequentie]],Transformatie!$B$4:$D$12,3,0)</f>
        <v>10</v>
      </c>
      <c r="R821" s="26">
        <f>IF(Tabel3[[#This Row],[M2 op basis van uitvoeringsmomenten]]=0,0,VLOOKUP(Tabel3[[#This Row],[Ruimte categorie]],'4. Normen &amp; Tarieven'!$C$8:$L$27,Tabel3[[#This Row],[Transformatie]],0))</f>
        <v>100</v>
      </c>
      <c r="S821" s="26"/>
      <c r="T821" s="26"/>
      <c r="U821" s="26"/>
      <c r="V821" s="172">
        <f>IF(Tabel3[[#This Row],[Prestatienorm inschrijver]]=0,0,Tabel3[[#This Row],[M2 op basis van uitvoeringsmomenten]]/Tabel3[[#This Row],[Prestatienorm inschrijver]])</f>
        <v>177.4</v>
      </c>
      <c r="W821" s="174">
        <f>Tabel3[[#This Row],[Aantal uur per jaar]]*$V$4</f>
        <v>177.4</v>
      </c>
      <c r="X821" s="76"/>
    </row>
    <row r="822" spans="1:24" ht="14.1" customHeight="1" x14ac:dyDescent="0.25">
      <c r="A822" s="210" t="str">
        <f>_xlfn.CONCAT(Tabel3[[#This Row],[Locatie]],Tabel3[[#This Row],[Vloergroep]])</f>
        <v>Het WebSportvloer</v>
      </c>
      <c r="C822" s="69" t="s">
        <v>404</v>
      </c>
      <c r="D822" s="70" t="s">
        <v>806</v>
      </c>
      <c r="E822" s="71" t="s">
        <v>8</v>
      </c>
      <c r="F822" s="79"/>
      <c r="G822" s="73" t="s">
        <v>64</v>
      </c>
      <c r="H822" s="73" t="s">
        <v>756</v>
      </c>
      <c r="I822" s="73" t="s">
        <v>219</v>
      </c>
      <c r="J822" s="73" t="s">
        <v>219</v>
      </c>
      <c r="K822" s="74">
        <v>6.2</v>
      </c>
      <c r="L822" s="157">
        <v>40</v>
      </c>
      <c r="M822" s="158" t="s">
        <v>875</v>
      </c>
      <c r="N822" s="158">
        <f>IF(Tabel3[[#This Row],[Uitvoerings-
momenten]]=0,0,Tabel3[[#This Row],[M2 vloer ]])</f>
        <v>6.2</v>
      </c>
      <c r="O8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22" s="151">
        <f>Tabel3[[#This Row],[M2 vloer ]]*Tabel3[[#This Row],[Uitvoerings-
momenten]]</f>
        <v>248</v>
      </c>
      <c r="Q822" s="165">
        <f>VLOOKUP(Tabel3[[#This Row],[Frequentie]],Transformatie!$B$4:$D$12,3,0)</f>
        <v>6</v>
      </c>
      <c r="R822" s="26">
        <f>IF(Tabel3[[#This Row],[M2 op basis van uitvoeringsmomenten]]=0,0,VLOOKUP(Tabel3[[#This Row],[Ruimte categorie]],'4. Normen &amp; Tarieven'!$C$8:$L$27,Tabel3[[#This Row],[Transformatie]],0))</f>
        <v>100</v>
      </c>
      <c r="S822" s="26"/>
      <c r="T822" s="26"/>
      <c r="U822" s="26"/>
      <c r="V822" s="172">
        <f>IF(Tabel3[[#This Row],[Prestatienorm inschrijver]]=0,0,Tabel3[[#This Row],[M2 op basis van uitvoeringsmomenten]]/Tabel3[[#This Row],[Prestatienorm inschrijver]])</f>
        <v>2.48</v>
      </c>
      <c r="W822" s="174">
        <f>Tabel3[[#This Row],[Aantal uur per jaar]]*$V$4</f>
        <v>2.48</v>
      </c>
      <c r="X822" s="76"/>
    </row>
    <row r="823" spans="1:24" ht="14.1" customHeight="1" x14ac:dyDescent="0.25">
      <c r="A823" s="210" t="str">
        <f>_xlfn.CONCAT(Tabel3[[#This Row],[Locatie]],Tabel3[[#This Row],[Vloergroep]])</f>
        <v>Het WebLino</v>
      </c>
      <c r="C823" s="69" t="s">
        <v>404</v>
      </c>
      <c r="D823" s="70" t="s">
        <v>806</v>
      </c>
      <c r="E823" s="71" t="s">
        <v>8</v>
      </c>
      <c r="F823" s="79"/>
      <c r="G823" s="73" t="s">
        <v>35</v>
      </c>
      <c r="H823" s="73" t="s">
        <v>25</v>
      </c>
      <c r="I823" s="73" t="s">
        <v>225</v>
      </c>
      <c r="J823" s="73" t="s">
        <v>903</v>
      </c>
      <c r="K823" s="74">
        <v>13.3</v>
      </c>
      <c r="L823" s="157">
        <v>40</v>
      </c>
      <c r="M823" s="158" t="s">
        <v>877</v>
      </c>
      <c r="N823" s="158">
        <f>IF(Tabel3[[#This Row],[Uitvoerings-
momenten]]=0,0,Tabel3[[#This Row],[M2 vloer ]])</f>
        <v>13.3</v>
      </c>
      <c r="O8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3" s="151">
        <f>Tabel3[[#This Row],[M2 vloer ]]*Tabel3[[#This Row],[Uitvoerings-
momenten]]</f>
        <v>1596</v>
      </c>
      <c r="Q823" s="165">
        <f>VLOOKUP(Tabel3[[#This Row],[Frequentie]],Transformatie!$B$4:$D$12,3,0)</f>
        <v>8</v>
      </c>
      <c r="R823" s="26">
        <f>IF(Tabel3[[#This Row],[M2 op basis van uitvoeringsmomenten]]=0,0,VLOOKUP(Tabel3[[#This Row],[Ruimte categorie]],'4. Normen &amp; Tarieven'!$C$8:$L$27,Tabel3[[#This Row],[Transformatie]],0))</f>
        <v>90</v>
      </c>
      <c r="S823" s="26"/>
      <c r="T823" s="26"/>
      <c r="U823" s="26"/>
      <c r="V823" s="172">
        <f>IF(Tabel3[[#This Row],[Prestatienorm inschrijver]]=0,0,Tabel3[[#This Row],[M2 op basis van uitvoeringsmomenten]]/Tabel3[[#This Row],[Prestatienorm inschrijver]])</f>
        <v>17.733333333333334</v>
      </c>
      <c r="W823" s="174">
        <f>Tabel3[[#This Row],[Aantal uur per jaar]]*$V$4</f>
        <v>17.733333333333334</v>
      </c>
      <c r="X823" s="76"/>
    </row>
    <row r="824" spans="1:24" ht="14.1" customHeight="1" x14ac:dyDescent="0.25">
      <c r="A824" s="210" t="str">
        <f>_xlfn.CONCAT(Tabel3[[#This Row],[Locatie]],Tabel3[[#This Row],[Vloergroep]])</f>
        <v>Het WebHarde vloer</v>
      </c>
      <c r="C824" s="69" t="s">
        <v>404</v>
      </c>
      <c r="D824" s="70" t="s">
        <v>806</v>
      </c>
      <c r="E824" s="71" t="s">
        <v>8</v>
      </c>
      <c r="F824" s="79"/>
      <c r="G824" s="73" t="s">
        <v>21</v>
      </c>
      <c r="H824" s="73" t="s">
        <v>760</v>
      </c>
      <c r="I824" s="79" t="s">
        <v>407</v>
      </c>
      <c r="J824" s="73" t="s">
        <v>902</v>
      </c>
      <c r="K824" s="74">
        <v>3.7</v>
      </c>
      <c r="L824" s="157">
        <v>40</v>
      </c>
      <c r="M824" s="158" t="s">
        <v>879</v>
      </c>
      <c r="N824" s="158">
        <f>IF(Tabel3[[#This Row],[Uitvoerings-
momenten]]=0,0,Tabel3[[#This Row],[M2 vloer ]])</f>
        <v>3.7</v>
      </c>
      <c r="O8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4" s="151">
        <f>Tabel3[[#This Row],[M2 vloer ]]*Tabel3[[#This Row],[Uitvoerings-
momenten]]</f>
        <v>740</v>
      </c>
      <c r="Q824" s="165">
        <f>VLOOKUP(Tabel3[[#This Row],[Frequentie]],Transformatie!$B$4:$D$12,3,0)</f>
        <v>10</v>
      </c>
      <c r="R824" s="26">
        <f>IF(Tabel3[[#This Row],[M2 op basis van uitvoeringsmomenten]]=0,0,VLOOKUP(Tabel3[[#This Row],[Ruimte categorie]],'4. Normen &amp; Tarieven'!$C$8:$L$27,Tabel3[[#This Row],[Transformatie]],0))</f>
        <v>100</v>
      </c>
      <c r="S824" s="26"/>
      <c r="T824" s="26"/>
      <c r="U824" s="26"/>
      <c r="V824" s="172">
        <f>IF(Tabel3[[#This Row],[Prestatienorm inschrijver]]=0,0,Tabel3[[#This Row],[M2 op basis van uitvoeringsmomenten]]/Tabel3[[#This Row],[Prestatienorm inschrijver]])</f>
        <v>7.4</v>
      </c>
      <c r="W824" s="174">
        <f>Tabel3[[#This Row],[Aantal uur per jaar]]*$V$4</f>
        <v>7.4</v>
      </c>
      <c r="X824" s="76"/>
    </row>
    <row r="825" spans="1:24" ht="14.1" customHeight="1" x14ac:dyDescent="0.25">
      <c r="A825" s="210" t="str">
        <f>_xlfn.CONCAT(Tabel3[[#This Row],[Locatie]],Tabel3[[#This Row],[Vloergroep]])</f>
        <v>Het WebTapijt</v>
      </c>
      <c r="C825" s="69" t="s">
        <v>404</v>
      </c>
      <c r="D825" s="70" t="s">
        <v>806</v>
      </c>
      <c r="E825" s="71" t="s">
        <v>8</v>
      </c>
      <c r="F825" s="72" t="s">
        <v>9</v>
      </c>
      <c r="G825" s="79" t="s">
        <v>150</v>
      </c>
      <c r="H825" s="73" t="s">
        <v>761</v>
      </c>
      <c r="I825" s="73" t="s">
        <v>14</v>
      </c>
      <c r="J825" s="73" t="s">
        <v>14</v>
      </c>
      <c r="K825" s="74">
        <v>7.6</v>
      </c>
      <c r="L825" s="157">
        <v>40</v>
      </c>
      <c r="M825" s="158" t="s">
        <v>879</v>
      </c>
      <c r="N825" s="158">
        <f>IF(Tabel3[[#This Row],[Uitvoerings-
momenten]]=0,0,Tabel3[[#This Row],[M2 vloer ]])</f>
        <v>7.6</v>
      </c>
      <c r="O8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5" s="151">
        <f>Tabel3[[#This Row],[M2 vloer ]]*Tabel3[[#This Row],[Uitvoerings-
momenten]]</f>
        <v>1520</v>
      </c>
      <c r="Q825" s="165">
        <f>VLOOKUP(Tabel3[[#This Row],[Frequentie]],Transformatie!$B$4:$D$12,3,0)</f>
        <v>10</v>
      </c>
      <c r="R825" s="26">
        <f>IF(Tabel3[[#This Row],[M2 op basis van uitvoeringsmomenten]]=0,0,VLOOKUP(Tabel3[[#This Row],[Ruimte categorie]],'4. Normen &amp; Tarieven'!$C$8:$L$27,Tabel3[[#This Row],[Transformatie]],0))</f>
        <v>100</v>
      </c>
      <c r="S825" s="26"/>
      <c r="T825" s="26"/>
      <c r="U825" s="26"/>
      <c r="V825" s="172">
        <f>IF(Tabel3[[#This Row],[Prestatienorm inschrijver]]=0,0,Tabel3[[#This Row],[M2 op basis van uitvoeringsmomenten]]/Tabel3[[#This Row],[Prestatienorm inschrijver]])</f>
        <v>15.2</v>
      </c>
      <c r="W825" s="174">
        <f>Tabel3[[#This Row],[Aantal uur per jaar]]*$V$4</f>
        <v>15.2</v>
      </c>
      <c r="X825" s="81"/>
    </row>
    <row r="826" spans="1:24" ht="14.1" customHeight="1" x14ac:dyDescent="0.25">
      <c r="A826" s="210" t="str">
        <f>_xlfn.CONCAT(Tabel3[[#This Row],[Locatie]],Tabel3[[#This Row],[Vloergroep]])</f>
        <v>Het WebHarde vloer</v>
      </c>
      <c r="C826" s="69" t="s">
        <v>404</v>
      </c>
      <c r="D826" s="70" t="s">
        <v>806</v>
      </c>
      <c r="E826" s="71" t="s">
        <v>8</v>
      </c>
      <c r="F826" s="79"/>
      <c r="G826" s="73" t="s">
        <v>68</v>
      </c>
      <c r="H826" s="73" t="s">
        <v>762</v>
      </c>
      <c r="I826" s="79" t="s">
        <v>406</v>
      </c>
      <c r="J826" s="73" t="s">
        <v>902</v>
      </c>
      <c r="K826" s="74">
        <v>1.6</v>
      </c>
      <c r="L826" s="157">
        <v>40</v>
      </c>
      <c r="M826" s="158" t="s">
        <v>879</v>
      </c>
      <c r="N826" s="158">
        <f>IF(Tabel3[[#This Row],[Uitvoerings-
momenten]]=0,0,Tabel3[[#This Row],[M2 vloer ]])</f>
        <v>1.6</v>
      </c>
      <c r="O8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6" s="151">
        <f>Tabel3[[#This Row],[M2 vloer ]]*Tabel3[[#This Row],[Uitvoerings-
momenten]]</f>
        <v>320</v>
      </c>
      <c r="Q826" s="165">
        <f>VLOOKUP(Tabel3[[#This Row],[Frequentie]],Transformatie!$B$4:$D$12,3,0)</f>
        <v>10</v>
      </c>
      <c r="R826" s="26">
        <f>IF(Tabel3[[#This Row],[M2 op basis van uitvoeringsmomenten]]=0,0,VLOOKUP(Tabel3[[#This Row],[Ruimte categorie]],'4. Normen &amp; Tarieven'!$C$8:$L$27,Tabel3[[#This Row],[Transformatie]],0))</f>
        <v>100</v>
      </c>
      <c r="S826" s="26"/>
      <c r="T826" s="26"/>
      <c r="U826" s="26"/>
      <c r="V826" s="172">
        <f>IF(Tabel3[[#This Row],[Prestatienorm inschrijver]]=0,0,Tabel3[[#This Row],[M2 op basis van uitvoeringsmomenten]]/Tabel3[[#This Row],[Prestatienorm inschrijver]])</f>
        <v>3.2</v>
      </c>
      <c r="W826" s="174">
        <f>Tabel3[[#This Row],[Aantal uur per jaar]]*$V$4</f>
        <v>3.2</v>
      </c>
      <c r="X826" s="76"/>
    </row>
    <row r="827" spans="1:24" ht="14.1" customHeight="1" x14ac:dyDescent="0.25">
      <c r="A827" s="210" t="str">
        <f>_xlfn.CONCAT(Tabel3[[#This Row],[Locatie]],Tabel3[[#This Row],[Vloergroep]])</f>
        <v>Het WebLino</v>
      </c>
      <c r="C827" s="69" t="s">
        <v>404</v>
      </c>
      <c r="D827" s="70" t="s">
        <v>806</v>
      </c>
      <c r="E827" s="71" t="s">
        <v>8</v>
      </c>
      <c r="F827" s="79"/>
      <c r="G827" s="73" t="s">
        <v>156</v>
      </c>
      <c r="H827" s="73" t="s">
        <v>815</v>
      </c>
      <c r="I827" s="73" t="s">
        <v>225</v>
      </c>
      <c r="J827" s="73" t="s">
        <v>903</v>
      </c>
      <c r="K827" s="74">
        <v>16.7</v>
      </c>
      <c r="L827" s="157">
        <v>40</v>
      </c>
      <c r="M827" s="158" t="s">
        <v>879</v>
      </c>
      <c r="N827" s="158">
        <f>IF(Tabel3[[#This Row],[Uitvoerings-
momenten]]=0,0,Tabel3[[#This Row],[M2 vloer ]])</f>
        <v>16.7</v>
      </c>
      <c r="O8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7" s="151">
        <f>Tabel3[[#This Row],[M2 vloer ]]*Tabel3[[#This Row],[Uitvoerings-
momenten]]</f>
        <v>3340</v>
      </c>
      <c r="Q827" s="165">
        <f>VLOOKUP(Tabel3[[#This Row],[Frequentie]],Transformatie!$B$4:$D$12,3,0)</f>
        <v>10</v>
      </c>
      <c r="R827" s="26">
        <f>IF(Tabel3[[#This Row],[M2 op basis van uitvoeringsmomenten]]=0,0,VLOOKUP(Tabel3[[#This Row],[Ruimte categorie]],'4. Normen &amp; Tarieven'!$C$8:$L$27,Tabel3[[#This Row],[Transformatie]],0))</f>
        <v>100</v>
      </c>
      <c r="S827" s="26"/>
      <c r="T827" s="26"/>
      <c r="U827" s="26"/>
      <c r="V827" s="172">
        <f>IF(Tabel3[[#This Row],[Prestatienorm inschrijver]]=0,0,Tabel3[[#This Row],[M2 op basis van uitvoeringsmomenten]]/Tabel3[[#This Row],[Prestatienorm inschrijver]])</f>
        <v>33.4</v>
      </c>
      <c r="W827" s="174">
        <f>Tabel3[[#This Row],[Aantal uur per jaar]]*$V$4</f>
        <v>33.4</v>
      </c>
      <c r="X827" s="76"/>
    </row>
    <row r="828" spans="1:24" ht="14.1" customHeight="1" x14ac:dyDescent="0.25">
      <c r="A828" s="210" t="str">
        <f>_xlfn.CONCAT(Tabel3[[#This Row],[Locatie]],Tabel3[[#This Row],[Vloergroep]])</f>
        <v>Het WebLino</v>
      </c>
      <c r="C828" s="69" t="s">
        <v>404</v>
      </c>
      <c r="D828" s="70" t="s">
        <v>806</v>
      </c>
      <c r="E828" s="71" t="s">
        <v>8</v>
      </c>
      <c r="F828" s="79"/>
      <c r="G828" s="73" t="s">
        <v>62</v>
      </c>
      <c r="H828" s="73" t="s">
        <v>817</v>
      </c>
      <c r="I828" s="73" t="s">
        <v>225</v>
      </c>
      <c r="J828" s="73" t="s">
        <v>903</v>
      </c>
      <c r="K828" s="74">
        <v>26.8</v>
      </c>
      <c r="L828" s="157">
        <v>40</v>
      </c>
      <c r="M828" s="158" t="s">
        <v>879</v>
      </c>
      <c r="N828" s="158">
        <f>IF(Tabel3[[#This Row],[Uitvoerings-
momenten]]=0,0,Tabel3[[#This Row],[M2 vloer ]])</f>
        <v>26.8</v>
      </c>
      <c r="O8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8" s="151">
        <f>Tabel3[[#This Row],[M2 vloer ]]*Tabel3[[#This Row],[Uitvoerings-
momenten]]</f>
        <v>5360</v>
      </c>
      <c r="Q828" s="165">
        <f>VLOOKUP(Tabel3[[#This Row],[Frequentie]],Transformatie!$B$4:$D$12,3,0)</f>
        <v>10</v>
      </c>
      <c r="R828" s="26">
        <f>IF(Tabel3[[#This Row],[M2 op basis van uitvoeringsmomenten]]=0,0,VLOOKUP(Tabel3[[#This Row],[Ruimte categorie]],'4. Normen &amp; Tarieven'!$C$8:$L$27,Tabel3[[#This Row],[Transformatie]],0))</f>
        <v>100</v>
      </c>
      <c r="S828" s="26"/>
      <c r="T828" s="26"/>
      <c r="U828" s="26"/>
      <c r="V828" s="172">
        <f>IF(Tabel3[[#This Row],[Prestatienorm inschrijver]]=0,0,Tabel3[[#This Row],[M2 op basis van uitvoeringsmomenten]]/Tabel3[[#This Row],[Prestatienorm inschrijver]])</f>
        <v>53.6</v>
      </c>
      <c r="W828" s="174">
        <f>Tabel3[[#This Row],[Aantal uur per jaar]]*$V$4</f>
        <v>53.6</v>
      </c>
      <c r="X828" s="78"/>
    </row>
    <row r="829" spans="1:24" ht="14.1" customHeight="1" x14ac:dyDescent="0.25">
      <c r="A829" s="210" t="str">
        <f>_xlfn.CONCAT(Tabel3[[#This Row],[Locatie]],Tabel3[[#This Row],[Vloergroep]])</f>
        <v>Het WebLino</v>
      </c>
      <c r="C829" s="69" t="s">
        <v>404</v>
      </c>
      <c r="D829" s="70" t="s">
        <v>806</v>
      </c>
      <c r="E829" s="71" t="s">
        <v>8</v>
      </c>
      <c r="F829" s="79"/>
      <c r="G829" s="70" t="s">
        <v>19</v>
      </c>
      <c r="H829" s="73" t="s">
        <v>761</v>
      </c>
      <c r="I829" s="73" t="s">
        <v>225</v>
      </c>
      <c r="J829" s="73" t="s">
        <v>903</v>
      </c>
      <c r="K829" s="74">
        <v>6.5</v>
      </c>
      <c r="L829" s="157">
        <v>40</v>
      </c>
      <c r="M829" s="158" t="s">
        <v>879</v>
      </c>
      <c r="N829" s="158">
        <f>IF(Tabel3[[#This Row],[Uitvoerings-
momenten]]=0,0,Tabel3[[#This Row],[M2 vloer ]])</f>
        <v>6.5</v>
      </c>
      <c r="O8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9" s="151">
        <f>Tabel3[[#This Row],[M2 vloer ]]*Tabel3[[#This Row],[Uitvoerings-
momenten]]</f>
        <v>1300</v>
      </c>
      <c r="Q829" s="165">
        <f>VLOOKUP(Tabel3[[#This Row],[Frequentie]],Transformatie!$B$4:$D$12,3,0)</f>
        <v>10</v>
      </c>
      <c r="R829" s="26">
        <f>IF(Tabel3[[#This Row],[M2 op basis van uitvoeringsmomenten]]=0,0,VLOOKUP(Tabel3[[#This Row],[Ruimte categorie]],'4. Normen &amp; Tarieven'!$C$8:$L$27,Tabel3[[#This Row],[Transformatie]],0))</f>
        <v>100</v>
      </c>
      <c r="S829" s="26"/>
      <c r="T829" s="26"/>
      <c r="U829" s="26"/>
      <c r="V829" s="172">
        <f>IF(Tabel3[[#This Row],[Prestatienorm inschrijver]]=0,0,Tabel3[[#This Row],[M2 op basis van uitvoeringsmomenten]]/Tabel3[[#This Row],[Prestatienorm inschrijver]])</f>
        <v>13</v>
      </c>
      <c r="W829" s="174">
        <f>Tabel3[[#This Row],[Aantal uur per jaar]]*$V$4</f>
        <v>13</v>
      </c>
      <c r="X829" s="78"/>
    </row>
    <row r="830" spans="1:24" ht="14.1" customHeight="1" x14ac:dyDescent="0.25">
      <c r="A830" s="210" t="str">
        <f>_xlfn.CONCAT(Tabel3[[#This Row],[Locatie]],Tabel3[[#This Row],[Vloergroep]])</f>
        <v>Het WebLino</v>
      </c>
      <c r="C830" s="69" t="s">
        <v>404</v>
      </c>
      <c r="D830" s="70" t="s">
        <v>806</v>
      </c>
      <c r="E830" s="71" t="s">
        <v>8</v>
      </c>
      <c r="F830" s="79"/>
      <c r="G830" s="70" t="s">
        <v>19</v>
      </c>
      <c r="H830" s="73" t="s">
        <v>761</v>
      </c>
      <c r="I830" s="73" t="s">
        <v>225</v>
      </c>
      <c r="J830" s="73" t="s">
        <v>903</v>
      </c>
      <c r="K830" s="74">
        <v>5.2</v>
      </c>
      <c r="L830" s="157">
        <v>40</v>
      </c>
      <c r="M830" s="158" t="s">
        <v>879</v>
      </c>
      <c r="N830" s="158">
        <f>IF(Tabel3[[#This Row],[Uitvoerings-
momenten]]=0,0,Tabel3[[#This Row],[M2 vloer ]])</f>
        <v>5.2</v>
      </c>
      <c r="O8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0" s="151">
        <f>Tabel3[[#This Row],[M2 vloer ]]*Tabel3[[#This Row],[Uitvoerings-
momenten]]</f>
        <v>1040</v>
      </c>
      <c r="Q830" s="165">
        <f>VLOOKUP(Tabel3[[#This Row],[Frequentie]],Transformatie!$B$4:$D$12,3,0)</f>
        <v>10</v>
      </c>
      <c r="R830" s="26">
        <f>IF(Tabel3[[#This Row],[M2 op basis van uitvoeringsmomenten]]=0,0,VLOOKUP(Tabel3[[#This Row],[Ruimte categorie]],'4. Normen &amp; Tarieven'!$C$8:$L$27,Tabel3[[#This Row],[Transformatie]],0))</f>
        <v>100</v>
      </c>
      <c r="S830" s="26"/>
      <c r="T830" s="26"/>
      <c r="U830" s="26"/>
      <c r="V830" s="172">
        <f>IF(Tabel3[[#This Row],[Prestatienorm inschrijver]]=0,0,Tabel3[[#This Row],[M2 op basis van uitvoeringsmomenten]]/Tabel3[[#This Row],[Prestatienorm inschrijver]])</f>
        <v>10.4</v>
      </c>
      <c r="W830" s="174">
        <f>Tabel3[[#This Row],[Aantal uur per jaar]]*$V$4</f>
        <v>10.4</v>
      </c>
      <c r="X830" s="78"/>
    </row>
    <row r="831" spans="1:24" ht="14.1" customHeight="1" x14ac:dyDescent="0.25">
      <c r="A831" s="210" t="str">
        <f>_xlfn.CONCAT(Tabel3[[#This Row],[Locatie]],Tabel3[[#This Row],[Vloergroep]])</f>
        <v>Het WebLino</v>
      </c>
      <c r="C831" s="69" t="s">
        <v>404</v>
      </c>
      <c r="D831" s="70" t="s">
        <v>806</v>
      </c>
      <c r="E831" s="71" t="s">
        <v>8</v>
      </c>
      <c r="F831" s="79"/>
      <c r="G831" s="73" t="s">
        <v>47</v>
      </c>
      <c r="H831" s="77" t="s">
        <v>758</v>
      </c>
      <c r="I831" s="73" t="s">
        <v>225</v>
      </c>
      <c r="J831" s="73" t="s">
        <v>903</v>
      </c>
      <c r="K831" s="74">
        <v>88.1</v>
      </c>
      <c r="L831" s="157">
        <v>40</v>
      </c>
      <c r="M831" s="158" t="s">
        <v>879</v>
      </c>
      <c r="N831" s="158">
        <f>IF(Tabel3[[#This Row],[Uitvoerings-
momenten]]=0,0,Tabel3[[#This Row],[M2 vloer ]])</f>
        <v>88.1</v>
      </c>
      <c r="O8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1" s="151">
        <f>Tabel3[[#This Row],[M2 vloer ]]*Tabel3[[#This Row],[Uitvoerings-
momenten]]</f>
        <v>17620</v>
      </c>
      <c r="Q831" s="165">
        <f>VLOOKUP(Tabel3[[#This Row],[Frequentie]],Transformatie!$B$4:$D$12,3,0)</f>
        <v>10</v>
      </c>
      <c r="R831" s="26">
        <f>IF(Tabel3[[#This Row],[M2 op basis van uitvoeringsmomenten]]=0,0,VLOOKUP(Tabel3[[#This Row],[Ruimte categorie]],'4. Normen &amp; Tarieven'!$C$8:$L$27,Tabel3[[#This Row],[Transformatie]],0))</f>
        <v>100</v>
      </c>
      <c r="S831" s="26"/>
      <c r="T831" s="26"/>
      <c r="U831" s="26"/>
      <c r="V831" s="172">
        <f>IF(Tabel3[[#This Row],[Prestatienorm inschrijver]]=0,0,Tabel3[[#This Row],[M2 op basis van uitvoeringsmomenten]]/Tabel3[[#This Row],[Prestatienorm inschrijver]])</f>
        <v>176.2</v>
      </c>
      <c r="W831" s="174">
        <f>Tabel3[[#This Row],[Aantal uur per jaar]]*$V$4</f>
        <v>176.2</v>
      </c>
      <c r="X831" s="76"/>
    </row>
    <row r="832" spans="1:24" ht="14.1" customHeight="1" x14ac:dyDescent="0.25">
      <c r="A832" s="210" t="str">
        <f>_xlfn.CONCAT(Tabel3[[#This Row],[Locatie]],Tabel3[[#This Row],[Vloergroep]])</f>
        <v>Het WebLino</v>
      </c>
      <c r="C832" s="69" t="s">
        <v>404</v>
      </c>
      <c r="D832" s="70" t="s">
        <v>806</v>
      </c>
      <c r="E832" s="71" t="s">
        <v>8</v>
      </c>
      <c r="F832" s="79"/>
      <c r="G832" s="73" t="s">
        <v>47</v>
      </c>
      <c r="H832" s="77" t="s">
        <v>758</v>
      </c>
      <c r="I832" s="73" t="s">
        <v>225</v>
      </c>
      <c r="J832" s="73" t="s">
        <v>903</v>
      </c>
      <c r="K832" s="74">
        <v>55.6</v>
      </c>
      <c r="L832" s="157">
        <v>40</v>
      </c>
      <c r="M832" s="158" t="s">
        <v>879</v>
      </c>
      <c r="N832" s="158">
        <f>IF(Tabel3[[#This Row],[Uitvoerings-
momenten]]=0,0,Tabel3[[#This Row],[M2 vloer ]])</f>
        <v>55.6</v>
      </c>
      <c r="O8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2" s="151">
        <f>Tabel3[[#This Row],[M2 vloer ]]*Tabel3[[#This Row],[Uitvoerings-
momenten]]</f>
        <v>11120</v>
      </c>
      <c r="Q832" s="165">
        <f>VLOOKUP(Tabel3[[#This Row],[Frequentie]],Transformatie!$B$4:$D$12,3,0)</f>
        <v>10</v>
      </c>
      <c r="R832" s="26">
        <f>IF(Tabel3[[#This Row],[M2 op basis van uitvoeringsmomenten]]=0,0,VLOOKUP(Tabel3[[#This Row],[Ruimte categorie]],'4. Normen &amp; Tarieven'!$C$8:$L$27,Tabel3[[#This Row],[Transformatie]],0))</f>
        <v>100</v>
      </c>
      <c r="S832" s="26"/>
      <c r="T832" s="26"/>
      <c r="U832" s="26"/>
      <c r="V832" s="172">
        <f>IF(Tabel3[[#This Row],[Prestatienorm inschrijver]]=0,0,Tabel3[[#This Row],[M2 op basis van uitvoeringsmomenten]]/Tabel3[[#This Row],[Prestatienorm inschrijver]])</f>
        <v>111.2</v>
      </c>
      <c r="W832" s="174">
        <f>Tabel3[[#This Row],[Aantal uur per jaar]]*$V$4</f>
        <v>111.2</v>
      </c>
      <c r="X832" s="76"/>
    </row>
    <row r="833" spans="1:24" ht="14.1" customHeight="1" x14ac:dyDescent="0.25">
      <c r="A833" s="210" t="str">
        <f>_xlfn.CONCAT(Tabel3[[#This Row],[Locatie]],Tabel3[[#This Row],[Vloergroep]])</f>
        <v>Het WebHarde vloer</v>
      </c>
      <c r="C833" s="69" t="s">
        <v>404</v>
      </c>
      <c r="D833" s="70" t="s">
        <v>806</v>
      </c>
      <c r="E833" s="71" t="s">
        <v>8</v>
      </c>
      <c r="F833" s="79"/>
      <c r="G833" s="73" t="s">
        <v>21</v>
      </c>
      <c r="H833" s="73" t="s">
        <v>760</v>
      </c>
      <c r="I833" s="79" t="s">
        <v>407</v>
      </c>
      <c r="J833" s="73" t="s">
        <v>902</v>
      </c>
      <c r="K833" s="74">
        <v>7.4</v>
      </c>
      <c r="L833" s="157">
        <v>40</v>
      </c>
      <c r="M833" s="158" t="s">
        <v>879</v>
      </c>
      <c r="N833" s="158">
        <f>IF(Tabel3[[#This Row],[Uitvoerings-
momenten]]=0,0,Tabel3[[#This Row],[M2 vloer ]])</f>
        <v>7.4</v>
      </c>
      <c r="O8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3" s="151">
        <f>Tabel3[[#This Row],[M2 vloer ]]*Tabel3[[#This Row],[Uitvoerings-
momenten]]</f>
        <v>1480</v>
      </c>
      <c r="Q833" s="165">
        <f>VLOOKUP(Tabel3[[#This Row],[Frequentie]],Transformatie!$B$4:$D$12,3,0)</f>
        <v>10</v>
      </c>
      <c r="R833" s="26">
        <f>IF(Tabel3[[#This Row],[M2 op basis van uitvoeringsmomenten]]=0,0,VLOOKUP(Tabel3[[#This Row],[Ruimte categorie]],'4. Normen &amp; Tarieven'!$C$8:$L$27,Tabel3[[#This Row],[Transformatie]],0))</f>
        <v>100</v>
      </c>
      <c r="S833" s="26"/>
      <c r="T833" s="26"/>
      <c r="U833" s="26"/>
      <c r="V833" s="172">
        <f>IF(Tabel3[[#This Row],[Prestatienorm inschrijver]]=0,0,Tabel3[[#This Row],[M2 op basis van uitvoeringsmomenten]]/Tabel3[[#This Row],[Prestatienorm inschrijver]])</f>
        <v>14.8</v>
      </c>
      <c r="W833" s="174">
        <f>Tabel3[[#This Row],[Aantal uur per jaar]]*$V$4</f>
        <v>14.8</v>
      </c>
      <c r="X833" s="76"/>
    </row>
    <row r="834" spans="1:24" ht="14.1" customHeight="1" x14ac:dyDescent="0.25">
      <c r="A834" s="210" t="str">
        <f>_xlfn.CONCAT(Tabel3[[#This Row],[Locatie]],Tabel3[[#This Row],[Vloergroep]])</f>
        <v>Het WebHarde vloer</v>
      </c>
      <c r="C834" s="69" t="s">
        <v>404</v>
      </c>
      <c r="D834" s="70" t="s">
        <v>806</v>
      </c>
      <c r="E834" s="71" t="s">
        <v>8</v>
      </c>
      <c r="F834" s="79"/>
      <c r="G834" s="73" t="s">
        <v>408</v>
      </c>
      <c r="H834" s="73" t="s">
        <v>760</v>
      </c>
      <c r="I834" s="79" t="s">
        <v>407</v>
      </c>
      <c r="J834" s="73" t="s">
        <v>902</v>
      </c>
      <c r="K834" s="74">
        <v>6.6</v>
      </c>
      <c r="L834" s="157">
        <v>40</v>
      </c>
      <c r="M834" s="158" t="s">
        <v>879</v>
      </c>
      <c r="N834" s="158">
        <f>IF(Tabel3[[#This Row],[Uitvoerings-
momenten]]=0,0,Tabel3[[#This Row],[M2 vloer ]])</f>
        <v>6.6</v>
      </c>
      <c r="O8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4" s="151">
        <f>Tabel3[[#This Row],[M2 vloer ]]*Tabel3[[#This Row],[Uitvoerings-
momenten]]</f>
        <v>1320</v>
      </c>
      <c r="Q834" s="165">
        <f>VLOOKUP(Tabel3[[#This Row],[Frequentie]],Transformatie!$B$4:$D$12,3,0)</f>
        <v>10</v>
      </c>
      <c r="R834" s="26">
        <f>IF(Tabel3[[#This Row],[M2 op basis van uitvoeringsmomenten]]=0,0,VLOOKUP(Tabel3[[#This Row],[Ruimte categorie]],'4. Normen &amp; Tarieven'!$C$8:$L$27,Tabel3[[#This Row],[Transformatie]],0))</f>
        <v>100</v>
      </c>
      <c r="S834" s="26"/>
      <c r="T834" s="26"/>
      <c r="U834" s="26"/>
      <c r="V834" s="172">
        <f>IF(Tabel3[[#This Row],[Prestatienorm inschrijver]]=0,0,Tabel3[[#This Row],[M2 op basis van uitvoeringsmomenten]]/Tabel3[[#This Row],[Prestatienorm inschrijver]])</f>
        <v>13.2</v>
      </c>
      <c r="W834" s="174">
        <f>Tabel3[[#This Row],[Aantal uur per jaar]]*$V$4</f>
        <v>13.2</v>
      </c>
      <c r="X834" s="76"/>
    </row>
    <row r="835" spans="1:24" ht="14.1" customHeight="1" x14ac:dyDescent="0.25">
      <c r="A835" s="210" t="str">
        <f>_xlfn.CONCAT(Tabel3[[#This Row],[Locatie]],Tabel3[[#This Row],[Vloergroep]])</f>
        <v>Het WebTapijt</v>
      </c>
      <c r="C835" s="69" t="s">
        <v>404</v>
      </c>
      <c r="D835" s="70" t="s">
        <v>806</v>
      </c>
      <c r="E835" s="71" t="s">
        <v>8</v>
      </c>
      <c r="F835" s="72" t="s">
        <v>9</v>
      </c>
      <c r="G835" s="79" t="s">
        <v>150</v>
      </c>
      <c r="H835" s="73" t="s">
        <v>761</v>
      </c>
      <c r="I835" s="73" t="s">
        <v>14</v>
      </c>
      <c r="J835" s="73" t="s">
        <v>14</v>
      </c>
      <c r="K835" s="74">
        <v>2.5</v>
      </c>
      <c r="L835" s="157">
        <v>40</v>
      </c>
      <c r="M835" s="158" t="s">
        <v>879</v>
      </c>
      <c r="N835" s="158">
        <f>IF(Tabel3[[#This Row],[Uitvoerings-
momenten]]=0,0,Tabel3[[#This Row],[M2 vloer ]])</f>
        <v>2.5</v>
      </c>
      <c r="O8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5" s="151">
        <f>Tabel3[[#This Row],[M2 vloer ]]*Tabel3[[#This Row],[Uitvoerings-
momenten]]</f>
        <v>500</v>
      </c>
      <c r="Q835" s="165">
        <f>VLOOKUP(Tabel3[[#This Row],[Frequentie]],Transformatie!$B$4:$D$12,3,0)</f>
        <v>10</v>
      </c>
      <c r="R835" s="26">
        <f>IF(Tabel3[[#This Row],[M2 op basis van uitvoeringsmomenten]]=0,0,VLOOKUP(Tabel3[[#This Row],[Ruimte categorie]],'4. Normen &amp; Tarieven'!$C$8:$L$27,Tabel3[[#This Row],[Transformatie]],0))</f>
        <v>100</v>
      </c>
      <c r="S835" s="26"/>
      <c r="T835" s="26"/>
      <c r="U835" s="26"/>
      <c r="V835" s="172">
        <f>IF(Tabel3[[#This Row],[Prestatienorm inschrijver]]=0,0,Tabel3[[#This Row],[M2 op basis van uitvoeringsmomenten]]/Tabel3[[#This Row],[Prestatienorm inschrijver]])</f>
        <v>5</v>
      </c>
      <c r="W835" s="174">
        <f>Tabel3[[#This Row],[Aantal uur per jaar]]*$V$4</f>
        <v>5</v>
      </c>
      <c r="X835" s="81"/>
    </row>
    <row r="836" spans="1:24" ht="14.1" customHeight="1" x14ac:dyDescent="0.25">
      <c r="A836" s="210" t="str">
        <f>_xlfn.CONCAT(Tabel3[[#This Row],[Locatie]],Tabel3[[#This Row],[Vloergroep]])</f>
        <v>Het WebTapijt</v>
      </c>
      <c r="C836" s="69" t="s">
        <v>404</v>
      </c>
      <c r="D836" s="70" t="s">
        <v>806</v>
      </c>
      <c r="E836" s="71" t="s">
        <v>8</v>
      </c>
      <c r="F836" s="72" t="s">
        <v>9</v>
      </c>
      <c r="G836" s="79" t="s">
        <v>150</v>
      </c>
      <c r="H836" s="73" t="s">
        <v>761</v>
      </c>
      <c r="I836" s="73" t="s">
        <v>14</v>
      </c>
      <c r="J836" s="73" t="s">
        <v>14</v>
      </c>
      <c r="K836" s="74">
        <v>2.9</v>
      </c>
      <c r="L836" s="157">
        <v>40</v>
      </c>
      <c r="M836" s="158" t="s">
        <v>879</v>
      </c>
      <c r="N836" s="158">
        <f>IF(Tabel3[[#This Row],[Uitvoerings-
momenten]]=0,0,Tabel3[[#This Row],[M2 vloer ]])</f>
        <v>2.9</v>
      </c>
      <c r="O8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6" s="151">
        <f>Tabel3[[#This Row],[M2 vloer ]]*Tabel3[[#This Row],[Uitvoerings-
momenten]]</f>
        <v>580</v>
      </c>
      <c r="Q836" s="165">
        <f>VLOOKUP(Tabel3[[#This Row],[Frequentie]],Transformatie!$B$4:$D$12,3,0)</f>
        <v>10</v>
      </c>
      <c r="R836" s="26">
        <f>IF(Tabel3[[#This Row],[M2 op basis van uitvoeringsmomenten]]=0,0,VLOOKUP(Tabel3[[#This Row],[Ruimte categorie]],'4. Normen &amp; Tarieven'!$C$8:$L$27,Tabel3[[#This Row],[Transformatie]],0))</f>
        <v>100</v>
      </c>
      <c r="S836" s="26"/>
      <c r="T836" s="26"/>
      <c r="U836" s="26"/>
      <c r="V836" s="172">
        <f>IF(Tabel3[[#This Row],[Prestatienorm inschrijver]]=0,0,Tabel3[[#This Row],[M2 op basis van uitvoeringsmomenten]]/Tabel3[[#This Row],[Prestatienorm inschrijver]])</f>
        <v>5.8</v>
      </c>
      <c r="W836" s="174">
        <f>Tabel3[[#This Row],[Aantal uur per jaar]]*$V$4</f>
        <v>5.8</v>
      </c>
      <c r="X836" s="81"/>
    </row>
    <row r="837" spans="1:24" ht="14.1" customHeight="1" x14ac:dyDescent="0.25">
      <c r="A837" s="210" t="str">
        <f>_xlfn.CONCAT(Tabel3[[#This Row],[Locatie]],Tabel3[[#This Row],[Vloergroep]])</f>
        <v>Het WebHarde vloer</v>
      </c>
      <c r="C837" s="69" t="s">
        <v>404</v>
      </c>
      <c r="D837" s="70" t="s">
        <v>806</v>
      </c>
      <c r="E837" s="71" t="s">
        <v>8</v>
      </c>
      <c r="F837" s="79"/>
      <c r="G837" s="79" t="s">
        <v>409</v>
      </c>
      <c r="H837" s="73" t="s">
        <v>756</v>
      </c>
      <c r="I837" s="79" t="s">
        <v>410</v>
      </c>
      <c r="J837" s="73" t="s">
        <v>902</v>
      </c>
      <c r="K837" s="74">
        <v>4</v>
      </c>
      <c r="L837" s="157">
        <v>40</v>
      </c>
      <c r="M837" s="158" t="s">
        <v>886</v>
      </c>
      <c r="N837" s="158">
        <f>IF(Tabel3[[#This Row],[Uitvoerings-
momenten]]=0,0,Tabel3[[#This Row],[M2 vloer ]])</f>
        <v>0</v>
      </c>
      <c r="O8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7" s="151">
        <f>Tabel3[[#This Row],[M2 vloer ]]*Tabel3[[#This Row],[Uitvoerings-
momenten]]</f>
        <v>0</v>
      </c>
      <c r="Q837" s="165">
        <f>VLOOKUP(Tabel3[[#This Row],[Frequentie]],Transformatie!$B$4:$D$12,3,0)</f>
        <v>0</v>
      </c>
      <c r="R837" s="26">
        <f>IF(Tabel3[[#This Row],[M2 op basis van uitvoeringsmomenten]]=0,0,VLOOKUP(Tabel3[[#This Row],[Ruimte categorie]],'4. Normen &amp; Tarieven'!$C$8:$L$27,Tabel3[[#This Row],[Transformatie]],0))</f>
        <v>0</v>
      </c>
      <c r="S837" s="26"/>
      <c r="T837" s="26"/>
      <c r="U837" s="26"/>
      <c r="V837" s="172">
        <f>IF(Tabel3[[#This Row],[Prestatienorm inschrijver]]=0,0,Tabel3[[#This Row],[M2 op basis van uitvoeringsmomenten]]/Tabel3[[#This Row],[Prestatienorm inschrijver]])</f>
        <v>0</v>
      </c>
      <c r="W837" s="174">
        <f>Tabel3[[#This Row],[Aantal uur per jaar]]*$V$4</f>
        <v>0</v>
      </c>
      <c r="X837" s="81"/>
    </row>
    <row r="838" spans="1:24" ht="14.1" customHeight="1" x14ac:dyDescent="0.25">
      <c r="A838" s="210" t="str">
        <f>_xlfn.CONCAT(Tabel3[[#This Row],[Locatie]],Tabel3[[#This Row],[Vloergroep]])</f>
        <v>Het WebHarde vloer</v>
      </c>
      <c r="C838" s="69" t="s">
        <v>404</v>
      </c>
      <c r="D838" s="70" t="s">
        <v>806</v>
      </c>
      <c r="E838" s="71" t="s">
        <v>8</v>
      </c>
      <c r="F838" s="79"/>
      <c r="G838" s="79" t="s">
        <v>411</v>
      </c>
      <c r="H838" s="73" t="s">
        <v>756</v>
      </c>
      <c r="I838" s="79" t="s">
        <v>410</v>
      </c>
      <c r="J838" s="73" t="s">
        <v>902</v>
      </c>
      <c r="K838" s="74">
        <v>9.5</v>
      </c>
      <c r="L838" s="157">
        <v>40</v>
      </c>
      <c r="M838" s="158" t="s">
        <v>886</v>
      </c>
      <c r="N838" s="158">
        <f>IF(Tabel3[[#This Row],[Uitvoerings-
momenten]]=0,0,Tabel3[[#This Row],[M2 vloer ]])</f>
        <v>0</v>
      </c>
      <c r="O8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8" s="151">
        <f>Tabel3[[#This Row],[M2 vloer ]]*Tabel3[[#This Row],[Uitvoerings-
momenten]]</f>
        <v>0</v>
      </c>
      <c r="Q838" s="165">
        <f>VLOOKUP(Tabel3[[#This Row],[Frequentie]],Transformatie!$B$4:$D$12,3,0)</f>
        <v>0</v>
      </c>
      <c r="R838" s="26">
        <f>IF(Tabel3[[#This Row],[M2 op basis van uitvoeringsmomenten]]=0,0,VLOOKUP(Tabel3[[#This Row],[Ruimte categorie]],'4. Normen &amp; Tarieven'!$C$8:$L$27,Tabel3[[#This Row],[Transformatie]],0))</f>
        <v>0</v>
      </c>
      <c r="S838" s="26"/>
      <c r="T838" s="26"/>
      <c r="U838" s="26"/>
      <c r="V838" s="172">
        <f>IF(Tabel3[[#This Row],[Prestatienorm inschrijver]]=0,0,Tabel3[[#This Row],[M2 op basis van uitvoeringsmomenten]]/Tabel3[[#This Row],[Prestatienorm inschrijver]])</f>
        <v>0</v>
      </c>
      <c r="W838" s="174">
        <f>Tabel3[[#This Row],[Aantal uur per jaar]]*$V$4</f>
        <v>0</v>
      </c>
      <c r="X838" s="81"/>
    </row>
    <row r="839" spans="1:24" ht="14.1" customHeight="1" x14ac:dyDescent="0.25">
      <c r="A839" s="210" t="str">
        <f>_xlfn.CONCAT(Tabel3[[#This Row],[Locatie]],Tabel3[[#This Row],[Vloergroep]])</f>
        <v>Het WebLino</v>
      </c>
      <c r="C839" s="69" t="s">
        <v>404</v>
      </c>
      <c r="D839" s="70" t="s">
        <v>806</v>
      </c>
      <c r="E839" s="71" t="s">
        <v>8</v>
      </c>
      <c r="F839" s="79"/>
      <c r="G839" s="73" t="s">
        <v>51</v>
      </c>
      <c r="H839" s="73" t="s">
        <v>756</v>
      </c>
      <c r="I839" s="73" t="s">
        <v>17</v>
      </c>
      <c r="J839" s="73" t="s">
        <v>903</v>
      </c>
      <c r="K839" s="74">
        <v>4</v>
      </c>
      <c r="L839" s="157">
        <v>40</v>
      </c>
      <c r="M839" s="158" t="s">
        <v>886</v>
      </c>
      <c r="N839" s="158">
        <f>IF(Tabel3[[#This Row],[Uitvoerings-
momenten]]=0,0,Tabel3[[#This Row],[M2 vloer ]])</f>
        <v>0</v>
      </c>
      <c r="O8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9" s="151">
        <f>Tabel3[[#This Row],[M2 vloer ]]*Tabel3[[#This Row],[Uitvoerings-
momenten]]</f>
        <v>0</v>
      </c>
      <c r="Q839" s="165">
        <f>VLOOKUP(Tabel3[[#This Row],[Frequentie]],Transformatie!$B$4:$D$12,3,0)</f>
        <v>0</v>
      </c>
      <c r="R839" s="26">
        <f>IF(Tabel3[[#This Row],[M2 op basis van uitvoeringsmomenten]]=0,0,VLOOKUP(Tabel3[[#This Row],[Ruimte categorie]],'4. Normen &amp; Tarieven'!$C$8:$L$27,Tabel3[[#This Row],[Transformatie]],0))</f>
        <v>0</v>
      </c>
      <c r="S839" s="26"/>
      <c r="T839" s="26"/>
      <c r="U839" s="26"/>
      <c r="V839" s="172">
        <f>IF(Tabel3[[#This Row],[Prestatienorm inschrijver]]=0,0,Tabel3[[#This Row],[M2 op basis van uitvoeringsmomenten]]/Tabel3[[#This Row],[Prestatienorm inschrijver]])</f>
        <v>0</v>
      </c>
      <c r="W839" s="174">
        <f>Tabel3[[#This Row],[Aantal uur per jaar]]*$V$4</f>
        <v>0</v>
      </c>
      <c r="X839" s="76"/>
    </row>
    <row r="840" spans="1:24" ht="14.1" customHeight="1" x14ac:dyDescent="0.25">
      <c r="A840" s="210" t="str">
        <f>_xlfn.CONCAT(Tabel3[[#This Row],[Locatie]],Tabel3[[#This Row],[Vloergroep]])</f>
        <v>Het WebHarde vloer</v>
      </c>
      <c r="C840" s="69" t="s">
        <v>404</v>
      </c>
      <c r="D840" s="70" t="s">
        <v>806</v>
      </c>
      <c r="E840" s="71" t="s">
        <v>8</v>
      </c>
      <c r="F840" s="79"/>
      <c r="G840" s="79" t="s">
        <v>409</v>
      </c>
      <c r="H840" s="73" t="s">
        <v>756</v>
      </c>
      <c r="I840" s="79" t="s">
        <v>410</v>
      </c>
      <c r="J840" s="73" t="s">
        <v>902</v>
      </c>
      <c r="K840" s="74">
        <v>2.2000000000000002</v>
      </c>
      <c r="L840" s="157">
        <v>40</v>
      </c>
      <c r="M840" s="158" t="s">
        <v>886</v>
      </c>
      <c r="N840" s="158">
        <f>IF(Tabel3[[#This Row],[Uitvoerings-
momenten]]=0,0,Tabel3[[#This Row],[M2 vloer ]])</f>
        <v>0</v>
      </c>
      <c r="O8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0" s="151">
        <f>Tabel3[[#This Row],[M2 vloer ]]*Tabel3[[#This Row],[Uitvoerings-
momenten]]</f>
        <v>0</v>
      </c>
      <c r="Q840" s="165">
        <f>VLOOKUP(Tabel3[[#This Row],[Frequentie]],Transformatie!$B$4:$D$12,3,0)</f>
        <v>0</v>
      </c>
      <c r="R840" s="26">
        <f>IF(Tabel3[[#This Row],[M2 op basis van uitvoeringsmomenten]]=0,0,VLOOKUP(Tabel3[[#This Row],[Ruimte categorie]],'4. Normen &amp; Tarieven'!$C$8:$L$27,Tabel3[[#This Row],[Transformatie]],0))</f>
        <v>0</v>
      </c>
      <c r="S840" s="26"/>
      <c r="T840" s="26"/>
      <c r="U840" s="26"/>
      <c r="V840" s="172">
        <f>IF(Tabel3[[#This Row],[Prestatienorm inschrijver]]=0,0,Tabel3[[#This Row],[M2 op basis van uitvoeringsmomenten]]/Tabel3[[#This Row],[Prestatienorm inschrijver]])</f>
        <v>0</v>
      </c>
      <c r="W840" s="174">
        <f>Tabel3[[#This Row],[Aantal uur per jaar]]*$V$4</f>
        <v>0</v>
      </c>
      <c r="X840" s="81"/>
    </row>
    <row r="841" spans="1:24" ht="14.1" customHeight="1" x14ac:dyDescent="0.25">
      <c r="A841" s="210" t="str">
        <f>_xlfn.CONCAT(Tabel3[[#This Row],[Locatie]],Tabel3[[#This Row],[Vloergroep]])</f>
        <v>Het WebLino</v>
      </c>
      <c r="C841" s="69" t="s">
        <v>404</v>
      </c>
      <c r="D841" s="70" t="s">
        <v>806</v>
      </c>
      <c r="E841" s="71" t="s">
        <v>8</v>
      </c>
      <c r="F841" s="79"/>
      <c r="G841" s="79" t="s">
        <v>412</v>
      </c>
      <c r="H841" s="73" t="s">
        <v>761</v>
      </c>
      <c r="I841" s="73" t="s">
        <v>225</v>
      </c>
      <c r="J841" s="73" t="s">
        <v>903</v>
      </c>
      <c r="K841" s="74">
        <v>2.4</v>
      </c>
      <c r="L841" s="157">
        <v>40</v>
      </c>
      <c r="M841" s="158" t="s">
        <v>879</v>
      </c>
      <c r="N841" s="158">
        <f>IF(Tabel3[[#This Row],[Uitvoerings-
momenten]]=0,0,Tabel3[[#This Row],[M2 vloer ]])</f>
        <v>2.4</v>
      </c>
      <c r="O8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1" s="151">
        <f>Tabel3[[#This Row],[M2 vloer ]]*Tabel3[[#This Row],[Uitvoerings-
momenten]]</f>
        <v>480</v>
      </c>
      <c r="Q841" s="165">
        <f>VLOOKUP(Tabel3[[#This Row],[Frequentie]],Transformatie!$B$4:$D$12,3,0)</f>
        <v>10</v>
      </c>
      <c r="R841" s="26">
        <f>IF(Tabel3[[#This Row],[M2 op basis van uitvoeringsmomenten]]=0,0,VLOOKUP(Tabel3[[#This Row],[Ruimte categorie]],'4. Normen &amp; Tarieven'!$C$8:$L$27,Tabel3[[#This Row],[Transformatie]],0))</f>
        <v>100</v>
      </c>
      <c r="S841" s="26"/>
      <c r="T841" s="26"/>
      <c r="U841" s="26"/>
      <c r="V841" s="172">
        <f>IF(Tabel3[[#This Row],[Prestatienorm inschrijver]]=0,0,Tabel3[[#This Row],[M2 op basis van uitvoeringsmomenten]]/Tabel3[[#This Row],[Prestatienorm inschrijver]])</f>
        <v>4.8</v>
      </c>
      <c r="W841" s="174">
        <f>Tabel3[[#This Row],[Aantal uur per jaar]]*$V$4</f>
        <v>4.8</v>
      </c>
      <c r="X841" s="81"/>
    </row>
    <row r="842" spans="1:24" ht="14.1" customHeight="1" x14ac:dyDescent="0.25">
      <c r="A842" s="210" t="str">
        <f>_xlfn.CONCAT(Tabel3[[#This Row],[Locatie]],Tabel3[[#This Row],[Vloergroep]])</f>
        <v>Het WebLino</v>
      </c>
      <c r="C842" s="69" t="s">
        <v>404</v>
      </c>
      <c r="D842" s="70" t="s">
        <v>806</v>
      </c>
      <c r="E842" s="71" t="s">
        <v>69</v>
      </c>
      <c r="F842" s="79"/>
      <c r="G842" s="79" t="s">
        <v>41</v>
      </c>
      <c r="H842" s="73" t="s">
        <v>658</v>
      </c>
      <c r="I842" s="73" t="s">
        <v>225</v>
      </c>
      <c r="J842" s="73" t="s">
        <v>903</v>
      </c>
      <c r="K842" s="74">
        <v>40.700000000000003</v>
      </c>
      <c r="L842" s="157">
        <v>40</v>
      </c>
      <c r="M842" s="158" t="s">
        <v>879</v>
      </c>
      <c r="N842" s="158">
        <f>IF(Tabel3[[#This Row],[Uitvoerings-
momenten]]=0,0,Tabel3[[#This Row],[M2 vloer ]])</f>
        <v>40.700000000000003</v>
      </c>
      <c r="O8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2" s="151">
        <f>Tabel3[[#This Row],[M2 vloer ]]*Tabel3[[#This Row],[Uitvoerings-
momenten]]</f>
        <v>8140.0000000000009</v>
      </c>
      <c r="Q842" s="165">
        <f>VLOOKUP(Tabel3[[#This Row],[Frequentie]],Transformatie!$B$4:$D$12,3,0)</f>
        <v>10</v>
      </c>
      <c r="R842" s="26">
        <f>IF(Tabel3[[#This Row],[M2 op basis van uitvoeringsmomenten]]=0,0,VLOOKUP(Tabel3[[#This Row],[Ruimte categorie]],'4. Normen &amp; Tarieven'!$C$8:$L$27,Tabel3[[#This Row],[Transformatie]],0))</f>
        <v>100</v>
      </c>
      <c r="S842" s="26"/>
      <c r="T842" s="26"/>
      <c r="U842" s="26"/>
      <c r="V842" s="172">
        <f>IF(Tabel3[[#This Row],[Prestatienorm inschrijver]]=0,0,Tabel3[[#This Row],[M2 op basis van uitvoeringsmomenten]]/Tabel3[[#This Row],[Prestatienorm inschrijver]])</f>
        <v>81.400000000000006</v>
      </c>
      <c r="W842" s="174">
        <f>Tabel3[[#This Row],[Aantal uur per jaar]]*$V$4</f>
        <v>81.400000000000006</v>
      </c>
      <c r="X842" s="81"/>
    </row>
    <row r="843" spans="1:24" ht="14.1" customHeight="1" x14ac:dyDescent="0.25">
      <c r="A843" s="210" t="str">
        <f>_xlfn.CONCAT(Tabel3[[#This Row],[Locatie]],Tabel3[[#This Row],[Vloergroep]])</f>
        <v>Het WebLino</v>
      </c>
      <c r="C843" s="69" t="s">
        <v>404</v>
      </c>
      <c r="D843" s="70" t="s">
        <v>806</v>
      </c>
      <c r="E843" s="71" t="s">
        <v>69</v>
      </c>
      <c r="F843" s="79"/>
      <c r="G843" s="79" t="s">
        <v>41</v>
      </c>
      <c r="H843" s="73" t="s">
        <v>658</v>
      </c>
      <c r="I843" s="73" t="s">
        <v>225</v>
      </c>
      <c r="J843" s="73" t="s">
        <v>903</v>
      </c>
      <c r="K843" s="74">
        <v>143.6</v>
      </c>
      <c r="L843" s="157">
        <v>40</v>
      </c>
      <c r="M843" s="158" t="s">
        <v>879</v>
      </c>
      <c r="N843" s="158">
        <f>IF(Tabel3[[#This Row],[Uitvoerings-
momenten]]=0,0,Tabel3[[#This Row],[M2 vloer ]])</f>
        <v>143.6</v>
      </c>
      <c r="O8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3" s="151">
        <f>Tabel3[[#This Row],[M2 vloer ]]*Tabel3[[#This Row],[Uitvoerings-
momenten]]</f>
        <v>28720</v>
      </c>
      <c r="Q843" s="165">
        <f>VLOOKUP(Tabel3[[#This Row],[Frequentie]],Transformatie!$B$4:$D$12,3,0)</f>
        <v>10</v>
      </c>
      <c r="R843" s="26">
        <f>IF(Tabel3[[#This Row],[M2 op basis van uitvoeringsmomenten]]=0,0,VLOOKUP(Tabel3[[#This Row],[Ruimte categorie]],'4. Normen &amp; Tarieven'!$C$8:$L$27,Tabel3[[#This Row],[Transformatie]],0))</f>
        <v>100</v>
      </c>
      <c r="S843" s="26"/>
      <c r="T843" s="26"/>
      <c r="U843" s="26"/>
      <c r="V843" s="172">
        <f>IF(Tabel3[[#This Row],[Prestatienorm inschrijver]]=0,0,Tabel3[[#This Row],[M2 op basis van uitvoeringsmomenten]]/Tabel3[[#This Row],[Prestatienorm inschrijver]])</f>
        <v>287.2</v>
      </c>
      <c r="W843" s="174">
        <f>Tabel3[[#This Row],[Aantal uur per jaar]]*$V$4</f>
        <v>287.2</v>
      </c>
      <c r="X843" s="81"/>
    </row>
    <row r="844" spans="1:24" ht="14.1" customHeight="1" x14ac:dyDescent="0.25">
      <c r="A844" s="210" t="str">
        <f>_xlfn.CONCAT(Tabel3[[#This Row],[Locatie]],Tabel3[[#This Row],[Vloergroep]])</f>
        <v>Het WebHarde vloer</v>
      </c>
      <c r="C844" s="69" t="s">
        <v>404</v>
      </c>
      <c r="D844" s="70" t="s">
        <v>806</v>
      </c>
      <c r="E844" s="71" t="s">
        <v>69</v>
      </c>
      <c r="F844" s="79"/>
      <c r="G844" s="70" t="s">
        <v>19</v>
      </c>
      <c r="H844" s="73" t="s">
        <v>761</v>
      </c>
      <c r="I844" s="79" t="s">
        <v>407</v>
      </c>
      <c r="J844" s="73" t="s">
        <v>902</v>
      </c>
      <c r="K844" s="74">
        <v>6.6</v>
      </c>
      <c r="L844" s="157">
        <v>40</v>
      </c>
      <c r="M844" s="158" t="s">
        <v>879</v>
      </c>
      <c r="N844" s="158">
        <f>IF(Tabel3[[#This Row],[Uitvoerings-
momenten]]=0,0,Tabel3[[#This Row],[M2 vloer ]])</f>
        <v>6.6</v>
      </c>
      <c r="O8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4" s="151">
        <f>Tabel3[[#This Row],[M2 vloer ]]*Tabel3[[#This Row],[Uitvoerings-
momenten]]</f>
        <v>1320</v>
      </c>
      <c r="Q844" s="165">
        <f>VLOOKUP(Tabel3[[#This Row],[Frequentie]],Transformatie!$B$4:$D$12,3,0)</f>
        <v>10</v>
      </c>
      <c r="R844" s="26">
        <f>IF(Tabel3[[#This Row],[M2 op basis van uitvoeringsmomenten]]=0,0,VLOOKUP(Tabel3[[#This Row],[Ruimte categorie]],'4. Normen &amp; Tarieven'!$C$8:$L$27,Tabel3[[#This Row],[Transformatie]],0))</f>
        <v>100</v>
      </c>
      <c r="S844" s="26"/>
      <c r="T844" s="26"/>
      <c r="U844" s="26"/>
      <c r="V844" s="172">
        <f>IF(Tabel3[[#This Row],[Prestatienorm inschrijver]]=0,0,Tabel3[[#This Row],[M2 op basis van uitvoeringsmomenten]]/Tabel3[[#This Row],[Prestatienorm inschrijver]])</f>
        <v>13.2</v>
      </c>
      <c r="W844" s="174">
        <f>Tabel3[[#This Row],[Aantal uur per jaar]]*$V$4</f>
        <v>13.2</v>
      </c>
      <c r="X844" s="78"/>
    </row>
    <row r="845" spans="1:24" ht="14.1" customHeight="1" x14ac:dyDescent="0.25">
      <c r="A845" s="210" t="str">
        <f>_xlfn.CONCAT(Tabel3[[#This Row],[Locatie]],Tabel3[[#This Row],[Vloergroep]])</f>
        <v>Het WebHarde vloer</v>
      </c>
      <c r="C845" s="69" t="s">
        <v>404</v>
      </c>
      <c r="D845" s="70" t="s">
        <v>806</v>
      </c>
      <c r="E845" s="71" t="s">
        <v>69</v>
      </c>
      <c r="F845" s="79"/>
      <c r="G845" s="73" t="s">
        <v>21</v>
      </c>
      <c r="H845" s="73" t="s">
        <v>759</v>
      </c>
      <c r="I845" s="79" t="s">
        <v>407</v>
      </c>
      <c r="J845" s="73" t="s">
        <v>902</v>
      </c>
      <c r="K845" s="74">
        <v>1.8</v>
      </c>
      <c r="L845" s="157">
        <v>40</v>
      </c>
      <c r="M845" s="158" t="s">
        <v>879</v>
      </c>
      <c r="N845" s="158">
        <f>IF(Tabel3[[#This Row],[Uitvoerings-
momenten]]=0,0,Tabel3[[#This Row],[M2 vloer ]])</f>
        <v>1.8</v>
      </c>
      <c r="O8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5" s="151">
        <f>Tabel3[[#This Row],[M2 vloer ]]*Tabel3[[#This Row],[Uitvoerings-
momenten]]</f>
        <v>360</v>
      </c>
      <c r="Q845" s="165">
        <f>VLOOKUP(Tabel3[[#This Row],[Frequentie]],Transformatie!$B$4:$D$12,3,0)</f>
        <v>10</v>
      </c>
      <c r="R845" s="26">
        <f>IF(Tabel3[[#This Row],[M2 op basis van uitvoeringsmomenten]]=0,0,VLOOKUP(Tabel3[[#This Row],[Ruimte categorie]],'4. Normen &amp; Tarieven'!$C$8:$L$27,Tabel3[[#This Row],[Transformatie]],0))</f>
        <v>100</v>
      </c>
      <c r="S845" s="26"/>
      <c r="T845" s="26"/>
      <c r="U845" s="26"/>
      <c r="V845" s="172">
        <f>IF(Tabel3[[#This Row],[Prestatienorm inschrijver]]=0,0,Tabel3[[#This Row],[M2 op basis van uitvoeringsmomenten]]/Tabel3[[#This Row],[Prestatienorm inschrijver]])</f>
        <v>3.6</v>
      </c>
      <c r="W845" s="174">
        <f>Tabel3[[#This Row],[Aantal uur per jaar]]*$V$4</f>
        <v>3.6</v>
      </c>
      <c r="X845" s="76"/>
    </row>
    <row r="846" spans="1:24" ht="14.1" customHeight="1" x14ac:dyDescent="0.25">
      <c r="A846" s="210" t="str">
        <f>_xlfn.CONCAT(Tabel3[[#This Row],[Locatie]],Tabel3[[#This Row],[Vloergroep]])</f>
        <v>Het WebHarde vloer</v>
      </c>
      <c r="C846" s="69" t="s">
        <v>404</v>
      </c>
      <c r="D846" s="70" t="s">
        <v>806</v>
      </c>
      <c r="E846" s="71" t="s">
        <v>69</v>
      </c>
      <c r="F846" s="79"/>
      <c r="G846" s="73" t="s">
        <v>21</v>
      </c>
      <c r="H846" s="73" t="s">
        <v>759</v>
      </c>
      <c r="I846" s="79" t="s">
        <v>407</v>
      </c>
      <c r="J846" s="73" t="s">
        <v>902</v>
      </c>
      <c r="K846" s="74">
        <v>1.8</v>
      </c>
      <c r="L846" s="157">
        <v>40</v>
      </c>
      <c r="M846" s="158" t="s">
        <v>879</v>
      </c>
      <c r="N846" s="158">
        <f>IF(Tabel3[[#This Row],[Uitvoerings-
momenten]]=0,0,Tabel3[[#This Row],[M2 vloer ]])</f>
        <v>1.8</v>
      </c>
      <c r="O8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6" s="151">
        <f>Tabel3[[#This Row],[M2 vloer ]]*Tabel3[[#This Row],[Uitvoerings-
momenten]]</f>
        <v>360</v>
      </c>
      <c r="Q846" s="165">
        <f>VLOOKUP(Tabel3[[#This Row],[Frequentie]],Transformatie!$B$4:$D$12,3,0)</f>
        <v>10</v>
      </c>
      <c r="R846" s="26">
        <f>IF(Tabel3[[#This Row],[M2 op basis van uitvoeringsmomenten]]=0,0,VLOOKUP(Tabel3[[#This Row],[Ruimte categorie]],'4. Normen &amp; Tarieven'!$C$8:$L$27,Tabel3[[#This Row],[Transformatie]],0))</f>
        <v>100</v>
      </c>
      <c r="S846" s="26"/>
      <c r="T846" s="26"/>
      <c r="U846" s="26"/>
      <c r="V846" s="172">
        <f>IF(Tabel3[[#This Row],[Prestatienorm inschrijver]]=0,0,Tabel3[[#This Row],[M2 op basis van uitvoeringsmomenten]]/Tabel3[[#This Row],[Prestatienorm inschrijver]])</f>
        <v>3.6</v>
      </c>
      <c r="W846" s="174">
        <f>Tabel3[[#This Row],[Aantal uur per jaar]]*$V$4</f>
        <v>3.6</v>
      </c>
      <c r="X846" s="76"/>
    </row>
    <row r="847" spans="1:24" ht="14.1" customHeight="1" x14ac:dyDescent="0.25">
      <c r="A847" s="210" t="str">
        <f>_xlfn.CONCAT(Tabel3[[#This Row],[Locatie]],Tabel3[[#This Row],[Vloergroep]])</f>
        <v>Het WebHarde vloer</v>
      </c>
      <c r="C847" s="69" t="s">
        <v>404</v>
      </c>
      <c r="D847" s="70" t="s">
        <v>806</v>
      </c>
      <c r="E847" s="71" t="s">
        <v>69</v>
      </c>
      <c r="F847" s="79"/>
      <c r="G847" s="73" t="s">
        <v>51</v>
      </c>
      <c r="H847" s="73" t="s">
        <v>756</v>
      </c>
      <c r="I847" s="79" t="s">
        <v>410</v>
      </c>
      <c r="J847" s="73" t="s">
        <v>902</v>
      </c>
      <c r="K847" s="74">
        <v>2.5</v>
      </c>
      <c r="L847" s="157">
        <v>40</v>
      </c>
      <c r="M847" s="158" t="s">
        <v>886</v>
      </c>
      <c r="N847" s="158">
        <f>IF(Tabel3[[#This Row],[Uitvoerings-
momenten]]=0,0,Tabel3[[#This Row],[M2 vloer ]])</f>
        <v>0</v>
      </c>
      <c r="O8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7" s="151">
        <f>Tabel3[[#This Row],[M2 vloer ]]*Tabel3[[#This Row],[Uitvoerings-
momenten]]</f>
        <v>0</v>
      </c>
      <c r="Q847" s="165">
        <f>VLOOKUP(Tabel3[[#This Row],[Frequentie]],Transformatie!$B$4:$D$12,3,0)</f>
        <v>0</v>
      </c>
      <c r="R847" s="26">
        <f>IF(Tabel3[[#This Row],[M2 op basis van uitvoeringsmomenten]]=0,0,VLOOKUP(Tabel3[[#This Row],[Ruimte categorie]],'4. Normen &amp; Tarieven'!$C$8:$L$27,Tabel3[[#This Row],[Transformatie]],0))</f>
        <v>0</v>
      </c>
      <c r="S847" s="26"/>
      <c r="T847" s="26"/>
      <c r="U847" s="26"/>
      <c r="V847" s="172">
        <f>IF(Tabel3[[#This Row],[Prestatienorm inschrijver]]=0,0,Tabel3[[#This Row],[M2 op basis van uitvoeringsmomenten]]/Tabel3[[#This Row],[Prestatienorm inschrijver]])</f>
        <v>0</v>
      </c>
      <c r="W847" s="174">
        <f>Tabel3[[#This Row],[Aantal uur per jaar]]*$V$4</f>
        <v>0</v>
      </c>
      <c r="X847" s="76"/>
    </row>
    <row r="848" spans="1:24" ht="14.1" customHeight="1" x14ac:dyDescent="0.25">
      <c r="A848" s="210" t="str">
        <f>_xlfn.CONCAT(Tabel3[[#This Row],[Locatie]],Tabel3[[#This Row],[Vloergroep]])</f>
        <v>Het WebHarde vloer</v>
      </c>
      <c r="C848" s="69" t="s">
        <v>404</v>
      </c>
      <c r="D848" s="70" t="s">
        <v>806</v>
      </c>
      <c r="E848" s="71" t="s">
        <v>69</v>
      </c>
      <c r="F848" s="79"/>
      <c r="G848" s="73" t="s">
        <v>51</v>
      </c>
      <c r="H848" s="73" t="s">
        <v>756</v>
      </c>
      <c r="I848" s="79" t="s">
        <v>410</v>
      </c>
      <c r="J848" s="73" t="s">
        <v>902</v>
      </c>
      <c r="K848" s="74">
        <v>1.7</v>
      </c>
      <c r="L848" s="157">
        <v>40</v>
      </c>
      <c r="M848" s="158" t="s">
        <v>886</v>
      </c>
      <c r="N848" s="158">
        <f>IF(Tabel3[[#This Row],[Uitvoerings-
momenten]]=0,0,Tabel3[[#This Row],[M2 vloer ]])</f>
        <v>0</v>
      </c>
      <c r="O8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8" s="151">
        <f>Tabel3[[#This Row],[M2 vloer ]]*Tabel3[[#This Row],[Uitvoerings-
momenten]]</f>
        <v>0</v>
      </c>
      <c r="Q848" s="165">
        <f>VLOOKUP(Tabel3[[#This Row],[Frequentie]],Transformatie!$B$4:$D$12,3,0)</f>
        <v>0</v>
      </c>
      <c r="R848" s="26">
        <f>IF(Tabel3[[#This Row],[M2 op basis van uitvoeringsmomenten]]=0,0,VLOOKUP(Tabel3[[#This Row],[Ruimte categorie]],'4. Normen &amp; Tarieven'!$C$8:$L$27,Tabel3[[#This Row],[Transformatie]],0))</f>
        <v>0</v>
      </c>
      <c r="S848" s="26"/>
      <c r="T848" s="26"/>
      <c r="U848" s="26"/>
      <c r="V848" s="172">
        <f>IF(Tabel3[[#This Row],[Prestatienorm inschrijver]]=0,0,Tabel3[[#This Row],[M2 op basis van uitvoeringsmomenten]]/Tabel3[[#This Row],[Prestatienorm inschrijver]])</f>
        <v>0</v>
      </c>
      <c r="W848" s="174">
        <f>Tabel3[[#This Row],[Aantal uur per jaar]]*$V$4</f>
        <v>0</v>
      </c>
      <c r="X848" s="76"/>
    </row>
    <row r="849" spans="1:24" ht="14.1" customHeight="1" x14ac:dyDescent="0.25">
      <c r="A849" s="210" t="str">
        <f>_xlfn.CONCAT(Tabel3[[#This Row],[Locatie]],Tabel3[[#This Row],[Vloergroep]])</f>
        <v>Het WebHarde vloer</v>
      </c>
      <c r="C849" s="69" t="s">
        <v>404</v>
      </c>
      <c r="D849" s="70" t="s">
        <v>806</v>
      </c>
      <c r="E849" s="71" t="s">
        <v>69</v>
      </c>
      <c r="F849" s="79"/>
      <c r="G849" s="73" t="s">
        <v>21</v>
      </c>
      <c r="H849" s="73" t="s">
        <v>759</v>
      </c>
      <c r="I849" s="79" t="s">
        <v>407</v>
      </c>
      <c r="J849" s="73" t="s">
        <v>902</v>
      </c>
      <c r="K849" s="74">
        <v>1.8</v>
      </c>
      <c r="L849" s="157">
        <v>40</v>
      </c>
      <c r="M849" s="158" t="s">
        <v>879</v>
      </c>
      <c r="N849" s="158">
        <f>IF(Tabel3[[#This Row],[Uitvoerings-
momenten]]=0,0,Tabel3[[#This Row],[M2 vloer ]])</f>
        <v>1.8</v>
      </c>
      <c r="O8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9" s="151">
        <f>Tabel3[[#This Row],[M2 vloer ]]*Tabel3[[#This Row],[Uitvoerings-
momenten]]</f>
        <v>360</v>
      </c>
      <c r="Q849" s="165">
        <f>VLOOKUP(Tabel3[[#This Row],[Frequentie]],Transformatie!$B$4:$D$12,3,0)</f>
        <v>10</v>
      </c>
      <c r="R849" s="26">
        <f>IF(Tabel3[[#This Row],[M2 op basis van uitvoeringsmomenten]]=0,0,VLOOKUP(Tabel3[[#This Row],[Ruimte categorie]],'4. Normen &amp; Tarieven'!$C$8:$L$27,Tabel3[[#This Row],[Transformatie]],0))</f>
        <v>100</v>
      </c>
      <c r="S849" s="26"/>
      <c r="T849" s="26"/>
      <c r="U849" s="26"/>
      <c r="V849" s="172">
        <f>IF(Tabel3[[#This Row],[Prestatienorm inschrijver]]=0,0,Tabel3[[#This Row],[M2 op basis van uitvoeringsmomenten]]/Tabel3[[#This Row],[Prestatienorm inschrijver]])</f>
        <v>3.6</v>
      </c>
      <c r="W849" s="174">
        <f>Tabel3[[#This Row],[Aantal uur per jaar]]*$V$4</f>
        <v>3.6</v>
      </c>
      <c r="X849" s="76"/>
    </row>
    <row r="850" spans="1:24" ht="14.1" customHeight="1" x14ac:dyDescent="0.25">
      <c r="A850" s="210" t="str">
        <f>_xlfn.CONCAT(Tabel3[[#This Row],[Locatie]],Tabel3[[#This Row],[Vloergroep]])</f>
        <v>Het WebHarde vloer</v>
      </c>
      <c r="C850" s="69" t="s">
        <v>404</v>
      </c>
      <c r="D850" s="70" t="s">
        <v>806</v>
      </c>
      <c r="E850" s="71" t="s">
        <v>69</v>
      </c>
      <c r="F850" s="79"/>
      <c r="G850" s="73" t="s">
        <v>21</v>
      </c>
      <c r="H850" s="73" t="s">
        <v>759</v>
      </c>
      <c r="I850" s="79" t="s">
        <v>407</v>
      </c>
      <c r="J850" s="73" t="s">
        <v>902</v>
      </c>
      <c r="K850" s="74">
        <v>1.9</v>
      </c>
      <c r="L850" s="157">
        <v>40</v>
      </c>
      <c r="M850" s="158" t="s">
        <v>879</v>
      </c>
      <c r="N850" s="158">
        <f>IF(Tabel3[[#This Row],[Uitvoerings-
momenten]]=0,0,Tabel3[[#This Row],[M2 vloer ]])</f>
        <v>1.9</v>
      </c>
      <c r="O8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0" s="151">
        <f>Tabel3[[#This Row],[M2 vloer ]]*Tabel3[[#This Row],[Uitvoerings-
momenten]]</f>
        <v>380</v>
      </c>
      <c r="Q850" s="165">
        <f>VLOOKUP(Tabel3[[#This Row],[Frequentie]],Transformatie!$B$4:$D$12,3,0)</f>
        <v>10</v>
      </c>
      <c r="R850" s="26">
        <f>IF(Tabel3[[#This Row],[M2 op basis van uitvoeringsmomenten]]=0,0,VLOOKUP(Tabel3[[#This Row],[Ruimte categorie]],'4. Normen &amp; Tarieven'!$C$8:$L$27,Tabel3[[#This Row],[Transformatie]],0))</f>
        <v>100</v>
      </c>
      <c r="S850" s="26"/>
      <c r="T850" s="26"/>
      <c r="U850" s="26"/>
      <c r="V850" s="172">
        <f>IF(Tabel3[[#This Row],[Prestatienorm inschrijver]]=0,0,Tabel3[[#This Row],[M2 op basis van uitvoeringsmomenten]]/Tabel3[[#This Row],[Prestatienorm inschrijver]])</f>
        <v>3.8</v>
      </c>
      <c r="W850" s="174">
        <f>Tabel3[[#This Row],[Aantal uur per jaar]]*$V$4</f>
        <v>3.8</v>
      </c>
      <c r="X850" s="76"/>
    </row>
    <row r="851" spans="1:24" ht="14.1" customHeight="1" x14ac:dyDescent="0.25">
      <c r="A851" s="210" t="str">
        <f>_xlfn.CONCAT(Tabel3[[#This Row],[Locatie]],Tabel3[[#This Row],[Vloergroep]])</f>
        <v>Het WebLino</v>
      </c>
      <c r="C851" s="69" t="s">
        <v>404</v>
      </c>
      <c r="D851" s="70" t="s">
        <v>806</v>
      </c>
      <c r="E851" s="71" t="s">
        <v>69</v>
      </c>
      <c r="F851" s="79"/>
      <c r="G851" s="70" t="s">
        <v>19</v>
      </c>
      <c r="H851" s="73" t="s">
        <v>761</v>
      </c>
      <c r="I851" s="73" t="s">
        <v>225</v>
      </c>
      <c r="J851" s="73" t="s">
        <v>903</v>
      </c>
      <c r="K851" s="74">
        <v>24.1</v>
      </c>
      <c r="L851" s="157">
        <v>40</v>
      </c>
      <c r="M851" s="158" t="s">
        <v>879</v>
      </c>
      <c r="N851" s="158">
        <f>IF(Tabel3[[#This Row],[Uitvoerings-
momenten]]=0,0,Tabel3[[#This Row],[M2 vloer ]])</f>
        <v>24.1</v>
      </c>
      <c r="O8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1" s="151">
        <f>Tabel3[[#This Row],[M2 vloer ]]*Tabel3[[#This Row],[Uitvoerings-
momenten]]</f>
        <v>4820</v>
      </c>
      <c r="Q851" s="165">
        <f>VLOOKUP(Tabel3[[#This Row],[Frequentie]],Transformatie!$B$4:$D$12,3,0)</f>
        <v>10</v>
      </c>
      <c r="R851" s="26">
        <f>IF(Tabel3[[#This Row],[M2 op basis van uitvoeringsmomenten]]=0,0,VLOOKUP(Tabel3[[#This Row],[Ruimte categorie]],'4. Normen &amp; Tarieven'!$C$8:$L$27,Tabel3[[#This Row],[Transformatie]],0))</f>
        <v>100</v>
      </c>
      <c r="S851" s="26"/>
      <c r="T851" s="26"/>
      <c r="U851" s="26"/>
      <c r="V851" s="172">
        <f>IF(Tabel3[[#This Row],[Prestatienorm inschrijver]]=0,0,Tabel3[[#This Row],[M2 op basis van uitvoeringsmomenten]]/Tabel3[[#This Row],[Prestatienorm inschrijver]])</f>
        <v>48.2</v>
      </c>
      <c r="W851" s="174">
        <f>Tabel3[[#This Row],[Aantal uur per jaar]]*$V$4</f>
        <v>48.2</v>
      </c>
      <c r="X851" s="78"/>
    </row>
    <row r="852" spans="1:24" ht="14.1" customHeight="1" x14ac:dyDescent="0.25">
      <c r="A852" s="210" t="str">
        <f>_xlfn.CONCAT(Tabel3[[#This Row],[Locatie]],Tabel3[[#This Row],[Vloergroep]])</f>
        <v>Het WebHarde vloer</v>
      </c>
      <c r="C852" s="69" t="s">
        <v>404</v>
      </c>
      <c r="D852" s="70" t="s">
        <v>806</v>
      </c>
      <c r="E852" s="71" t="s">
        <v>69</v>
      </c>
      <c r="F852" s="79"/>
      <c r="G852" s="73" t="s">
        <v>68</v>
      </c>
      <c r="H852" s="73" t="s">
        <v>762</v>
      </c>
      <c r="I852" s="79" t="s">
        <v>406</v>
      </c>
      <c r="J852" s="73" t="s">
        <v>902</v>
      </c>
      <c r="K852" s="74">
        <v>16.2</v>
      </c>
      <c r="L852" s="157">
        <v>40</v>
      </c>
      <c r="M852" s="158" t="s">
        <v>879</v>
      </c>
      <c r="N852" s="158">
        <f>IF(Tabel3[[#This Row],[Uitvoerings-
momenten]]=0,0,Tabel3[[#This Row],[M2 vloer ]])</f>
        <v>16.2</v>
      </c>
      <c r="O8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2" s="151">
        <f>Tabel3[[#This Row],[M2 vloer ]]*Tabel3[[#This Row],[Uitvoerings-
momenten]]</f>
        <v>3240</v>
      </c>
      <c r="Q852" s="165">
        <f>VLOOKUP(Tabel3[[#This Row],[Frequentie]],Transformatie!$B$4:$D$12,3,0)</f>
        <v>10</v>
      </c>
      <c r="R852" s="26">
        <f>IF(Tabel3[[#This Row],[M2 op basis van uitvoeringsmomenten]]=0,0,VLOOKUP(Tabel3[[#This Row],[Ruimte categorie]],'4. Normen &amp; Tarieven'!$C$8:$L$27,Tabel3[[#This Row],[Transformatie]],0))</f>
        <v>100</v>
      </c>
      <c r="S852" s="26"/>
      <c r="T852" s="26"/>
      <c r="U852" s="26"/>
      <c r="V852" s="172">
        <f>IF(Tabel3[[#This Row],[Prestatienorm inschrijver]]=0,0,Tabel3[[#This Row],[M2 op basis van uitvoeringsmomenten]]/Tabel3[[#This Row],[Prestatienorm inschrijver]])</f>
        <v>32.4</v>
      </c>
      <c r="W852" s="174">
        <f>Tabel3[[#This Row],[Aantal uur per jaar]]*$V$4</f>
        <v>32.4</v>
      </c>
      <c r="X852" s="76"/>
    </row>
    <row r="853" spans="1:24" ht="14.1" customHeight="1" x14ac:dyDescent="0.25">
      <c r="A853" s="210" t="str">
        <f>_xlfn.CONCAT(Tabel3[[#This Row],[Locatie]],Tabel3[[#This Row],[Vloergroep]])</f>
        <v>Het WebLino</v>
      </c>
      <c r="C853" s="69" t="s">
        <v>404</v>
      </c>
      <c r="D853" s="70" t="s">
        <v>806</v>
      </c>
      <c r="E853" s="71" t="s">
        <v>69</v>
      </c>
      <c r="F853" s="79"/>
      <c r="G853" s="73" t="s">
        <v>27</v>
      </c>
      <c r="H853" s="73" t="s">
        <v>761</v>
      </c>
      <c r="I853" s="73" t="s">
        <v>225</v>
      </c>
      <c r="J853" s="73" t="s">
        <v>903</v>
      </c>
      <c r="K853" s="74">
        <v>12.6</v>
      </c>
      <c r="L853" s="157">
        <v>40</v>
      </c>
      <c r="M853" s="158" t="s">
        <v>879</v>
      </c>
      <c r="N853" s="158">
        <f>IF(Tabel3[[#This Row],[Uitvoerings-
momenten]]=0,0,Tabel3[[#This Row],[M2 vloer ]])</f>
        <v>12.6</v>
      </c>
      <c r="O8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3" s="151">
        <f>Tabel3[[#This Row],[M2 vloer ]]*Tabel3[[#This Row],[Uitvoerings-
momenten]]</f>
        <v>2520</v>
      </c>
      <c r="Q853" s="165">
        <f>VLOOKUP(Tabel3[[#This Row],[Frequentie]],Transformatie!$B$4:$D$12,3,0)</f>
        <v>10</v>
      </c>
      <c r="R853" s="26">
        <f>IF(Tabel3[[#This Row],[M2 op basis van uitvoeringsmomenten]]=0,0,VLOOKUP(Tabel3[[#This Row],[Ruimte categorie]],'4. Normen &amp; Tarieven'!$C$8:$L$27,Tabel3[[#This Row],[Transformatie]],0))</f>
        <v>100</v>
      </c>
      <c r="S853" s="26"/>
      <c r="T853" s="26"/>
      <c r="U853" s="26"/>
      <c r="V853" s="172">
        <f>IF(Tabel3[[#This Row],[Prestatienorm inschrijver]]=0,0,Tabel3[[#This Row],[M2 op basis van uitvoeringsmomenten]]/Tabel3[[#This Row],[Prestatienorm inschrijver]])</f>
        <v>25.2</v>
      </c>
      <c r="W853" s="174">
        <f>Tabel3[[#This Row],[Aantal uur per jaar]]*$V$4</f>
        <v>25.2</v>
      </c>
      <c r="X853" s="76"/>
    </row>
    <row r="854" spans="1:24" ht="14.1" customHeight="1" x14ac:dyDescent="0.25">
      <c r="A854" s="210" t="str">
        <f>_xlfn.CONCAT(Tabel3[[#This Row],[Locatie]],Tabel3[[#This Row],[Vloergroep]])</f>
        <v>Het WebLino</v>
      </c>
      <c r="C854" s="69" t="s">
        <v>404</v>
      </c>
      <c r="D854" s="70" t="s">
        <v>806</v>
      </c>
      <c r="E854" s="71" t="s">
        <v>69</v>
      </c>
      <c r="F854" s="79"/>
      <c r="G854" s="73" t="s">
        <v>27</v>
      </c>
      <c r="H854" s="73" t="s">
        <v>761</v>
      </c>
      <c r="I854" s="73" t="s">
        <v>225</v>
      </c>
      <c r="J854" s="73" t="s">
        <v>903</v>
      </c>
      <c r="K854" s="74">
        <v>8.9</v>
      </c>
      <c r="L854" s="157">
        <v>40</v>
      </c>
      <c r="M854" s="158" t="s">
        <v>879</v>
      </c>
      <c r="N854" s="158">
        <f>IF(Tabel3[[#This Row],[Uitvoerings-
momenten]]=0,0,Tabel3[[#This Row],[M2 vloer ]])</f>
        <v>8.9</v>
      </c>
      <c r="O8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4" s="151">
        <f>Tabel3[[#This Row],[M2 vloer ]]*Tabel3[[#This Row],[Uitvoerings-
momenten]]</f>
        <v>1780</v>
      </c>
      <c r="Q854" s="165">
        <f>VLOOKUP(Tabel3[[#This Row],[Frequentie]],Transformatie!$B$4:$D$12,3,0)</f>
        <v>10</v>
      </c>
      <c r="R854" s="26">
        <f>IF(Tabel3[[#This Row],[M2 op basis van uitvoeringsmomenten]]=0,0,VLOOKUP(Tabel3[[#This Row],[Ruimte categorie]],'4. Normen &amp; Tarieven'!$C$8:$L$27,Tabel3[[#This Row],[Transformatie]],0))</f>
        <v>100</v>
      </c>
      <c r="S854" s="26"/>
      <c r="T854" s="26"/>
      <c r="U854" s="26"/>
      <c r="V854" s="172">
        <f>IF(Tabel3[[#This Row],[Prestatienorm inschrijver]]=0,0,Tabel3[[#This Row],[M2 op basis van uitvoeringsmomenten]]/Tabel3[[#This Row],[Prestatienorm inschrijver]])</f>
        <v>17.8</v>
      </c>
      <c r="W854" s="174">
        <f>Tabel3[[#This Row],[Aantal uur per jaar]]*$V$4</f>
        <v>17.8</v>
      </c>
      <c r="X854" s="76"/>
    </row>
    <row r="855" spans="1:24" ht="14.1" customHeight="1" x14ac:dyDescent="0.25">
      <c r="A855" s="210" t="str">
        <f>_xlfn.CONCAT(Tabel3[[#This Row],[Locatie]],Tabel3[[#This Row],[Vloergroep]])</f>
        <v>Het WebHarde vloer</v>
      </c>
      <c r="C855" s="69" t="s">
        <v>404</v>
      </c>
      <c r="D855" s="70" t="s">
        <v>806</v>
      </c>
      <c r="E855" s="71" t="s">
        <v>69</v>
      </c>
      <c r="F855" s="79"/>
      <c r="G855" s="73" t="s">
        <v>21</v>
      </c>
      <c r="H855" s="73" t="s">
        <v>759</v>
      </c>
      <c r="I855" s="79" t="s">
        <v>407</v>
      </c>
      <c r="J855" s="73" t="s">
        <v>902</v>
      </c>
      <c r="K855" s="74">
        <v>1.8</v>
      </c>
      <c r="L855" s="157">
        <v>40</v>
      </c>
      <c r="M855" s="158" t="s">
        <v>879</v>
      </c>
      <c r="N855" s="158">
        <f>IF(Tabel3[[#This Row],[Uitvoerings-
momenten]]=0,0,Tabel3[[#This Row],[M2 vloer ]])</f>
        <v>1.8</v>
      </c>
      <c r="O8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5" s="151">
        <f>Tabel3[[#This Row],[M2 vloer ]]*Tabel3[[#This Row],[Uitvoerings-
momenten]]</f>
        <v>360</v>
      </c>
      <c r="Q855" s="165">
        <f>VLOOKUP(Tabel3[[#This Row],[Frequentie]],Transformatie!$B$4:$D$12,3,0)</f>
        <v>10</v>
      </c>
      <c r="R855" s="26">
        <f>IF(Tabel3[[#This Row],[M2 op basis van uitvoeringsmomenten]]=0,0,VLOOKUP(Tabel3[[#This Row],[Ruimte categorie]],'4. Normen &amp; Tarieven'!$C$8:$L$27,Tabel3[[#This Row],[Transformatie]],0))</f>
        <v>100</v>
      </c>
      <c r="S855" s="26"/>
      <c r="T855" s="26"/>
      <c r="U855" s="26"/>
      <c r="V855" s="172">
        <f>IF(Tabel3[[#This Row],[Prestatienorm inschrijver]]=0,0,Tabel3[[#This Row],[M2 op basis van uitvoeringsmomenten]]/Tabel3[[#This Row],[Prestatienorm inschrijver]])</f>
        <v>3.6</v>
      </c>
      <c r="W855" s="174">
        <f>Tabel3[[#This Row],[Aantal uur per jaar]]*$V$4</f>
        <v>3.6</v>
      </c>
      <c r="X855" s="76"/>
    </row>
    <row r="856" spans="1:24" ht="14.1" customHeight="1" x14ac:dyDescent="0.25">
      <c r="A856" s="210" t="str">
        <f>_xlfn.CONCAT(Tabel3[[#This Row],[Locatie]],Tabel3[[#This Row],[Vloergroep]])</f>
        <v>Het WebHarde vloer</v>
      </c>
      <c r="C856" s="69" t="s">
        <v>404</v>
      </c>
      <c r="D856" s="70" t="s">
        <v>806</v>
      </c>
      <c r="E856" s="71" t="s">
        <v>69</v>
      </c>
      <c r="F856" s="79"/>
      <c r="G856" s="79" t="s">
        <v>115</v>
      </c>
      <c r="H856" s="73" t="s">
        <v>756</v>
      </c>
      <c r="I856" s="79" t="s">
        <v>407</v>
      </c>
      <c r="J856" s="73" t="s">
        <v>902</v>
      </c>
      <c r="K856" s="74">
        <v>1.7</v>
      </c>
      <c r="L856" s="157">
        <v>40</v>
      </c>
      <c r="M856" s="158" t="s">
        <v>886</v>
      </c>
      <c r="N856" s="158">
        <f>IF(Tabel3[[#This Row],[Uitvoerings-
momenten]]=0,0,Tabel3[[#This Row],[M2 vloer ]])</f>
        <v>0</v>
      </c>
      <c r="O8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6" s="151">
        <f>Tabel3[[#This Row],[M2 vloer ]]*Tabel3[[#This Row],[Uitvoerings-
momenten]]</f>
        <v>0</v>
      </c>
      <c r="Q856" s="165">
        <f>VLOOKUP(Tabel3[[#This Row],[Frequentie]],Transformatie!$B$4:$D$12,3,0)</f>
        <v>0</v>
      </c>
      <c r="R856" s="26">
        <f>IF(Tabel3[[#This Row],[M2 op basis van uitvoeringsmomenten]]=0,0,VLOOKUP(Tabel3[[#This Row],[Ruimte categorie]],'4. Normen &amp; Tarieven'!$C$8:$L$27,Tabel3[[#This Row],[Transformatie]],0))</f>
        <v>0</v>
      </c>
      <c r="S856" s="26"/>
      <c r="T856" s="26"/>
      <c r="U856" s="26"/>
      <c r="V856" s="172">
        <f>IF(Tabel3[[#This Row],[Prestatienorm inschrijver]]=0,0,Tabel3[[#This Row],[M2 op basis van uitvoeringsmomenten]]/Tabel3[[#This Row],[Prestatienorm inschrijver]])</f>
        <v>0</v>
      </c>
      <c r="W856" s="174">
        <f>Tabel3[[#This Row],[Aantal uur per jaar]]*$V$4</f>
        <v>0</v>
      </c>
      <c r="X856" s="81"/>
    </row>
    <row r="857" spans="1:24" ht="14.1" customHeight="1" x14ac:dyDescent="0.25">
      <c r="A857" s="210" t="str">
        <f>_xlfn.CONCAT(Tabel3[[#This Row],[Locatie]],Tabel3[[#This Row],[Vloergroep]])</f>
        <v>Het WebHarde vloer</v>
      </c>
      <c r="C857" s="69" t="s">
        <v>404</v>
      </c>
      <c r="D857" s="70" t="s">
        <v>806</v>
      </c>
      <c r="E857" s="71" t="s">
        <v>69</v>
      </c>
      <c r="F857" s="79"/>
      <c r="G857" s="73" t="s">
        <v>51</v>
      </c>
      <c r="H857" s="73" t="s">
        <v>756</v>
      </c>
      <c r="I857" s="79" t="s">
        <v>410</v>
      </c>
      <c r="J857" s="73" t="s">
        <v>902</v>
      </c>
      <c r="K857" s="74">
        <v>12.6</v>
      </c>
      <c r="L857" s="157">
        <v>40</v>
      </c>
      <c r="M857" s="158" t="s">
        <v>886</v>
      </c>
      <c r="N857" s="158">
        <f>IF(Tabel3[[#This Row],[Uitvoerings-
momenten]]=0,0,Tabel3[[#This Row],[M2 vloer ]])</f>
        <v>0</v>
      </c>
      <c r="O8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7" s="151">
        <f>Tabel3[[#This Row],[M2 vloer ]]*Tabel3[[#This Row],[Uitvoerings-
momenten]]</f>
        <v>0</v>
      </c>
      <c r="Q857" s="165">
        <f>VLOOKUP(Tabel3[[#This Row],[Frequentie]],Transformatie!$B$4:$D$12,3,0)</f>
        <v>0</v>
      </c>
      <c r="R857" s="26">
        <f>IF(Tabel3[[#This Row],[M2 op basis van uitvoeringsmomenten]]=0,0,VLOOKUP(Tabel3[[#This Row],[Ruimte categorie]],'4. Normen &amp; Tarieven'!$C$8:$L$27,Tabel3[[#This Row],[Transformatie]],0))</f>
        <v>0</v>
      </c>
      <c r="S857" s="26"/>
      <c r="T857" s="26"/>
      <c r="U857" s="26"/>
      <c r="V857" s="172">
        <f>IF(Tabel3[[#This Row],[Prestatienorm inschrijver]]=0,0,Tabel3[[#This Row],[M2 op basis van uitvoeringsmomenten]]/Tabel3[[#This Row],[Prestatienorm inschrijver]])</f>
        <v>0</v>
      </c>
      <c r="W857" s="174">
        <f>Tabel3[[#This Row],[Aantal uur per jaar]]*$V$4</f>
        <v>0</v>
      </c>
      <c r="X857" s="76"/>
    </row>
    <row r="858" spans="1:24" ht="14.1" customHeight="1" x14ac:dyDescent="0.25">
      <c r="A858" s="210" t="str">
        <f>_xlfn.CONCAT(Tabel3[[#This Row],[Locatie]],Tabel3[[#This Row],[Vloergroep]])</f>
        <v>Het WebLino</v>
      </c>
      <c r="C858" s="69" t="s">
        <v>404</v>
      </c>
      <c r="D858" s="70" t="s">
        <v>806</v>
      </c>
      <c r="E858" s="71" t="s">
        <v>69</v>
      </c>
      <c r="F858" s="79"/>
      <c r="G858" s="79" t="s">
        <v>41</v>
      </c>
      <c r="H858" s="73" t="s">
        <v>658</v>
      </c>
      <c r="I858" s="73" t="s">
        <v>225</v>
      </c>
      <c r="J858" s="73" t="s">
        <v>903</v>
      </c>
      <c r="K858" s="74">
        <v>133.1</v>
      </c>
      <c r="L858" s="157">
        <v>40</v>
      </c>
      <c r="M858" s="158" t="s">
        <v>879</v>
      </c>
      <c r="N858" s="158">
        <f>IF(Tabel3[[#This Row],[Uitvoerings-
momenten]]=0,0,Tabel3[[#This Row],[M2 vloer ]])</f>
        <v>133.1</v>
      </c>
      <c r="O8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8" s="151">
        <f>Tabel3[[#This Row],[M2 vloer ]]*Tabel3[[#This Row],[Uitvoerings-
momenten]]</f>
        <v>26620</v>
      </c>
      <c r="Q858" s="165">
        <f>VLOOKUP(Tabel3[[#This Row],[Frequentie]],Transformatie!$B$4:$D$12,3,0)</f>
        <v>10</v>
      </c>
      <c r="R858" s="26">
        <f>IF(Tabel3[[#This Row],[M2 op basis van uitvoeringsmomenten]]=0,0,VLOOKUP(Tabel3[[#This Row],[Ruimte categorie]],'4. Normen &amp; Tarieven'!$C$8:$L$27,Tabel3[[#This Row],[Transformatie]],0))</f>
        <v>100</v>
      </c>
      <c r="S858" s="26"/>
      <c r="T858" s="26"/>
      <c r="U858" s="26"/>
      <c r="V858" s="172">
        <f>IF(Tabel3[[#This Row],[Prestatienorm inschrijver]]=0,0,Tabel3[[#This Row],[M2 op basis van uitvoeringsmomenten]]/Tabel3[[#This Row],[Prestatienorm inschrijver]])</f>
        <v>266.2</v>
      </c>
      <c r="W858" s="174">
        <f>Tabel3[[#This Row],[Aantal uur per jaar]]*$V$4</f>
        <v>266.2</v>
      </c>
      <c r="X858" s="81"/>
    </row>
    <row r="859" spans="1:24" ht="14.1" customHeight="1" x14ac:dyDescent="0.25">
      <c r="A859" s="210" t="str">
        <f>_xlfn.CONCAT(Tabel3[[#This Row],[Locatie]],Tabel3[[#This Row],[Vloergroep]])</f>
        <v>Het WebLino</v>
      </c>
      <c r="C859" s="69" t="s">
        <v>404</v>
      </c>
      <c r="D859" s="70" t="s">
        <v>806</v>
      </c>
      <c r="E859" s="71" t="s">
        <v>69</v>
      </c>
      <c r="F859" s="79"/>
      <c r="G859" s="79" t="s">
        <v>41</v>
      </c>
      <c r="H859" s="73" t="s">
        <v>658</v>
      </c>
      <c r="I859" s="73" t="s">
        <v>225</v>
      </c>
      <c r="J859" s="73" t="s">
        <v>903</v>
      </c>
      <c r="K859" s="74">
        <v>40.5</v>
      </c>
      <c r="L859" s="157">
        <v>40</v>
      </c>
      <c r="M859" s="158" t="s">
        <v>879</v>
      </c>
      <c r="N859" s="158">
        <f>IF(Tabel3[[#This Row],[Uitvoerings-
momenten]]=0,0,Tabel3[[#This Row],[M2 vloer ]])</f>
        <v>40.5</v>
      </c>
      <c r="O8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9" s="151">
        <f>Tabel3[[#This Row],[M2 vloer ]]*Tabel3[[#This Row],[Uitvoerings-
momenten]]</f>
        <v>8100</v>
      </c>
      <c r="Q859" s="165">
        <f>VLOOKUP(Tabel3[[#This Row],[Frequentie]],Transformatie!$B$4:$D$12,3,0)</f>
        <v>10</v>
      </c>
      <c r="R859" s="26">
        <f>IF(Tabel3[[#This Row],[M2 op basis van uitvoeringsmomenten]]=0,0,VLOOKUP(Tabel3[[#This Row],[Ruimte categorie]],'4. Normen &amp; Tarieven'!$C$8:$L$27,Tabel3[[#This Row],[Transformatie]],0))</f>
        <v>100</v>
      </c>
      <c r="S859" s="26"/>
      <c r="T859" s="26"/>
      <c r="U859" s="26"/>
      <c r="V859" s="172">
        <f>IF(Tabel3[[#This Row],[Prestatienorm inschrijver]]=0,0,Tabel3[[#This Row],[M2 op basis van uitvoeringsmomenten]]/Tabel3[[#This Row],[Prestatienorm inschrijver]])</f>
        <v>81</v>
      </c>
      <c r="W859" s="174">
        <f>Tabel3[[#This Row],[Aantal uur per jaar]]*$V$4</f>
        <v>81</v>
      </c>
      <c r="X859" s="81"/>
    </row>
    <row r="860" spans="1:24" ht="14.1" customHeight="1" x14ac:dyDescent="0.25">
      <c r="A860" s="210" t="str">
        <f>_xlfn.CONCAT(Tabel3[[#This Row],[Locatie]],Tabel3[[#This Row],[Vloergroep]])</f>
        <v>Het WebHarde vloer</v>
      </c>
      <c r="C860" s="69" t="s">
        <v>404</v>
      </c>
      <c r="D860" s="70" t="s">
        <v>806</v>
      </c>
      <c r="E860" s="71" t="s">
        <v>69</v>
      </c>
      <c r="F860" s="79"/>
      <c r="G860" s="73" t="s">
        <v>51</v>
      </c>
      <c r="H860" s="73" t="s">
        <v>756</v>
      </c>
      <c r="I860" s="79" t="s">
        <v>410</v>
      </c>
      <c r="J860" s="73" t="s">
        <v>902</v>
      </c>
      <c r="K860" s="74">
        <v>2.4</v>
      </c>
      <c r="L860" s="157">
        <v>40</v>
      </c>
      <c r="M860" s="158" t="s">
        <v>886</v>
      </c>
      <c r="N860" s="158">
        <f>IF(Tabel3[[#This Row],[Uitvoerings-
momenten]]=0,0,Tabel3[[#This Row],[M2 vloer ]])</f>
        <v>0</v>
      </c>
      <c r="O8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0" s="151">
        <f>Tabel3[[#This Row],[M2 vloer ]]*Tabel3[[#This Row],[Uitvoerings-
momenten]]</f>
        <v>0</v>
      </c>
      <c r="Q860" s="165">
        <f>VLOOKUP(Tabel3[[#This Row],[Frequentie]],Transformatie!$B$4:$D$12,3,0)</f>
        <v>0</v>
      </c>
      <c r="R860" s="26">
        <f>IF(Tabel3[[#This Row],[M2 op basis van uitvoeringsmomenten]]=0,0,VLOOKUP(Tabel3[[#This Row],[Ruimte categorie]],'4. Normen &amp; Tarieven'!$C$8:$L$27,Tabel3[[#This Row],[Transformatie]],0))</f>
        <v>0</v>
      </c>
      <c r="S860" s="26"/>
      <c r="T860" s="26"/>
      <c r="U860" s="26"/>
      <c r="V860" s="172">
        <f>IF(Tabel3[[#This Row],[Prestatienorm inschrijver]]=0,0,Tabel3[[#This Row],[M2 op basis van uitvoeringsmomenten]]/Tabel3[[#This Row],[Prestatienorm inschrijver]])</f>
        <v>0</v>
      </c>
      <c r="W860" s="174">
        <f>Tabel3[[#This Row],[Aantal uur per jaar]]*$V$4</f>
        <v>0</v>
      </c>
      <c r="X860" s="76"/>
    </row>
    <row r="861" spans="1:24" ht="14.1" customHeight="1" x14ac:dyDescent="0.25">
      <c r="A861" s="210" t="str">
        <f>_xlfn.CONCAT(Tabel3[[#This Row],[Locatie]],Tabel3[[#This Row],[Vloergroep]])</f>
        <v>Het WebHarde vloer</v>
      </c>
      <c r="C861" s="69" t="s">
        <v>404</v>
      </c>
      <c r="D861" s="70" t="s">
        <v>806</v>
      </c>
      <c r="E861" s="71" t="s">
        <v>69</v>
      </c>
      <c r="F861" s="79"/>
      <c r="G861" s="73" t="s">
        <v>51</v>
      </c>
      <c r="H861" s="73" t="s">
        <v>756</v>
      </c>
      <c r="I861" s="79" t="s">
        <v>410</v>
      </c>
      <c r="J861" s="73" t="s">
        <v>902</v>
      </c>
      <c r="K861" s="74">
        <v>1.7</v>
      </c>
      <c r="L861" s="157">
        <v>40</v>
      </c>
      <c r="M861" s="158" t="s">
        <v>886</v>
      </c>
      <c r="N861" s="158">
        <f>IF(Tabel3[[#This Row],[Uitvoerings-
momenten]]=0,0,Tabel3[[#This Row],[M2 vloer ]])</f>
        <v>0</v>
      </c>
      <c r="O8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1" s="151">
        <f>Tabel3[[#This Row],[M2 vloer ]]*Tabel3[[#This Row],[Uitvoerings-
momenten]]</f>
        <v>0</v>
      </c>
      <c r="Q861" s="165">
        <f>VLOOKUP(Tabel3[[#This Row],[Frequentie]],Transformatie!$B$4:$D$12,3,0)</f>
        <v>0</v>
      </c>
      <c r="R861" s="26">
        <f>IF(Tabel3[[#This Row],[M2 op basis van uitvoeringsmomenten]]=0,0,VLOOKUP(Tabel3[[#This Row],[Ruimte categorie]],'4. Normen &amp; Tarieven'!$C$8:$L$27,Tabel3[[#This Row],[Transformatie]],0))</f>
        <v>0</v>
      </c>
      <c r="S861" s="26"/>
      <c r="T861" s="26"/>
      <c r="U861" s="26"/>
      <c r="V861" s="172">
        <f>IF(Tabel3[[#This Row],[Prestatienorm inschrijver]]=0,0,Tabel3[[#This Row],[M2 op basis van uitvoeringsmomenten]]/Tabel3[[#This Row],[Prestatienorm inschrijver]])</f>
        <v>0</v>
      </c>
      <c r="W861" s="174">
        <f>Tabel3[[#This Row],[Aantal uur per jaar]]*$V$4</f>
        <v>0</v>
      </c>
      <c r="X861" s="76"/>
    </row>
    <row r="862" spans="1:24" ht="14.1" customHeight="1" x14ac:dyDescent="0.25">
      <c r="A862" s="210" t="str">
        <f>_xlfn.CONCAT(Tabel3[[#This Row],[Locatie]],Tabel3[[#This Row],[Vloergroep]])</f>
        <v>Het WebHarde vloer</v>
      </c>
      <c r="C862" s="69" t="s">
        <v>404</v>
      </c>
      <c r="D862" s="70" t="s">
        <v>806</v>
      </c>
      <c r="E862" s="71" t="s">
        <v>69</v>
      </c>
      <c r="F862" s="79"/>
      <c r="G862" s="73" t="s">
        <v>21</v>
      </c>
      <c r="H862" s="73" t="s">
        <v>759</v>
      </c>
      <c r="I862" s="79" t="s">
        <v>407</v>
      </c>
      <c r="J862" s="73" t="s">
        <v>902</v>
      </c>
      <c r="K862" s="74">
        <v>1.9</v>
      </c>
      <c r="L862" s="157">
        <v>40</v>
      </c>
      <c r="M862" s="158" t="s">
        <v>879</v>
      </c>
      <c r="N862" s="158">
        <f>IF(Tabel3[[#This Row],[Uitvoerings-
momenten]]=0,0,Tabel3[[#This Row],[M2 vloer ]])</f>
        <v>1.9</v>
      </c>
      <c r="O8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2" s="151">
        <f>Tabel3[[#This Row],[M2 vloer ]]*Tabel3[[#This Row],[Uitvoerings-
momenten]]</f>
        <v>380</v>
      </c>
      <c r="Q862" s="165">
        <f>VLOOKUP(Tabel3[[#This Row],[Frequentie]],Transformatie!$B$4:$D$12,3,0)</f>
        <v>10</v>
      </c>
      <c r="R862" s="26">
        <f>IF(Tabel3[[#This Row],[M2 op basis van uitvoeringsmomenten]]=0,0,VLOOKUP(Tabel3[[#This Row],[Ruimte categorie]],'4. Normen &amp; Tarieven'!$C$8:$L$27,Tabel3[[#This Row],[Transformatie]],0))</f>
        <v>100</v>
      </c>
      <c r="S862" s="26"/>
      <c r="T862" s="26"/>
      <c r="U862" s="26"/>
      <c r="V862" s="172">
        <f>IF(Tabel3[[#This Row],[Prestatienorm inschrijver]]=0,0,Tabel3[[#This Row],[M2 op basis van uitvoeringsmomenten]]/Tabel3[[#This Row],[Prestatienorm inschrijver]])</f>
        <v>3.8</v>
      </c>
      <c r="W862" s="174">
        <f>Tabel3[[#This Row],[Aantal uur per jaar]]*$V$4</f>
        <v>3.8</v>
      </c>
      <c r="X862" s="76"/>
    </row>
    <row r="863" spans="1:24" ht="14.1" customHeight="1" x14ac:dyDescent="0.25">
      <c r="A863" s="210" t="str">
        <f>_xlfn.CONCAT(Tabel3[[#This Row],[Locatie]],Tabel3[[#This Row],[Vloergroep]])</f>
        <v>Het WebHarde vloer</v>
      </c>
      <c r="C863" s="69" t="s">
        <v>404</v>
      </c>
      <c r="D863" s="70" t="s">
        <v>806</v>
      </c>
      <c r="E863" s="71" t="s">
        <v>69</v>
      </c>
      <c r="F863" s="79"/>
      <c r="G863" s="73" t="s">
        <v>21</v>
      </c>
      <c r="H863" s="73" t="s">
        <v>759</v>
      </c>
      <c r="I863" s="79" t="s">
        <v>407</v>
      </c>
      <c r="J863" s="73" t="s">
        <v>902</v>
      </c>
      <c r="K863" s="74">
        <v>1.9</v>
      </c>
      <c r="L863" s="157">
        <v>40</v>
      </c>
      <c r="M863" s="158" t="s">
        <v>879</v>
      </c>
      <c r="N863" s="158">
        <f>IF(Tabel3[[#This Row],[Uitvoerings-
momenten]]=0,0,Tabel3[[#This Row],[M2 vloer ]])</f>
        <v>1.9</v>
      </c>
      <c r="O8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3" s="151">
        <f>Tabel3[[#This Row],[M2 vloer ]]*Tabel3[[#This Row],[Uitvoerings-
momenten]]</f>
        <v>380</v>
      </c>
      <c r="Q863" s="165">
        <f>VLOOKUP(Tabel3[[#This Row],[Frequentie]],Transformatie!$B$4:$D$12,3,0)</f>
        <v>10</v>
      </c>
      <c r="R863" s="26">
        <f>IF(Tabel3[[#This Row],[M2 op basis van uitvoeringsmomenten]]=0,0,VLOOKUP(Tabel3[[#This Row],[Ruimte categorie]],'4. Normen &amp; Tarieven'!$C$8:$L$27,Tabel3[[#This Row],[Transformatie]],0))</f>
        <v>100</v>
      </c>
      <c r="S863" s="26"/>
      <c r="T863" s="26"/>
      <c r="U863" s="26"/>
      <c r="V863" s="172">
        <f>IF(Tabel3[[#This Row],[Prestatienorm inschrijver]]=0,0,Tabel3[[#This Row],[M2 op basis van uitvoeringsmomenten]]/Tabel3[[#This Row],[Prestatienorm inschrijver]])</f>
        <v>3.8</v>
      </c>
      <c r="W863" s="174">
        <f>Tabel3[[#This Row],[Aantal uur per jaar]]*$V$4</f>
        <v>3.8</v>
      </c>
      <c r="X863" s="76"/>
    </row>
    <row r="864" spans="1:24" ht="14.1" customHeight="1" x14ac:dyDescent="0.25">
      <c r="A864" s="210" t="str">
        <f>_xlfn.CONCAT(Tabel3[[#This Row],[Locatie]],Tabel3[[#This Row],[Vloergroep]])</f>
        <v>Het WebHarde vloer</v>
      </c>
      <c r="C864" s="69" t="s">
        <v>404</v>
      </c>
      <c r="D864" s="70" t="s">
        <v>806</v>
      </c>
      <c r="E864" s="71" t="s">
        <v>69</v>
      </c>
      <c r="F864" s="79"/>
      <c r="G864" s="73" t="s">
        <v>21</v>
      </c>
      <c r="H864" s="73" t="s">
        <v>759</v>
      </c>
      <c r="I864" s="79" t="s">
        <v>407</v>
      </c>
      <c r="J864" s="73" t="s">
        <v>902</v>
      </c>
      <c r="K864" s="74">
        <v>1.9</v>
      </c>
      <c r="L864" s="157">
        <v>40</v>
      </c>
      <c r="M864" s="158" t="s">
        <v>879</v>
      </c>
      <c r="N864" s="158">
        <f>IF(Tabel3[[#This Row],[Uitvoerings-
momenten]]=0,0,Tabel3[[#This Row],[M2 vloer ]])</f>
        <v>1.9</v>
      </c>
      <c r="O8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4" s="151">
        <f>Tabel3[[#This Row],[M2 vloer ]]*Tabel3[[#This Row],[Uitvoerings-
momenten]]</f>
        <v>380</v>
      </c>
      <c r="Q864" s="165">
        <f>VLOOKUP(Tabel3[[#This Row],[Frequentie]],Transformatie!$B$4:$D$12,3,0)</f>
        <v>10</v>
      </c>
      <c r="R864" s="26">
        <f>IF(Tabel3[[#This Row],[M2 op basis van uitvoeringsmomenten]]=0,0,VLOOKUP(Tabel3[[#This Row],[Ruimte categorie]],'4. Normen &amp; Tarieven'!$C$8:$L$27,Tabel3[[#This Row],[Transformatie]],0))</f>
        <v>100</v>
      </c>
      <c r="S864" s="26"/>
      <c r="T864" s="26"/>
      <c r="U864" s="26"/>
      <c r="V864" s="172">
        <f>IF(Tabel3[[#This Row],[Prestatienorm inschrijver]]=0,0,Tabel3[[#This Row],[M2 op basis van uitvoeringsmomenten]]/Tabel3[[#This Row],[Prestatienorm inschrijver]])</f>
        <v>3.8</v>
      </c>
      <c r="W864" s="174">
        <f>Tabel3[[#This Row],[Aantal uur per jaar]]*$V$4</f>
        <v>3.8</v>
      </c>
      <c r="X864" s="76"/>
    </row>
    <row r="865" spans="1:24" ht="14.1" customHeight="1" x14ac:dyDescent="0.25">
      <c r="A865" s="210" t="str">
        <f>_xlfn.CONCAT(Tabel3[[#This Row],[Locatie]],Tabel3[[#This Row],[Vloergroep]])</f>
        <v>Het WebHarde vloer</v>
      </c>
      <c r="C865" s="69" t="s">
        <v>404</v>
      </c>
      <c r="D865" s="70" t="s">
        <v>806</v>
      </c>
      <c r="E865" s="71" t="s">
        <v>69</v>
      </c>
      <c r="F865" s="79"/>
      <c r="G865" s="73" t="s">
        <v>21</v>
      </c>
      <c r="H865" s="73" t="s">
        <v>759</v>
      </c>
      <c r="I865" s="79" t="s">
        <v>407</v>
      </c>
      <c r="J865" s="73" t="s">
        <v>902</v>
      </c>
      <c r="K865" s="74">
        <v>1.9</v>
      </c>
      <c r="L865" s="157">
        <v>40</v>
      </c>
      <c r="M865" s="158" t="s">
        <v>879</v>
      </c>
      <c r="N865" s="158">
        <f>IF(Tabel3[[#This Row],[Uitvoerings-
momenten]]=0,0,Tabel3[[#This Row],[M2 vloer ]])</f>
        <v>1.9</v>
      </c>
      <c r="O8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5" s="151">
        <f>Tabel3[[#This Row],[M2 vloer ]]*Tabel3[[#This Row],[Uitvoerings-
momenten]]</f>
        <v>380</v>
      </c>
      <c r="Q865" s="165">
        <f>VLOOKUP(Tabel3[[#This Row],[Frequentie]],Transformatie!$B$4:$D$12,3,0)</f>
        <v>10</v>
      </c>
      <c r="R865" s="26">
        <f>IF(Tabel3[[#This Row],[M2 op basis van uitvoeringsmomenten]]=0,0,VLOOKUP(Tabel3[[#This Row],[Ruimte categorie]],'4. Normen &amp; Tarieven'!$C$8:$L$27,Tabel3[[#This Row],[Transformatie]],0))</f>
        <v>100</v>
      </c>
      <c r="S865" s="26"/>
      <c r="T865" s="26"/>
      <c r="U865" s="26"/>
      <c r="V865" s="172">
        <f>IF(Tabel3[[#This Row],[Prestatienorm inschrijver]]=0,0,Tabel3[[#This Row],[M2 op basis van uitvoeringsmomenten]]/Tabel3[[#This Row],[Prestatienorm inschrijver]])</f>
        <v>3.8</v>
      </c>
      <c r="W865" s="174">
        <f>Tabel3[[#This Row],[Aantal uur per jaar]]*$V$4</f>
        <v>3.8</v>
      </c>
      <c r="X865" s="76"/>
    </row>
    <row r="866" spans="1:24" ht="14.1" customHeight="1" x14ac:dyDescent="0.25">
      <c r="A866" s="210" t="str">
        <f>_xlfn.CONCAT(Tabel3[[#This Row],[Locatie]],Tabel3[[#This Row],[Vloergroep]])</f>
        <v>Het WebHarde vloer</v>
      </c>
      <c r="C866" s="69" t="s">
        <v>404</v>
      </c>
      <c r="D866" s="70" t="s">
        <v>806</v>
      </c>
      <c r="E866" s="71" t="s">
        <v>69</v>
      </c>
      <c r="F866" s="79"/>
      <c r="G866" s="70" t="s">
        <v>19</v>
      </c>
      <c r="H866" s="73" t="s">
        <v>761</v>
      </c>
      <c r="I866" s="79" t="s">
        <v>407</v>
      </c>
      <c r="J866" s="73" t="s">
        <v>902</v>
      </c>
      <c r="K866" s="74">
        <v>6.8</v>
      </c>
      <c r="L866" s="157">
        <v>40</v>
      </c>
      <c r="M866" s="158" t="s">
        <v>879</v>
      </c>
      <c r="N866" s="158">
        <f>IF(Tabel3[[#This Row],[Uitvoerings-
momenten]]=0,0,Tabel3[[#This Row],[M2 vloer ]])</f>
        <v>6.8</v>
      </c>
      <c r="O8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6" s="151">
        <f>Tabel3[[#This Row],[M2 vloer ]]*Tabel3[[#This Row],[Uitvoerings-
momenten]]</f>
        <v>1360</v>
      </c>
      <c r="Q866" s="165">
        <f>VLOOKUP(Tabel3[[#This Row],[Frequentie]],Transformatie!$B$4:$D$12,3,0)</f>
        <v>10</v>
      </c>
      <c r="R866" s="26">
        <f>IF(Tabel3[[#This Row],[M2 op basis van uitvoeringsmomenten]]=0,0,VLOOKUP(Tabel3[[#This Row],[Ruimte categorie]],'4. Normen &amp; Tarieven'!$C$8:$L$27,Tabel3[[#This Row],[Transformatie]],0))</f>
        <v>100</v>
      </c>
      <c r="S866" s="26"/>
      <c r="T866" s="26"/>
      <c r="U866" s="26"/>
      <c r="V866" s="172">
        <f>IF(Tabel3[[#This Row],[Prestatienorm inschrijver]]=0,0,Tabel3[[#This Row],[M2 op basis van uitvoeringsmomenten]]/Tabel3[[#This Row],[Prestatienorm inschrijver]])</f>
        <v>13.6</v>
      </c>
      <c r="W866" s="174">
        <f>Tabel3[[#This Row],[Aantal uur per jaar]]*$V$4</f>
        <v>13.6</v>
      </c>
      <c r="X866" s="78"/>
    </row>
    <row r="867" spans="1:24" ht="14.1" customHeight="1" x14ac:dyDescent="0.25">
      <c r="A867" s="210" t="str">
        <f>_xlfn.CONCAT(Tabel3[[#This Row],[Locatie]],Tabel3[[#This Row],[Vloergroep]])</f>
        <v>HeuvellaanHarde vloer</v>
      </c>
      <c r="C867" s="69" t="s">
        <v>413</v>
      </c>
      <c r="D867" s="70" t="s">
        <v>807</v>
      </c>
      <c r="E867" s="71" t="s">
        <v>8</v>
      </c>
      <c r="F867" s="72" t="s">
        <v>9</v>
      </c>
      <c r="G867" s="73" t="s">
        <v>10</v>
      </c>
      <c r="H867" s="73" t="s">
        <v>821</v>
      </c>
      <c r="I867" s="73" t="s">
        <v>11</v>
      </c>
      <c r="J867" s="73" t="s">
        <v>902</v>
      </c>
      <c r="K867" s="74">
        <v>25</v>
      </c>
      <c r="L867" s="157">
        <v>40</v>
      </c>
      <c r="M867" s="158" t="s">
        <v>879</v>
      </c>
      <c r="N867" s="158">
        <f>IF(Tabel3[[#This Row],[Uitvoerings-
momenten]]=0,0,Tabel3[[#This Row],[M2 vloer ]])</f>
        <v>25</v>
      </c>
      <c r="O8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7" s="151">
        <f>Tabel3[[#This Row],[M2 vloer ]]*Tabel3[[#This Row],[Uitvoerings-
momenten]]</f>
        <v>5000</v>
      </c>
      <c r="Q867" s="165">
        <f>VLOOKUP(Tabel3[[#This Row],[Frequentie]],Transformatie!$B$4:$D$12,3,0)</f>
        <v>10</v>
      </c>
      <c r="R867" s="26">
        <f>IF(Tabel3[[#This Row],[M2 op basis van uitvoeringsmomenten]]=0,0,VLOOKUP(Tabel3[[#This Row],[Ruimte categorie]],'4. Normen &amp; Tarieven'!$C$8:$L$27,Tabel3[[#This Row],[Transformatie]],0))</f>
        <v>100</v>
      </c>
      <c r="S867" s="26"/>
      <c r="T867" s="26"/>
      <c r="U867" s="26"/>
      <c r="V867" s="172">
        <f>IF(Tabel3[[#This Row],[Prestatienorm inschrijver]]=0,0,Tabel3[[#This Row],[M2 op basis van uitvoeringsmomenten]]/Tabel3[[#This Row],[Prestatienorm inschrijver]])</f>
        <v>50</v>
      </c>
      <c r="W867" s="174">
        <f>Tabel3[[#This Row],[Aantal uur per jaar]]*$V$4</f>
        <v>50</v>
      </c>
      <c r="X867" s="76"/>
    </row>
    <row r="868" spans="1:24" ht="14.1" customHeight="1" x14ac:dyDescent="0.25">
      <c r="A868" s="210" t="str">
        <f>_xlfn.CONCAT(Tabel3[[#This Row],[Locatie]],Tabel3[[#This Row],[Vloergroep]])</f>
        <v>HeuvellaanLino</v>
      </c>
      <c r="C868" s="69" t="s">
        <v>413</v>
      </c>
      <c r="D868" s="70" t="s">
        <v>807</v>
      </c>
      <c r="E868" s="71" t="s">
        <v>8</v>
      </c>
      <c r="F868" s="72" t="s">
        <v>12</v>
      </c>
      <c r="G868" s="73" t="s">
        <v>47</v>
      </c>
      <c r="H868" s="77" t="s">
        <v>758</v>
      </c>
      <c r="I868" s="73" t="s">
        <v>17</v>
      </c>
      <c r="J868" s="73" t="s">
        <v>903</v>
      </c>
      <c r="K868" s="74">
        <v>60.5</v>
      </c>
      <c r="L868" s="157">
        <v>40</v>
      </c>
      <c r="M868" s="158" t="s">
        <v>879</v>
      </c>
      <c r="N868" s="158">
        <f>IF(Tabel3[[#This Row],[Uitvoerings-
momenten]]=0,0,Tabel3[[#This Row],[M2 vloer ]])</f>
        <v>60.5</v>
      </c>
      <c r="O8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8" s="151">
        <f>Tabel3[[#This Row],[M2 vloer ]]*Tabel3[[#This Row],[Uitvoerings-
momenten]]</f>
        <v>12100</v>
      </c>
      <c r="Q868" s="165">
        <f>VLOOKUP(Tabel3[[#This Row],[Frequentie]],Transformatie!$B$4:$D$12,3,0)</f>
        <v>10</v>
      </c>
      <c r="R868" s="26">
        <f>IF(Tabel3[[#This Row],[M2 op basis van uitvoeringsmomenten]]=0,0,VLOOKUP(Tabel3[[#This Row],[Ruimte categorie]],'4. Normen &amp; Tarieven'!$C$8:$L$27,Tabel3[[#This Row],[Transformatie]],0))</f>
        <v>100</v>
      </c>
      <c r="S868" s="26"/>
      <c r="T868" s="26"/>
      <c r="U868" s="26"/>
      <c r="V868" s="172">
        <f>IF(Tabel3[[#This Row],[Prestatienorm inschrijver]]=0,0,Tabel3[[#This Row],[M2 op basis van uitvoeringsmomenten]]/Tabel3[[#This Row],[Prestatienorm inschrijver]])</f>
        <v>121</v>
      </c>
      <c r="W868" s="174">
        <f>Tabel3[[#This Row],[Aantal uur per jaar]]*$V$4</f>
        <v>121</v>
      </c>
      <c r="X868" s="76"/>
    </row>
    <row r="869" spans="1:24" ht="14.1" customHeight="1" x14ac:dyDescent="0.25">
      <c r="A869" s="210" t="str">
        <f>_xlfn.CONCAT(Tabel3[[#This Row],[Locatie]],Tabel3[[#This Row],[Vloergroep]])</f>
        <v>HeuvellaanHarde vloer</v>
      </c>
      <c r="C869" s="69" t="s">
        <v>413</v>
      </c>
      <c r="D869" s="70" t="s">
        <v>807</v>
      </c>
      <c r="E869" s="71" t="s">
        <v>8</v>
      </c>
      <c r="F869" s="72" t="s">
        <v>15</v>
      </c>
      <c r="G869" s="73" t="s">
        <v>21</v>
      </c>
      <c r="H869" s="73" t="s">
        <v>760</v>
      </c>
      <c r="I869" s="73" t="s">
        <v>22</v>
      </c>
      <c r="J869" s="73" t="s">
        <v>902</v>
      </c>
      <c r="K869" s="74">
        <v>11.95</v>
      </c>
      <c r="L869" s="157">
        <v>40</v>
      </c>
      <c r="M869" s="158" t="s">
        <v>879</v>
      </c>
      <c r="N869" s="158">
        <f>IF(Tabel3[[#This Row],[Uitvoerings-
momenten]]=0,0,Tabel3[[#This Row],[M2 vloer ]])</f>
        <v>11.95</v>
      </c>
      <c r="O8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9" s="151">
        <f>Tabel3[[#This Row],[M2 vloer ]]*Tabel3[[#This Row],[Uitvoerings-
momenten]]</f>
        <v>2390</v>
      </c>
      <c r="Q869" s="165">
        <f>VLOOKUP(Tabel3[[#This Row],[Frequentie]],Transformatie!$B$4:$D$12,3,0)</f>
        <v>10</v>
      </c>
      <c r="R869" s="26">
        <f>IF(Tabel3[[#This Row],[M2 op basis van uitvoeringsmomenten]]=0,0,VLOOKUP(Tabel3[[#This Row],[Ruimte categorie]],'4. Normen &amp; Tarieven'!$C$8:$L$27,Tabel3[[#This Row],[Transformatie]],0))</f>
        <v>100</v>
      </c>
      <c r="S869" s="26"/>
      <c r="T869" s="26"/>
      <c r="U869" s="26"/>
      <c r="V869" s="172">
        <f>IF(Tabel3[[#This Row],[Prestatienorm inschrijver]]=0,0,Tabel3[[#This Row],[M2 op basis van uitvoeringsmomenten]]/Tabel3[[#This Row],[Prestatienorm inschrijver]])</f>
        <v>23.9</v>
      </c>
      <c r="W869" s="174">
        <f>Tabel3[[#This Row],[Aantal uur per jaar]]*$V$4</f>
        <v>23.9</v>
      </c>
      <c r="X869" s="76"/>
    </row>
    <row r="870" spans="1:24" ht="14.1" customHeight="1" x14ac:dyDescent="0.25">
      <c r="A870" s="210" t="str">
        <f>_xlfn.CONCAT(Tabel3[[#This Row],[Locatie]],Tabel3[[#This Row],[Vloergroep]])</f>
        <v>HeuvellaanLino</v>
      </c>
      <c r="C870" s="69" t="s">
        <v>413</v>
      </c>
      <c r="D870" s="70" t="s">
        <v>807</v>
      </c>
      <c r="E870" s="71" t="s">
        <v>8</v>
      </c>
      <c r="F870" s="72" t="s">
        <v>18</v>
      </c>
      <c r="G870" s="73" t="s">
        <v>51</v>
      </c>
      <c r="H870" s="73" t="s">
        <v>756</v>
      </c>
      <c r="I870" s="73" t="s">
        <v>17</v>
      </c>
      <c r="J870" s="73" t="s">
        <v>903</v>
      </c>
      <c r="K870" s="74">
        <v>12.07</v>
      </c>
      <c r="L870" s="157">
        <v>40</v>
      </c>
      <c r="M870" s="158" t="s">
        <v>886</v>
      </c>
      <c r="N870" s="158">
        <f>IF(Tabel3[[#This Row],[Uitvoerings-
momenten]]=0,0,Tabel3[[#This Row],[M2 vloer ]])</f>
        <v>0</v>
      </c>
      <c r="O8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0" s="151">
        <f>Tabel3[[#This Row],[M2 vloer ]]*Tabel3[[#This Row],[Uitvoerings-
momenten]]</f>
        <v>0</v>
      </c>
      <c r="Q870" s="165">
        <f>VLOOKUP(Tabel3[[#This Row],[Frequentie]],Transformatie!$B$4:$D$12,3,0)</f>
        <v>0</v>
      </c>
      <c r="R870" s="26">
        <f>IF(Tabel3[[#This Row],[M2 op basis van uitvoeringsmomenten]]=0,0,VLOOKUP(Tabel3[[#This Row],[Ruimte categorie]],'4. Normen &amp; Tarieven'!$C$8:$L$27,Tabel3[[#This Row],[Transformatie]],0))</f>
        <v>0</v>
      </c>
      <c r="S870" s="26"/>
      <c r="T870" s="26"/>
      <c r="U870" s="26"/>
      <c r="V870" s="172">
        <f>IF(Tabel3[[#This Row],[Prestatienorm inschrijver]]=0,0,Tabel3[[#This Row],[M2 op basis van uitvoeringsmomenten]]/Tabel3[[#This Row],[Prestatienorm inschrijver]])</f>
        <v>0</v>
      </c>
      <c r="W870" s="174">
        <f>Tabel3[[#This Row],[Aantal uur per jaar]]*$V$4</f>
        <v>0</v>
      </c>
      <c r="X870" s="76"/>
    </row>
    <row r="871" spans="1:24" ht="14.1" customHeight="1" x14ac:dyDescent="0.25">
      <c r="A871" s="210" t="str">
        <f>_xlfn.CONCAT(Tabel3[[#This Row],[Locatie]],Tabel3[[#This Row],[Vloergroep]])</f>
        <v>HeuvellaanLino</v>
      </c>
      <c r="C871" s="69" t="s">
        <v>413</v>
      </c>
      <c r="D871" s="70" t="s">
        <v>807</v>
      </c>
      <c r="E871" s="71" t="s">
        <v>8</v>
      </c>
      <c r="F871" s="72" t="s">
        <v>20</v>
      </c>
      <c r="G871" s="70" t="s">
        <v>19</v>
      </c>
      <c r="H871" s="73" t="s">
        <v>761</v>
      </c>
      <c r="I871" s="73" t="s">
        <v>225</v>
      </c>
      <c r="J871" s="73" t="s">
        <v>903</v>
      </c>
      <c r="K871" s="74">
        <v>10.119999999999999</v>
      </c>
      <c r="L871" s="157">
        <v>40</v>
      </c>
      <c r="M871" s="158" t="s">
        <v>879</v>
      </c>
      <c r="N871" s="158">
        <f>IF(Tabel3[[#This Row],[Uitvoerings-
momenten]]=0,0,Tabel3[[#This Row],[M2 vloer ]])</f>
        <v>10.119999999999999</v>
      </c>
      <c r="O8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1" s="151">
        <f>Tabel3[[#This Row],[M2 vloer ]]*Tabel3[[#This Row],[Uitvoerings-
momenten]]</f>
        <v>2023.9999999999998</v>
      </c>
      <c r="Q871" s="165">
        <f>VLOOKUP(Tabel3[[#This Row],[Frequentie]],Transformatie!$B$4:$D$12,3,0)</f>
        <v>10</v>
      </c>
      <c r="R871" s="26">
        <f>IF(Tabel3[[#This Row],[M2 op basis van uitvoeringsmomenten]]=0,0,VLOOKUP(Tabel3[[#This Row],[Ruimte categorie]],'4. Normen &amp; Tarieven'!$C$8:$L$27,Tabel3[[#This Row],[Transformatie]],0))</f>
        <v>100</v>
      </c>
      <c r="S871" s="26"/>
      <c r="T871" s="26"/>
      <c r="U871" s="26"/>
      <c r="V871" s="172">
        <f>IF(Tabel3[[#This Row],[Prestatienorm inschrijver]]=0,0,Tabel3[[#This Row],[M2 op basis van uitvoeringsmomenten]]/Tabel3[[#This Row],[Prestatienorm inschrijver]])</f>
        <v>20.239999999999998</v>
      </c>
      <c r="W871" s="174">
        <f>Tabel3[[#This Row],[Aantal uur per jaar]]*$V$4</f>
        <v>20.239999999999998</v>
      </c>
      <c r="X871" s="76"/>
    </row>
    <row r="872" spans="1:24" ht="14.1" customHeight="1" x14ac:dyDescent="0.25">
      <c r="A872" s="210" t="str">
        <f>_xlfn.CONCAT(Tabel3[[#This Row],[Locatie]],Tabel3[[#This Row],[Vloergroep]])</f>
        <v>HeuvellaanHarde vloer</v>
      </c>
      <c r="C872" s="69" t="s">
        <v>413</v>
      </c>
      <c r="D872" s="70" t="s">
        <v>807</v>
      </c>
      <c r="E872" s="71" t="s">
        <v>8</v>
      </c>
      <c r="F872" s="72" t="s">
        <v>414</v>
      </c>
      <c r="G872" s="70" t="s">
        <v>19</v>
      </c>
      <c r="H872" s="73" t="s">
        <v>761</v>
      </c>
      <c r="I872" s="73" t="s">
        <v>11</v>
      </c>
      <c r="J872" s="73" t="s">
        <v>902</v>
      </c>
      <c r="K872" s="74">
        <v>9.1199999999999992</v>
      </c>
      <c r="L872" s="157">
        <v>40</v>
      </c>
      <c r="M872" s="158" t="s">
        <v>879</v>
      </c>
      <c r="N872" s="158">
        <f>IF(Tabel3[[#This Row],[Uitvoerings-
momenten]]=0,0,Tabel3[[#This Row],[M2 vloer ]])</f>
        <v>9.1199999999999992</v>
      </c>
      <c r="O8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2" s="151">
        <f>Tabel3[[#This Row],[M2 vloer ]]*Tabel3[[#This Row],[Uitvoerings-
momenten]]</f>
        <v>1823.9999999999998</v>
      </c>
      <c r="Q872" s="165">
        <f>VLOOKUP(Tabel3[[#This Row],[Frequentie]],Transformatie!$B$4:$D$12,3,0)</f>
        <v>10</v>
      </c>
      <c r="R872" s="26">
        <f>IF(Tabel3[[#This Row],[M2 op basis van uitvoeringsmomenten]]=0,0,VLOOKUP(Tabel3[[#This Row],[Ruimte categorie]],'4. Normen &amp; Tarieven'!$C$8:$L$27,Tabel3[[#This Row],[Transformatie]],0))</f>
        <v>100</v>
      </c>
      <c r="S872" s="26"/>
      <c r="T872" s="26"/>
      <c r="U872" s="26"/>
      <c r="V872" s="172">
        <f>IF(Tabel3[[#This Row],[Prestatienorm inschrijver]]=0,0,Tabel3[[#This Row],[M2 op basis van uitvoeringsmomenten]]/Tabel3[[#This Row],[Prestatienorm inschrijver]])</f>
        <v>18.239999999999998</v>
      </c>
      <c r="W872" s="174">
        <f>Tabel3[[#This Row],[Aantal uur per jaar]]*$V$4</f>
        <v>18.239999999999998</v>
      </c>
      <c r="X872" s="76"/>
    </row>
    <row r="873" spans="1:24" ht="14.1" customHeight="1" x14ac:dyDescent="0.25">
      <c r="A873" s="210" t="str">
        <f>_xlfn.CONCAT(Tabel3[[#This Row],[Locatie]],Tabel3[[#This Row],[Vloergroep]])</f>
        <v>HeuvellaanHarde vloer</v>
      </c>
      <c r="C873" s="69" t="s">
        <v>413</v>
      </c>
      <c r="D873" s="70" t="s">
        <v>807</v>
      </c>
      <c r="E873" s="71" t="s">
        <v>8</v>
      </c>
      <c r="F873" s="72" t="s">
        <v>415</v>
      </c>
      <c r="G873" s="73" t="s">
        <v>51</v>
      </c>
      <c r="H873" s="73" t="s">
        <v>756</v>
      </c>
      <c r="I873" s="73" t="s">
        <v>11</v>
      </c>
      <c r="J873" s="73" t="s">
        <v>902</v>
      </c>
      <c r="K873" s="74">
        <v>14.27</v>
      </c>
      <c r="L873" s="157">
        <v>40</v>
      </c>
      <c r="M873" s="158" t="s">
        <v>886</v>
      </c>
      <c r="N873" s="158">
        <f>IF(Tabel3[[#This Row],[Uitvoerings-
momenten]]=0,0,Tabel3[[#This Row],[M2 vloer ]])</f>
        <v>0</v>
      </c>
      <c r="O8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3" s="151">
        <f>Tabel3[[#This Row],[M2 vloer ]]*Tabel3[[#This Row],[Uitvoerings-
momenten]]</f>
        <v>0</v>
      </c>
      <c r="Q873" s="165">
        <f>VLOOKUP(Tabel3[[#This Row],[Frequentie]],Transformatie!$B$4:$D$12,3,0)</f>
        <v>0</v>
      </c>
      <c r="R873" s="26">
        <f>IF(Tabel3[[#This Row],[M2 op basis van uitvoeringsmomenten]]=0,0,VLOOKUP(Tabel3[[#This Row],[Ruimte categorie]],'4. Normen &amp; Tarieven'!$C$8:$L$27,Tabel3[[#This Row],[Transformatie]],0))</f>
        <v>0</v>
      </c>
      <c r="S873" s="26"/>
      <c r="T873" s="26"/>
      <c r="U873" s="26"/>
      <c r="V873" s="172">
        <f>IF(Tabel3[[#This Row],[Prestatienorm inschrijver]]=0,0,Tabel3[[#This Row],[M2 op basis van uitvoeringsmomenten]]/Tabel3[[#This Row],[Prestatienorm inschrijver]])</f>
        <v>0</v>
      </c>
      <c r="W873" s="174">
        <f>Tabel3[[#This Row],[Aantal uur per jaar]]*$V$4</f>
        <v>0</v>
      </c>
      <c r="X873" s="76"/>
    </row>
    <row r="874" spans="1:24" ht="14.1" customHeight="1" x14ac:dyDescent="0.25">
      <c r="A874" s="210" t="str">
        <f>_xlfn.CONCAT(Tabel3[[#This Row],[Locatie]],Tabel3[[#This Row],[Vloergroep]])</f>
        <v>HeuvellaanLino</v>
      </c>
      <c r="C874" s="69" t="s">
        <v>413</v>
      </c>
      <c r="D874" s="70" t="s">
        <v>807</v>
      </c>
      <c r="E874" s="71" t="s">
        <v>8</v>
      </c>
      <c r="F874" s="72" t="s">
        <v>416</v>
      </c>
      <c r="G874" s="73" t="s">
        <v>47</v>
      </c>
      <c r="H874" s="77" t="s">
        <v>758</v>
      </c>
      <c r="I874" s="73" t="s">
        <v>17</v>
      </c>
      <c r="J874" s="73" t="s">
        <v>903</v>
      </c>
      <c r="K874" s="74">
        <v>49.87</v>
      </c>
      <c r="L874" s="157">
        <v>40</v>
      </c>
      <c r="M874" s="158" t="s">
        <v>879</v>
      </c>
      <c r="N874" s="158">
        <f>IF(Tabel3[[#This Row],[Uitvoerings-
momenten]]=0,0,Tabel3[[#This Row],[M2 vloer ]])</f>
        <v>49.87</v>
      </c>
      <c r="O8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4" s="151">
        <f>Tabel3[[#This Row],[M2 vloer ]]*Tabel3[[#This Row],[Uitvoerings-
momenten]]</f>
        <v>9974</v>
      </c>
      <c r="Q874" s="165">
        <f>VLOOKUP(Tabel3[[#This Row],[Frequentie]],Transformatie!$B$4:$D$12,3,0)</f>
        <v>10</v>
      </c>
      <c r="R874" s="26">
        <f>IF(Tabel3[[#This Row],[M2 op basis van uitvoeringsmomenten]]=0,0,VLOOKUP(Tabel3[[#This Row],[Ruimte categorie]],'4. Normen &amp; Tarieven'!$C$8:$L$27,Tabel3[[#This Row],[Transformatie]],0))</f>
        <v>100</v>
      </c>
      <c r="S874" s="26"/>
      <c r="T874" s="26"/>
      <c r="U874" s="26"/>
      <c r="V874" s="172">
        <f>IF(Tabel3[[#This Row],[Prestatienorm inschrijver]]=0,0,Tabel3[[#This Row],[M2 op basis van uitvoeringsmomenten]]/Tabel3[[#This Row],[Prestatienorm inschrijver]])</f>
        <v>99.74</v>
      </c>
      <c r="W874" s="174">
        <f>Tabel3[[#This Row],[Aantal uur per jaar]]*$V$4</f>
        <v>99.74</v>
      </c>
      <c r="X874" s="76"/>
    </row>
    <row r="875" spans="1:24" ht="14.1" customHeight="1" x14ac:dyDescent="0.25">
      <c r="A875" s="210" t="str">
        <f>_xlfn.CONCAT(Tabel3[[#This Row],[Locatie]],Tabel3[[#This Row],[Vloergroep]])</f>
        <v>HeuvellaanLino</v>
      </c>
      <c r="C875" s="69" t="s">
        <v>413</v>
      </c>
      <c r="D875" s="70" t="s">
        <v>807</v>
      </c>
      <c r="E875" s="71" t="s">
        <v>8</v>
      </c>
      <c r="F875" s="72" t="s">
        <v>417</v>
      </c>
      <c r="G875" s="73" t="s">
        <v>47</v>
      </c>
      <c r="H875" s="77" t="s">
        <v>758</v>
      </c>
      <c r="I875" s="73" t="s">
        <v>17</v>
      </c>
      <c r="J875" s="73" t="s">
        <v>903</v>
      </c>
      <c r="K875" s="74">
        <v>47.84</v>
      </c>
      <c r="L875" s="157">
        <v>40</v>
      </c>
      <c r="M875" s="158" t="s">
        <v>879</v>
      </c>
      <c r="N875" s="158">
        <f>IF(Tabel3[[#This Row],[Uitvoerings-
momenten]]=0,0,Tabel3[[#This Row],[M2 vloer ]])</f>
        <v>47.84</v>
      </c>
      <c r="O8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5" s="151">
        <f>Tabel3[[#This Row],[M2 vloer ]]*Tabel3[[#This Row],[Uitvoerings-
momenten]]</f>
        <v>9568</v>
      </c>
      <c r="Q875" s="165">
        <f>VLOOKUP(Tabel3[[#This Row],[Frequentie]],Transformatie!$B$4:$D$12,3,0)</f>
        <v>10</v>
      </c>
      <c r="R875" s="26">
        <f>IF(Tabel3[[#This Row],[M2 op basis van uitvoeringsmomenten]]=0,0,VLOOKUP(Tabel3[[#This Row],[Ruimte categorie]],'4. Normen &amp; Tarieven'!$C$8:$L$27,Tabel3[[#This Row],[Transformatie]],0))</f>
        <v>100</v>
      </c>
      <c r="S875" s="26"/>
      <c r="T875" s="26"/>
      <c r="U875" s="26"/>
      <c r="V875" s="172">
        <f>IF(Tabel3[[#This Row],[Prestatienorm inschrijver]]=0,0,Tabel3[[#This Row],[M2 op basis van uitvoeringsmomenten]]/Tabel3[[#This Row],[Prestatienorm inschrijver]])</f>
        <v>95.68</v>
      </c>
      <c r="W875" s="174">
        <f>Tabel3[[#This Row],[Aantal uur per jaar]]*$V$4</f>
        <v>95.68</v>
      </c>
      <c r="X875" s="76"/>
    </row>
    <row r="876" spans="1:24" ht="14.1" customHeight="1" x14ac:dyDescent="0.25">
      <c r="A876" s="210" t="str">
        <f>_xlfn.CONCAT(Tabel3[[#This Row],[Locatie]],Tabel3[[#This Row],[Vloergroep]])</f>
        <v>HeuvellaanHarde vloer</v>
      </c>
      <c r="C876" s="69" t="s">
        <v>413</v>
      </c>
      <c r="D876" s="70" t="s">
        <v>807</v>
      </c>
      <c r="E876" s="71" t="s">
        <v>8</v>
      </c>
      <c r="F876" s="72" t="s">
        <v>23</v>
      </c>
      <c r="G876" s="70" t="s">
        <v>19</v>
      </c>
      <c r="H876" s="73" t="s">
        <v>761</v>
      </c>
      <c r="I876" s="73" t="s">
        <v>93</v>
      </c>
      <c r="J876" s="73" t="s">
        <v>902</v>
      </c>
      <c r="K876" s="74">
        <v>59.13</v>
      </c>
      <c r="L876" s="157">
        <v>40</v>
      </c>
      <c r="M876" s="158" t="s">
        <v>879</v>
      </c>
      <c r="N876" s="158">
        <f>IF(Tabel3[[#This Row],[Uitvoerings-
momenten]]=0,0,Tabel3[[#This Row],[M2 vloer ]])</f>
        <v>59.13</v>
      </c>
      <c r="O8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6" s="151">
        <f>Tabel3[[#This Row],[M2 vloer ]]*Tabel3[[#This Row],[Uitvoerings-
momenten]]</f>
        <v>11826</v>
      </c>
      <c r="Q876" s="165">
        <f>VLOOKUP(Tabel3[[#This Row],[Frequentie]],Transformatie!$B$4:$D$12,3,0)</f>
        <v>10</v>
      </c>
      <c r="R876" s="26">
        <f>IF(Tabel3[[#This Row],[M2 op basis van uitvoeringsmomenten]]=0,0,VLOOKUP(Tabel3[[#This Row],[Ruimte categorie]],'4. Normen &amp; Tarieven'!$C$8:$L$27,Tabel3[[#This Row],[Transformatie]],0))</f>
        <v>100</v>
      </c>
      <c r="S876" s="26"/>
      <c r="T876" s="26"/>
      <c r="U876" s="26"/>
      <c r="V876" s="172">
        <f>IF(Tabel3[[#This Row],[Prestatienorm inschrijver]]=0,0,Tabel3[[#This Row],[M2 op basis van uitvoeringsmomenten]]/Tabel3[[#This Row],[Prestatienorm inschrijver]])</f>
        <v>118.26</v>
      </c>
      <c r="W876" s="174">
        <f>Tabel3[[#This Row],[Aantal uur per jaar]]*$V$4</f>
        <v>118.26</v>
      </c>
      <c r="X876" s="76"/>
    </row>
    <row r="877" spans="1:24" ht="14.1" customHeight="1" x14ac:dyDescent="0.25">
      <c r="A877" s="210" t="str">
        <f>_xlfn.CONCAT(Tabel3[[#This Row],[Locatie]],Tabel3[[#This Row],[Vloergroep]])</f>
        <v>HeuvellaanLino</v>
      </c>
      <c r="C877" s="69" t="s">
        <v>413</v>
      </c>
      <c r="D877" s="70" t="s">
        <v>807</v>
      </c>
      <c r="E877" s="71" t="s">
        <v>8</v>
      </c>
      <c r="F877" s="72" t="s">
        <v>26</v>
      </c>
      <c r="G877" s="73" t="s">
        <v>47</v>
      </c>
      <c r="H877" s="77" t="s">
        <v>758</v>
      </c>
      <c r="I877" s="73" t="s">
        <v>17</v>
      </c>
      <c r="J877" s="73" t="s">
        <v>903</v>
      </c>
      <c r="K877" s="74">
        <v>60.63</v>
      </c>
      <c r="L877" s="157">
        <v>40</v>
      </c>
      <c r="M877" s="158" t="s">
        <v>879</v>
      </c>
      <c r="N877" s="158">
        <f>IF(Tabel3[[#This Row],[Uitvoerings-
momenten]]=0,0,Tabel3[[#This Row],[M2 vloer ]])</f>
        <v>60.63</v>
      </c>
      <c r="O8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7" s="151">
        <f>Tabel3[[#This Row],[M2 vloer ]]*Tabel3[[#This Row],[Uitvoerings-
momenten]]</f>
        <v>12126</v>
      </c>
      <c r="Q877" s="165">
        <f>VLOOKUP(Tabel3[[#This Row],[Frequentie]],Transformatie!$B$4:$D$12,3,0)</f>
        <v>10</v>
      </c>
      <c r="R877" s="26">
        <f>IF(Tabel3[[#This Row],[M2 op basis van uitvoeringsmomenten]]=0,0,VLOOKUP(Tabel3[[#This Row],[Ruimte categorie]],'4. Normen &amp; Tarieven'!$C$8:$L$27,Tabel3[[#This Row],[Transformatie]],0))</f>
        <v>100</v>
      </c>
      <c r="S877" s="26"/>
      <c r="T877" s="26"/>
      <c r="U877" s="26"/>
      <c r="V877" s="172">
        <f>IF(Tabel3[[#This Row],[Prestatienorm inschrijver]]=0,0,Tabel3[[#This Row],[M2 op basis van uitvoeringsmomenten]]/Tabel3[[#This Row],[Prestatienorm inschrijver]])</f>
        <v>121.26</v>
      </c>
      <c r="W877" s="174">
        <f>Tabel3[[#This Row],[Aantal uur per jaar]]*$V$4</f>
        <v>121.26</v>
      </c>
      <c r="X877" s="76"/>
    </row>
    <row r="878" spans="1:24" ht="14.1" customHeight="1" x14ac:dyDescent="0.25">
      <c r="A878" s="210" t="str">
        <f>_xlfn.CONCAT(Tabel3[[#This Row],[Locatie]],Tabel3[[#This Row],[Vloergroep]])</f>
        <v>HeuvellaanLino</v>
      </c>
      <c r="C878" s="69" t="s">
        <v>413</v>
      </c>
      <c r="D878" s="70" t="s">
        <v>807</v>
      </c>
      <c r="E878" s="71" t="s">
        <v>8</v>
      </c>
      <c r="F878" s="72" t="s">
        <v>28</v>
      </c>
      <c r="G878" s="73" t="s">
        <v>51</v>
      </c>
      <c r="H878" s="73" t="s">
        <v>756</v>
      </c>
      <c r="I878" s="73" t="s">
        <v>17</v>
      </c>
      <c r="J878" s="73" t="s">
        <v>903</v>
      </c>
      <c r="K878" s="74">
        <v>6.8</v>
      </c>
      <c r="L878" s="157">
        <v>40</v>
      </c>
      <c r="M878" s="158" t="s">
        <v>886</v>
      </c>
      <c r="N878" s="158">
        <f>IF(Tabel3[[#This Row],[Uitvoerings-
momenten]]=0,0,Tabel3[[#This Row],[M2 vloer ]])</f>
        <v>0</v>
      </c>
      <c r="O8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8" s="151">
        <f>Tabel3[[#This Row],[M2 vloer ]]*Tabel3[[#This Row],[Uitvoerings-
momenten]]</f>
        <v>0</v>
      </c>
      <c r="Q878" s="165">
        <f>VLOOKUP(Tabel3[[#This Row],[Frequentie]],Transformatie!$B$4:$D$12,3,0)</f>
        <v>0</v>
      </c>
      <c r="R878" s="26">
        <f>IF(Tabel3[[#This Row],[M2 op basis van uitvoeringsmomenten]]=0,0,VLOOKUP(Tabel3[[#This Row],[Ruimte categorie]],'4. Normen &amp; Tarieven'!$C$8:$L$27,Tabel3[[#This Row],[Transformatie]],0))</f>
        <v>0</v>
      </c>
      <c r="S878" s="26"/>
      <c r="T878" s="26"/>
      <c r="U878" s="26"/>
      <c r="V878" s="172">
        <f>IF(Tabel3[[#This Row],[Prestatienorm inschrijver]]=0,0,Tabel3[[#This Row],[M2 op basis van uitvoeringsmomenten]]/Tabel3[[#This Row],[Prestatienorm inschrijver]])</f>
        <v>0</v>
      </c>
      <c r="W878" s="174">
        <f>Tabel3[[#This Row],[Aantal uur per jaar]]*$V$4</f>
        <v>0</v>
      </c>
      <c r="X878" s="76"/>
    </row>
    <row r="879" spans="1:24" ht="14.1" customHeight="1" x14ac:dyDescent="0.25">
      <c r="A879" s="210" t="str">
        <f>_xlfn.CONCAT(Tabel3[[#This Row],[Locatie]],Tabel3[[#This Row],[Vloergroep]])</f>
        <v>HeuvellaanHarde vloer</v>
      </c>
      <c r="C879" s="69" t="s">
        <v>413</v>
      </c>
      <c r="D879" s="70" t="s">
        <v>807</v>
      </c>
      <c r="E879" s="71" t="s">
        <v>8</v>
      </c>
      <c r="F879" s="72" t="s">
        <v>30</v>
      </c>
      <c r="G879" s="73" t="s">
        <v>21</v>
      </c>
      <c r="H879" s="73" t="s">
        <v>760</v>
      </c>
      <c r="I879" s="73" t="s">
        <v>22</v>
      </c>
      <c r="J879" s="73" t="s">
        <v>902</v>
      </c>
      <c r="K879" s="74">
        <v>7.27</v>
      </c>
      <c r="L879" s="157">
        <v>40</v>
      </c>
      <c r="M879" s="158" t="s">
        <v>879</v>
      </c>
      <c r="N879" s="158">
        <f>IF(Tabel3[[#This Row],[Uitvoerings-
momenten]]=0,0,Tabel3[[#This Row],[M2 vloer ]])</f>
        <v>7.27</v>
      </c>
      <c r="O8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9" s="151">
        <f>Tabel3[[#This Row],[M2 vloer ]]*Tabel3[[#This Row],[Uitvoerings-
momenten]]</f>
        <v>1454</v>
      </c>
      <c r="Q879" s="165">
        <f>VLOOKUP(Tabel3[[#This Row],[Frequentie]],Transformatie!$B$4:$D$12,3,0)</f>
        <v>10</v>
      </c>
      <c r="R879" s="26">
        <f>IF(Tabel3[[#This Row],[M2 op basis van uitvoeringsmomenten]]=0,0,VLOOKUP(Tabel3[[#This Row],[Ruimte categorie]],'4. Normen &amp; Tarieven'!$C$8:$L$27,Tabel3[[#This Row],[Transformatie]],0))</f>
        <v>100</v>
      </c>
      <c r="S879" s="26"/>
      <c r="T879" s="26"/>
      <c r="U879" s="26"/>
      <c r="V879" s="172">
        <f>IF(Tabel3[[#This Row],[Prestatienorm inschrijver]]=0,0,Tabel3[[#This Row],[M2 op basis van uitvoeringsmomenten]]/Tabel3[[#This Row],[Prestatienorm inschrijver]])</f>
        <v>14.54</v>
      </c>
      <c r="W879" s="174">
        <f>Tabel3[[#This Row],[Aantal uur per jaar]]*$V$4</f>
        <v>14.54</v>
      </c>
      <c r="X879" s="76"/>
    </row>
    <row r="880" spans="1:24" ht="14.1" customHeight="1" x14ac:dyDescent="0.25">
      <c r="A880" s="210" t="str">
        <f>_xlfn.CONCAT(Tabel3[[#This Row],[Locatie]],Tabel3[[#This Row],[Vloergroep]])</f>
        <v>HeuvellaanLino</v>
      </c>
      <c r="C880" s="69" t="s">
        <v>413</v>
      </c>
      <c r="D880" s="70" t="s">
        <v>807</v>
      </c>
      <c r="E880" s="71" t="s">
        <v>8</v>
      </c>
      <c r="F880" s="72" t="s">
        <v>34</v>
      </c>
      <c r="G880" s="73" t="s">
        <v>355</v>
      </c>
      <c r="H880" s="73" t="s">
        <v>756</v>
      </c>
      <c r="I880" s="73" t="s">
        <v>17</v>
      </c>
      <c r="J880" s="73" t="s">
        <v>903</v>
      </c>
      <c r="K880" s="74">
        <v>2.8</v>
      </c>
      <c r="L880" s="157">
        <v>40</v>
      </c>
      <c r="M880" s="158" t="s">
        <v>886</v>
      </c>
      <c r="N880" s="158">
        <f>IF(Tabel3[[#This Row],[Uitvoerings-
momenten]]=0,0,Tabel3[[#This Row],[M2 vloer ]])</f>
        <v>0</v>
      </c>
      <c r="O8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0" s="151">
        <f>Tabel3[[#This Row],[M2 vloer ]]*Tabel3[[#This Row],[Uitvoerings-
momenten]]</f>
        <v>0</v>
      </c>
      <c r="Q880" s="165">
        <f>VLOOKUP(Tabel3[[#This Row],[Frequentie]],Transformatie!$B$4:$D$12,3,0)</f>
        <v>0</v>
      </c>
      <c r="R880" s="26">
        <f>IF(Tabel3[[#This Row],[M2 op basis van uitvoeringsmomenten]]=0,0,VLOOKUP(Tabel3[[#This Row],[Ruimte categorie]],'4. Normen &amp; Tarieven'!$C$8:$L$27,Tabel3[[#This Row],[Transformatie]],0))</f>
        <v>0</v>
      </c>
      <c r="S880" s="26"/>
      <c r="T880" s="26"/>
      <c r="U880" s="26"/>
      <c r="V880" s="172">
        <f>IF(Tabel3[[#This Row],[Prestatienorm inschrijver]]=0,0,Tabel3[[#This Row],[M2 op basis van uitvoeringsmomenten]]/Tabel3[[#This Row],[Prestatienorm inschrijver]])</f>
        <v>0</v>
      </c>
      <c r="W880" s="174">
        <f>Tabel3[[#This Row],[Aantal uur per jaar]]*$V$4</f>
        <v>0</v>
      </c>
      <c r="X880" s="76"/>
    </row>
    <row r="881" spans="1:24" ht="14.1" customHeight="1" x14ac:dyDescent="0.25">
      <c r="A881" s="210" t="str">
        <f>_xlfn.CONCAT(Tabel3[[#This Row],[Locatie]],Tabel3[[#This Row],[Vloergroep]])</f>
        <v>HeuvellaanLino</v>
      </c>
      <c r="C881" s="69" t="s">
        <v>413</v>
      </c>
      <c r="D881" s="70" t="s">
        <v>807</v>
      </c>
      <c r="E881" s="71" t="s">
        <v>8</v>
      </c>
      <c r="F881" s="72" t="s">
        <v>36</v>
      </c>
      <c r="G881" s="73" t="s">
        <v>47</v>
      </c>
      <c r="H881" s="77" t="s">
        <v>758</v>
      </c>
      <c r="I881" s="73" t="s">
        <v>17</v>
      </c>
      <c r="J881" s="73" t="s">
        <v>903</v>
      </c>
      <c r="K881" s="74">
        <v>54.75</v>
      </c>
      <c r="L881" s="157">
        <v>40</v>
      </c>
      <c r="M881" s="158" t="s">
        <v>879</v>
      </c>
      <c r="N881" s="158">
        <f>IF(Tabel3[[#This Row],[Uitvoerings-
momenten]]=0,0,Tabel3[[#This Row],[M2 vloer ]])</f>
        <v>54.75</v>
      </c>
      <c r="O8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1" s="151">
        <f>Tabel3[[#This Row],[M2 vloer ]]*Tabel3[[#This Row],[Uitvoerings-
momenten]]</f>
        <v>10950</v>
      </c>
      <c r="Q881" s="165">
        <f>VLOOKUP(Tabel3[[#This Row],[Frequentie]],Transformatie!$B$4:$D$12,3,0)</f>
        <v>10</v>
      </c>
      <c r="R881" s="26">
        <f>IF(Tabel3[[#This Row],[M2 op basis van uitvoeringsmomenten]]=0,0,VLOOKUP(Tabel3[[#This Row],[Ruimte categorie]],'4. Normen &amp; Tarieven'!$C$8:$L$27,Tabel3[[#This Row],[Transformatie]],0))</f>
        <v>100</v>
      </c>
      <c r="S881" s="26"/>
      <c r="T881" s="26"/>
      <c r="U881" s="26"/>
      <c r="V881" s="172">
        <f>IF(Tabel3[[#This Row],[Prestatienorm inschrijver]]=0,0,Tabel3[[#This Row],[M2 op basis van uitvoeringsmomenten]]/Tabel3[[#This Row],[Prestatienorm inschrijver]])</f>
        <v>109.5</v>
      </c>
      <c r="W881" s="174">
        <f>Tabel3[[#This Row],[Aantal uur per jaar]]*$V$4</f>
        <v>109.5</v>
      </c>
      <c r="X881" s="76"/>
    </row>
    <row r="882" spans="1:24" ht="14.1" customHeight="1" x14ac:dyDescent="0.25">
      <c r="A882" s="210" t="str">
        <f>_xlfn.CONCAT(Tabel3[[#This Row],[Locatie]],Tabel3[[#This Row],[Vloergroep]])</f>
        <v>HeuvellaanLino</v>
      </c>
      <c r="C882" s="69" t="s">
        <v>413</v>
      </c>
      <c r="D882" s="70" t="s">
        <v>807</v>
      </c>
      <c r="E882" s="71" t="s">
        <v>8</v>
      </c>
      <c r="F882" s="72" t="s">
        <v>38</v>
      </c>
      <c r="G882" s="73" t="s">
        <v>418</v>
      </c>
      <c r="H882" s="73" t="s">
        <v>761</v>
      </c>
      <c r="I882" s="73" t="s">
        <v>17</v>
      </c>
      <c r="J882" s="73" t="s">
        <v>903</v>
      </c>
      <c r="K882" s="74">
        <v>43.46</v>
      </c>
      <c r="L882" s="157">
        <v>40</v>
      </c>
      <c r="M882" s="158" t="s">
        <v>879</v>
      </c>
      <c r="N882" s="158">
        <f>IF(Tabel3[[#This Row],[Uitvoerings-
momenten]]=0,0,Tabel3[[#This Row],[M2 vloer ]])</f>
        <v>43.46</v>
      </c>
      <c r="O8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2" s="151">
        <f>Tabel3[[#This Row],[M2 vloer ]]*Tabel3[[#This Row],[Uitvoerings-
momenten]]</f>
        <v>8692</v>
      </c>
      <c r="Q882" s="165">
        <f>VLOOKUP(Tabel3[[#This Row],[Frequentie]],Transformatie!$B$4:$D$12,3,0)</f>
        <v>10</v>
      </c>
      <c r="R882" s="26">
        <f>IF(Tabel3[[#This Row],[M2 op basis van uitvoeringsmomenten]]=0,0,VLOOKUP(Tabel3[[#This Row],[Ruimte categorie]],'4. Normen &amp; Tarieven'!$C$8:$L$27,Tabel3[[#This Row],[Transformatie]],0))</f>
        <v>100</v>
      </c>
      <c r="S882" s="26"/>
      <c r="T882" s="26"/>
      <c r="U882" s="26"/>
      <c r="V882" s="172">
        <f>IF(Tabel3[[#This Row],[Prestatienorm inschrijver]]=0,0,Tabel3[[#This Row],[M2 op basis van uitvoeringsmomenten]]/Tabel3[[#This Row],[Prestatienorm inschrijver]])</f>
        <v>86.92</v>
      </c>
      <c r="W882" s="174">
        <f>Tabel3[[#This Row],[Aantal uur per jaar]]*$V$4</f>
        <v>86.92</v>
      </c>
      <c r="X882" s="76"/>
    </row>
    <row r="883" spans="1:24" ht="14.1" customHeight="1" x14ac:dyDescent="0.25">
      <c r="A883" s="210" t="str">
        <f>_xlfn.CONCAT(Tabel3[[#This Row],[Locatie]],Tabel3[[#This Row],[Vloergroep]])</f>
        <v>HeuvellaanLino</v>
      </c>
      <c r="C883" s="69" t="s">
        <v>413</v>
      </c>
      <c r="D883" s="70" t="s">
        <v>807</v>
      </c>
      <c r="E883" s="71" t="s">
        <v>8</v>
      </c>
      <c r="F883" s="72" t="s">
        <v>40</v>
      </c>
      <c r="G883" s="73" t="s">
        <v>156</v>
      </c>
      <c r="H883" s="73" t="s">
        <v>815</v>
      </c>
      <c r="I883" s="73" t="s">
        <v>225</v>
      </c>
      <c r="J883" s="73" t="s">
        <v>903</v>
      </c>
      <c r="K883" s="74">
        <v>8.07</v>
      </c>
      <c r="L883" s="157">
        <v>40</v>
      </c>
      <c r="M883" s="158" t="s">
        <v>879</v>
      </c>
      <c r="N883" s="158">
        <f>IF(Tabel3[[#This Row],[Uitvoerings-
momenten]]=0,0,Tabel3[[#This Row],[M2 vloer ]])</f>
        <v>8.07</v>
      </c>
      <c r="O8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3" s="151">
        <f>Tabel3[[#This Row],[M2 vloer ]]*Tabel3[[#This Row],[Uitvoerings-
momenten]]</f>
        <v>1614</v>
      </c>
      <c r="Q883" s="165">
        <f>VLOOKUP(Tabel3[[#This Row],[Frequentie]],Transformatie!$B$4:$D$12,3,0)</f>
        <v>10</v>
      </c>
      <c r="R883" s="26">
        <f>IF(Tabel3[[#This Row],[M2 op basis van uitvoeringsmomenten]]=0,0,VLOOKUP(Tabel3[[#This Row],[Ruimte categorie]],'4. Normen &amp; Tarieven'!$C$8:$L$27,Tabel3[[#This Row],[Transformatie]],0))</f>
        <v>100</v>
      </c>
      <c r="S883" s="26"/>
      <c r="T883" s="26"/>
      <c r="U883" s="26"/>
      <c r="V883" s="172">
        <f>IF(Tabel3[[#This Row],[Prestatienorm inschrijver]]=0,0,Tabel3[[#This Row],[M2 op basis van uitvoeringsmomenten]]/Tabel3[[#This Row],[Prestatienorm inschrijver]])</f>
        <v>16.14</v>
      </c>
      <c r="W883" s="174">
        <f>Tabel3[[#This Row],[Aantal uur per jaar]]*$V$4</f>
        <v>16.14</v>
      </c>
      <c r="X883" s="76"/>
    </row>
    <row r="884" spans="1:24" ht="14.1" customHeight="1" x14ac:dyDescent="0.25">
      <c r="A884" s="210" t="str">
        <f>_xlfn.CONCAT(Tabel3[[#This Row],[Locatie]],Tabel3[[#This Row],[Vloergroep]])</f>
        <v>HeuvellaanTapijt</v>
      </c>
      <c r="C884" s="69" t="s">
        <v>413</v>
      </c>
      <c r="D884" s="70" t="s">
        <v>807</v>
      </c>
      <c r="E884" s="71" t="s">
        <v>8</v>
      </c>
      <c r="F884" s="72" t="s">
        <v>42</v>
      </c>
      <c r="G884" s="73" t="s">
        <v>13</v>
      </c>
      <c r="H884" s="73" t="s">
        <v>761</v>
      </c>
      <c r="I884" s="73" t="s">
        <v>14</v>
      </c>
      <c r="J884" s="73" t="s">
        <v>14</v>
      </c>
      <c r="K884" s="74">
        <v>7.94</v>
      </c>
      <c r="L884" s="157">
        <v>40</v>
      </c>
      <c r="M884" s="158" t="s">
        <v>879</v>
      </c>
      <c r="N884" s="158">
        <f>IF(Tabel3[[#This Row],[Uitvoerings-
momenten]]=0,0,Tabel3[[#This Row],[M2 vloer ]])</f>
        <v>7.94</v>
      </c>
      <c r="O8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4" s="151">
        <f>Tabel3[[#This Row],[M2 vloer ]]*Tabel3[[#This Row],[Uitvoerings-
momenten]]</f>
        <v>1588</v>
      </c>
      <c r="Q884" s="165">
        <f>VLOOKUP(Tabel3[[#This Row],[Frequentie]],Transformatie!$B$4:$D$12,3,0)</f>
        <v>10</v>
      </c>
      <c r="R884" s="26">
        <f>IF(Tabel3[[#This Row],[M2 op basis van uitvoeringsmomenten]]=0,0,VLOOKUP(Tabel3[[#This Row],[Ruimte categorie]],'4. Normen &amp; Tarieven'!$C$8:$L$27,Tabel3[[#This Row],[Transformatie]],0))</f>
        <v>100</v>
      </c>
      <c r="S884" s="26"/>
      <c r="T884" s="26"/>
      <c r="U884" s="26"/>
      <c r="V884" s="172">
        <f>IF(Tabel3[[#This Row],[Prestatienorm inschrijver]]=0,0,Tabel3[[#This Row],[M2 op basis van uitvoeringsmomenten]]/Tabel3[[#This Row],[Prestatienorm inschrijver]])</f>
        <v>15.88</v>
      </c>
      <c r="W884" s="174">
        <f>Tabel3[[#This Row],[Aantal uur per jaar]]*$V$4</f>
        <v>15.88</v>
      </c>
      <c r="X884" s="76"/>
    </row>
    <row r="885" spans="1:24" ht="14.1" customHeight="1" x14ac:dyDescent="0.25">
      <c r="A885" s="210" t="str">
        <f>_xlfn.CONCAT(Tabel3[[#This Row],[Locatie]],Tabel3[[#This Row],[Vloergroep]])</f>
        <v>HeuvellaanLino</v>
      </c>
      <c r="C885" s="69" t="s">
        <v>413</v>
      </c>
      <c r="D885" s="70" t="s">
        <v>807</v>
      </c>
      <c r="E885" s="71" t="s">
        <v>8</v>
      </c>
      <c r="F885" s="72" t="s">
        <v>43</v>
      </c>
      <c r="G885" s="73" t="s">
        <v>47</v>
      </c>
      <c r="H885" s="77" t="s">
        <v>758</v>
      </c>
      <c r="I885" s="73" t="s">
        <v>225</v>
      </c>
      <c r="J885" s="73" t="s">
        <v>903</v>
      </c>
      <c r="K885" s="74">
        <v>79.489999999999995</v>
      </c>
      <c r="L885" s="157">
        <v>40</v>
      </c>
      <c r="M885" s="158" t="s">
        <v>879</v>
      </c>
      <c r="N885" s="158">
        <f>IF(Tabel3[[#This Row],[Uitvoerings-
momenten]]=0,0,Tabel3[[#This Row],[M2 vloer ]])</f>
        <v>79.489999999999995</v>
      </c>
      <c r="O8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5" s="151">
        <f>Tabel3[[#This Row],[M2 vloer ]]*Tabel3[[#This Row],[Uitvoerings-
momenten]]</f>
        <v>15897.999999999998</v>
      </c>
      <c r="Q885" s="165">
        <f>VLOOKUP(Tabel3[[#This Row],[Frequentie]],Transformatie!$B$4:$D$12,3,0)</f>
        <v>10</v>
      </c>
      <c r="R885" s="26">
        <f>IF(Tabel3[[#This Row],[M2 op basis van uitvoeringsmomenten]]=0,0,VLOOKUP(Tabel3[[#This Row],[Ruimte categorie]],'4. Normen &amp; Tarieven'!$C$8:$L$27,Tabel3[[#This Row],[Transformatie]],0))</f>
        <v>100</v>
      </c>
      <c r="S885" s="26"/>
      <c r="T885" s="26"/>
      <c r="U885" s="26"/>
      <c r="V885" s="172">
        <f>IF(Tabel3[[#This Row],[Prestatienorm inschrijver]]=0,0,Tabel3[[#This Row],[M2 op basis van uitvoeringsmomenten]]/Tabel3[[#This Row],[Prestatienorm inschrijver]])</f>
        <v>158.97999999999999</v>
      </c>
      <c r="W885" s="174">
        <f>Tabel3[[#This Row],[Aantal uur per jaar]]*$V$4</f>
        <v>158.97999999999999</v>
      </c>
      <c r="X885" s="76"/>
    </row>
    <row r="886" spans="1:24" ht="14.1" customHeight="1" x14ac:dyDescent="0.25">
      <c r="A886" s="210" t="str">
        <f>_xlfn.CONCAT(Tabel3[[#This Row],[Locatie]],Tabel3[[#This Row],[Vloergroep]])</f>
        <v>HeuvellaanLino</v>
      </c>
      <c r="C886" s="69" t="s">
        <v>413</v>
      </c>
      <c r="D886" s="70" t="s">
        <v>807</v>
      </c>
      <c r="E886" s="71" t="s">
        <v>8</v>
      </c>
      <c r="F886" s="72" t="s">
        <v>44</v>
      </c>
      <c r="G886" s="73" t="s">
        <v>85</v>
      </c>
      <c r="H886" s="73" t="s">
        <v>817</v>
      </c>
      <c r="I886" s="73" t="s">
        <v>225</v>
      </c>
      <c r="J886" s="73" t="s">
        <v>903</v>
      </c>
      <c r="K886" s="74">
        <v>47.66</v>
      </c>
      <c r="L886" s="157">
        <v>40</v>
      </c>
      <c r="M886" s="158" t="s">
        <v>879</v>
      </c>
      <c r="N886" s="158">
        <f>IF(Tabel3[[#This Row],[Uitvoerings-
momenten]]=0,0,Tabel3[[#This Row],[M2 vloer ]])</f>
        <v>47.66</v>
      </c>
      <c r="O8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6" s="151">
        <f>Tabel3[[#This Row],[M2 vloer ]]*Tabel3[[#This Row],[Uitvoerings-
momenten]]</f>
        <v>9532</v>
      </c>
      <c r="Q886" s="165">
        <f>VLOOKUP(Tabel3[[#This Row],[Frequentie]],Transformatie!$B$4:$D$12,3,0)</f>
        <v>10</v>
      </c>
      <c r="R886" s="26">
        <f>IF(Tabel3[[#This Row],[M2 op basis van uitvoeringsmomenten]]=0,0,VLOOKUP(Tabel3[[#This Row],[Ruimte categorie]],'4. Normen &amp; Tarieven'!$C$8:$L$27,Tabel3[[#This Row],[Transformatie]],0))</f>
        <v>100</v>
      </c>
      <c r="S886" s="26"/>
      <c r="T886" s="26"/>
      <c r="U886" s="26"/>
      <c r="V886" s="172">
        <f>IF(Tabel3[[#This Row],[Prestatienorm inschrijver]]=0,0,Tabel3[[#This Row],[M2 op basis van uitvoeringsmomenten]]/Tabel3[[#This Row],[Prestatienorm inschrijver]])</f>
        <v>95.32</v>
      </c>
      <c r="W886" s="174">
        <f>Tabel3[[#This Row],[Aantal uur per jaar]]*$V$4</f>
        <v>95.32</v>
      </c>
      <c r="X886" s="76"/>
    </row>
    <row r="887" spans="1:24" ht="14.1" customHeight="1" x14ac:dyDescent="0.25">
      <c r="A887" s="210" t="str">
        <f>_xlfn.CONCAT(Tabel3[[#This Row],[Locatie]],Tabel3[[#This Row],[Vloergroep]])</f>
        <v>HeuvellaanLino</v>
      </c>
      <c r="C887" s="69" t="s">
        <v>413</v>
      </c>
      <c r="D887" s="70" t="s">
        <v>807</v>
      </c>
      <c r="E887" s="71" t="s">
        <v>8</v>
      </c>
      <c r="F887" s="72" t="s">
        <v>45</v>
      </c>
      <c r="G887" s="73" t="s">
        <v>419</v>
      </c>
      <c r="H887" s="73" t="s">
        <v>761</v>
      </c>
      <c r="I887" s="73" t="s">
        <v>225</v>
      </c>
      <c r="J887" s="73" t="s">
        <v>903</v>
      </c>
      <c r="K887" s="74">
        <v>43.29</v>
      </c>
      <c r="L887" s="157">
        <v>40</v>
      </c>
      <c r="M887" s="158" t="s">
        <v>879</v>
      </c>
      <c r="N887" s="158">
        <f>IF(Tabel3[[#This Row],[Uitvoerings-
momenten]]=0,0,Tabel3[[#This Row],[M2 vloer ]])</f>
        <v>43.29</v>
      </c>
      <c r="O8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7" s="151">
        <f>Tabel3[[#This Row],[M2 vloer ]]*Tabel3[[#This Row],[Uitvoerings-
momenten]]</f>
        <v>8658</v>
      </c>
      <c r="Q887" s="165">
        <f>VLOOKUP(Tabel3[[#This Row],[Frequentie]],Transformatie!$B$4:$D$12,3,0)</f>
        <v>10</v>
      </c>
      <c r="R887" s="26">
        <f>IF(Tabel3[[#This Row],[M2 op basis van uitvoeringsmomenten]]=0,0,VLOOKUP(Tabel3[[#This Row],[Ruimte categorie]],'4. Normen &amp; Tarieven'!$C$8:$L$27,Tabel3[[#This Row],[Transformatie]],0))</f>
        <v>100</v>
      </c>
      <c r="S887" s="26"/>
      <c r="T887" s="26"/>
      <c r="U887" s="26"/>
      <c r="V887" s="172">
        <f>IF(Tabel3[[#This Row],[Prestatienorm inschrijver]]=0,0,Tabel3[[#This Row],[M2 op basis van uitvoeringsmomenten]]/Tabel3[[#This Row],[Prestatienorm inschrijver]])</f>
        <v>86.58</v>
      </c>
      <c r="W887" s="174">
        <f>Tabel3[[#This Row],[Aantal uur per jaar]]*$V$4</f>
        <v>86.58</v>
      </c>
      <c r="X887" s="76"/>
    </row>
    <row r="888" spans="1:24" ht="14.1" customHeight="1" x14ac:dyDescent="0.25">
      <c r="A888" s="210" t="str">
        <f>_xlfn.CONCAT(Tabel3[[#This Row],[Locatie]],Tabel3[[#This Row],[Vloergroep]])</f>
        <v>HeuvellaanTapijt</v>
      </c>
      <c r="C888" s="69" t="s">
        <v>413</v>
      </c>
      <c r="D888" s="70" t="s">
        <v>807</v>
      </c>
      <c r="E888" s="71" t="s">
        <v>8</v>
      </c>
      <c r="F888" s="72" t="s">
        <v>46</v>
      </c>
      <c r="G888" s="73" t="s">
        <v>13</v>
      </c>
      <c r="H888" s="73" t="s">
        <v>761</v>
      </c>
      <c r="I888" s="73" t="s">
        <v>14</v>
      </c>
      <c r="J888" s="73" t="s">
        <v>14</v>
      </c>
      <c r="K888" s="74">
        <v>5.5</v>
      </c>
      <c r="L888" s="157">
        <v>40</v>
      </c>
      <c r="M888" s="158" t="s">
        <v>879</v>
      </c>
      <c r="N888" s="158">
        <f>IF(Tabel3[[#This Row],[Uitvoerings-
momenten]]=0,0,Tabel3[[#This Row],[M2 vloer ]])</f>
        <v>5.5</v>
      </c>
      <c r="O8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8" s="151">
        <f>Tabel3[[#This Row],[M2 vloer ]]*Tabel3[[#This Row],[Uitvoerings-
momenten]]</f>
        <v>1100</v>
      </c>
      <c r="Q888" s="165">
        <f>VLOOKUP(Tabel3[[#This Row],[Frequentie]],Transformatie!$B$4:$D$12,3,0)</f>
        <v>10</v>
      </c>
      <c r="R888" s="26">
        <f>IF(Tabel3[[#This Row],[M2 op basis van uitvoeringsmomenten]]=0,0,VLOOKUP(Tabel3[[#This Row],[Ruimte categorie]],'4. Normen &amp; Tarieven'!$C$8:$L$27,Tabel3[[#This Row],[Transformatie]],0))</f>
        <v>100</v>
      </c>
      <c r="S888" s="26"/>
      <c r="T888" s="26"/>
      <c r="U888" s="26"/>
      <c r="V888" s="172">
        <f>IF(Tabel3[[#This Row],[Prestatienorm inschrijver]]=0,0,Tabel3[[#This Row],[M2 op basis van uitvoeringsmomenten]]/Tabel3[[#This Row],[Prestatienorm inschrijver]])</f>
        <v>11</v>
      </c>
      <c r="W888" s="174">
        <f>Tabel3[[#This Row],[Aantal uur per jaar]]*$V$4</f>
        <v>11</v>
      </c>
      <c r="X888" s="76"/>
    </row>
    <row r="889" spans="1:24" ht="14.1" customHeight="1" x14ac:dyDescent="0.25">
      <c r="A889" s="210" t="str">
        <f>_xlfn.CONCAT(Tabel3[[#This Row],[Locatie]],Tabel3[[#This Row],[Vloergroep]])</f>
        <v>HeuvellaanLino</v>
      </c>
      <c r="C889" s="69" t="s">
        <v>413</v>
      </c>
      <c r="D889" s="70" t="s">
        <v>807</v>
      </c>
      <c r="E889" s="71" t="s">
        <v>8</v>
      </c>
      <c r="F889" s="72" t="s">
        <v>48</v>
      </c>
      <c r="G889" s="73" t="s">
        <v>51</v>
      </c>
      <c r="H889" s="73" t="s">
        <v>756</v>
      </c>
      <c r="I889" s="73" t="s">
        <v>17</v>
      </c>
      <c r="J889" s="73" t="s">
        <v>903</v>
      </c>
      <c r="K889" s="74">
        <v>11.09</v>
      </c>
      <c r="L889" s="157">
        <v>40</v>
      </c>
      <c r="M889" s="158" t="s">
        <v>886</v>
      </c>
      <c r="N889" s="158">
        <f>IF(Tabel3[[#This Row],[Uitvoerings-
momenten]]=0,0,Tabel3[[#This Row],[M2 vloer ]])</f>
        <v>0</v>
      </c>
      <c r="O8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9" s="151">
        <f>Tabel3[[#This Row],[M2 vloer ]]*Tabel3[[#This Row],[Uitvoerings-
momenten]]</f>
        <v>0</v>
      </c>
      <c r="Q889" s="165">
        <f>VLOOKUP(Tabel3[[#This Row],[Frequentie]],Transformatie!$B$4:$D$12,3,0)</f>
        <v>0</v>
      </c>
      <c r="R889" s="26">
        <f>IF(Tabel3[[#This Row],[M2 op basis van uitvoeringsmomenten]]=0,0,VLOOKUP(Tabel3[[#This Row],[Ruimte categorie]],'4. Normen &amp; Tarieven'!$C$8:$L$27,Tabel3[[#This Row],[Transformatie]],0))</f>
        <v>0</v>
      </c>
      <c r="S889" s="26"/>
      <c r="T889" s="26"/>
      <c r="U889" s="26"/>
      <c r="V889" s="172">
        <f>IF(Tabel3[[#This Row],[Prestatienorm inschrijver]]=0,0,Tabel3[[#This Row],[M2 op basis van uitvoeringsmomenten]]/Tabel3[[#This Row],[Prestatienorm inschrijver]])</f>
        <v>0</v>
      </c>
      <c r="W889" s="174">
        <f>Tabel3[[#This Row],[Aantal uur per jaar]]*$V$4</f>
        <v>0</v>
      </c>
      <c r="X889" s="76"/>
    </row>
    <row r="890" spans="1:24" ht="14.1" customHeight="1" x14ac:dyDescent="0.25">
      <c r="A890" s="210" t="str">
        <f>_xlfn.CONCAT(Tabel3[[#This Row],[Locatie]],Tabel3[[#This Row],[Vloergroep]])</f>
        <v>HeuvellaanLino</v>
      </c>
      <c r="C890" s="69" t="s">
        <v>413</v>
      </c>
      <c r="D890" s="70" t="s">
        <v>807</v>
      </c>
      <c r="E890" s="71" t="s">
        <v>8</v>
      </c>
      <c r="F890" s="72" t="s">
        <v>49</v>
      </c>
      <c r="G890" s="73" t="s">
        <v>226</v>
      </c>
      <c r="H890" s="73" t="s">
        <v>756</v>
      </c>
      <c r="I890" s="73" t="s">
        <v>17</v>
      </c>
      <c r="J890" s="73" t="s">
        <v>903</v>
      </c>
      <c r="K890" s="74">
        <v>15.41</v>
      </c>
      <c r="L890" s="157">
        <v>40</v>
      </c>
      <c r="M890" s="158" t="s">
        <v>886</v>
      </c>
      <c r="N890" s="158">
        <f>IF(Tabel3[[#This Row],[Uitvoerings-
momenten]]=0,0,Tabel3[[#This Row],[M2 vloer ]])</f>
        <v>0</v>
      </c>
      <c r="O8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0" s="151">
        <f>Tabel3[[#This Row],[M2 vloer ]]*Tabel3[[#This Row],[Uitvoerings-
momenten]]</f>
        <v>0</v>
      </c>
      <c r="Q890" s="165">
        <f>VLOOKUP(Tabel3[[#This Row],[Frequentie]],Transformatie!$B$4:$D$12,3,0)</f>
        <v>0</v>
      </c>
      <c r="R890" s="26">
        <f>IF(Tabel3[[#This Row],[M2 op basis van uitvoeringsmomenten]]=0,0,VLOOKUP(Tabel3[[#This Row],[Ruimte categorie]],'4. Normen &amp; Tarieven'!$C$8:$L$27,Tabel3[[#This Row],[Transformatie]],0))</f>
        <v>0</v>
      </c>
      <c r="S890" s="26"/>
      <c r="T890" s="26"/>
      <c r="U890" s="26"/>
      <c r="V890" s="172">
        <f>IF(Tabel3[[#This Row],[Prestatienorm inschrijver]]=0,0,Tabel3[[#This Row],[M2 op basis van uitvoeringsmomenten]]/Tabel3[[#This Row],[Prestatienorm inschrijver]])</f>
        <v>0</v>
      </c>
      <c r="W890" s="174">
        <f>Tabel3[[#This Row],[Aantal uur per jaar]]*$V$4</f>
        <v>0</v>
      </c>
      <c r="X890" s="76"/>
    </row>
    <row r="891" spans="1:24" ht="14.1" customHeight="1" x14ac:dyDescent="0.25">
      <c r="A891" s="210" t="str">
        <f>_xlfn.CONCAT(Tabel3[[#This Row],[Locatie]],Tabel3[[#This Row],[Vloergroep]])</f>
        <v>HeuvellaanHarde vloer</v>
      </c>
      <c r="C891" s="69" t="s">
        <v>413</v>
      </c>
      <c r="D891" s="70" t="s">
        <v>807</v>
      </c>
      <c r="E891" s="71" t="s">
        <v>8</v>
      </c>
      <c r="F891" s="72" t="s">
        <v>50</v>
      </c>
      <c r="G891" s="73" t="s">
        <v>58</v>
      </c>
      <c r="H891" s="73" t="s">
        <v>759</v>
      </c>
      <c r="I891" s="73" t="s">
        <v>22</v>
      </c>
      <c r="J891" s="73" t="s">
        <v>902</v>
      </c>
      <c r="K891" s="74">
        <v>5.71</v>
      </c>
      <c r="L891" s="157">
        <v>40</v>
      </c>
      <c r="M891" s="158" t="s">
        <v>879</v>
      </c>
      <c r="N891" s="158">
        <f>IF(Tabel3[[#This Row],[Uitvoerings-
momenten]]=0,0,Tabel3[[#This Row],[M2 vloer ]])</f>
        <v>5.71</v>
      </c>
      <c r="O8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1" s="151">
        <f>Tabel3[[#This Row],[M2 vloer ]]*Tabel3[[#This Row],[Uitvoerings-
momenten]]</f>
        <v>1142</v>
      </c>
      <c r="Q891" s="165">
        <f>VLOOKUP(Tabel3[[#This Row],[Frequentie]],Transformatie!$B$4:$D$12,3,0)</f>
        <v>10</v>
      </c>
      <c r="R891" s="26">
        <f>IF(Tabel3[[#This Row],[M2 op basis van uitvoeringsmomenten]]=0,0,VLOOKUP(Tabel3[[#This Row],[Ruimte categorie]],'4. Normen &amp; Tarieven'!$C$8:$L$27,Tabel3[[#This Row],[Transformatie]],0))</f>
        <v>100</v>
      </c>
      <c r="S891" s="26"/>
      <c r="T891" s="26"/>
      <c r="U891" s="26"/>
      <c r="V891" s="172">
        <f>IF(Tabel3[[#This Row],[Prestatienorm inschrijver]]=0,0,Tabel3[[#This Row],[M2 op basis van uitvoeringsmomenten]]/Tabel3[[#This Row],[Prestatienorm inschrijver]])</f>
        <v>11.42</v>
      </c>
      <c r="W891" s="174">
        <f>Tabel3[[#This Row],[Aantal uur per jaar]]*$V$4</f>
        <v>11.42</v>
      </c>
      <c r="X891" s="76"/>
    </row>
    <row r="892" spans="1:24" ht="14.1" customHeight="1" x14ac:dyDescent="0.25">
      <c r="A892" s="210" t="str">
        <f>_xlfn.CONCAT(Tabel3[[#This Row],[Locatie]],Tabel3[[#This Row],[Vloergroep]])</f>
        <v>HeuvellaanLino</v>
      </c>
      <c r="C892" s="69" t="s">
        <v>413</v>
      </c>
      <c r="D892" s="70" t="s">
        <v>807</v>
      </c>
      <c r="E892" s="71" t="s">
        <v>8</v>
      </c>
      <c r="F892" s="72" t="s">
        <v>52</v>
      </c>
      <c r="G892" s="73" t="s">
        <v>115</v>
      </c>
      <c r="H892" s="73" t="s">
        <v>756</v>
      </c>
      <c r="I892" s="73" t="s">
        <v>17</v>
      </c>
      <c r="J892" s="73" t="s">
        <v>903</v>
      </c>
      <c r="K892" s="74">
        <v>5.64</v>
      </c>
      <c r="L892" s="157">
        <v>40</v>
      </c>
      <c r="M892" s="158" t="s">
        <v>886</v>
      </c>
      <c r="N892" s="158">
        <f>IF(Tabel3[[#This Row],[Uitvoerings-
momenten]]=0,0,Tabel3[[#This Row],[M2 vloer ]])</f>
        <v>0</v>
      </c>
      <c r="O8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2" s="151">
        <f>Tabel3[[#This Row],[M2 vloer ]]*Tabel3[[#This Row],[Uitvoerings-
momenten]]</f>
        <v>0</v>
      </c>
      <c r="Q892" s="165">
        <f>VLOOKUP(Tabel3[[#This Row],[Frequentie]],Transformatie!$B$4:$D$12,3,0)</f>
        <v>0</v>
      </c>
      <c r="R892" s="26">
        <f>IF(Tabel3[[#This Row],[M2 op basis van uitvoeringsmomenten]]=0,0,VLOOKUP(Tabel3[[#This Row],[Ruimte categorie]],'4. Normen &amp; Tarieven'!$C$8:$L$27,Tabel3[[#This Row],[Transformatie]],0))</f>
        <v>0</v>
      </c>
      <c r="S892" s="26"/>
      <c r="T892" s="26"/>
      <c r="U892" s="26"/>
      <c r="V892" s="172">
        <f>IF(Tabel3[[#This Row],[Prestatienorm inschrijver]]=0,0,Tabel3[[#This Row],[M2 op basis van uitvoeringsmomenten]]/Tabel3[[#This Row],[Prestatienorm inschrijver]])</f>
        <v>0</v>
      </c>
      <c r="W892" s="174">
        <f>Tabel3[[#This Row],[Aantal uur per jaar]]*$V$4</f>
        <v>0</v>
      </c>
      <c r="X892" s="76"/>
    </row>
    <row r="893" spans="1:24" ht="14.1" customHeight="1" x14ac:dyDescent="0.25">
      <c r="A893" s="210" t="str">
        <f>_xlfn.CONCAT(Tabel3[[#This Row],[Locatie]],Tabel3[[#This Row],[Vloergroep]])</f>
        <v>HeuvellaanHarde vloer</v>
      </c>
      <c r="C893" s="69" t="s">
        <v>413</v>
      </c>
      <c r="D893" s="70" t="s">
        <v>807</v>
      </c>
      <c r="E893" s="71" t="s">
        <v>8</v>
      </c>
      <c r="F893" s="72" t="s">
        <v>54</v>
      </c>
      <c r="G893" s="70" t="s">
        <v>19</v>
      </c>
      <c r="H893" s="73" t="s">
        <v>761</v>
      </c>
      <c r="I893" s="73" t="s">
        <v>93</v>
      </c>
      <c r="J893" s="73" t="s">
        <v>902</v>
      </c>
      <c r="K893" s="74">
        <v>63.84</v>
      </c>
      <c r="L893" s="157">
        <v>40</v>
      </c>
      <c r="M893" s="158" t="s">
        <v>879</v>
      </c>
      <c r="N893" s="158">
        <f>IF(Tabel3[[#This Row],[Uitvoerings-
momenten]]=0,0,Tabel3[[#This Row],[M2 vloer ]])</f>
        <v>63.84</v>
      </c>
      <c r="O8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3" s="151">
        <f>Tabel3[[#This Row],[M2 vloer ]]*Tabel3[[#This Row],[Uitvoerings-
momenten]]</f>
        <v>12768</v>
      </c>
      <c r="Q893" s="165">
        <f>VLOOKUP(Tabel3[[#This Row],[Frequentie]],Transformatie!$B$4:$D$12,3,0)</f>
        <v>10</v>
      </c>
      <c r="R893" s="26">
        <f>IF(Tabel3[[#This Row],[M2 op basis van uitvoeringsmomenten]]=0,0,VLOOKUP(Tabel3[[#This Row],[Ruimte categorie]],'4. Normen &amp; Tarieven'!$C$8:$L$27,Tabel3[[#This Row],[Transformatie]],0))</f>
        <v>100</v>
      </c>
      <c r="S893" s="26"/>
      <c r="T893" s="26"/>
      <c r="U893" s="26"/>
      <c r="V893" s="172">
        <f>IF(Tabel3[[#This Row],[Prestatienorm inschrijver]]=0,0,Tabel3[[#This Row],[M2 op basis van uitvoeringsmomenten]]/Tabel3[[#This Row],[Prestatienorm inschrijver]])</f>
        <v>127.68</v>
      </c>
      <c r="W893" s="174">
        <f>Tabel3[[#This Row],[Aantal uur per jaar]]*$V$4</f>
        <v>127.68</v>
      </c>
      <c r="X893" s="76"/>
    </row>
    <row r="894" spans="1:24" ht="14.1" customHeight="1" x14ac:dyDescent="0.25">
      <c r="A894" s="210" t="str">
        <f>_xlfn.CONCAT(Tabel3[[#This Row],[Locatie]],Tabel3[[#This Row],[Vloergroep]])</f>
        <v>HeuvellaanLino</v>
      </c>
      <c r="C894" s="69" t="s">
        <v>413</v>
      </c>
      <c r="D894" s="70" t="s">
        <v>807</v>
      </c>
      <c r="E894" s="71" t="s">
        <v>8</v>
      </c>
      <c r="F894" s="72" t="s">
        <v>55</v>
      </c>
      <c r="G894" s="73" t="s">
        <v>119</v>
      </c>
      <c r="H894" s="73" t="s">
        <v>25</v>
      </c>
      <c r="I894" s="73" t="s">
        <v>17</v>
      </c>
      <c r="J894" s="73" t="s">
        <v>903</v>
      </c>
      <c r="K894" s="74">
        <v>11.8</v>
      </c>
      <c r="L894" s="157">
        <v>40</v>
      </c>
      <c r="M894" s="158" t="s">
        <v>877</v>
      </c>
      <c r="N894" s="158">
        <f>IF(Tabel3[[#This Row],[Uitvoerings-
momenten]]=0,0,Tabel3[[#This Row],[M2 vloer ]])</f>
        <v>11.8</v>
      </c>
      <c r="O8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4" s="151">
        <f>Tabel3[[#This Row],[M2 vloer ]]*Tabel3[[#This Row],[Uitvoerings-
momenten]]</f>
        <v>1416</v>
      </c>
      <c r="Q894" s="165">
        <f>VLOOKUP(Tabel3[[#This Row],[Frequentie]],Transformatie!$B$4:$D$12,3,0)</f>
        <v>8</v>
      </c>
      <c r="R894" s="26">
        <f>IF(Tabel3[[#This Row],[M2 op basis van uitvoeringsmomenten]]=0,0,VLOOKUP(Tabel3[[#This Row],[Ruimte categorie]],'4. Normen &amp; Tarieven'!$C$8:$L$27,Tabel3[[#This Row],[Transformatie]],0))</f>
        <v>90</v>
      </c>
      <c r="S894" s="26"/>
      <c r="T894" s="26"/>
      <c r="U894" s="26"/>
      <c r="V894" s="172">
        <f>IF(Tabel3[[#This Row],[Prestatienorm inschrijver]]=0,0,Tabel3[[#This Row],[M2 op basis van uitvoeringsmomenten]]/Tabel3[[#This Row],[Prestatienorm inschrijver]])</f>
        <v>15.733333333333333</v>
      </c>
      <c r="W894" s="174">
        <f>Tabel3[[#This Row],[Aantal uur per jaar]]*$V$4</f>
        <v>15.733333333333333</v>
      </c>
      <c r="X894" s="76"/>
    </row>
    <row r="895" spans="1:24" ht="14.1" customHeight="1" x14ac:dyDescent="0.25">
      <c r="A895" s="210" t="str">
        <f>_xlfn.CONCAT(Tabel3[[#This Row],[Locatie]],Tabel3[[#This Row],[Vloergroep]])</f>
        <v>HeuvellaanLino</v>
      </c>
      <c r="C895" s="69" t="s">
        <v>413</v>
      </c>
      <c r="D895" s="70" t="s">
        <v>807</v>
      </c>
      <c r="E895" s="71" t="s">
        <v>8</v>
      </c>
      <c r="F895" s="72" t="s">
        <v>56</v>
      </c>
      <c r="G895" s="73" t="s">
        <v>41</v>
      </c>
      <c r="H895" s="73" t="s">
        <v>658</v>
      </c>
      <c r="I895" s="73" t="s">
        <v>17</v>
      </c>
      <c r="J895" s="73" t="s">
        <v>903</v>
      </c>
      <c r="K895" s="74">
        <v>56.95</v>
      </c>
      <c r="L895" s="157">
        <v>40</v>
      </c>
      <c r="M895" s="158" t="s">
        <v>886</v>
      </c>
      <c r="N895" s="158">
        <f>IF(Tabel3[[#This Row],[Uitvoerings-
momenten]]=0,0,Tabel3[[#This Row],[M2 vloer ]])</f>
        <v>0</v>
      </c>
      <c r="O8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5" s="151">
        <f>Tabel3[[#This Row],[M2 vloer ]]*Tabel3[[#This Row],[Uitvoerings-
momenten]]</f>
        <v>0</v>
      </c>
      <c r="Q895" s="165">
        <f>VLOOKUP(Tabel3[[#This Row],[Frequentie]],Transformatie!$B$4:$D$12,3,0)</f>
        <v>0</v>
      </c>
      <c r="R895" s="26">
        <f>IF(Tabel3[[#This Row],[M2 op basis van uitvoeringsmomenten]]=0,0,VLOOKUP(Tabel3[[#This Row],[Ruimte categorie]],'4. Normen &amp; Tarieven'!$C$8:$L$27,Tabel3[[#This Row],[Transformatie]],0))</f>
        <v>0</v>
      </c>
      <c r="S895" s="26"/>
      <c r="T895" s="26"/>
      <c r="U895" s="26"/>
      <c r="V895" s="172">
        <f>IF(Tabel3[[#This Row],[Prestatienorm inschrijver]]=0,0,Tabel3[[#This Row],[M2 op basis van uitvoeringsmomenten]]/Tabel3[[#This Row],[Prestatienorm inschrijver]])</f>
        <v>0</v>
      </c>
      <c r="W895" s="174">
        <f>Tabel3[[#This Row],[Aantal uur per jaar]]*$V$4</f>
        <v>0</v>
      </c>
      <c r="X895" s="76"/>
    </row>
    <row r="896" spans="1:24" ht="14.1" customHeight="1" x14ac:dyDescent="0.25">
      <c r="A896" s="210" t="str">
        <f>_xlfn.CONCAT(Tabel3[[#This Row],[Locatie]],Tabel3[[#This Row],[Vloergroep]])</f>
        <v>HeuvellaanLino</v>
      </c>
      <c r="C896" s="69" t="s">
        <v>413</v>
      </c>
      <c r="D896" s="70" t="s">
        <v>807</v>
      </c>
      <c r="E896" s="71" t="s">
        <v>8</v>
      </c>
      <c r="F896" s="72" t="s">
        <v>57</v>
      </c>
      <c r="G896" s="73" t="s">
        <v>37</v>
      </c>
      <c r="H896" s="73" t="s">
        <v>25</v>
      </c>
      <c r="I896" s="73" t="s">
        <v>17</v>
      </c>
      <c r="J896" s="73" t="s">
        <v>903</v>
      </c>
      <c r="K896" s="74">
        <v>23.09</v>
      </c>
      <c r="L896" s="157">
        <v>40</v>
      </c>
      <c r="M896" s="158" t="s">
        <v>877</v>
      </c>
      <c r="N896" s="158">
        <f>IF(Tabel3[[#This Row],[Uitvoerings-
momenten]]=0,0,Tabel3[[#This Row],[M2 vloer ]])</f>
        <v>23.09</v>
      </c>
      <c r="O8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6" s="151">
        <f>Tabel3[[#This Row],[M2 vloer ]]*Tabel3[[#This Row],[Uitvoerings-
momenten]]</f>
        <v>2770.8</v>
      </c>
      <c r="Q896" s="165">
        <f>VLOOKUP(Tabel3[[#This Row],[Frequentie]],Transformatie!$B$4:$D$12,3,0)</f>
        <v>8</v>
      </c>
      <c r="R896" s="26">
        <f>IF(Tabel3[[#This Row],[M2 op basis van uitvoeringsmomenten]]=0,0,VLOOKUP(Tabel3[[#This Row],[Ruimte categorie]],'4. Normen &amp; Tarieven'!$C$8:$L$27,Tabel3[[#This Row],[Transformatie]],0))</f>
        <v>90</v>
      </c>
      <c r="S896" s="26"/>
      <c r="T896" s="26"/>
      <c r="U896" s="26"/>
      <c r="V896" s="172">
        <f>IF(Tabel3[[#This Row],[Prestatienorm inschrijver]]=0,0,Tabel3[[#This Row],[M2 op basis van uitvoeringsmomenten]]/Tabel3[[#This Row],[Prestatienorm inschrijver]])</f>
        <v>30.786666666666669</v>
      </c>
      <c r="W896" s="174">
        <f>Tabel3[[#This Row],[Aantal uur per jaar]]*$V$4</f>
        <v>30.786666666666669</v>
      </c>
      <c r="X896" s="76"/>
    </row>
    <row r="897" spans="1:24" ht="14.1" customHeight="1" x14ac:dyDescent="0.25">
      <c r="A897" s="210" t="str">
        <f>_xlfn.CONCAT(Tabel3[[#This Row],[Locatie]],Tabel3[[#This Row],[Vloergroep]])</f>
        <v>HeuvellaanLino</v>
      </c>
      <c r="C897" s="69" t="s">
        <v>413</v>
      </c>
      <c r="D897" s="70" t="s">
        <v>807</v>
      </c>
      <c r="E897" s="71" t="s">
        <v>8</v>
      </c>
      <c r="F897" s="72" t="s">
        <v>59</v>
      </c>
      <c r="G897" s="73" t="s">
        <v>51</v>
      </c>
      <c r="H897" s="73" t="s">
        <v>756</v>
      </c>
      <c r="I897" s="73" t="s">
        <v>17</v>
      </c>
      <c r="J897" s="73" t="s">
        <v>903</v>
      </c>
      <c r="K897" s="74">
        <v>5</v>
      </c>
      <c r="L897" s="157">
        <v>40</v>
      </c>
      <c r="M897" s="158" t="s">
        <v>886</v>
      </c>
      <c r="N897" s="158">
        <f>IF(Tabel3[[#This Row],[Uitvoerings-
momenten]]=0,0,Tabel3[[#This Row],[M2 vloer ]])</f>
        <v>0</v>
      </c>
      <c r="O8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7" s="151">
        <f>Tabel3[[#This Row],[M2 vloer ]]*Tabel3[[#This Row],[Uitvoerings-
momenten]]</f>
        <v>0</v>
      </c>
      <c r="Q897" s="165">
        <f>VLOOKUP(Tabel3[[#This Row],[Frequentie]],Transformatie!$B$4:$D$12,3,0)</f>
        <v>0</v>
      </c>
      <c r="R897" s="26">
        <f>IF(Tabel3[[#This Row],[M2 op basis van uitvoeringsmomenten]]=0,0,VLOOKUP(Tabel3[[#This Row],[Ruimte categorie]],'4. Normen &amp; Tarieven'!$C$8:$L$27,Tabel3[[#This Row],[Transformatie]],0))</f>
        <v>0</v>
      </c>
      <c r="S897" s="26"/>
      <c r="T897" s="26"/>
      <c r="U897" s="26"/>
      <c r="V897" s="172">
        <f>IF(Tabel3[[#This Row],[Prestatienorm inschrijver]]=0,0,Tabel3[[#This Row],[M2 op basis van uitvoeringsmomenten]]/Tabel3[[#This Row],[Prestatienorm inschrijver]])</f>
        <v>0</v>
      </c>
      <c r="W897" s="174">
        <f>Tabel3[[#This Row],[Aantal uur per jaar]]*$V$4</f>
        <v>0</v>
      </c>
      <c r="X897" s="76"/>
    </row>
    <row r="898" spans="1:24" ht="14.1" customHeight="1" x14ac:dyDescent="0.25">
      <c r="A898" s="210" t="str">
        <f>_xlfn.CONCAT(Tabel3[[#This Row],[Locatie]],Tabel3[[#This Row],[Vloergroep]])</f>
        <v>HeuvellaanLino</v>
      </c>
      <c r="C898" s="69" t="s">
        <v>413</v>
      </c>
      <c r="D898" s="70" t="s">
        <v>807</v>
      </c>
      <c r="E898" s="71" t="s">
        <v>8</v>
      </c>
      <c r="F898" s="72" t="s">
        <v>61</v>
      </c>
      <c r="G898" s="73" t="s">
        <v>115</v>
      </c>
      <c r="H898" s="73" t="s">
        <v>756</v>
      </c>
      <c r="I898" s="73" t="s">
        <v>17</v>
      </c>
      <c r="J898" s="73" t="s">
        <v>903</v>
      </c>
      <c r="K898" s="74">
        <v>1.98</v>
      </c>
      <c r="L898" s="157">
        <v>40</v>
      </c>
      <c r="M898" s="158" t="s">
        <v>886</v>
      </c>
      <c r="N898" s="158">
        <f>IF(Tabel3[[#This Row],[Uitvoerings-
momenten]]=0,0,Tabel3[[#This Row],[M2 vloer ]])</f>
        <v>0</v>
      </c>
      <c r="O8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8" s="151">
        <f>Tabel3[[#This Row],[M2 vloer ]]*Tabel3[[#This Row],[Uitvoerings-
momenten]]</f>
        <v>0</v>
      </c>
      <c r="Q898" s="165">
        <f>VLOOKUP(Tabel3[[#This Row],[Frequentie]],Transformatie!$B$4:$D$12,3,0)</f>
        <v>0</v>
      </c>
      <c r="R898" s="26">
        <f>IF(Tabel3[[#This Row],[M2 op basis van uitvoeringsmomenten]]=0,0,VLOOKUP(Tabel3[[#This Row],[Ruimte categorie]],'4. Normen &amp; Tarieven'!$C$8:$L$27,Tabel3[[#This Row],[Transformatie]],0))</f>
        <v>0</v>
      </c>
      <c r="S898" s="26"/>
      <c r="T898" s="26"/>
      <c r="U898" s="26"/>
      <c r="V898" s="172">
        <f>IF(Tabel3[[#This Row],[Prestatienorm inschrijver]]=0,0,Tabel3[[#This Row],[M2 op basis van uitvoeringsmomenten]]/Tabel3[[#This Row],[Prestatienorm inschrijver]])</f>
        <v>0</v>
      </c>
      <c r="W898" s="174">
        <f>Tabel3[[#This Row],[Aantal uur per jaar]]*$V$4</f>
        <v>0</v>
      </c>
      <c r="X898" s="76"/>
    </row>
    <row r="899" spans="1:24" ht="14.1" customHeight="1" x14ac:dyDescent="0.25">
      <c r="A899" s="210" t="str">
        <f>_xlfn.CONCAT(Tabel3[[#This Row],[Locatie]],Tabel3[[#This Row],[Vloergroep]])</f>
        <v>HeuvellaanHarde vloer</v>
      </c>
      <c r="C899" s="69" t="s">
        <v>413</v>
      </c>
      <c r="D899" s="70" t="s">
        <v>807</v>
      </c>
      <c r="E899" s="71" t="s">
        <v>8</v>
      </c>
      <c r="F899" s="72" t="s">
        <v>96</v>
      </c>
      <c r="G899" s="73" t="s">
        <v>21</v>
      </c>
      <c r="H899" s="73" t="s">
        <v>759</v>
      </c>
      <c r="I899" s="73" t="s">
        <v>22</v>
      </c>
      <c r="J899" s="73" t="s">
        <v>902</v>
      </c>
      <c r="K899" s="74">
        <v>8.58</v>
      </c>
      <c r="L899" s="157">
        <v>40</v>
      </c>
      <c r="M899" s="158" t="s">
        <v>879</v>
      </c>
      <c r="N899" s="158">
        <f>IF(Tabel3[[#This Row],[Uitvoerings-
momenten]]=0,0,Tabel3[[#This Row],[M2 vloer ]])</f>
        <v>8.58</v>
      </c>
      <c r="O8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9" s="151">
        <f>Tabel3[[#This Row],[M2 vloer ]]*Tabel3[[#This Row],[Uitvoerings-
momenten]]</f>
        <v>1716</v>
      </c>
      <c r="Q899" s="165">
        <f>VLOOKUP(Tabel3[[#This Row],[Frequentie]],Transformatie!$B$4:$D$12,3,0)</f>
        <v>10</v>
      </c>
      <c r="R899" s="26">
        <f>IF(Tabel3[[#This Row],[M2 op basis van uitvoeringsmomenten]]=0,0,VLOOKUP(Tabel3[[#This Row],[Ruimte categorie]],'4. Normen &amp; Tarieven'!$C$8:$L$27,Tabel3[[#This Row],[Transformatie]],0))</f>
        <v>100</v>
      </c>
      <c r="S899" s="26"/>
      <c r="T899" s="26"/>
      <c r="U899" s="26"/>
      <c r="V899" s="172">
        <f>IF(Tabel3[[#This Row],[Prestatienorm inschrijver]]=0,0,Tabel3[[#This Row],[M2 op basis van uitvoeringsmomenten]]/Tabel3[[#This Row],[Prestatienorm inschrijver]])</f>
        <v>17.16</v>
      </c>
      <c r="W899" s="174">
        <f>Tabel3[[#This Row],[Aantal uur per jaar]]*$V$4</f>
        <v>17.16</v>
      </c>
      <c r="X899" s="76"/>
    </row>
    <row r="900" spans="1:24" ht="14.1" customHeight="1" x14ac:dyDescent="0.25">
      <c r="A900" s="210" t="str">
        <f>_xlfn.CONCAT(Tabel3[[#This Row],[Locatie]],Tabel3[[#This Row],[Vloergroep]])</f>
        <v>HeuvellaanHarde vloer</v>
      </c>
      <c r="C900" s="69" t="s">
        <v>413</v>
      </c>
      <c r="D900" s="70" t="s">
        <v>807</v>
      </c>
      <c r="E900" s="71" t="s">
        <v>8</v>
      </c>
      <c r="F900" s="72" t="s">
        <v>97</v>
      </c>
      <c r="G900" s="73" t="s">
        <v>21</v>
      </c>
      <c r="H900" s="73" t="s">
        <v>759</v>
      </c>
      <c r="I900" s="73" t="s">
        <v>22</v>
      </c>
      <c r="J900" s="73" t="s">
        <v>902</v>
      </c>
      <c r="K900" s="74">
        <v>7.27</v>
      </c>
      <c r="L900" s="157">
        <v>40</v>
      </c>
      <c r="M900" s="158" t="s">
        <v>879</v>
      </c>
      <c r="N900" s="158">
        <f>IF(Tabel3[[#This Row],[Uitvoerings-
momenten]]=0,0,Tabel3[[#This Row],[M2 vloer ]])</f>
        <v>7.27</v>
      </c>
      <c r="O9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0" s="151">
        <f>Tabel3[[#This Row],[M2 vloer ]]*Tabel3[[#This Row],[Uitvoerings-
momenten]]</f>
        <v>1454</v>
      </c>
      <c r="Q900" s="165">
        <f>VLOOKUP(Tabel3[[#This Row],[Frequentie]],Transformatie!$B$4:$D$12,3,0)</f>
        <v>10</v>
      </c>
      <c r="R900" s="26">
        <f>IF(Tabel3[[#This Row],[M2 op basis van uitvoeringsmomenten]]=0,0,VLOOKUP(Tabel3[[#This Row],[Ruimte categorie]],'4. Normen &amp; Tarieven'!$C$8:$L$27,Tabel3[[#This Row],[Transformatie]],0))</f>
        <v>100</v>
      </c>
      <c r="S900" s="26"/>
      <c r="T900" s="26"/>
      <c r="U900" s="26"/>
      <c r="V900" s="172">
        <f>IF(Tabel3[[#This Row],[Prestatienorm inschrijver]]=0,0,Tabel3[[#This Row],[M2 op basis van uitvoeringsmomenten]]/Tabel3[[#This Row],[Prestatienorm inschrijver]])</f>
        <v>14.54</v>
      </c>
      <c r="W900" s="174">
        <f>Tabel3[[#This Row],[Aantal uur per jaar]]*$V$4</f>
        <v>14.54</v>
      </c>
      <c r="X900" s="76"/>
    </row>
    <row r="901" spans="1:24" ht="14.1" customHeight="1" x14ac:dyDescent="0.25">
      <c r="A901" s="210" t="str">
        <f>_xlfn.CONCAT(Tabel3[[#This Row],[Locatie]],Tabel3[[#This Row],[Vloergroep]])</f>
        <v>HeuvellaanHarde vloer</v>
      </c>
      <c r="C901" s="69" t="s">
        <v>413</v>
      </c>
      <c r="D901" s="70" t="s">
        <v>807</v>
      </c>
      <c r="E901" s="71" t="s">
        <v>8</v>
      </c>
      <c r="F901" s="72" t="s">
        <v>98</v>
      </c>
      <c r="G901" s="73" t="s">
        <v>21</v>
      </c>
      <c r="H901" s="73" t="s">
        <v>759</v>
      </c>
      <c r="I901" s="73" t="s">
        <v>22</v>
      </c>
      <c r="J901" s="73" t="s">
        <v>902</v>
      </c>
      <c r="K901" s="74">
        <v>4.42</v>
      </c>
      <c r="L901" s="157">
        <v>40</v>
      </c>
      <c r="M901" s="158" t="s">
        <v>879</v>
      </c>
      <c r="N901" s="158">
        <f>IF(Tabel3[[#This Row],[Uitvoerings-
momenten]]=0,0,Tabel3[[#This Row],[M2 vloer ]])</f>
        <v>4.42</v>
      </c>
      <c r="O9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1" s="151">
        <f>Tabel3[[#This Row],[M2 vloer ]]*Tabel3[[#This Row],[Uitvoerings-
momenten]]</f>
        <v>884</v>
      </c>
      <c r="Q901" s="165">
        <f>VLOOKUP(Tabel3[[#This Row],[Frequentie]],Transformatie!$B$4:$D$12,3,0)</f>
        <v>10</v>
      </c>
      <c r="R901" s="26">
        <f>IF(Tabel3[[#This Row],[M2 op basis van uitvoeringsmomenten]]=0,0,VLOOKUP(Tabel3[[#This Row],[Ruimte categorie]],'4. Normen &amp; Tarieven'!$C$8:$L$27,Tabel3[[#This Row],[Transformatie]],0))</f>
        <v>100</v>
      </c>
      <c r="S901" s="26"/>
      <c r="T901" s="26"/>
      <c r="U901" s="26"/>
      <c r="V901" s="172">
        <f>IF(Tabel3[[#This Row],[Prestatienorm inschrijver]]=0,0,Tabel3[[#This Row],[M2 op basis van uitvoeringsmomenten]]/Tabel3[[#This Row],[Prestatienorm inschrijver]])</f>
        <v>8.84</v>
      </c>
      <c r="W901" s="174">
        <f>Tabel3[[#This Row],[Aantal uur per jaar]]*$V$4</f>
        <v>8.84</v>
      </c>
      <c r="X901" s="76"/>
    </row>
    <row r="902" spans="1:24" ht="14.1" customHeight="1" x14ac:dyDescent="0.25">
      <c r="A902" s="210" t="str">
        <f>_xlfn.CONCAT(Tabel3[[#This Row],[Locatie]],Tabel3[[#This Row],[Vloergroep]])</f>
        <v>HeuvellaanLino</v>
      </c>
      <c r="C902" s="69" t="s">
        <v>413</v>
      </c>
      <c r="D902" s="70" t="s">
        <v>807</v>
      </c>
      <c r="E902" s="71" t="s">
        <v>8</v>
      </c>
      <c r="F902" s="72" t="s">
        <v>99</v>
      </c>
      <c r="G902" s="73" t="s">
        <v>41</v>
      </c>
      <c r="H902" s="73" t="s">
        <v>658</v>
      </c>
      <c r="I902" s="73" t="s">
        <v>17</v>
      </c>
      <c r="J902" s="73" t="s">
        <v>903</v>
      </c>
      <c r="K902" s="74">
        <v>63.14</v>
      </c>
      <c r="L902" s="157">
        <v>40</v>
      </c>
      <c r="M902" s="158" t="s">
        <v>879</v>
      </c>
      <c r="N902" s="158">
        <f>IF(Tabel3[[#This Row],[Uitvoerings-
momenten]]=0,0,Tabel3[[#This Row],[M2 vloer ]])</f>
        <v>63.14</v>
      </c>
      <c r="O9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2" s="151">
        <f>Tabel3[[#This Row],[M2 vloer ]]*Tabel3[[#This Row],[Uitvoerings-
momenten]]</f>
        <v>12628</v>
      </c>
      <c r="Q902" s="165">
        <f>VLOOKUP(Tabel3[[#This Row],[Frequentie]],Transformatie!$B$4:$D$12,3,0)</f>
        <v>10</v>
      </c>
      <c r="R902" s="26">
        <f>IF(Tabel3[[#This Row],[M2 op basis van uitvoeringsmomenten]]=0,0,VLOOKUP(Tabel3[[#This Row],[Ruimte categorie]],'4. Normen &amp; Tarieven'!$C$8:$L$27,Tabel3[[#This Row],[Transformatie]],0))</f>
        <v>100</v>
      </c>
      <c r="S902" s="26"/>
      <c r="T902" s="26"/>
      <c r="U902" s="26"/>
      <c r="V902" s="172">
        <f>IF(Tabel3[[#This Row],[Prestatienorm inschrijver]]=0,0,Tabel3[[#This Row],[M2 op basis van uitvoeringsmomenten]]/Tabel3[[#This Row],[Prestatienorm inschrijver]])</f>
        <v>126.28</v>
      </c>
      <c r="W902" s="174">
        <f>Tabel3[[#This Row],[Aantal uur per jaar]]*$V$4</f>
        <v>126.28</v>
      </c>
      <c r="X902" s="76"/>
    </row>
    <row r="903" spans="1:24" ht="14.1" customHeight="1" x14ac:dyDescent="0.25">
      <c r="A903" s="210" t="str">
        <f>_xlfn.CONCAT(Tabel3[[#This Row],[Locatie]],Tabel3[[#This Row],[Vloergroep]])</f>
        <v>HeuvellaanLino</v>
      </c>
      <c r="C903" s="69" t="s">
        <v>413</v>
      </c>
      <c r="D903" s="70" t="s">
        <v>807</v>
      </c>
      <c r="E903" s="71" t="s">
        <v>8</v>
      </c>
      <c r="F903" s="72" t="s">
        <v>100</v>
      </c>
      <c r="G903" s="73" t="s">
        <v>41</v>
      </c>
      <c r="H903" s="73" t="s">
        <v>658</v>
      </c>
      <c r="I903" s="73" t="s">
        <v>17</v>
      </c>
      <c r="J903" s="73" t="s">
        <v>903</v>
      </c>
      <c r="K903" s="74">
        <v>63.14</v>
      </c>
      <c r="L903" s="157">
        <v>40</v>
      </c>
      <c r="M903" s="158" t="s">
        <v>879</v>
      </c>
      <c r="N903" s="158">
        <f>IF(Tabel3[[#This Row],[Uitvoerings-
momenten]]=0,0,Tabel3[[#This Row],[M2 vloer ]])</f>
        <v>63.14</v>
      </c>
      <c r="O9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3" s="151">
        <f>Tabel3[[#This Row],[M2 vloer ]]*Tabel3[[#This Row],[Uitvoerings-
momenten]]</f>
        <v>12628</v>
      </c>
      <c r="Q903" s="165">
        <f>VLOOKUP(Tabel3[[#This Row],[Frequentie]],Transformatie!$B$4:$D$12,3,0)</f>
        <v>10</v>
      </c>
      <c r="R903" s="26">
        <f>IF(Tabel3[[#This Row],[M2 op basis van uitvoeringsmomenten]]=0,0,VLOOKUP(Tabel3[[#This Row],[Ruimte categorie]],'4. Normen &amp; Tarieven'!$C$8:$L$27,Tabel3[[#This Row],[Transformatie]],0))</f>
        <v>100</v>
      </c>
      <c r="S903" s="26"/>
      <c r="T903" s="26"/>
      <c r="U903" s="26"/>
      <c r="V903" s="172">
        <f>IF(Tabel3[[#This Row],[Prestatienorm inschrijver]]=0,0,Tabel3[[#This Row],[M2 op basis van uitvoeringsmomenten]]/Tabel3[[#This Row],[Prestatienorm inschrijver]])</f>
        <v>126.28</v>
      </c>
      <c r="W903" s="174">
        <f>Tabel3[[#This Row],[Aantal uur per jaar]]*$V$4</f>
        <v>126.28</v>
      </c>
      <c r="X903" s="76"/>
    </row>
    <row r="904" spans="1:24" ht="14.1" customHeight="1" x14ac:dyDescent="0.25">
      <c r="A904" s="210" t="str">
        <f>_xlfn.CONCAT(Tabel3[[#This Row],[Locatie]],Tabel3[[#This Row],[Vloergroep]])</f>
        <v>HeuvellaanLino</v>
      </c>
      <c r="C904" s="69" t="s">
        <v>413</v>
      </c>
      <c r="D904" s="70" t="s">
        <v>807</v>
      </c>
      <c r="E904" s="71" t="s">
        <v>8</v>
      </c>
      <c r="F904" s="72" t="s">
        <v>102</v>
      </c>
      <c r="G904" s="73" t="s">
        <v>41</v>
      </c>
      <c r="H904" s="73" t="s">
        <v>658</v>
      </c>
      <c r="I904" s="73" t="s">
        <v>17</v>
      </c>
      <c r="J904" s="73" t="s">
        <v>903</v>
      </c>
      <c r="K904" s="74">
        <v>64.459999999999994</v>
      </c>
      <c r="L904" s="157">
        <v>40</v>
      </c>
      <c r="M904" s="158" t="s">
        <v>879</v>
      </c>
      <c r="N904" s="158">
        <f>IF(Tabel3[[#This Row],[Uitvoerings-
momenten]]=0,0,Tabel3[[#This Row],[M2 vloer ]])</f>
        <v>64.459999999999994</v>
      </c>
      <c r="O9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4" s="151">
        <f>Tabel3[[#This Row],[M2 vloer ]]*Tabel3[[#This Row],[Uitvoerings-
momenten]]</f>
        <v>12891.999999999998</v>
      </c>
      <c r="Q904" s="165">
        <f>VLOOKUP(Tabel3[[#This Row],[Frequentie]],Transformatie!$B$4:$D$12,3,0)</f>
        <v>10</v>
      </c>
      <c r="R904" s="26">
        <f>IF(Tabel3[[#This Row],[M2 op basis van uitvoeringsmomenten]]=0,0,VLOOKUP(Tabel3[[#This Row],[Ruimte categorie]],'4. Normen &amp; Tarieven'!$C$8:$L$27,Tabel3[[#This Row],[Transformatie]],0))</f>
        <v>100</v>
      </c>
      <c r="S904" s="26"/>
      <c r="T904" s="26"/>
      <c r="U904" s="26"/>
      <c r="V904" s="172">
        <f>IF(Tabel3[[#This Row],[Prestatienorm inschrijver]]=0,0,Tabel3[[#This Row],[M2 op basis van uitvoeringsmomenten]]/Tabel3[[#This Row],[Prestatienorm inschrijver]])</f>
        <v>128.91999999999999</v>
      </c>
      <c r="W904" s="174">
        <f>Tabel3[[#This Row],[Aantal uur per jaar]]*$V$4</f>
        <v>128.91999999999999</v>
      </c>
      <c r="X904" s="76"/>
    </row>
    <row r="905" spans="1:24" ht="14.1" customHeight="1" x14ac:dyDescent="0.25">
      <c r="A905" s="210" t="str">
        <f>_xlfn.CONCAT(Tabel3[[#This Row],[Locatie]],Tabel3[[#This Row],[Vloergroep]])</f>
        <v>HeuvellaanHarde vloer</v>
      </c>
      <c r="C905" s="69" t="s">
        <v>413</v>
      </c>
      <c r="D905" s="70" t="s">
        <v>807</v>
      </c>
      <c r="E905" s="71" t="s">
        <v>8</v>
      </c>
      <c r="F905" s="72" t="s">
        <v>103</v>
      </c>
      <c r="G905" s="70" t="s">
        <v>19</v>
      </c>
      <c r="H905" s="73" t="s">
        <v>761</v>
      </c>
      <c r="I905" s="73" t="s">
        <v>93</v>
      </c>
      <c r="J905" s="73" t="s">
        <v>902</v>
      </c>
      <c r="K905" s="74">
        <v>61.85</v>
      </c>
      <c r="L905" s="157">
        <v>40</v>
      </c>
      <c r="M905" s="158" t="s">
        <v>879</v>
      </c>
      <c r="N905" s="158">
        <f>IF(Tabel3[[#This Row],[Uitvoerings-
momenten]]=0,0,Tabel3[[#This Row],[M2 vloer ]])</f>
        <v>61.85</v>
      </c>
      <c r="O9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5" s="151">
        <f>Tabel3[[#This Row],[M2 vloer ]]*Tabel3[[#This Row],[Uitvoerings-
momenten]]</f>
        <v>12370</v>
      </c>
      <c r="Q905" s="165">
        <f>VLOOKUP(Tabel3[[#This Row],[Frequentie]],Transformatie!$B$4:$D$12,3,0)</f>
        <v>10</v>
      </c>
      <c r="R905" s="26">
        <f>IF(Tabel3[[#This Row],[M2 op basis van uitvoeringsmomenten]]=0,0,VLOOKUP(Tabel3[[#This Row],[Ruimte categorie]],'4. Normen &amp; Tarieven'!$C$8:$L$27,Tabel3[[#This Row],[Transformatie]],0))</f>
        <v>100</v>
      </c>
      <c r="S905" s="26"/>
      <c r="T905" s="26"/>
      <c r="U905" s="26"/>
      <c r="V905" s="172">
        <f>IF(Tabel3[[#This Row],[Prestatienorm inschrijver]]=0,0,Tabel3[[#This Row],[M2 op basis van uitvoeringsmomenten]]/Tabel3[[#This Row],[Prestatienorm inschrijver]])</f>
        <v>123.7</v>
      </c>
      <c r="W905" s="174">
        <f>Tabel3[[#This Row],[Aantal uur per jaar]]*$V$4</f>
        <v>123.7</v>
      </c>
      <c r="X905" s="76"/>
    </row>
    <row r="906" spans="1:24" ht="14.1" customHeight="1" x14ac:dyDescent="0.25">
      <c r="A906" s="210" t="str">
        <f>_xlfn.CONCAT(Tabel3[[#This Row],[Locatie]],Tabel3[[#This Row],[Vloergroep]])</f>
        <v>HeuvellaanLino</v>
      </c>
      <c r="C906" s="69" t="s">
        <v>413</v>
      </c>
      <c r="D906" s="70" t="s">
        <v>807</v>
      </c>
      <c r="E906" s="71" t="s">
        <v>8</v>
      </c>
      <c r="F906" s="72" t="s">
        <v>104</v>
      </c>
      <c r="G906" s="73" t="s">
        <v>68</v>
      </c>
      <c r="H906" s="73" t="s">
        <v>762</v>
      </c>
      <c r="I906" s="73" t="s">
        <v>17</v>
      </c>
      <c r="J906" s="73" t="s">
        <v>903</v>
      </c>
      <c r="K906" s="74">
        <v>19.39</v>
      </c>
      <c r="L906" s="157">
        <v>40</v>
      </c>
      <c r="M906" s="158" t="s">
        <v>879</v>
      </c>
      <c r="N906" s="158">
        <f>IF(Tabel3[[#This Row],[Uitvoerings-
momenten]]=0,0,Tabel3[[#This Row],[M2 vloer ]])</f>
        <v>19.39</v>
      </c>
      <c r="O9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6" s="151">
        <f>Tabel3[[#This Row],[M2 vloer ]]*Tabel3[[#This Row],[Uitvoerings-
momenten]]</f>
        <v>3878</v>
      </c>
      <c r="Q906" s="165">
        <f>VLOOKUP(Tabel3[[#This Row],[Frequentie]],Transformatie!$B$4:$D$12,3,0)</f>
        <v>10</v>
      </c>
      <c r="R906" s="26">
        <f>IF(Tabel3[[#This Row],[M2 op basis van uitvoeringsmomenten]]=0,0,VLOOKUP(Tabel3[[#This Row],[Ruimte categorie]],'4. Normen &amp; Tarieven'!$C$8:$L$27,Tabel3[[#This Row],[Transformatie]],0))</f>
        <v>100</v>
      </c>
      <c r="S906" s="26"/>
      <c r="T906" s="26"/>
      <c r="U906" s="26"/>
      <c r="V906" s="172">
        <f>IF(Tabel3[[#This Row],[Prestatienorm inschrijver]]=0,0,Tabel3[[#This Row],[M2 op basis van uitvoeringsmomenten]]/Tabel3[[#This Row],[Prestatienorm inschrijver]])</f>
        <v>38.78</v>
      </c>
      <c r="W906" s="174">
        <f>Tabel3[[#This Row],[Aantal uur per jaar]]*$V$4</f>
        <v>38.78</v>
      </c>
      <c r="X906" s="76"/>
    </row>
    <row r="907" spans="1:24" ht="14.1" customHeight="1" x14ac:dyDescent="0.25">
      <c r="A907" s="210" t="str">
        <f>_xlfn.CONCAT(Tabel3[[#This Row],[Locatie]],Tabel3[[#This Row],[Vloergroep]])</f>
        <v>HeuvellaanLino</v>
      </c>
      <c r="C907" s="69" t="s">
        <v>413</v>
      </c>
      <c r="D907" s="70" t="s">
        <v>807</v>
      </c>
      <c r="E907" s="71" t="s">
        <v>8</v>
      </c>
      <c r="F907" s="72" t="s">
        <v>105</v>
      </c>
      <c r="G907" s="70" t="s">
        <v>19</v>
      </c>
      <c r="H907" s="73" t="s">
        <v>761</v>
      </c>
      <c r="I907" s="73" t="s">
        <v>225</v>
      </c>
      <c r="J907" s="73" t="s">
        <v>903</v>
      </c>
      <c r="K907" s="74">
        <v>18.489999999999998</v>
      </c>
      <c r="L907" s="157">
        <v>40</v>
      </c>
      <c r="M907" s="158" t="s">
        <v>879</v>
      </c>
      <c r="N907" s="158">
        <f>IF(Tabel3[[#This Row],[Uitvoerings-
momenten]]=0,0,Tabel3[[#This Row],[M2 vloer ]])</f>
        <v>18.489999999999998</v>
      </c>
      <c r="O9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7" s="151">
        <f>Tabel3[[#This Row],[M2 vloer ]]*Tabel3[[#This Row],[Uitvoerings-
momenten]]</f>
        <v>3697.9999999999995</v>
      </c>
      <c r="Q907" s="165">
        <f>VLOOKUP(Tabel3[[#This Row],[Frequentie]],Transformatie!$B$4:$D$12,3,0)</f>
        <v>10</v>
      </c>
      <c r="R907" s="26">
        <f>IF(Tabel3[[#This Row],[M2 op basis van uitvoeringsmomenten]]=0,0,VLOOKUP(Tabel3[[#This Row],[Ruimte categorie]],'4. Normen &amp; Tarieven'!$C$8:$L$27,Tabel3[[#This Row],[Transformatie]],0))</f>
        <v>100</v>
      </c>
      <c r="S907" s="26"/>
      <c r="T907" s="26"/>
      <c r="U907" s="26"/>
      <c r="V907" s="172">
        <f>IF(Tabel3[[#This Row],[Prestatienorm inschrijver]]=0,0,Tabel3[[#This Row],[M2 op basis van uitvoeringsmomenten]]/Tabel3[[#This Row],[Prestatienorm inschrijver]])</f>
        <v>36.979999999999997</v>
      </c>
      <c r="W907" s="174">
        <f>Tabel3[[#This Row],[Aantal uur per jaar]]*$V$4</f>
        <v>36.979999999999997</v>
      </c>
      <c r="X907" s="76"/>
    </row>
    <row r="908" spans="1:24" ht="14.1" customHeight="1" x14ac:dyDescent="0.25">
      <c r="A908" s="210" t="str">
        <f>_xlfn.CONCAT(Tabel3[[#This Row],[Locatie]],Tabel3[[#This Row],[Vloergroep]])</f>
        <v>HeuvellaanLino</v>
      </c>
      <c r="C908" s="69" t="s">
        <v>413</v>
      </c>
      <c r="D908" s="70" t="s">
        <v>807</v>
      </c>
      <c r="E908" s="71" t="s">
        <v>8</v>
      </c>
      <c r="F908" s="72" t="s">
        <v>106</v>
      </c>
      <c r="G908" s="73" t="s">
        <v>107</v>
      </c>
      <c r="H908" s="73" t="s">
        <v>117</v>
      </c>
      <c r="I908" s="73" t="s">
        <v>17</v>
      </c>
      <c r="J908" s="73" t="s">
        <v>903</v>
      </c>
      <c r="K908" s="74">
        <v>29.65</v>
      </c>
      <c r="L908" s="157">
        <v>40</v>
      </c>
      <c r="M908" s="158" t="s">
        <v>886</v>
      </c>
      <c r="N908" s="158">
        <f>IF(Tabel3[[#This Row],[Uitvoerings-
momenten]]=0,0,Tabel3[[#This Row],[M2 vloer ]])</f>
        <v>0</v>
      </c>
      <c r="O9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8" s="151">
        <f>Tabel3[[#This Row],[M2 vloer ]]*Tabel3[[#This Row],[Uitvoerings-
momenten]]</f>
        <v>0</v>
      </c>
      <c r="Q908" s="165">
        <f>VLOOKUP(Tabel3[[#This Row],[Frequentie]],Transformatie!$B$4:$D$12,3,0)</f>
        <v>0</v>
      </c>
      <c r="R908" s="26">
        <f>IF(Tabel3[[#This Row],[M2 op basis van uitvoeringsmomenten]]=0,0,VLOOKUP(Tabel3[[#This Row],[Ruimte categorie]],'4. Normen &amp; Tarieven'!$C$8:$L$27,Tabel3[[#This Row],[Transformatie]],0))</f>
        <v>0</v>
      </c>
      <c r="S908" s="26"/>
      <c r="T908" s="26"/>
      <c r="U908" s="26"/>
      <c r="V908" s="172">
        <f>IF(Tabel3[[#This Row],[Prestatienorm inschrijver]]=0,0,Tabel3[[#This Row],[M2 op basis van uitvoeringsmomenten]]/Tabel3[[#This Row],[Prestatienorm inschrijver]])</f>
        <v>0</v>
      </c>
      <c r="W908" s="174">
        <f>Tabel3[[#This Row],[Aantal uur per jaar]]*$V$4</f>
        <v>0</v>
      </c>
      <c r="X908" s="76"/>
    </row>
    <row r="909" spans="1:24" ht="14.1" customHeight="1" x14ac:dyDescent="0.25">
      <c r="A909" s="210" t="str">
        <f>_xlfn.CONCAT(Tabel3[[#This Row],[Locatie]],Tabel3[[#This Row],[Vloergroep]])</f>
        <v>HeuvellaanHarde vloer</v>
      </c>
      <c r="C909" s="69" t="s">
        <v>413</v>
      </c>
      <c r="D909" s="70" t="s">
        <v>807</v>
      </c>
      <c r="E909" s="71" t="s">
        <v>8</v>
      </c>
      <c r="F909" s="72" t="s">
        <v>108</v>
      </c>
      <c r="G909" s="73" t="s">
        <v>420</v>
      </c>
      <c r="H909" s="73" t="s">
        <v>820</v>
      </c>
      <c r="I909" s="73" t="s">
        <v>93</v>
      </c>
      <c r="J909" s="73" t="s">
        <v>902</v>
      </c>
      <c r="K909" s="74">
        <v>31.78</v>
      </c>
      <c r="L909" s="157">
        <v>40</v>
      </c>
      <c r="M909" s="158" t="s">
        <v>886</v>
      </c>
      <c r="N909" s="158">
        <f>IF(Tabel3[[#This Row],[Uitvoerings-
momenten]]=0,0,Tabel3[[#This Row],[M2 vloer ]])</f>
        <v>0</v>
      </c>
      <c r="O9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9" s="151">
        <f>Tabel3[[#This Row],[M2 vloer ]]*Tabel3[[#This Row],[Uitvoerings-
momenten]]</f>
        <v>0</v>
      </c>
      <c r="Q909" s="165">
        <f>VLOOKUP(Tabel3[[#This Row],[Frequentie]],Transformatie!$B$4:$D$12,3,0)</f>
        <v>0</v>
      </c>
      <c r="R909" s="26">
        <f>IF(Tabel3[[#This Row],[M2 op basis van uitvoeringsmomenten]]=0,0,VLOOKUP(Tabel3[[#This Row],[Ruimte categorie]],'4. Normen &amp; Tarieven'!$C$8:$L$27,Tabel3[[#This Row],[Transformatie]],0))</f>
        <v>0</v>
      </c>
      <c r="S909" s="26"/>
      <c r="T909" s="26"/>
      <c r="U909" s="26"/>
      <c r="V909" s="172">
        <f>IF(Tabel3[[#This Row],[Prestatienorm inschrijver]]=0,0,Tabel3[[#This Row],[M2 op basis van uitvoeringsmomenten]]/Tabel3[[#This Row],[Prestatienorm inschrijver]])</f>
        <v>0</v>
      </c>
      <c r="W909" s="174">
        <f>Tabel3[[#This Row],[Aantal uur per jaar]]*$V$4</f>
        <v>0</v>
      </c>
      <c r="X909" s="76"/>
    </row>
    <row r="910" spans="1:24" ht="14.1" customHeight="1" x14ac:dyDescent="0.25">
      <c r="A910" s="210" t="str">
        <f>_xlfn.CONCAT(Tabel3[[#This Row],[Locatie]],Tabel3[[#This Row],[Vloergroep]])</f>
        <v>HeuvellaanHarde vloer</v>
      </c>
      <c r="C910" s="69" t="s">
        <v>413</v>
      </c>
      <c r="D910" s="70" t="s">
        <v>807</v>
      </c>
      <c r="E910" s="71" t="s">
        <v>8</v>
      </c>
      <c r="F910" s="72" t="s">
        <v>109</v>
      </c>
      <c r="G910" s="70" t="s">
        <v>116</v>
      </c>
      <c r="H910" s="73" t="s">
        <v>820</v>
      </c>
      <c r="I910" s="73" t="s">
        <v>93</v>
      </c>
      <c r="J910" s="73" t="s">
        <v>902</v>
      </c>
      <c r="K910" s="74">
        <v>22.59</v>
      </c>
      <c r="L910" s="157">
        <v>40</v>
      </c>
      <c r="M910" s="158" t="s">
        <v>886</v>
      </c>
      <c r="N910" s="158">
        <f>IF(Tabel3[[#This Row],[Uitvoerings-
momenten]]=0,0,Tabel3[[#This Row],[M2 vloer ]])</f>
        <v>0</v>
      </c>
      <c r="O9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0" s="151">
        <f>Tabel3[[#This Row],[M2 vloer ]]*Tabel3[[#This Row],[Uitvoerings-
momenten]]</f>
        <v>0</v>
      </c>
      <c r="Q910" s="165">
        <f>VLOOKUP(Tabel3[[#This Row],[Frequentie]],Transformatie!$B$4:$D$12,3,0)</f>
        <v>0</v>
      </c>
      <c r="R910" s="26">
        <f>IF(Tabel3[[#This Row],[M2 op basis van uitvoeringsmomenten]]=0,0,VLOOKUP(Tabel3[[#This Row],[Ruimte categorie]],'4. Normen &amp; Tarieven'!$C$8:$L$27,Tabel3[[#This Row],[Transformatie]],0))</f>
        <v>0</v>
      </c>
      <c r="S910" s="26"/>
      <c r="T910" s="26"/>
      <c r="U910" s="26"/>
      <c r="V910" s="172">
        <f>IF(Tabel3[[#This Row],[Prestatienorm inschrijver]]=0,0,Tabel3[[#This Row],[M2 op basis van uitvoeringsmomenten]]/Tabel3[[#This Row],[Prestatienorm inschrijver]])</f>
        <v>0</v>
      </c>
      <c r="W910" s="174">
        <f>Tabel3[[#This Row],[Aantal uur per jaar]]*$V$4</f>
        <v>0</v>
      </c>
      <c r="X910" s="76"/>
    </row>
    <row r="911" spans="1:24" ht="14.1" customHeight="1" x14ac:dyDescent="0.25">
      <c r="A911" s="210" t="str">
        <f>_xlfn.CONCAT(Tabel3[[#This Row],[Locatie]],Tabel3[[#This Row],[Vloergroep]])</f>
        <v>HeuvellaanLino</v>
      </c>
      <c r="C911" s="69" t="s">
        <v>413</v>
      </c>
      <c r="D911" s="70" t="s">
        <v>807</v>
      </c>
      <c r="E911" s="71" t="s">
        <v>8</v>
      </c>
      <c r="F911" s="72" t="s">
        <v>110</v>
      </c>
      <c r="G911" s="70" t="s">
        <v>112</v>
      </c>
      <c r="H911" s="73" t="s">
        <v>818</v>
      </c>
      <c r="I911" s="73" t="s">
        <v>17</v>
      </c>
      <c r="J911" s="73" t="s">
        <v>903</v>
      </c>
      <c r="K911" s="74">
        <v>231</v>
      </c>
      <c r="L911" s="157">
        <v>40</v>
      </c>
      <c r="M911" s="158" t="s">
        <v>886</v>
      </c>
      <c r="N911" s="158">
        <f>IF(Tabel3[[#This Row],[Uitvoerings-
momenten]]=0,0,Tabel3[[#This Row],[M2 vloer ]])</f>
        <v>0</v>
      </c>
      <c r="O9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1" s="151">
        <f>Tabel3[[#This Row],[M2 vloer ]]*Tabel3[[#This Row],[Uitvoerings-
momenten]]</f>
        <v>0</v>
      </c>
      <c r="Q911" s="165">
        <f>VLOOKUP(Tabel3[[#This Row],[Frequentie]],Transformatie!$B$4:$D$12,3,0)</f>
        <v>0</v>
      </c>
      <c r="R911" s="26">
        <f>IF(Tabel3[[#This Row],[M2 op basis van uitvoeringsmomenten]]=0,0,VLOOKUP(Tabel3[[#This Row],[Ruimte categorie]],'4. Normen &amp; Tarieven'!$C$8:$L$27,Tabel3[[#This Row],[Transformatie]],0))</f>
        <v>0</v>
      </c>
      <c r="S911" s="26"/>
      <c r="T911" s="26"/>
      <c r="U911" s="26"/>
      <c r="V911" s="172">
        <f>IF(Tabel3[[#This Row],[Prestatienorm inschrijver]]=0,0,Tabel3[[#This Row],[M2 op basis van uitvoeringsmomenten]]/Tabel3[[#This Row],[Prestatienorm inschrijver]])</f>
        <v>0</v>
      </c>
      <c r="W911" s="174">
        <f>Tabel3[[#This Row],[Aantal uur per jaar]]*$V$4</f>
        <v>0</v>
      </c>
      <c r="X911" s="76"/>
    </row>
    <row r="912" spans="1:24" ht="14.1" customHeight="1" x14ac:dyDescent="0.25">
      <c r="A912" s="210" t="str">
        <f>_xlfn.CONCAT(Tabel3[[#This Row],[Locatie]],Tabel3[[#This Row],[Vloergroep]])</f>
        <v>HeuvellaanLino</v>
      </c>
      <c r="C912" s="69" t="s">
        <v>413</v>
      </c>
      <c r="D912" s="70" t="s">
        <v>807</v>
      </c>
      <c r="E912" s="71" t="s">
        <v>8</v>
      </c>
      <c r="F912" s="72" t="s">
        <v>111</v>
      </c>
      <c r="G912" s="73" t="s">
        <v>64</v>
      </c>
      <c r="H912" s="73" t="s">
        <v>756</v>
      </c>
      <c r="I912" s="73" t="s">
        <v>17</v>
      </c>
      <c r="J912" s="73" t="s">
        <v>903</v>
      </c>
      <c r="K912" s="74">
        <v>31.9</v>
      </c>
      <c r="L912" s="157">
        <v>40</v>
      </c>
      <c r="M912" s="158" t="s">
        <v>886</v>
      </c>
      <c r="N912" s="158">
        <f>IF(Tabel3[[#This Row],[Uitvoerings-
momenten]]=0,0,Tabel3[[#This Row],[M2 vloer ]])</f>
        <v>0</v>
      </c>
      <c r="O9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2" s="151">
        <f>Tabel3[[#This Row],[M2 vloer ]]*Tabel3[[#This Row],[Uitvoerings-
momenten]]</f>
        <v>0</v>
      </c>
      <c r="Q912" s="165">
        <f>VLOOKUP(Tabel3[[#This Row],[Frequentie]],Transformatie!$B$4:$D$12,3,0)</f>
        <v>0</v>
      </c>
      <c r="R912" s="26">
        <f>IF(Tabel3[[#This Row],[M2 op basis van uitvoeringsmomenten]]=0,0,VLOOKUP(Tabel3[[#This Row],[Ruimte categorie]],'4. Normen &amp; Tarieven'!$C$8:$L$27,Tabel3[[#This Row],[Transformatie]],0))</f>
        <v>0</v>
      </c>
      <c r="S912" s="26"/>
      <c r="T912" s="26"/>
      <c r="U912" s="26"/>
      <c r="V912" s="172">
        <f>IF(Tabel3[[#This Row],[Prestatienorm inschrijver]]=0,0,Tabel3[[#This Row],[M2 op basis van uitvoeringsmomenten]]/Tabel3[[#This Row],[Prestatienorm inschrijver]])</f>
        <v>0</v>
      </c>
      <c r="W912" s="174">
        <f>Tabel3[[#This Row],[Aantal uur per jaar]]*$V$4</f>
        <v>0</v>
      </c>
      <c r="X912" s="76"/>
    </row>
    <row r="913" spans="1:24" ht="14.1" customHeight="1" x14ac:dyDescent="0.25">
      <c r="A913" s="210" t="str">
        <f>_xlfn.CONCAT(Tabel3[[#This Row],[Locatie]],Tabel3[[#This Row],[Vloergroep]])</f>
        <v>HeuvellaanLino</v>
      </c>
      <c r="C913" s="69" t="s">
        <v>413</v>
      </c>
      <c r="D913" s="70" t="s">
        <v>807</v>
      </c>
      <c r="E913" s="71" t="s">
        <v>8</v>
      </c>
      <c r="F913" s="72" t="s">
        <v>113</v>
      </c>
      <c r="G913" s="73" t="s">
        <v>83</v>
      </c>
      <c r="H913" s="73" t="s">
        <v>659</v>
      </c>
      <c r="I913" s="73" t="s">
        <v>17</v>
      </c>
      <c r="J913" s="73" t="s">
        <v>903</v>
      </c>
      <c r="K913" s="74">
        <v>29.81</v>
      </c>
      <c r="L913" s="157">
        <v>40</v>
      </c>
      <c r="M913" s="158" t="s">
        <v>886</v>
      </c>
      <c r="N913" s="158">
        <f>IF(Tabel3[[#This Row],[Uitvoerings-
momenten]]=0,0,Tabel3[[#This Row],[M2 vloer ]])</f>
        <v>0</v>
      </c>
      <c r="O9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3" s="151">
        <f>Tabel3[[#This Row],[M2 vloer ]]*Tabel3[[#This Row],[Uitvoerings-
momenten]]</f>
        <v>0</v>
      </c>
      <c r="Q913" s="165">
        <f>VLOOKUP(Tabel3[[#This Row],[Frequentie]],Transformatie!$B$4:$D$12,3,0)</f>
        <v>0</v>
      </c>
      <c r="R913" s="26">
        <f>IF(Tabel3[[#This Row],[M2 op basis van uitvoeringsmomenten]]=0,0,VLOOKUP(Tabel3[[#This Row],[Ruimte categorie]],'4. Normen &amp; Tarieven'!$C$8:$L$27,Tabel3[[#This Row],[Transformatie]],0))</f>
        <v>0</v>
      </c>
      <c r="S913" s="26"/>
      <c r="T913" s="26"/>
      <c r="U913" s="26"/>
      <c r="V913" s="172">
        <f>IF(Tabel3[[#This Row],[Prestatienorm inschrijver]]=0,0,Tabel3[[#This Row],[M2 op basis van uitvoeringsmomenten]]/Tabel3[[#This Row],[Prestatienorm inschrijver]])</f>
        <v>0</v>
      </c>
      <c r="W913" s="174">
        <f>Tabel3[[#This Row],[Aantal uur per jaar]]*$V$4</f>
        <v>0</v>
      </c>
      <c r="X913" s="76"/>
    </row>
    <row r="914" spans="1:24" ht="14.1" customHeight="1" x14ac:dyDescent="0.25">
      <c r="A914" s="210" t="str">
        <f>_xlfn.CONCAT(Tabel3[[#This Row],[Locatie]],Tabel3[[#This Row],[Vloergroep]])</f>
        <v>HeuvellaanLino</v>
      </c>
      <c r="C914" s="69" t="s">
        <v>413</v>
      </c>
      <c r="D914" s="70" t="s">
        <v>807</v>
      </c>
      <c r="E914" s="71" t="s">
        <v>8</v>
      </c>
      <c r="F914" s="72" t="s">
        <v>120</v>
      </c>
      <c r="G914" s="73" t="s">
        <v>107</v>
      </c>
      <c r="H914" s="73" t="s">
        <v>117</v>
      </c>
      <c r="I914" s="73" t="s">
        <v>17</v>
      </c>
      <c r="J914" s="73" t="s">
        <v>903</v>
      </c>
      <c r="K914" s="74">
        <v>5.99</v>
      </c>
      <c r="L914" s="157">
        <v>40</v>
      </c>
      <c r="M914" s="158" t="s">
        <v>886</v>
      </c>
      <c r="N914" s="158">
        <f>IF(Tabel3[[#This Row],[Uitvoerings-
momenten]]=0,0,Tabel3[[#This Row],[M2 vloer ]])</f>
        <v>0</v>
      </c>
      <c r="O9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4" s="151">
        <f>Tabel3[[#This Row],[M2 vloer ]]*Tabel3[[#This Row],[Uitvoerings-
momenten]]</f>
        <v>0</v>
      </c>
      <c r="Q914" s="165">
        <f>VLOOKUP(Tabel3[[#This Row],[Frequentie]],Transformatie!$B$4:$D$12,3,0)</f>
        <v>0</v>
      </c>
      <c r="R914" s="26">
        <f>IF(Tabel3[[#This Row],[M2 op basis van uitvoeringsmomenten]]=0,0,VLOOKUP(Tabel3[[#This Row],[Ruimte categorie]],'4. Normen &amp; Tarieven'!$C$8:$L$27,Tabel3[[#This Row],[Transformatie]],0))</f>
        <v>0</v>
      </c>
      <c r="S914" s="26"/>
      <c r="T914" s="26"/>
      <c r="U914" s="26"/>
      <c r="V914" s="172">
        <f>IF(Tabel3[[#This Row],[Prestatienorm inschrijver]]=0,0,Tabel3[[#This Row],[M2 op basis van uitvoeringsmomenten]]/Tabel3[[#This Row],[Prestatienorm inschrijver]])</f>
        <v>0</v>
      </c>
      <c r="W914" s="174">
        <f>Tabel3[[#This Row],[Aantal uur per jaar]]*$V$4</f>
        <v>0</v>
      </c>
      <c r="X914" s="76"/>
    </row>
    <row r="915" spans="1:24" ht="14.1" customHeight="1" x14ac:dyDescent="0.25">
      <c r="A915" s="210" t="str">
        <f>_xlfn.CONCAT(Tabel3[[#This Row],[Locatie]],Tabel3[[#This Row],[Vloergroep]])</f>
        <v>HeuvellaanLino</v>
      </c>
      <c r="C915" s="69" t="s">
        <v>413</v>
      </c>
      <c r="D915" s="70" t="s">
        <v>807</v>
      </c>
      <c r="E915" s="71" t="s">
        <v>8</v>
      </c>
      <c r="F915" s="72" t="s">
        <v>121</v>
      </c>
      <c r="G915" s="73" t="s">
        <v>355</v>
      </c>
      <c r="H915" s="73" t="s">
        <v>756</v>
      </c>
      <c r="I915" s="73" t="s">
        <v>17</v>
      </c>
      <c r="J915" s="73" t="s">
        <v>903</v>
      </c>
      <c r="K915" s="74">
        <v>3.95</v>
      </c>
      <c r="L915" s="157">
        <v>40</v>
      </c>
      <c r="M915" s="158" t="s">
        <v>886</v>
      </c>
      <c r="N915" s="158">
        <f>IF(Tabel3[[#This Row],[Uitvoerings-
momenten]]=0,0,Tabel3[[#This Row],[M2 vloer ]])</f>
        <v>0</v>
      </c>
      <c r="O9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5" s="151">
        <f>Tabel3[[#This Row],[M2 vloer ]]*Tabel3[[#This Row],[Uitvoerings-
momenten]]</f>
        <v>0</v>
      </c>
      <c r="Q915" s="165">
        <f>VLOOKUP(Tabel3[[#This Row],[Frequentie]],Transformatie!$B$4:$D$12,3,0)</f>
        <v>0</v>
      </c>
      <c r="R915" s="26">
        <f>IF(Tabel3[[#This Row],[M2 op basis van uitvoeringsmomenten]]=0,0,VLOOKUP(Tabel3[[#This Row],[Ruimte categorie]],'4. Normen &amp; Tarieven'!$C$8:$L$27,Tabel3[[#This Row],[Transformatie]],0))</f>
        <v>0</v>
      </c>
      <c r="S915" s="26"/>
      <c r="T915" s="26"/>
      <c r="U915" s="26"/>
      <c r="V915" s="172">
        <f>IF(Tabel3[[#This Row],[Prestatienorm inschrijver]]=0,0,Tabel3[[#This Row],[M2 op basis van uitvoeringsmomenten]]/Tabel3[[#This Row],[Prestatienorm inschrijver]])</f>
        <v>0</v>
      </c>
      <c r="W915" s="174">
        <f>Tabel3[[#This Row],[Aantal uur per jaar]]*$V$4</f>
        <v>0</v>
      </c>
      <c r="X915" s="76"/>
    </row>
    <row r="916" spans="1:24" ht="14.1" customHeight="1" x14ac:dyDescent="0.25">
      <c r="A916" s="210" t="str">
        <f>_xlfn.CONCAT(Tabel3[[#This Row],[Locatie]],Tabel3[[#This Row],[Vloergroep]])</f>
        <v>HeuvellaanLino</v>
      </c>
      <c r="C916" s="69" t="s">
        <v>413</v>
      </c>
      <c r="D916" s="70" t="s">
        <v>807</v>
      </c>
      <c r="E916" s="71" t="s">
        <v>8</v>
      </c>
      <c r="F916" s="72" t="s">
        <v>67</v>
      </c>
      <c r="G916" s="73" t="s">
        <v>355</v>
      </c>
      <c r="H916" s="73" t="s">
        <v>756</v>
      </c>
      <c r="I916" s="73" t="s">
        <v>17</v>
      </c>
      <c r="J916" s="73" t="s">
        <v>903</v>
      </c>
      <c r="K916" s="74">
        <v>6</v>
      </c>
      <c r="L916" s="157">
        <v>40</v>
      </c>
      <c r="M916" s="158" t="s">
        <v>886</v>
      </c>
      <c r="N916" s="158">
        <f>IF(Tabel3[[#This Row],[Uitvoerings-
momenten]]=0,0,Tabel3[[#This Row],[M2 vloer ]])</f>
        <v>0</v>
      </c>
      <c r="O9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6" s="151">
        <f>Tabel3[[#This Row],[M2 vloer ]]*Tabel3[[#This Row],[Uitvoerings-
momenten]]</f>
        <v>0</v>
      </c>
      <c r="Q916" s="165">
        <f>VLOOKUP(Tabel3[[#This Row],[Frequentie]],Transformatie!$B$4:$D$12,3,0)</f>
        <v>0</v>
      </c>
      <c r="R916" s="26">
        <f>IF(Tabel3[[#This Row],[M2 op basis van uitvoeringsmomenten]]=0,0,VLOOKUP(Tabel3[[#This Row],[Ruimte categorie]],'4. Normen &amp; Tarieven'!$C$8:$L$27,Tabel3[[#This Row],[Transformatie]],0))</f>
        <v>0</v>
      </c>
      <c r="S916" s="26"/>
      <c r="T916" s="26"/>
      <c r="U916" s="26"/>
      <c r="V916" s="172">
        <f>IF(Tabel3[[#This Row],[Prestatienorm inschrijver]]=0,0,Tabel3[[#This Row],[M2 op basis van uitvoeringsmomenten]]/Tabel3[[#This Row],[Prestatienorm inschrijver]])</f>
        <v>0</v>
      </c>
      <c r="W916" s="174">
        <f>Tabel3[[#This Row],[Aantal uur per jaar]]*$V$4</f>
        <v>0</v>
      </c>
      <c r="X916" s="76"/>
    </row>
    <row r="917" spans="1:24" ht="14.1" customHeight="1" x14ac:dyDescent="0.25">
      <c r="A917" s="210" t="str">
        <f>_xlfn.CONCAT(Tabel3[[#This Row],[Locatie]],Tabel3[[#This Row],[Vloergroep]])</f>
        <v>HeuvellaanLino</v>
      </c>
      <c r="C917" s="69" t="s">
        <v>413</v>
      </c>
      <c r="D917" s="70" t="s">
        <v>807</v>
      </c>
      <c r="E917" s="71" t="s">
        <v>69</v>
      </c>
      <c r="F917" s="72" t="s">
        <v>70</v>
      </c>
      <c r="G917" s="73" t="s">
        <v>68</v>
      </c>
      <c r="H917" s="73" t="s">
        <v>762</v>
      </c>
      <c r="I917" s="73" t="s">
        <v>17</v>
      </c>
      <c r="J917" s="73" t="s">
        <v>903</v>
      </c>
      <c r="K917" s="74">
        <v>15.93</v>
      </c>
      <c r="L917" s="157">
        <v>40</v>
      </c>
      <c r="M917" s="158" t="s">
        <v>879</v>
      </c>
      <c r="N917" s="158">
        <f>IF(Tabel3[[#This Row],[Uitvoerings-
momenten]]=0,0,Tabel3[[#This Row],[M2 vloer ]])</f>
        <v>15.93</v>
      </c>
      <c r="O9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7" s="151">
        <f>Tabel3[[#This Row],[M2 vloer ]]*Tabel3[[#This Row],[Uitvoerings-
momenten]]</f>
        <v>3186</v>
      </c>
      <c r="Q917" s="165">
        <f>VLOOKUP(Tabel3[[#This Row],[Frequentie]],Transformatie!$B$4:$D$12,3,0)</f>
        <v>10</v>
      </c>
      <c r="R917" s="26">
        <f>IF(Tabel3[[#This Row],[M2 op basis van uitvoeringsmomenten]]=0,0,VLOOKUP(Tabel3[[#This Row],[Ruimte categorie]],'4. Normen &amp; Tarieven'!$C$8:$L$27,Tabel3[[#This Row],[Transformatie]],0))</f>
        <v>100</v>
      </c>
      <c r="S917" s="26"/>
      <c r="T917" s="26"/>
      <c r="U917" s="26"/>
      <c r="V917" s="172">
        <f>IF(Tabel3[[#This Row],[Prestatienorm inschrijver]]=0,0,Tabel3[[#This Row],[M2 op basis van uitvoeringsmomenten]]/Tabel3[[#This Row],[Prestatienorm inschrijver]])</f>
        <v>31.86</v>
      </c>
      <c r="W917" s="174">
        <f>Tabel3[[#This Row],[Aantal uur per jaar]]*$V$4</f>
        <v>31.86</v>
      </c>
      <c r="X917" s="76"/>
    </row>
    <row r="918" spans="1:24" ht="14.1" customHeight="1" x14ac:dyDescent="0.25">
      <c r="A918" s="210" t="str">
        <f>_xlfn.CONCAT(Tabel3[[#This Row],[Locatie]],Tabel3[[#This Row],[Vloergroep]])</f>
        <v>HeuvellaanHarde vloer</v>
      </c>
      <c r="C918" s="69" t="s">
        <v>413</v>
      </c>
      <c r="D918" s="70" t="s">
        <v>807</v>
      </c>
      <c r="E918" s="71" t="s">
        <v>69</v>
      </c>
      <c r="F918" s="72" t="s">
        <v>71</v>
      </c>
      <c r="G918" s="70" t="s">
        <v>19</v>
      </c>
      <c r="H918" s="73" t="s">
        <v>761</v>
      </c>
      <c r="I918" s="73" t="s">
        <v>93</v>
      </c>
      <c r="J918" s="73" t="s">
        <v>902</v>
      </c>
      <c r="K918" s="74">
        <v>51.43</v>
      </c>
      <c r="L918" s="157">
        <v>40</v>
      </c>
      <c r="M918" s="158" t="s">
        <v>879</v>
      </c>
      <c r="N918" s="158">
        <f>IF(Tabel3[[#This Row],[Uitvoerings-
momenten]]=0,0,Tabel3[[#This Row],[M2 vloer ]])</f>
        <v>51.43</v>
      </c>
      <c r="O9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8" s="151">
        <f>Tabel3[[#This Row],[M2 vloer ]]*Tabel3[[#This Row],[Uitvoerings-
momenten]]</f>
        <v>10286</v>
      </c>
      <c r="Q918" s="165">
        <f>VLOOKUP(Tabel3[[#This Row],[Frequentie]],Transformatie!$B$4:$D$12,3,0)</f>
        <v>10</v>
      </c>
      <c r="R918" s="26">
        <f>IF(Tabel3[[#This Row],[M2 op basis van uitvoeringsmomenten]]=0,0,VLOOKUP(Tabel3[[#This Row],[Ruimte categorie]],'4. Normen &amp; Tarieven'!$C$8:$L$27,Tabel3[[#This Row],[Transformatie]],0))</f>
        <v>100</v>
      </c>
      <c r="S918" s="26"/>
      <c r="T918" s="26"/>
      <c r="U918" s="26"/>
      <c r="V918" s="172">
        <f>IF(Tabel3[[#This Row],[Prestatienorm inschrijver]]=0,0,Tabel3[[#This Row],[M2 op basis van uitvoeringsmomenten]]/Tabel3[[#This Row],[Prestatienorm inschrijver]])</f>
        <v>102.86</v>
      </c>
      <c r="W918" s="174">
        <f>Tabel3[[#This Row],[Aantal uur per jaar]]*$V$4</f>
        <v>102.86</v>
      </c>
      <c r="X918" s="76"/>
    </row>
    <row r="919" spans="1:24" ht="14.1" customHeight="1" x14ac:dyDescent="0.25">
      <c r="A919" s="210" t="str">
        <f>_xlfn.CONCAT(Tabel3[[#This Row],[Locatie]],Tabel3[[#This Row],[Vloergroep]])</f>
        <v>HeuvellaanLino</v>
      </c>
      <c r="C919" s="69" t="s">
        <v>413</v>
      </c>
      <c r="D919" s="70" t="s">
        <v>807</v>
      </c>
      <c r="E919" s="71" t="s">
        <v>69</v>
      </c>
      <c r="F919" s="72" t="s">
        <v>72</v>
      </c>
      <c r="G919" s="73" t="s">
        <v>51</v>
      </c>
      <c r="H919" s="73" t="s">
        <v>756</v>
      </c>
      <c r="I919" s="73" t="s">
        <v>17</v>
      </c>
      <c r="J919" s="73" t="s">
        <v>903</v>
      </c>
      <c r="K919" s="74">
        <v>11.8</v>
      </c>
      <c r="L919" s="157">
        <v>40</v>
      </c>
      <c r="M919" s="158" t="s">
        <v>886</v>
      </c>
      <c r="N919" s="158">
        <f>IF(Tabel3[[#This Row],[Uitvoerings-
momenten]]=0,0,Tabel3[[#This Row],[M2 vloer ]])</f>
        <v>0</v>
      </c>
      <c r="O9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9" s="151">
        <f>Tabel3[[#This Row],[M2 vloer ]]*Tabel3[[#This Row],[Uitvoerings-
momenten]]</f>
        <v>0</v>
      </c>
      <c r="Q919" s="165">
        <f>VLOOKUP(Tabel3[[#This Row],[Frequentie]],Transformatie!$B$4:$D$12,3,0)</f>
        <v>0</v>
      </c>
      <c r="R919" s="26">
        <f>IF(Tabel3[[#This Row],[M2 op basis van uitvoeringsmomenten]]=0,0,VLOOKUP(Tabel3[[#This Row],[Ruimte categorie]],'4. Normen &amp; Tarieven'!$C$8:$L$27,Tabel3[[#This Row],[Transformatie]],0))</f>
        <v>0</v>
      </c>
      <c r="S919" s="26"/>
      <c r="T919" s="26"/>
      <c r="U919" s="26"/>
      <c r="V919" s="172">
        <f>IF(Tabel3[[#This Row],[Prestatienorm inschrijver]]=0,0,Tabel3[[#This Row],[M2 op basis van uitvoeringsmomenten]]/Tabel3[[#This Row],[Prestatienorm inschrijver]])</f>
        <v>0</v>
      </c>
      <c r="W919" s="174">
        <f>Tabel3[[#This Row],[Aantal uur per jaar]]*$V$4</f>
        <v>0</v>
      </c>
      <c r="X919" s="76"/>
    </row>
    <row r="920" spans="1:24" ht="14.1" customHeight="1" x14ac:dyDescent="0.25">
      <c r="A920" s="210" t="str">
        <f>_xlfn.CONCAT(Tabel3[[#This Row],[Locatie]],Tabel3[[#This Row],[Vloergroep]])</f>
        <v>HeuvellaanLino</v>
      </c>
      <c r="C920" s="69" t="s">
        <v>413</v>
      </c>
      <c r="D920" s="70" t="s">
        <v>807</v>
      </c>
      <c r="E920" s="71" t="s">
        <v>69</v>
      </c>
      <c r="F920" s="72" t="s">
        <v>73</v>
      </c>
      <c r="G920" s="73" t="s">
        <v>39</v>
      </c>
      <c r="H920" s="73" t="s">
        <v>25</v>
      </c>
      <c r="I920" s="73" t="s">
        <v>17</v>
      </c>
      <c r="J920" s="73" t="s">
        <v>903</v>
      </c>
      <c r="K920" s="74">
        <v>25.32</v>
      </c>
      <c r="L920" s="157">
        <v>40</v>
      </c>
      <c r="M920" s="158" t="s">
        <v>877</v>
      </c>
      <c r="N920" s="158">
        <f>IF(Tabel3[[#This Row],[Uitvoerings-
momenten]]=0,0,Tabel3[[#This Row],[M2 vloer ]])</f>
        <v>25.32</v>
      </c>
      <c r="O9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20" s="151">
        <f>Tabel3[[#This Row],[M2 vloer ]]*Tabel3[[#This Row],[Uitvoerings-
momenten]]</f>
        <v>3038.4</v>
      </c>
      <c r="Q920" s="165">
        <f>VLOOKUP(Tabel3[[#This Row],[Frequentie]],Transformatie!$B$4:$D$12,3,0)</f>
        <v>8</v>
      </c>
      <c r="R920" s="26">
        <f>IF(Tabel3[[#This Row],[M2 op basis van uitvoeringsmomenten]]=0,0,VLOOKUP(Tabel3[[#This Row],[Ruimte categorie]],'4. Normen &amp; Tarieven'!$C$8:$L$27,Tabel3[[#This Row],[Transformatie]],0))</f>
        <v>90</v>
      </c>
      <c r="S920" s="26"/>
      <c r="T920" s="26"/>
      <c r="U920" s="26"/>
      <c r="V920" s="172">
        <f>IF(Tabel3[[#This Row],[Prestatienorm inschrijver]]=0,0,Tabel3[[#This Row],[M2 op basis van uitvoeringsmomenten]]/Tabel3[[#This Row],[Prestatienorm inschrijver]])</f>
        <v>33.76</v>
      </c>
      <c r="W920" s="174">
        <f>Tabel3[[#This Row],[Aantal uur per jaar]]*$V$4</f>
        <v>33.76</v>
      </c>
      <c r="X920" s="76"/>
    </row>
    <row r="921" spans="1:24" ht="14.1" customHeight="1" x14ac:dyDescent="0.25">
      <c r="A921" s="210" t="str">
        <f>_xlfn.CONCAT(Tabel3[[#This Row],[Locatie]],Tabel3[[#This Row],[Vloergroep]])</f>
        <v>HeuvellaanLino</v>
      </c>
      <c r="C921" s="69" t="s">
        <v>413</v>
      </c>
      <c r="D921" s="70" t="s">
        <v>807</v>
      </c>
      <c r="E921" s="71" t="s">
        <v>69</v>
      </c>
      <c r="F921" s="72" t="s">
        <v>74</v>
      </c>
      <c r="G921" s="73" t="s">
        <v>41</v>
      </c>
      <c r="H921" s="73" t="s">
        <v>658</v>
      </c>
      <c r="I921" s="73" t="s">
        <v>17</v>
      </c>
      <c r="J921" s="73" t="s">
        <v>903</v>
      </c>
      <c r="K921" s="74">
        <v>63.14</v>
      </c>
      <c r="L921" s="157">
        <v>40</v>
      </c>
      <c r="M921" s="158" t="s">
        <v>879</v>
      </c>
      <c r="N921" s="158">
        <f>IF(Tabel3[[#This Row],[Uitvoerings-
momenten]]=0,0,Tabel3[[#This Row],[M2 vloer ]])</f>
        <v>63.14</v>
      </c>
      <c r="O9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1" s="151">
        <f>Tabel3[[#This Row],[M2 vloer ]]*Tabel3[[#This Row],[Uitvoerings-
momenten]]</f>
        <v>12628</v>
      </c>
      <c r="Q921" s="165">
        <f>VLOOKUP(Tabel3[[#This Row],[Frequentie]],Transformatie!$B$4:$D$12,3,0)</f>
        <v>10</v>
      </c>
      <c r="R921" s="26">
        <f>IF(Tabel3[[#This Row],[M2 op basis van uitvoeringsmomenten]]=0,0,VLOOKUP(Tabel3[[#This Row],[Ruimte categorie]],'4. Normen &amp; Tarieven'!$C$8:$L$27,Tabel3[[#This Row],[Transformatie]],0))</f>
        <v>100</v>
      </c>
      <c r="S921" s="26"/>
      <c r="T921" s="26"/>
      <c r="U921" s="26"/>
      <c r="V921" s="172">
        <f>IF(Tabel3[[#This Row],[Prestatienorm inschrijver]]=0,0,Tabel3[[#This Row],[M2 op basis van uitvoeringsmomenten]]/Tabel3[[#This Row],[Prestatienorm inschrijver]])</f>
        <v>126.28</v>
      </c>
      <c r="W921" s="174">
        <f>Tabel3[[#This Row],[Aantal uur per jaar]]*$V$4</f>
        <v>126.28</v>
      </c>
      <c r="X921" s="76"/>
    </row>
    <row r="922" spans="1:24" ht="14.1" customHeight="1" x14ac:dyDescent="0.25">
      <c r="A922" s="210" t="str">
        <f>_xlfn.CONCAT(Tabel3[[#This Row],[Locatie]],Tabel3[[#This Row],[Vloergroep]])</f>
        <v>HeuvellaanHarde vloer</v>
      </c>
      <c r="C922" s="69" t="s">
        <v>413</v>
      </c>
      <c r="D922" s="70" t="s">
        <v>807</v>
      </c>
      <c r="E922" s="71" t="s">
        <v>69</v>
      </c>
      <c r="F922" s="72" t="s">
        <v>76</v>
      </c>
      <c r="G922" s="73" t="s">
        <v>21</v>
      </c>
      <c r="H922" s="73" t="s">
        <v>759</v>
      </c>
      <c r="I922" s="73" t="s">
        <v>22</v>
      </c>
      <c r="J922" s="73" t="s">
        <v>902</v>
      </c>
      <c r="K922" s="74">
        <v>13.47</v>
      </c>
      <c r="L922" s="157">
        <v>40</v>
      </c>
      <c r="M922" s="158" t="s">
        <v>879</v>
      </c>
      <c r="N922" s="158">
        <f>IF(Tabel3[[#This Row],[Uitvoerings-
momenten]]=0,0,Tabel3[[#This Row],[M2 vloer ]])</f>
        <v>13.47</v>
      </c>
      <c r="O9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2" s="151">
        <f>Tabel3[[#This Row],[M2 vloer ]]*Tabel3[[#This Row],[Uitvoerings-
momenten]]</f>
        <v>2694</v>
      </c>
      <c r="Q922" s="165">
        <f>VLOOKUP(Tabel3[[#This Row],[Frequentie]],Transformatie!$B$4:$D$12,3,0)</f>
        <v>10</v>
      </c>
      <c r="R922" s="26">
        <f>IF(Tabel3[[#This Row],[M2 op basis van uitvoeringsmomenten]]=0,0,VLOOKUP(Tabel3[[#This Row],[Ruimte categorie]],'4. Normen &amp; Tarieven'!$C$8:$L$27,Tabel3[[#This Row],[Transformatie]],0))</f>
        <v>100</v>
      </c>
      <c r="S922" s="26"/>
      <c r="T922" s="26"/>
      <c r="U922" s="26"/>
      <c r="V922" s="172">
        <f>IF(Tabel3[[#This Row],[Prestatienorm inschrijver]]=0,0,Tabel3[[#This Row],[M2 op basis van uitvoeringsmomenten]]/Tabel3[[#This Row],[Prestatienorm inschrijver]])</f>
        <v>26.94</v>
      </c>
      <c r="W922" s="174">
        <f>Tabel3[[#This Row],[Aantal uur per jaar]]*$V$4</f>
        <v>26.94</v>
      </c>
      <c r="X922" s="76"/>
    </row>
    <row r="923" spans="1:24" ht="14.1" customHeight="1" x14ac:dyDescent="0.25">
      <c r="A923" s="210" t="str">
        <f>_xlfn.CONCAT(Tabel3[[#This Row],[Locatie]],Tabel3[[#This Row],[Vloergroep]])</f>
        <v>HeuvellaanLino</v>
      </c>
      <c r="C923" s="69" t="s">
        <v>413</v>
      </c>
      <c r="D923" s="70" t="s">
        <v>807</v>
      </c>
      <c r="E923" s="71" t="s">
        <v>69</v>
      </c>
      <c r="F923" s="72" t="s">
        <v>77</v>
      </c>
      <c r="G923" s="73" t="s">
        <v>115</v>
      </c>
      <c r="H923" s="73" t="s">
        <v>756</v>
      </c>
      <c r="I923" s="73" t="s">
        <v>17</v>
      </c>
      <c r="J923" s="73" t="s">
        <v>903</v>
      </c>
      <c r="K923" s="74">
        <v>1</v>
      </c>
      <c r="L923" s="157">
        <v>40</v>
      </c>
      <c r="M923" s="158" t="s">
        <v>886</v>
      </c>
      <c r="N923" s="158">
        <f>IF(Tabel3[[#This Row],[Uitvoerings-
momenten]]=0,0,Tabel3[[#This Row],[M2 vloer ]])</f>
        <v>0</v>
      </c>
      <c r="O9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23" s="151">
        <f>Tabel3[[#This Row],[M2 vloer ]]*Tabel3[[#This Row],[Uitvoerings-
momenten]]</f>
        <v>0</v>
      </c>
      <c r="Q923" s="165">
        <f>VLOOKUP(Tabel3[[#This Row],[Frequentie]],Transformatie!$B$4:$D$12,3,0)</f>
        <v>0</v>
      </c>
      <c r="R923" s="26">
        <f>IF(Tabel3[[#This Row],[M2 op basis van uitvoeringsmomenten]]=0,0,VLOOKUP(Tabel3[[#This Row],[Ruimte categorie]],'4. Normen &amp; Tarieven'!$C$8:$L$27,Tabel3[[#This Row],[Transformatie]],0))</f>
        <v>0</v>
      </c>
      <c r="S923" s="26"/>
      <c r="T923" s="26"/>
      <c r="U923" s="26"/>
      <c r="V923" s="172">
        <f>IF(Tabel3[[#This Row],[Prestatienorm inschrijver]]=0,0,Tabel3[[#This Row],[M2 op basis van uitvoeringsmomenten]]/Tabel3[[#This Row],[Prestatienorm inschrijver]])</f>
        <v>0</v>
      </c>
      <c r="W923" s="174">
        <f>Tabel3[[#This Row],[Aantal uur per jaar]]*$V$4</f>
        <v>0</v>
      </c>
      <c r="X923" s="76"/>
    </row>
    <row r="924" spans="1:24" ht="14.1" customHeight="1" x14ac:dyDescent="0.25">
      <c r="A924" s="210" t="str">
        <f>_xlfn.CONCAT(Tabel3[[#This Row],[Locatie]],Tabel3[[#This Row],[Vloergroep]])</f>
        <v>HeuvellaanHarde vloer</v>
      </c>
      <c r="C924" s="69" t="s">
        <v>413</v>
      </c>
      <c r="D924" s="70" t="s">
        <v>807</v>
      </c>
      <c r="E924" s="71" t="s">
        <v>69</v>
      </c>
      <c r="F924" s="72" t="s">
        <v>78</v>
      </c>
      <c r="G924" s="73" t="s">
        <v>21</v>
      </c>
      <c r="H924" s="73" t="s">
        <v>759</v>
      </c>
      <c r="I924" s="73" t="s">
        <v>22</v>
      </c>
      <c r="J924" s="73" t="s">
        <v>902</v>
      </c>
      <c r="K924" s="74">
        <v>8.64</v>
      </c>
      <c r="L924" s="157">
        <v>40</v>
      </c>
      <c r="M924" s="158" t="s">
        <v>879</v>
      </c>
      <c r="N924" s="158">
        <f>IF(Tabel3[[#This Row],[Uitvoerings-
momenten]]=0,0,Tabel3[[#This Row],[M2 vloer ]])</f>
        <v>8.64</v>
      </c>
      <c r="O9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4" s="151">
        <f>Tabel3[[#This Row],[M2 vloer ]]*Tabel3[[#This Row],[Uitvoerings-
momenten]]</f>
        <v>1728</v>
      </c>
      <c r="Q924" s="165">
        <f>VLOOKUP(Tabel3[[#This Row],[Frequentie]],Transformatie!$B$4:$D$12,3,0)</f>
        <v>10</v>
      </c>
      <c r="R924" s="26">
        <f>IF(Tabel3[[#This Row],[M2 op basis van uitvoeringsmomenten]]=0,0,VLOOKUP(Tabel3[[#This Row],[Ruimte categorie]],'4. Normen &amp; Tarieven'!$C$8:$L$27,Tabel3[[#This Row],[Transformatie]],0))</f>
        <v>100</v>
      </c>
      <c r="S924" s="26"/>
      <c r="T924" s="26"/>
      <c r="U924" s="26"/>
      <c r="V924" s="172">
        <f>IF(Tabel3[[#This Row],[Prestatienorm inschrijver]]=0,0,Tabel3[[#This Row],[M2 op basis van uitvoeringsmomenten]]/Tabel3[[#This Row],[Prestatienorm inschrijver]])</f>
        <v>17.28</v>
      </c>
      <c r="W924" s="174">
        <f>Tabel3[[#This Row],[Aantal uur per jaar]]*$V$4</f>
        <v>17.28</v>
      </c>
      <c r="X924" s="76"/>
    </row>
    <row r="925" spans="1:24" ht="14.1" customHeight="1" x14ac:dyDescent="0.25">
      <c r="A925" s="210" t="str">
        <f>_xlfn.CONCAT(Tabel3[[#This Row],[Locatie]],Tabel3[[#This Row],[Vloergroep]])</f>
        <v>HeuvellaanLino</v>
      </c>
      <c r="C925" s="69" t="s">
        <v>413</v>
      </c>
      <c r="D925" s="70" t="s">
        <v>807</v>
      </c>
      <c r="E925" s="71" t="s">
        <v>69</v>
      </c>
      <c r="F925" s="72" t="s">
        <v>80</v>
      </c>
      <c r="G925" s="73" t="s">
        <v>41</v>
      </c>
      <c r="H925" s="73" t="s">
        <v>658</v>
      </c>
      <c r="I925" s="73" t="s">
        <v>17</v>
      </c>
      <c r="J925" s="73" t="s">
        <v>903</v>
      </c>
      <c r="K925" s="74">
        <v>63.14</v>
      </c>
      <c r="L925" s="157">
        <v>40</v>
      </c>
      <c r="M925" s="158" t="s">
        <v>879</v>
      </c>
      <c r="N925" s="158">
        <f>IF(Tabel3[[#This Row],[Uitvoerings-
momenten]]=0,0,Tabel3[[#This Row],[M2 vloer ]])</f>
        <v>63.14</v>
      </c>
      <c r="O9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5" s="151">
        <f>Tabel3[[#This Row],[M2 vloer ]]*Tabel3[[#This Row],[Uitvoerings-
momenten]]</f>
        <v>12628</v>
      </c>
      <c r="Q925" s="165">
        <f>VLOOKUP(Tabel3[[#This Row],[Frequentie]],Transformatie!$B$4:$D$12,3,0)</f>
        <v>10</v>
      </c>
      <c r="R925" s="26">
        <f>IF(Tabel3[[#This Row],[M2 op basis van uitvoeringsmomenten]]=0,0,VLOOKUP(Tabel3[[#This Row],[Ruimte categorie]],'4. Normen &amp; Tarieven'!$C$8:$L$27,Tabel3[[#This Row],[Transformatie]],0))</f>
        <v>100</v>
      </c>
      <c r="S925" s="26"/>
      <c r="T925" s="26"/>
      <c r="U925" s="26"/>
      <c r="V925" s="172">
        <f>IF(Tabel3[[#This Row],[Prestatienorm inschrijver]]=0,0,Tabel3[[#This Row],[M2 op basis van uitvoeringsmomenten]]/Tabel3[[#This Row],[Prestatienorm inschrijver]])</f>
        <v>126.28</v>
      </c>
      <c r="W925" s="174">
        <f>Tabel3[[#This Row],[Aantal uur per jaar]]*$V$4</f>
        <v>126.28</v>
      </c>
      <c r="X925" s="76"/>
    </row>
    <row r="926" spans="1:24" ht="14.1" customHeight="1" x14ac:dyDescent="0.25">
      <c r="A926" s="210" t="str">
        <f>_xlfn.CONCAT(Tabel3[[#This Row],[Locatie]],Tabel3[[#This Row],[Vloergroep]])</f>
        <v>HeuvellaanLino</v>
      </c>
      <c r="C926" s="69" t="s">
        <v>413</v>
      </c>
      <c r="D926" s="70" t="s">
        <v>807</v>
      </c>
      <c r="E926" s="71" t="s">
        <v>69</v>
      </c>
      <c r="F926" s="72" t="s">
        <v>81</v>
      </c>
      <c r="G926" s="73" t="s">
        <v>41</v>
      </c>
      <c r="H926" s="73" t="s">
        <v>658</v>
      </c>
      <c r="I926" s="73" t="s">
        <v>17</v>
      </c>
      <c r="J926" s="73" t="s">
        <v>903</v>
      </c>
      <c r="K926" s="74">
        <v>63.14</v>
      </c>
      <c r="L926" s="157">
        <v>40</v>
      </c>
      <c r="M926" s="158" t="s">
        <v>879</v>
      </c>
      <c r="N926" s="158">
        <f>IF(Tabel3[[#This Row],[Uitvoerings-
momenten]]=0,0,Tabel3[[#This Row],[M2 vloer ]])</f>
        <v>63.14</v>
      </c>
      <c r="O9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6" s="151">
        <f>Tabel3[[#This Row],[M2 vloer ]]*Tabel3[[#This Row],[Uitvoerings-
momenten]]</f>
        <v>12628</v>
      </c>
      <c r="Q926" s="165">
        <f>VLOOKUP(Tabel3[[#This Row],[Frequentie]],Transformatie!$B$4:$D$12,3,0)</f>
        <v>10</v>
      </c>
      <c r="R926" s="26">
        <f>IF(Tabel3[[#This Row],[M2 op basis van uitvoeringsmomenten]]=0,0,VLOOKUP(Tabel3[[#This Row],[Ruimte categorie]],'4. Normen &amp; Tarieven'!$C$8:$L$27,Tabel3[[#This Row],[Transformatie]],0))</f>
        <v>100</v>
      </c>
      <c r="S926" s="26"/>
      <c r="T926" s="26"/>
      <c r="U926" s="26"/>
      <c r="V926" s="172">
        <f>IF(Tabel3[[#This Row],[Prestatienorm inschrijver]]=0,0,Tabel3[[#This Row],[M2 op basis van uitvoeringsmomenten]]/Tabel3[[#This Row],[Prestatienorm inschrijver]])</f>
        <v>126.28</v>
      </c>
      <c r="W926" s="174">
        <f>Tabel3[[#This Row],[Aantal uur per jaar]]*$V$4</f>
        <v>126.28</v>
      </c>
      <c r="X926" s="76"/>
    </row>
    <row r="927" spans="1:24" ht="14.1" customHeight="1" x14ac:dyDescent="0.25">
      <c r="A927" s="210" t="str">
        <f>_xlfn.CONCAT(Tabel3[[#This Row],[Locatie]],Tabel3[[#This Row],[Vloergroep]])</f>
        <v>HeuvellaanHarde vloer</v>
      </c>
      <c r="C927" s="69" t="s">
        <v>413</v>
      </c>
      <c r="D927" s="70" t="s">
        <v>807</v>
      </c>
      <c r="E927" s="71" t="s">
        <v>69</v>
      </c>
      <c r="F927" s="72" t="s">
        <v>82</v>
      </c>
      <c r="G927" s="70" t="s">
        <v>19</v>
      </c>
      <c r="H927" s="73" t="s">
        <v>761</v>
      </c>
      <c r="I927" s="73" t="s">
        <v>93</v>
      </c>
      <c r="J927" s="73" t="s">
        <v>902</v>
      </c>
      <c r="K927" s="74">
        <v>35.75</v>
      </c>
      <c r="L927" s="157">
        <v>40</v>
      </c>
      <c r="M927" s="158" t="s">
        <v>879</v>
      </c>
      <c r="N927" s="158">
        <f>IF(Tabel3[[#This Row],[Uitvoerings-
momenten]]=0,0,Tabel3[[#This Row],[M2 vloer ]])</f>
        <v>35.75</v>
      </c>
      <c r="O9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7" s="151">
        <f>Tabel3[[#This Row],[M2 vloer ]]*Tabel3[[#This Row],[Uitvoerings-
momenten]]</f>
        <v>7150</v>
      </c>
      <c r="Q927" s="165">
        <f>VLOOKUP(Tabel3[[#This Row],[Frequentie]],Transformatie!$B$4:$D$12,3,0)</f>
        <v>10</v>
      </c>
      <c r="R927" s="26">
        <f>IF(Tabel3[[#This Row],[M2 op basis van uitvoeringsmomenten]]=0,0,VLOOKUP(Tabel3[[#This Row],[Ruimte categorie]],'4. Normen &amp; Tarieven'!$C$8:$L$27,Tabel3[[#This Row],[Transformatie]],0))</f>
        <v>100</v>
      </c>
      <c r="S927" s="26"/>
      <c r="T927" s="26"/>
      <c r="U927" s="26"/>
      <c r="V927" s="172">
        <f>IF(Tabel3[[#This Row],[Prestatienorm inschrijver]]=0,0,Tabel3[[#This Row],[M2 op basis van uitvoeringsmomenten]]/Tabel3[[#This Row],[Prestatienorm inschrijver]])</f>
        <v>71.5</v>
      </c>
      <c r="W927" s="174">
        <f>Tabel3[[#This Row],[Aantal uur per jaar]]*$V$4</f>
        <v>71.5</v>
      </c>
      <c r="X927" s="76"/>
    </row>
    <row r="928" spans="1:24" ht="14.1" customHeight="1" x14ac:dyDescent="0.25">
      <c r="A928" s="210" t="str">
        <f>_xlfn.CONCAT(Tabel3[[#This Row],[Locatie]],Tabel3[[#This Row],[Vloergroep]])</f>
        <v>HeuvellaanLino</v>
      </c>
      <c r="C928" s="69" t="s">
        <v>413</v>
      </c>
      <c r="D928" s="70" t="s">
        <v>807</v>
      </c>
      <c r="E928" s="71" t="s">
        <v>69</v>
      </c>
      <c r="F928" s="72" t="s">
        <v>84</v>
      </c>
      <c r="G928" s="73" t="s">
        <v>41</v>
      </c>
      <c r="H928" s="73" t="s">
        <v>658</v>
      </c>
      <c r="I928" s="73" t="s">
        <v>17</v>
      </c>
      <c r="J928" s="73" t="s">
        <v>903</v>
      </c>
      <c r="K928" s="74">
        <v>64.459999999999994</v>
      </c>
      <c r="L928" s="157">
        <v>40</v>
      </c>
      <c r="M928" s="158" t="s">
        <v>879</v>
      </c>
      <c r="N928" s="158">
        <f>IF(Tabel3[[#This Row],[Uitvoerings-
momenten]]=0,0,Tabel3[[#This Row],[M2 vloer ]])</f>
        <v>64.459999999999994</v>
      </c>
      <c r="O9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8" s="151">
        <f>Tabel3[[#This Row],[M2 vloer ]]*Tabel3[[#This Row],[Uitvoerings-
momenten]]</f>
        <v>12891.999999999998</v>
      </c>
      <c r="Q928" s="165">
        <f>VLOOKUP(Tabel3[[#This Row],[Frequentie]],Transformatie!$B$4:$D$12,3,0)</f>
        <v>10</v>
      </c>
      <c r="R928" s="26">
        <f>IF(Tabel3[[#This Row],[M2 op basis van uitvoeringsmomenten]]=0,0,VLOOKUP(Tabel3[[#This Row],[Ruimte categorie]],'4. Normen &amp; Tarieven'!$C$8:$L$27,Tabel3[[#This Row],[Transformatie]],0))</f>
        <v>100</v>
      </c>
      <c r="S928" s="26"/>
      <c r="T928" s="26"/>
      <c r="U928" s="26"/>
      <c r="V928" s="172">
        <f>IF(Tabel3[[#This Row],[Prestatienorm inschrijver]]=0,0,Tabel3[[#This Row],[M2 op basis van uitvoeringsmomenten]]/Tabel3[[#This Row],[Prestatienorm inschrijver]])</f>
        <v>128.91999999999999</v>
      </c>
      <c r="W928" s="174">
        <f>Tabel3[[#This Row],[Aantal uur per jaar]]*$V$4</f>
        <v>128.91999999999999</v>
      </c>
      <c r="X928" s="76"/>
    </row>
    <row r="929" spans="1:24" ht="14.1" customHeight="1" x14ac:dyDescent="0.25">
      <c r="A929" s="210" t="str">
        <f>_xlfn.CONCAT(Tabel3[[#This Row],[Locatie]],Tabel3[[#This Row],[Vloergroep]])</f>
        <v>HeuvellaanLino</v>
      </c>
      <c r="C929" s="69" t="s">
        <v>413</v>
      </c>
      <c r="D929" s="70" t="s">
        <v>807</v>
      </c>
      <c r="E929" s="71" t="s">
        <v>69</v>
      </c>
      <c r="F929" s="72" t="s">
        <v>86</v>
      </c>
      <c r="G929" s="73" t="s">
        <v>68</v>
      </c>
      <c r="H929" s="73" t="s">
        <v>762</v>
      </c>
      <c r="I929" s="73" t="s">
        <v>17</v>
      </c>
      <c r="J929" s="73" t="s">
        <v>903</v>
      </c>
      <c r="K929" s="74">
        <v>12.2</v>
      </c>
      <c r="L929" s="157">
        <v>40</v>
      </c>
      <c r="M929" s="158" t="s">
        <v>879</v>
      </c>
      <c r="N929" s="158">
        <f>IF(Tabel3[[#This Row],[Uitvoerings-
momenten]]=0,0,Tabel3[[#This Row],[M2 vloer ]])</f>
        <v>12.2</v>
      </c>
      <c r="O9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9" s="151">
        <f>Tabel3[[#This Row],[M2 vloer ]]*Tabel3[[#This Row],[Uitvoerings-
momenten]]</f>
        <v>2440</v>
      </c>
      <c r="Q929" s="165">
        <f>VLOOKUP(Tabel3[[#This Row],[Frequentie]],Transformatie!$B$4:$D$12,3,0)</f>
        <v>10</v>
      </c>
      <c r="R929" s="26">
        <f>IF(Tabel3[[#This Row],[M2 op basis van uitvoeringsmomenten]]=0,0,VLOOKUP(Tabel3[[#This Row],[Ruimte categorie]],'4. Normen &amp; Tarieven'!$C$8:$L$27,Tabel3[[#This Row],[Transformatie]],0))</f>
        <v>100</v>
      </c>
      <c r="S929" s="26"/>
      <c r="T929" s="26"/>
      <c r="U929" s="26"/>
      <c r="V929" s="172">
        <f>IF(Tabel3[[#This Row],[Prestatienorm inschrijver]]=0,0,Tabel3[[#This Row],[M2 op basis van uitvoeringsmomenten]]/Tabel3[[#This Row],[Prestatienorm inschrijver]])</f>
        <v>24.4</v>
      </c>
      <c r="W929" s="174">
        <f>Tabel3[[#This Row],[Aantal uur per jaar]]*$V$4</f>
        <v>24.4</v>
      </c>
      <c r="X929" s="76"/>
    </row>
    <row r="930" spans="1:24" ht="14.1" customHeight="1" x14ac:dyDescent="0.25">
      <c r="A930" s="210" t="str">
        <f>_xlfn.CONCAT(Tabel3[[#This Row],[Locatie]],Tabel3[[#This Row],[Vloergroep]])</f>
        <v>HeuvellaanLino</v>
      </c>
      <c r="C930" s="69" t="s">
        <v>413</v>
      </c>
      <c r="D930" s="70" t="s">
        <v>807</v>
      </c>
      <c r="E930" s="71" t="s">
        <v>69</v>
      </c>
      <c r="F930" s="72" t="s">
        <v>87</v>
      </c>
      <c r="G930" s="73" t="s">
        <v>35</v>
      </c>
      <c r="H930" s="73" t="s">
        <v>25</v>
      </c>
      <c r="I930" s="73" t="s">
        <v>17</v>
      </c>
      <c r="J930" s="73" t="s">
        <v>903</v>
      </c>
      <c r="K930" s="74">
        <v>11.79</v>
      </c>
      <c r="L930" s="157">
        <v>40</v>
      </c>
      <c r="M930" s="158" t="s">
        <v>877</v>
      </c>
      <c r="N930" s="158">
        <f>IF(Tabel3[[#This Row],[Uitvoerings-
momenten]]=0,0,Tabel3[[#This Row],[M2 vloer ]])</f>
        <v>11.79</v>
      </c>
      <c r="O9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30" s="151">
        <f>Tabel3[[#This Row],[M2 vloer ]]*Tabel3[[#This Row],[Uitvoerings-
momenten]]</f>
        <v>1414.8</v>
      </c>
      <c r="Q930" s="165">
        <f>VLOOKUP(Tabel3[[#This Row],[Frequentie]],Transformatie!$B$4:$D$12,3,0)</f>
        <v>8</v>
      </c>
      <c r="R930" s="26">
        <f>IF(Tabel3[[#This Row],[M2 op basis van uitvoeringsmomenten]]=0,0,VLOOKUP(Tabel3[[#This Row],[Ruimte categorie]],'4. Normen &amp; Tarieven'!$C$8:$L$27,Tabel3[[#This Row],[Transformatie]],0))</f>
        <v>90</v>
      </c>
      <c r="S930" s="26"/>
      <c r="T930" s="26"/>
      <c r="U930" s="26"/>
      <c r="V930" s="172">
        <f>IF(Tabel3[[#This Row],[Prestatienorm inschrijver]]=0,0,Tabel3[[#This Row],[M2 op basis van uitvoeringsmomenten]]/Tabel3[[#This Row],[Prestatienorm inschrijver]])</f>
        <v>15.719999999999999</v>
      </c>
      <c r="W930" s="174">
        <f>Tabel3[[#This Row],[Aantal uur per jaar]]*$V$4</f>
        <v>15.719999999999999</v>
      </c>
      <c r="X930" s="76"/>
    </row>
    <row r="931" spans="1:24" ht="14.1" customHeight="1" x14ac:dyDescent="0.25">
      <c r="A931" s="210" t="str">
        <f>_xlfn.CONCAT(Tabel3[[#This Row],[Locatie]],Tabel3[[#This Row],[Vloergroep]])</f>
        <v>Heuvellaan dep.Harde vloer</v>
      </c>
      <c r="C931" s="69" t="s">
        <v>421</v>
      </c>
      <c r="D931" s="70" t="s">
        <v>808</v>
      </c>
      <c r="E931" s="71" t="s">
        <v>8</v>
      </c>
      <c r="F931" s="72" t="s">
        <v>9</v>
      </c>
      <c r="G931" s="73" t="s">
        <v>10</v>
      </c>
      <c r="H931" s="73" t="s">
        <v>821</v>
      </c>
      <c r="I931" s="73" t="s">
        <v>11</v>
      </c>
      <c r="J931" s="73" t="s">
        <v>902</v>
      </c>
      <c r="K931" s="74">
        <v>25</v>
      </c>
      <c r="L931" s="157">
        <v>40</v>
      </c>
      <c r="M931" s="158" t="s">
        <v>879</v>
      </c>
      <c r="N931" s="158">
        <f>IF(Tabel3[[#This Row],[Uitvoerings-
momenten]]=0,0,Tabel3[[#This Row],[M2 vloer ]])</f>
        <v>25</v>
      </c>
      <c r="O9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1" s="151">
        <f>Tabel3[[#This Row],[M2 vloer ]]*Tabel3[[#This Row],[Uitvoerings-
momenten]]</f>
        <v>5000</v>
      </c>
      <c r="Q931" s="165">
        <f>VLOOKUP(Tabel3[[#This Row],[Frequentie]],Transformatie!$B$4:$D$12,3,0)</f>
        <v>10</v>
      </c>
      <c r="R931" s="26">
        <f>IF(Tabel3[[#This Row],[M2 op basis van uitvoeringsmomenten]]=0,0,VLOOKUP(Tabel3[[#This Row],[Ruimte categorie]],'4. Normen &amp; Tarieven'!$C$8:$L$27,Tabel3[[#This Row],[Transformatie]],0))</f>
        <v>100</v>
      </c>
      <c r="S931" s="26"/>
      <c r="T931" s="26"/>
      <c r="U931" s="26"/>
      <c r="V931" s="172">
        <f>IF(Tabel3[[#This Row],[Prestatienorm inschrijver]]=0,0,Tabel3[[#This Row],[M2 op basis van uitvoeringsmomenten]]/Tabel3[[#This Row],[Prestatienorm inschrijver]])</f>
        <v>50</v>
      </c>
      <c r="W931" s="174">
        <f>Tabel3[[#This Row],[Aantal uur per jaar]]*$V$4</f>
        <v>50</v>
      </c>
      <c r="X931" s="76"/>
    </row>
    <row r="932" spans="1:24" ht="14.1" customHeight="1" x14ac:dyDescent="0.25">
      <c r="A932" s="210" t="str">
        <f>_xlfn.CONCAT(Tabel3[[#This Row],[Locatie]],Tabel3[[#This Row],[Vloergroep]])</f>
        <v>Heuvellaan dep.Harde vloer</v>
      </c>
      <c r="C932" s="69" t="s">
        <v>421</v>
      </c>
      <c r="D932" s="70" t="s">
        <v>808</v>
      </c>
      <c r="E932" s="71" t="s">
        <v>8</v>
      </c>
      <c r="F932" s="72" t="s">
        <v>12</v>
      </c>
      <c r="G932" s="73" t="s">
        <v>21</v>
      </c>
      <c r="H932" s="73" t="s">
        <v>760</v>
      </c>
      <c r="I932" s="73" t="s">
        <v>22</v>
      </c>
      <c r="J932" s="73" t="s">
        <v>902</v>
      </c>
      <c r="K932" s="74">
        <v>7.6</v>
      </c>
      <c r="L932" s="157">
        <v>40</v>
      </c>
      <c r="M932" s="158" t="s">
        <v>879</v>
      </c>
      <c r="N932" s="158">
        <f>IF(Tabel3[[#This Row],[Uitvoerings-
momenten]]=0,0,Tabel3[[#This Row],[M2 vloer ]])</f>
        <v>7.6</v>
      </c>
      <c r="O9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2" s="151">
        <f>Tabel3[[#This Row],[M2 vloer ]]*Tabel3[[#This Row],[Uitvoerings-
momenten]]</f>
        <v>1520</v>
      </c>
      <c r="Q932" s="165">
        <f>VLOOKUP(Tabel3[[#This Row],[Frequentie]],Transformatie!$B$4:$D$12,3,0)</f>
        <v>10</v>
      </c>
      <c r="R932" s="26">
        <f>IF(Tabel3[[#This Row],[M2 op basis van uitvoeringsmomenten]]=0,0,VLOOKUP(Tabel3[[#This Row],[Ruimte categorie]],'4. Normen &amp; Tarieven'!$C$8:$L$27,Tabel3[[#This Row],[Transformatie]],0))</f>
        <v>100</v>
      </c>
      <c r="S932" s="26"/>
      <c r="T932" s="26"/>
      <c r="U932" s="26"/>
      <c r="V932" s="172">
        <f>IF(Tabel3[[#This Row],[Prestatienorm inschrijver]]=0,0,Tabel3[[#This Row],[M2 op basis van uitvoeringsmomenten]]/Tabel3[[#This Row],[Prestatienorm inschrijver]])</f>
        <v>15.2</v>
      </c>
      <c r="W932" s="174">
        <f>Tabel3[[#This Row],[Aantal uur per jaar]]*$V$4</f>
        <v>15.2</v>
      </c>
      <c r="X932" s="76"/>
    </row>
    <row r="933" spans="1:24" ht="14.1" customHeight="1" x14ac:dyDescent="0.25">
      <c r="A933" s="210" t="str">
        <f>_xlfn.CONCAT(Tabel3[[#This Row],[Locatie]],Tabel3[[#This Row],[Vloergroep]])</f>
        <v>Heuvellaan dep.Lino</v>
      </c>
      <c r="C933" s="69" t="s">
        <v>421</v>
      </c>
      <c r="D933" s="70" t="s">
        <v>808</v>
      </c>
      <c r="E933" s="71" t="s">
        <v>8</v>
      </c>
      <c r="F933" s="72" t="s">
        <v>15</v>
      </c>
      <c r="G933" s="70" t="s">
        <v>422</v>
      </c>
      <c r="H933" s="73" t="s">
        <v>761</v>
      </c>
      <c r="I933" s="73" t="s">
        <v>225</v>
      </c>
      <c r="J933" s="73" t="s">
        <v>903</v>
      </c>
      <c r="K933" s="74">
        <v>73.400000000000006</v>
      </c>
      <c r="L933" s="157">
        <v>40</v>
      </c>
      <c r="M933" s="158" t="s">
        <v>879</v>
      </c>
      <c r="N933" s="158">
        <f>IF(Tabel3[[#This Row],[Uitvoerings-
momenten]]=0,0,Tabel3[[#This Row],[M2 vloer ]])</f>
        <v>73.400000000000006</v>
      </c>
      <c r="O9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3" s="151">
        <f>Tabel3[[#This Row],[M2 vloer ]]*Tabel3[[#This Row],[Uitvoerings-
momenten]]</f>
        <v>14680.000000000002</v>
      </c>
      <c r="Q933" s="165">
        <f>VLOOKUP(Tabel3[[#This Row],[Frequentie]],Transformatie!$B$4:$D$12,3,0)</f>
        <v>10</v>
      </c>
      <c r="R933" s="26">
        <f>IF(Tabel3[[#This Row],[M2 op basis van uitvoeringsmomenten]]=0,0,VLOOKUP(Tabel3[[#This Row],[Ruimte categorie]],'4. Normen &amp; Tarieven'!$C$8:$L$27,Tabel3[[#This Row],[Transformatie]],0))</f>
        <v>100</v>
      </c>
      <c r="S933" s="26"/>
      <c r="T933" s="26"/>
      <c r="U933" s="26"/>
      <c r="V933" s="172">
        <f>IF(Tabel3[[#This Row],[Prestatienorm inschrijver]]=0,0,Tabel3[[#This Row],[M2 op basis van uitvoeringsmomenten]]/Tabel3[[#This Row],[Prestatienorm inschrijver]])</f>
        <v>146.80000000000001</v>
      </c>
      <c r="W933" s="174">
        <f>Tabel3[[#This Row],[Aantal uur per jaar]]*$V$4</f>
        <v>146.80000000000001</v>
      </c>
      <c r="X933" s="76"/>
    </row>
    <row r="934" spans="1:24" ht="14.1" customHeight="1" x14ac:dyDescent="0.25">
      <c r="A934" s="210" t="str">
        <f>_xlfn.CONCAT(Tabel3[[#This Row],[Locatie]],Tabel3[[#This Row],[Vloergroep]])</f>
        <v>Heuvellaan dep.Lino</v>
      </c>
      <c r="C934" s="69" t="s">
        <v>421</v>
      </c>
      <c r="D934" s="70" t="s">
        <v>808</v>
      </c>
      <c r="E934" s="71" t="s">
        <v>8</v>
      </c>
      <c r="F934" s="72" t="s">
        <v>18</v>
      </c>
      <c r="G934" s="73" t="s">
        <v>41</v>
      </c>
      <c r="H934" s="73" t="s">
        <v>658</v>
      </c>
      <c r="I934" s="73" t="s">
        <v>17</v>
      </c>
      <c r="J934" s="73" t="s">
        <v>903</v>
      </c>
      <c r="K934" s="74">
        <v>50</v>
      </c>
      <c r="L934" s="157">
        <v>40</v>
      </c>
      <c r="M934" s="158" t="s">
        <v>879</v>
      </c>
      <c r="N934" s="158">
        <f>IF(Tabel3[[#This Row],[Uitvoerings-
momenten]]=0,0,Tabel3[[#This Row],[M2 vloer ]])</f>
        <v>50</v>
      </c>
      <c r="O9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4" s="151">
        <f>Tabel3[[#This Row],[M2 vloer ]]*Tabel3[[#This Row],[Uitvoerings-
momenten]]</f>
        <v>10000</v>
      </c>
      <c r="Q934" s="165">
        <f>VLOOKUP(Tabel3[[#This Row],[Frequentie]],Transformatie!$B$4:$D$12,3,0)</f>
        <v>10</v>
      </c>
      <c r="R934" s="26">
        <f>IF(Tabel3[[#This Row],[M2 op basis van uitvoeringsmomenten]]=0,0,VLOOKUP(Tabel3[[#This Row],[Ruimte categorie]],'4. Normen &amp; Tarieven'!$C$8:$L$27,Tabel3[[#This Row],[Transformatie]],0))</f>
        <v>100</v>
      </c>
      <c r="S934" s="26"/>
      <c r="T934" s="26"/>
      <c r="U934" s="26"/>
      <c r="V934" s="172">
        <f>IF(Tabel3[[#This Row],[Prestatienorm inschrijver]]=0,0,Tabel3[[#This Row],[M2 op basis van uitvoeringsmomenten]]/Tabel3[[#This Row],[Prestatienorm inschrijver]])</f>
        <v>100</v>
      </c>
      <c r="W934" s="174">
        <f>Tabel3[[#This Row],[Aantal uur per jaar]]*$V$4</f>
        <v>100</v>
      </c>
      <c r="X934" s="76"/>
    </row>
    <row r="935" spans="1:24" ht="14.1" customHeight="1" x14ac:dyDescent="0.25">
      <c r="A935" s="210" t="str">
        <f>_xlfn.CONCAT(Tabel3[[#This Row],[Locatie]],Tabel3[[#This Row],[Vloergroep]])</f>
        <v>Heuvellaan dep.Lino</v>
      </c>
      <c r="C935" s="69" t="s">
        <v>421</v>
      </c>
      <c r="D935" s="70" t="s">
        <v>808</v>
      </c>
      <c r="E935" s="71" t="s">
        <v>8</v>
      </c>
      <c r="F935" s="72" t="s">
        <v>20</v>
      </c>
      <c r="G935" s="73" t="s">
        <v>41</v>
      </c>
      <c r="H935" s="73" t="s">
        <v>658</v>
      </c>
      <c r="I935" s="73" t="s">
        <v>17</v>
      </c>
      <c r="J935" s="73" t="s">
        <v>903</v>
      </c>
      <c r="K935" s="74">
        <v>50</v>
      </c>
      <c r="L935" s="157">
        <v>40</v>
      </c>
      <c r="M935" s="158" t="s">
        <v>879</v>
      </c>
      <c r="N935" s="158">
        <f>IF(Tabel3[[#This Row],[Uitvoerings-
momenten]]=0,0,Tabel3[[#This Row],[M2 vloer ]])</f>
        <v>50</v>
      </c>
      <c r="O9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5" s="151">
        <f>Tabel3[[#This Row],[M2 vloer ]]*Tabel3[[#This Row],[Uitvoerings-
momenten]]</f>
        <v>10000</v>
      </c>
      <c r="Q935" s="165">
        <f>VLOOKUP(Tabel3[[#This Row],[Frequentie]],Transformatie!$B$4:$D$12,3,0)</f>
        <v>10</v>
      </c>
      <c r="R935" s="26">
        <f>IF(Tabel3[[#This Row],[M2 op basis van uitvoeringsmomenten]]=0,0,VLOOKUP(Tabel3[[#This Row],[Ruimte categorie]],'4. Normen &amp; Tarieven'!$C$8:$L$27,Tabel3[[#This Row],[Transformatie]],0))</f>
        <v>100</v>
      </c>
      <c r="S935" s="26"/>
      <c r="T935" s="26"/>
      <c r="U935" s="26"/>
      <c r="V935" s="172">
        <f>IF(Tabel3[[#This Row],[Prestatienorm inschrijver]]=0,0,Tabel3[[#This Row],[M2 op basis van uitvoeringsmomenten]]/Tabel3[[#This Row],[Prestatienorm inschrijver]])</f>
        <v>100</v>
      </c>
      <c r="W935" s="174">
        <f>Tabel3[[#This Row],[Aantal uur per jaar]]*$V$4</f>
        <v>100</v>
      </c>
      <c r="X935" s="76"/>
    </row>
    <row r="936" spans="1:24" ht="14.1" customHeight="1" x14ac:dyDescent="0.25">
      <c r="A936" s="210" t="str">
        <f>_xlfn.CONCAT(Tabel3[[#This Row],[Locatie]],Tabel3[[#This Row],[Vloergroep]])</f>
        <v>Heuvellaan dep.Lino</v>
      </c>
      <c r="C936" s="69" t="s">
        <v>421</v>
      </c>
      <c r="D936" s="70" t="s">
        <v>808</v>
      </c>
      <c r="E936" s="71" t="s">
        <v>8</v>
      </c>
      <c r="F936" s="72" t="s">
        <v>23</v>
      </c>
      <c r="G936" s="73" t="s">
        <v>115</v>
      </c>
      <c r="H936" s="73" t="s">
        <v>756</v>
      </c>
      <c r="I936" s="73" t="s">
        <v>17</v>
      </c>
      <c r="J936" s="73" t="s">
        <v>903</v>
      </c>
      <c r="K936" s="74">
        <v>2.4</v>
      </c>
      <c r="L936" s="157">
        <v>40</v>
      </c>
      <c r="M936" s="158" t="s">
        <v>886</v>
      </c>
      <c r="N936" s="158">
        <f>IF(Tabel3[[#This Row],[Uitvoerings-
momenten]]=0,0,Tabel3[[#This Row],[M2 vloer ]])</f>
        <v>0</v>
      </c>
      <c r="O9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6" s="151">
        <f>Tabel3[[#This Row],[M2 vloer ]]*Tabel3[[#This Row],[Uitvoerings-
momenten]]</f>
        <v>0</v>
      </c>
      <c r="Q936" s="165">
        <f>VLOOKUP(Tabel3[[#This Row],[Frequentie]],Transformatie!$B$4:$D$12,3,0)</f>
        <v>0</v>
      </c>
      <c r="R936" s="26">
        <f>IF(Tabel3[[#This Row],[M2 op basis van uitvoeringsmomenten]]=0,0,VLOOKUP(Tabel3[[#This Row],[Ruimte categorie]],'4. Normen &amp; Tarieven'!$C$8:$L$27,Tabel3[[#This Row],[Transformatie]],0))</f>
        <v>0</v>
      </c>
      <c r="S936" s="26"/>
      <c r="T936" s="26"/>
      <c r="U936" s="26"/>
      <c r="V936" s="172">
        <f>IF(Tabel3[[#This Row],[Prestatienorm inschrijver]]=0,0,Tabel3[[#This Row],[M2 op basis van uitvoeringsmomenten]]/Tabel3[[#This Row],[Prestatienorm inschrijver]])</f>
        <v>0</v>
      </c>
      <c r="W936" s="174">
        <f>Tabel3[[#This Row],[Aantal uur per jaar]]*$V$4</f>
        <v>0</v>
      </c>
      <c r="X936" s="76"/>
    </row>
    <row r="937" spans="1:24" ht="14.1" customHeight="1" x14ac:dyDescent="0.25">
      <c r="A937" s="210" t="str">
        <f>_xlfn.CONCAT(Tabel3[[#This Row],[Locatie]],Tabel3[[#This Row],[Vloergroep]])</f>
        <v>Heuvellaan dep.Lino</v>
      </c>
      <c r="C937" s="69" t="s">
        <v>421</v>
      </c>
      <c r="D937" s="70" t="s">
        <v>808</v>
      </c>
      <c r="E937" s="71" t="s">
        <v>8</v>
      </c>
      <c r="F937" s="72" t="s">
        <v>26</v>
      </c>
      <c r="G937" s="73" t="s">
        <v>51</v>
      </c>
      <c r="H937" s="73" t="s">
        <v>756</v>
      </c>
      <c r="I937" s="73" t="s">
        <v>17</v>
      </c>
      <c r="J937" s="73" t="s">
        <v>903</v>
      </c>
      <c r="K937" s="74">
        <v>6.7</v>
      </c>
      <c r="L937" s="157">
        <v>40</v>
      </c>
      <c r="M937" s="158" t="s">
        <v>886</v>
      </c>
      <c r="N937" s="158">
        <f>IF(Tabel3[[#This Row],[Uitvoerings-
momenten]]=0,0,Tabel3[[#This Row],[M2 vloer ]])</f>
        <v>0</v>
      </c>
      <c r="O9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7" s="151">
        <f>Tabel3[[#This Row],[M2 vloer ]]*Tabel3[[#This Row],[Uitvoerings-
momenten]]</f>
        <v>0</v>
      </c>
      <c r="Q937" s="165">
        <f>VLOOKUP(Tabel3[[#This Row],[Frequentie]],Transformatie!$B$4:$D$12,3,0)</f>
        <v>0</v>
      </c>
      <c r="R937" s="26">
        <f>IF(Tabel3[[#This Row],[M2 op basis van uitvoeringsmomenten]]=0,0,VLOOKUP(Tabel3[[#This Row],[Ruimte categorie]],'4. Normen &amp; Tarieven'!$C$8:$L$27,Tabel3[[#This Row],[Transformatie]],0))</f>
        <v>0</v>
      </c>
      <c r="S937" s="26"/>
      <c r="T937" s="26"/>
      <c r="U937" s="26"/>
      <c r="V937" s="172">
        <f>IF(Tabel3[[#This Row],[Prestatienorm inschrijver]]=0,0,Tabel3[[#This Row],[M2 op basis van uitvoeringsmomenten]]/Tabel3[[#This Row],[Prestatienorm inschrijver]])</f>
        <v>0</v>
      </c>
      <c r="W937" s="174">
        <f>Tabel3[[#This Row],[Aantal uur per jaar]]*$V$4</f>
        <v>0</v>
      </c>
      <c r="X937" s="76"/>
    </row>
    <row r="938" spans="1:24" ht="14.1" customHeight="1" x14ac:dyDescent="0.25">
      <c r="A938" s="210" t="str">
        <f>_xlfn.CONCAT(Tabel3[[#This Row],[Locatie]],Tabel3[[#This Row],[Vloergroep]])</f>
        <v>Heuvellaan dep.Harde vloer</v>
      </c>
      <c r="C938" s="69" t="s">
        <v>421</v>
      </c>
      <c r="D938" s="70" t="s">
        <v>808</v>
      </c>
      <c r="E938" s="71" t="s">
        <v>8</v>
      </c>
      <c r="F938" s="72" t="s">
        <v>28</v>
      </c>
      <c r="G938" s="73" t="s">
        <v>21</v>
      </c>
      <c r="H938" s="73" t="s">
        <v>759</v>
      </c>
      <c r="I938" s="73" t="s">
        <v>22</v>
      </c>
      <c r="J938" s="73" t="s">
        <v>902</v>
      </c>
      <c r="K938" s="74">
        <v>7.1</v>
      </c>
      <c r="L938" s="157">
        <v>40</v>
      </c>
      <c r="M938" s="158" t="s">
        <v>879</v>
      </c>
      <c r="N938" s="158">
        <f>IF(Tabel3[[#This Row],[Uitvoerings-
momenten]]=0,0,Tabel3[[#This Row],[M2 vloer ]])</f>
        <v>7.1</v>
      </c>
      <c r="O9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8" s="151">
        <f>Tabel3[[#This Row],[M2 vloer ]]*Tabel3[[#This Row],[Uitvoerings-
momenten]]</f>
        <v>1420</v>
      </c>
      <c r="Q938" s="165">
        <f>VLOOKUP(Tabel3[[#This Row],[Frequentie]],Transformatie!$B$4:$D$12,3,0)</f>
        <v>10</v>
      </c>
      <c r="R938" s="26">
        <f>IF(Tabel3[[#This Row],[M2 op basis van uitvoeringsmomenten]]=0,0,VLOOKUP(Tabel3[[#This Row],[Ruimte categorie]],'4. Normen &amp; Tarieven'!$C$8:$L$27,Tabel3[[#This Row],[Transformatie]],0))</f>
        <v>100</v>
      </c>
      <c r="S938" s="26"/>
      <c r="T938" s="26"/>
      <c r="U938" s="26"/>
      <c r="V938" s="172">
        <f>IF(Tabel3[[#This Row],[Prestatienorm inschrijver]]=0,0,Tabel3[[#This Row],[M2 op basis van uitvoeringsmomenten]]/Tabel3[[#This Row],[Prestatienorm inschrijver]])</f>
        <v>14.2</v>
      </c>
      <c r="W938" s="174">
        <f>Tabel3[[#This Row],[Aantal uur per jaar]]*$V$4</f>
        <v>14.2</v>
      </c>
      <c r="X938" s="76"/>
    </row>
    <row r="939" spans="1:24" ht="14.1" customHeight="1" x14ac:dyDescent="0.25">
      <c r="A939" s="210" t="str">
        <f>_xlfn.CONCAT(Tabel3[[#This Row],[Locatie]],Tabel3[[#This Row],[Vloergroep]])</f>
        <v>Heuvellaan dep.Lino</v>
      </c>
      <c r="C939" s="69" t="s">
        <v>421</v>
      </c>
      <c r="D939" s="70" t="s">
        <v>808</v>
      </c>
      <c r="E939" s="71" t="s">
        <v>8</v>
      </c>
      <c r="F939" s="72" t="s">
        <v>30</v>
      </c>
      <c r="G939" s="73" t="s">
        <v>226</v>
      </c>
      <c r="H939" s="73" t="s">
        <v>756</v>
      </c>
      <c r="I939" s="73" t="s">
        <v>17</v>
      </c>
      <c r="J939" s="73" t="s">
        <v>903</v>
      </c>
      <c r="K939" s="74">
        <v>3.7</v>
      </c>
      <c r="L939" s="157">
        <v>40</v>
      </c>
      <c r="M939" s="158" t="s">
        <v>886</v>
      </c>
      <c r="N939" s="158">
        <f>IF(Tabel3[[#This Row],[Uitvoerings-
momenten]]=0,0,Tabel3[[#This Row],[M2 vloer ]])</f>
        <v>0</v>
      </c>
      <c r="O9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9" s="151">
        <f>Tabel3[[#This Row],[M2 vloer ]]*Tabel3[[#This Row],[Uitvoerings-
momenten]]</f>
        <v>0</v>
      </c>
      <c r="Q939" s="165">
        <f>VLOOKUP(Tabel3[[#This Row],[Frequentie]],Transformatie!$B$4:$D$12,3,0)</f>
        <v>0</v>
      </c>
      <c r="R939" s="26">
        <f>IF(Tabel3[[#This Row],[M2 op basis van uitvoeringsmomenten]]=0,0,VLOOKUP(Tabel3[[#This Row],[Ruimte categorie]],'4. Normen &amp; Tarieven'!$C$8:$L$27,Tabel3[[#This Row],[Transformatie]],0))</f>
        <v>0</v>
      </c>
      <c r="S939" s="26"/>
      <c r="T939" s="26"/>
      <c r="U939" s="26"/>
      <c r="V939" s="172">
        <f>IF(Tabel3[[#This Row],[Prestatienorm inschrijver]]=0,0,Tabel3[[#This Row],[M2 op basis van uitvoeringsmomenten]]/Tabel3[[#This Row],[Prestatienorm inschrijver]])</f>
        <v>0</v>
      </c>
      <c r="W939" s="174">
        <f>Tabel3[[#This Row],[Aantal uur per jaar]]*$V$4</f>
        <v>0</v>
      </c>
      <c r="X939" s="76"/>
    </row>
    <row r="940" spans="1:24" ht="14.1" customHeight="1" x14ac:dyDescent="0.25">
      <c r="A940" s="210" t="str">
        <f>_xlfn.CONCAT(Tabel3[[#This Row],[Locatie]],Tabel3[[#This Row],[Vloergroep]])</f>
        <v>Heuvellaan dep.Tapijt</v>
      </c>
      <c r="C940" s="69" t="s">
        <v>421</v>
      </c>
      <c r="D940" s="70" t="s">
        <v>808</v>
      </c>
      <c r="E940" s="71" t="s">
        <v>8</v>
      </c>
      <c r="F940" s="72" t="s">
        <v>34</v>
      </c>
      <c r="G940" s="73" t="s">
        <v>13</v>
      </c>
      <c r="H940" s="73" t="s">
        <v>761</v>
      </c>
      <c r="I940" s="73" t="s">
        <v>14</v>
      </c>
      <c r="J940" s="73" t="s">
        <v>14</v>
      </c>
      <c r="K940" s="74">
        <v>7.7</v>
      </c>
      <c r="L940" s="157">
        <v>40</v>
      </c>
      <c r="M940" s="158" t="s">
        <v>879</v>
      </c>
      <c r="N940" s="158">
        <f>IF(Tabel3[[#This Row],[Uitvoerings-
momenten]]=0,0,Tabel3[[#This Row],[M2 vloer ]])</f>
        <v>7.7</v>
      </c>
      <c r="O9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0" s="151">
        <f>Tabel3[[#This Row],[M2 vloer ]]*Tabel3[[#This Row],[Uitvoerings-
momenten]]</f>
        <v>1540</v>
      </c>
      <c r="Q940" s="165">
        <f>VLOOKUP(Tabel3[[#This Row],[Frequentie]],Transformatie!$B$4:$D$12,3,0)</f>
        <v>10</v>
      </c>
      <c r="R940" s="26">
        <f>IF(Tabel3[[#This Row],[M2 op basis van uitvoeringsmomenten]]=0,0,VLOOKUP(Tabel3[[#This Row],[Ruimte categorie]],'4. Normen &amp; Tarieven'!$C$8:$L$27,Tabel3[[#This Row],[Transformatie]],0))</f>
        <v>100</v>
      </c>
      <c r="S940" s="26"/>
      <c r="T940" s="26"/>
      <c r="U940" s="26"/>
      <c r="V940" s="172">
        <f>IF(Tabel3[[#This Row],[Prestatienorm inschrijver]]=0,0,Tabel3[[#This Row],[M2 op basis van uitvoeringsmomenten]]/Tabel3[[#This Row],[Prestatienorm inschrijver]])</f>
        <v>15.4</v>
      </c>
      <c r="W940" s="174">
        <f>Tabel3[[#This Row],[Aantal uur per jaar]]*$V$4</f>
        <v>15.4</v>
      </c>
      <c r="X940" s="76"/>
    </row>
    <row r="941" spans="1:24" ht="14.1" customHeight="1" x14ac:dyDescent="0.25">
      <c r="A941" s="210" t="str">
        <f>_xlfn.CONCAT(Tabel3[[#This Row],[Locatie]],Tabel3[[#This Row],[Vloergroep]])</f>
        <v>Heuvellaan dep.Lino</v>
      </c>
      <c r="C941" s="69" t="s">
        <v>421</v>
      </c>
      <c r="D941" s="70" t="s">
        <v>808</v>
      </c>
      <c r="E941" s="71" t="s">
        <v>69</v>
      </c>
      <c r="F941" s="72"/>
      <c r="G941" s="73" t="s">
        <v>68</v>
      </c>
      <c r="H941" s="73" t="s">
        <v>762</v>
      </c>
      <c r="I941" s="73" t="s">
        <v>17</v>
      </c>
      <c r="J941" s="73" t="s">
        <v>903</v>
      </c>
      <c r="K941" s="74">
        <v>8</v>
      </c>
      <c r="L941" s="157">
        <v>40</v>
      </c>
      <c r="M941" s="158" t="s">
        <v>886</v>
      </c>
      <c r="N941" s="158">
        <f>IF(Tabel3[[#This Row],[Uitvoerings-
momenten]]=0,0,Tabel3[[#This Row],[M2 vloer ]])</f>
        <v>0</v>
      </c>
      <c r="O9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1" s="151">
        <f>Tabel3[[#This Row],[M2 vloer ]]*Tabel3[[#This Row],[Uitvoerings-
momenten]]</f>
        <v>0</v>
      </c>
      <c r="Q941" s="165">
        <f>VLOOKUP(Tabel3[[#This Row],[Frequentie]],Transformatie!$B$4:$D$12,3,0)</f>
        <v>0</v>
      </c>
      <c r="R941" s="26">
        <f>IF(Tabel3[[#This Row],[M2 op basis van uitvoeringsmomenten]]=0,0,VLOOKUP(Tabel3[[#This Row],[Ruimte categorie]],'4. Normen &amp; Tarieven'!$C$8:$L$27,Tabel3[[#This Row],[Transformatie]],0))</f>
        <v>0</v>
      </c>
      <c r="S941" s="26"/>
      <c r="T941" s="26"/>
      <c r="U941" s="26"/>
      <c r="V941" s="172">
        <f>IF(Tabel3[[#This Row],[Prestatienorm inschrijver]]=0,0,Tabel3[[#This Row],[M2 op basis van uitvoeringsmomenten]]/Tabel3[[#This Row],[Prestatienorm inschrijver]])</f>
        <v>0</v>
      </c>
      <c r="W941" s="174">
        <f>Tabel3[[#This Row],[Aantal uur per jaar]]*$V$4</f>
        <v>0</v>
      </c>
      <c r="X941" s="76"/>
    </row>
    <row r="942" spans="1:24" ht="14.1" customHeight="1" x14ac:dyDescent="0.25">
      <c r="A942" s="210" t="str">
        <f>_xlfn.CONCAT(Tabel3[[#This Row],[Locatie]],Tabel3[[#This Row],[Vloergroep]])</f>
        <v>Heuvellaan dep.Harde vloer</v>
      </c>
      <c r="C942" s="69" t="s">
        <v>421</v>
      </c>
      <c r="D942" s="70" t="s">
        <v>808</v>
      </c>
      <c r="E942" s="71" t="s">
        <v>69</v>
      </c>
      <c r="F942" s="72" t="s">
        <v>386</v>
      </c>
      <c r="G942" s="73" t="s">
        <v>21</v>
      </c>
      <c r="H942" s="73" t="s">
        <v>759</v>
      </c>
      <c r="I942" s="73" t="s">
        <v>22</v>
      </c>
      <c r="J942" s="73" t="s">
        <v>902</v>
      </c>
      <c r="K942" s="74">
        <v>7.6</v>
      </c>
      <c r="L942" s="157">
        <v>40</v>
      </c>
      <c r="M942" s="158" t="s">
        <v>886</v>
      </c>
      <c r="N942" s="158">
        <f>IF(Tabel3[[#This Row],[Uitvoerings-
momenten]]=0,0,Tabel3[[#This Row],[M2 vloer ]])</f>
        <v>0</v>
      </c>
      <c r="O9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2" s="151">
        <f>Tabel3[[#This Row],[M2 vloer ]]*Tabel3[[#This Row],[Uitvoerings-
momenten]]</f>
        <v>0</v>
      </c>
      <c r="Q942" s="165">
        <f>VLOOKUP(Tabel3[[#This Row],[Frequentie]],Transformatie!$B$4:$D$12,3,0)</f>
        <v>0</v>
      </c>
      <c r="R942" s="26">
        <f>IF(Tabel3[[#This Row],[M2 op basis van uitvoeringsmomenten]]=0,0,VLOOKUP(Tabel3[[#This Row],[Ruimte categorie]],'4. Normen &amp; Tarieven'!$C$8:$L$27,Tabel3[[#This Row],[Transformatie]],0))</f>
        <v>0</v>
      </c>
      <c r="S942" s="26"/>
      <c r="T942" s="26"/>
      <c r="U942" s="26"/>
      <c r="V942" s="172">
        <f>IF(Tabel3[[#This Row],[Prestatienorm inschrijver]]=0,0,Tabel3[[#This Row],[M2 op basis van uitvoeringsmomenten]]/Tabel3[[#This Row],[Prestatienorm inschrijver]])</f>
        <v>0</v>
      </c>
      <c r="W942" s="174">
        <f>Tabel3[[#This Row],[Aantal uur per jaar]]*$V$4</f>
        <v>0</v>
      </c>
      <c r="X942" s="76"/>
    </row>
    <row r="943" spans="1:24" ht="14.1" customHeight="1" x14ac:dyDescent="0.25">
      <c r="A943" s="210" t="str">
        <f>_xlfn.CONCAT(Tabel3[[#This Row],[Locatie]],Tabel3[[#This Row],[Vloergroep]])</f>
        <v>Heuvellaan dep.Lino</v>
      </c>
      <c r="C943" s="69" t="s">
        <v>421</v>
      </c>
      <c r="D943" s="70" t="s">
        <v>808</v>
      </c>
      <c r="E943" s="71" t="s">
        <v>69</v>
      </c>
      <c r="F943" s="72" t="s">
        <v>387</v>
      </c>
      <c r="G943" s="70" t="s">
        <v>19</v>
      </c>
      <c r="H943" s="73" t="s">
        <v>761</v>
      </c>
      <c r="I943" s="73" t="s">
        <v>17</v>
      </c>
      <c r="J943" s="73" t="s">
        <v>903</v>
      </c>
      <c r="K943" s="74">
        <v>32.1</v>
      </c>
      <c r="L943" s="157">
        <v>40</v>
      </c>
      <c r="M943" s="158" t="s">
        <v>886</v>
      </c>
      <c r="N943" s="158">
        <f>IF(Tabel3[[#This Row],[Uitvoerings-
momenten]]=0,0,Tabel3[[#This Row],[M2 vloer ]])</f>
        <v>0</v>
      </c>
      <c r="O9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3" s="151">
        <f>Tabel3[[#This Row],[M2 vloer ]]*Tabel3[[#This Row],[Uitvoerings-
momenten]]</f>
        <v>0</v>
      </c>
      <c r="Q943" s="165">
        <f>VLOOKUP(Tabel3[[#This Row],[Frequentie]],Transformatie!$B$4:$D$12,3,0)</f>
        <v>0</v>
      </c>
      <c r="R943" s="26">
        <f>IF(Tabel3[[#This Row],[M2 op basis van uitvoeringsmomenten]]=0,0,VLOOKUP(Tabel3[[#This Row],[Ruimte categorie]],'4. Normen &amp; Tarieven'!$C$8:$L$27,Tabel3[[#This Row],[Transformatie]],0))</f>
        <v>0</v>
      </c>
      <c r="S943" s="26"/>
      <c r="T943" s="26"/>
      <c r="U943" s="26"/>
      <c r="V943" s="172">
        <f>IF(Tabel3[[#This Row],[Prestatienorm inschrijver]]=0,0,Tabel3[[#This Row],[M2 op basis van uitvoeringsmomenten]]/Tabel3[[#This Row],[Prestatienorm inschrijver]])</f>
        <v>0</v>
      </c>
      <c r="W943" s="174">
        <f>Tabel3[[#This Row],[Aantal uur per jaar]]*$V$4</f>
        <v>0</v>
      </c>
      <c r="X943" s="76"/>
    </row>
    <row r="944" spans="1:24" ht="14.1" customHeight="1" x14ac:dyDescent="0.25">
      <c r="A944" s="210" t="str">
        <f>_xlfn.CONCAT(Tabel3[[#This Row],[Locatie]],Tabel3[[#This Row],[Vloergroep]])</f>
        <v>Heuvellaan dep.Lino</v>
      </c>
      <c r="C944" s="69" t="s">
        <v>421</v>
      </c>
      <c r="D944" s="70" t="s">
        <v>808</v>
      </c>
      <c r="E944" s="71" t="s">
        <v>69</v>
      </c>
      <c r="F944" s="72" t="s">
        <v>388</v>
      </c>
      <c r="G944" s="73" t="s">
        <v>47</v>
      </c>
      <c r="H944" s="77" t="s">
        <v>758</v>
      </c>
      <c r="I944" s="73" t="s">
        <v>17</v>
      </c>
      <c r="J944" s="73" t="s">
        <v>903</v>
      </c>
      <c r="K944" s="74">
        <v>50</v>
      </c>
      <c r="L944" s="157">
        <v>40</v>
      </c>
      <c r="M944" s="158" t="s">
        <v>886</v>
      </c>
      <c r="N944" s="158">
        <f>IF(Tabel3[[#This Row],[Uitvoerings-
momenten]]=0,0,Tabel3[[#This Row],[M2 vloer ]])</f>
        <v>0</v>
      </c>
      <c r="O9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4" s="151">
        <f>Tabel3[[#This Row],[M2 vloer ]]*Tabel3[[#This Row],[Uitvoerings-
momenten]]</f>
        <v>0</v>
      </c>
      <c r="Q944" s="165">
        <f>VLOOKUP(Tabel3[[#This Row],[Frequentie]],Transformatie!$B$4:$D$12,3,0)</f>
        <v>0</v>
      </c>
      <c r="R944" s="26">
        <f>IF(Tabel3[[#This Row],[M2 op basis van uitvoeringsmomenten]]=0,0,VLOOKUP(Tabel3[[#This Row],[Ruimte categorie]],'4. Normen &amp; Tarieven'!$C$8:$L$27,Tabel3[[#This Row],[Transformatie]],0))</f>
        <v>0</v>
      </c>
      <c r="S944" s="26"/>
      <c r="T944" s="26"/>
      <c r="U944" s="26"/>
      <c r="V944" s="172">
        <f>IF(Tabel3[[#This Row],[Prestatienorm inschrijver]]=0,0,Tabel3[[#This Row],[M2 op basis van uitvoeringsmomenten]]/Tabel3[[#This Row],[Prestatienorm inschrijver]])</f>
        <v>0</v>
      </c>
      <c r="W944" s="174">
        <f>Tabel3[[#This Row],[Aantal uur per jaar]]*$V$4</f>
        <v>0</v>
      </c>
      <c r="X944" s="76"/>
    </row>
    <row r="945" spans="1:24" ht="14.1" customHeight="1" x14ac:dyDescent="0.25">
      <c r="A945" s="210" t="str">
        <f>_xlfn.CONCAT(Tabel3[[#This Row],[Locatie]],Tabel3[[#This Row],[Vloergroep]])</f>
        <v>Heuvellaan dep.Lino</v>
      </c>
      <c r="C945" s="69" t="s">
        <v>421</v>
      </c>
      <c r="D945" s="70" t="s">
        <v>808</v>
      </c>
      <c r="E945" s="71" t="s">
        <v>69</v>
      </c>
      <c r="F945" s="72" t="s">
        <v>389</v>
      </c>
      <c r="G945" s="73" t="s">
        <v>47</v>
      </c>
      <c r="H945" s="77" t="s">
        <v>758</v>
      </c>
      <c r="I945" s="73" t="s">
        <v>17</v>
      </c>
      <c r="J945" s="73" t="s">
        <v>903</v>
      </c>
      <c r="K945" s="74">
        <v>50</v>
      </c>
      <c r="L945" s="157">
        <v>40</v>
      </c>
      <c r="M945" s="158" t="s">
        <v>886</v>
      </c>
      <c r="N945" s="158">
        <f>IF(Tabel3[[#This Row],[Uitvoerings-
momenten]]=0,0,Tabel3[[#This Row],[M2 vloer ]])</f>
        <v>0</v>
      </c>
      <c r="O9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5" s="151">
        <f>Tabel3[[#This Row],[M2 vloer ]]*Tabel3[[#This Row],[Uitvoerings-
momenten]]</f>
        <v>0</v>
      </c>
      <c r="Q945" s="165">
        <f>VLOOKUP(Tabel3[[#This Row],[Frequentie]],Transformatie!$B$4:$D$12,3,0)</f>
        <v>0</v>
      </c>
      <c r="R945" s="26">
        <f>IF(Tabel3[[#This Row],[M2 op basis van uitvoeringsmomenten]]=0,0,VLOOKUP(Tabel3[[#This Row],[Ruimte categorie]],'4. Normen &amp; Tarieven'!$C$8:$L$27,Tabel3[[#This Row],[Transformatie]],0))</f>
        <v>0</v>
      </c>
      <c r="S945" s="26"/>
      <c r="T945" s="26"/>
      <c r="U945" s="26"/>
      <c r="V945" s="172">
        <f>IF(Tabel3[[#This Row],[Prestatienorm inschrijver]]=0,0,Tabel3[[#This Row],[M2 op basis van uitvoeringsmomenten]]/Tabel3[[#This Row],[Prestatienorm inschrijver]])</f>
        <v>0</v>
      </c>
      <c r="W945" s="174">
        <f>Tabel3[[#This Row],[Aantal uur per jaar]]*$V$4</f>
        <v>0</v>
      </c>
      <c r="X945" s="76"/>
    </row>
    <row r="946" spans="1:24" ht="14.1" customHeight="1" x14ac:dyDescent="0.25">
      <c r="A946" s="210" t="str">
        <f>_xlfn.CONCAT(Tabel3[[#This Row],[Locatie]],Tabel3[[#This Row],[Vloergroep]])</f>
        <v>Heuvellaan dep.Lino</v>
      </c>
      <c r="C946" s="69" t="s">
        <v>421</v>
      </c>
      <c r="D946" s="70" t="s">
        <v>808</v>
      </c>
      <c r="E946" s="71" t="s">
        <v>69</v>
      </c>
      <c r="F946" s="72" t="s">
        <v>390</v>
      </c>
      <c r="G946" s="73" t="s">
        <v>31</v>
      </c>
      <c r="H946" s="73" t="s">
        <v>815</v>
      </c>
      <c r="I946" s="73" t="s">
        <v>17</v>
      </c>
      <c r="J946" s="73" t="s">
        <v>903</v>
      </c>
      <c r="K946" s="74">
        <v>9.6999999999999993</v>
      </c>
      <c r="L946" s="157">
        <v>40</v>
      </c>
      <c r="M946" s="158" t="s">
        <v>886</v>
      </c>
      <c r="N946" s="158">
        <f>IF(Tabel3[[#This Row],[Uitvoerings-
momenten]]=0,0,Tabel3[[#This Row],[M2 vloer ]])</f>
        <v>0</v>
      </c>
      <c r="O9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6" s="151">
        <f>Tabel3[[#This Row],[M2 vloer ]]*Tabel3[[#This Row],[Uitvoerings-
momenten]]</f>
        <v>0</v>
      </c>
      <c r="Q946" s="165">
        <f>VLOOKUP(Tabel3[[#This Row],[Frequentie]],Transformatie!$B$4:$D$12,3,0)</f>
        <v>0</v>
      </c>
      <c r="R946" s="26">
        <f>IF(Tabel3[[#This Row],[M2 op basis van uitvoeringsmomenten]]=0,0,VLOOKUP(Tabel3[[#This Row],[Ruimte categorie]],'4. Normen &amp; Tarieven'!$C$8:$L$27,Tabel3[[#This Row],[Transformatie]],0))</f>
        <v>0</v>
      </c>
      <c r="S946" s="26"/>
      <c r="T946" s="26"/>
      <c r="U946" s="26"/>
      <c r="V946" s="172">
        <f>IF(Tabel3[[#This Row],[Prestatienorm inschrijver]]=0,0,Tabel3[[#This Row],[M2 op basis van uitvoeringsmomenten]]/Tabel3[[#This Row],[Prestatienorm inschrijver]])</f>
        <v>0</v>
      </c>
      <c r="W946" s="174">
        <f>Tabel3[[#This Row],[Aantal uur per jaar]]*$V$4</f>
        <v>0</v>
      </c>
      <c r="X946" s="76"/>
    </row>
    <row r="947" spans="1:24" ht="14.1" customHeight="1" x14ac:dyDescent="0.25">
      <c r="A947" s="210" t="str">
        <f>_xlfn.CONCAT(Tabel3[[#This Row],[Locatie]],Tabel3[[#This Row],[Vloergroep]])</f>
        <v>IKC OctowijsHarde vloer</v>
      </c>
      <c r="C947" s="69" t="s">
        <v>926</v>
      </c>
      <c r="D947" s="70" t="s">
        <v>809</v>
      </c>
      <c r="E947" s="71" t="s">
        <v>8</v>
      </c>
      <c r="F947" s="72" t="s">
        <v>9</v>
      </c>
      <c r="G947" s="73" t="s">
        <v>10</v>
      </c>
      <c r="H947" s="73" t="s">
        <v>821</v>
      </c>
      <c r="I947" s="73" t="s">
        <v>11</v>
      </c>
      <c r="J947" s="73" t="s">
        <v>902</v>
      </c>
      <c r="K947" s="74">
        <v>25</v>
      </c>
      <c r="L947" s="157">
        <v>40</v>
      </c>
      <c r="M947" s="158" t="s">
        <v>879</v>
      </c>
      <c r="N947" s="158">
        <f>IF(Tabel3[[#This Row],[Uitvoerings-
momenten]]=0,0,Tabel3[[#This Row],[M2 vloer ]])</f>
        <v>25</v>
      </c>
      <c r="O9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7" s="151">
        <f>Tabel3[[#This Row],[M2 vloer ]]*Tabel3[[#This Row],[Uitvoerings-
momenten]]</f>
        <v>5000</v>
      </c>
      <c r="Q947" s="165">
        <f>VLOOKUP(Tabel3[[#This Row],[Frequentie]],Transformatie!$B$4:$D$12,3,0)</f>
        <v>10</v>
      </c>
      <c r="R947" s="26">
        <f>IF(Tabel3[[#This Row],[M2 op basis van uitvoeringsmomenten]]=0,0,VLOOKUP(Tabel3[[#This Row],[Ruimte categorie]],'4. Normen &amp; Tarieven'!$C$8:$L$27,Tabel3[[#This Row],[Transformatie]],0))</f>
        <v>100</v>
      </c>
      <c r="S947" s="26"/>
      <c r="T947" s="26"/>
      <c r="U947" s="26"/>
      <c r="V947" s="172">
        <f>IF(Tabel3[[#This Row],[Prestatienorm inschrijver]]=0,0,Tabel3[[#This Row],[M2 op basis van uitvoeringsmomenten]]/Tabel3[[#This Row],[Prestatienorm inschrijver]])</f>
        <v>50</v>
      </c>
      <c r="W947" s="174">
        <f>Tabel3[[#This Row],[Aantal uur per jaar]]*$V$4</f>
        <v>50</v>
      </c>
      <c r="X947" s="76"/>
    </row>
    <row r="948" spans="1:24" ht="14.1" customHeight="1" x14ac:dyDescent="0.25">
      <c r="A948" s="210" t="str">
        <f>_xlfn.CONCAT(Tabel3[[#This Row],[Locatie]],Tabel3[[#This Row],[Vloergroep]])</f>
        <v>IKC OctowijsLino</v>
      </c>
      <c r="C948" s="69" t="s">
        <v>926</v>
      </c>
      <c r="D948" s="70" t="s">
        <v>809</v>
      </c>
      <c r="E948" s="71" t="s">
        <v>8</v>
      </c>
      <c r="F948" s="72" t="s">
        <v>12</v>
      </c>
      <c r="G948" s="73" t="s">
        <v>41</v>
      </c>
      <c r="H948" s="73" t="s">
        <v>658</v>
      </c>
      <c r="I948" s="73" t="s">
        <v>17</v>
      </c>
      <c r="J948" s="73" t="s">
        <v>903</v>
      </c>
      <c r="K948" s="74">
        <v>73.099999999999994</v>
      </c>
      <c r="L948" s="157">
        <v>40</v>
      </c>
      <c r="M948" s="158" t="s">
        <v>879</v>
      </c>
      <c r="N948" s="158">
        <f>IF(Tabel3[[#This Row],[Uitvoerings-
momenten]]=0,0,Tabel3[[#This Row],[M2 vloer ]])</f>
        <v>73.099999999999994</v>
      </c>
      <c r="O9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8" s="151">
        <f>Tabel3[[#This Row],[M2 vloer ]]*Tabel3[[#This Row],[Uitvoerings-
momenten]]</f>
        <v>14619.999999999998</v>
      </c>
      <c r="Q948" s="165">
        <f>VLOOKUP(Tabel3[[#This Row],[Frequentie]],Transformatie!$B$4:$D$12,3,0)</f>
        <v>10</v>
      </c>
      <c r="R948" s="26">
        <f>IF(Tabel3[[#This Row],[M2 op basis van uitvoeringsmomenten]]=0,0,VLOOKUP(Tabel3[[#This Row],[Ruimte categorie]],'4. Normen &amp; Tarieven'!$C$8:$L$27,Tabel3[[#This Row],[Transformatie]],0))</f>
        <v>100</v>
      </c>
      <c r="S948" s="26"/>
      <c r="T948" s="26"/>
      <c r="U948" s="26"/>
      <c r="V948" s="172">
        <f>IF(Tabel3[[#This Row],[Prestatienorm inschrijver]]=0,0,Tabel3[[#This Row],[M2 op basis van uitvoeringsmomenten]]/Tabel3[[#This Row],[Prestatienorm inschrijver]])</f>
        <v>146.19999999999999</v>
      </c>
      <c r="W948" s="174">
        <f>Tabel3[[#This Row],[Aantal uur per jaar]]*$V$4</f>
        <v>146.19999999999999</v>
      </c>
      <c r="X948" s="76"/>
    </row>
    <row r="949" spans="1:24" ht="14.1" customHeight="1" x14ac:dyDescent="0.25">
      <c r="A949" s="210" t="str">
        <f>_xlfn.CONCAT(Tabel3[[#This Row],[Locatie]],Tabel3[[#This Row],[Vloergroep]])</f>
        <v>IKC OctowijsLino</v>
      </c>
      <c r="C949" s="69" t="s">
        <v>926</v>
      </c>
      <c r="D949" s="70" t="s">
        <v>809</v>
      </c>
      <c r="E949" s="71" t="s">
        <v>8</v>
      </c>
      <c r="F949" s="72" t="s">
        <v>15</v>
      </c>
      <c r="G949" s="73" t="s">
        <v>41</v>
      </c>
      <c r="H949" s="73" t="s">
        <v>658</v>
      </c>
      <c r="I949" s="73" t="s">
        <v>17</v>
      </c>
      <c r="J949" s="73" t="s">
        <v>903</v>
      </c>
      <c r="K949" s="74">
        <v>73.599999999999994</v>
      </c>
      <c r="L949" s="157">
        <v>40</v>
      </c>
      <c r="M949" s="158" t="s">
        <v>879</v>
      </c>
      <c r="N949" s="158">
        <f>IF(Tabel3[[#This Row],[Uitvoerings-
momenten]]=0,0,Tabel3[[#This Row],[M2 vloer ]])</f>
        <v>73.599999999999994</v>
      </c>
      <c r="O9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9" s="151">
        <f>Tabel3[[#This Row],[M2 vloer ]]*Tabel3[[#This Row],[Uitvoerings-
momenten]]</f>
        <v>14719.999999999998</v>
      </c>
      <c r="Q949" s="165">
        <f>VLOOKUP(Tabel3[[#This Row],[Frequentie]],Transformatie!$B$4:$D$12,3,0)</f>
        <v>10</v>
      </c>
      <c r="R949" s="26">
        <f>IF(Tabel3[[#This Row],[M2 op basis van uitvoeringsmomenten]]=0,0,VLOOKUP(Tabel3[[#This Row],[Ruimte categorie]],'4. Normen &amp; Tarieven'!$C$8:$L$27,Tabel3[[#This Row],[Transformatie]],0))</f>
        <v>100</v>
      </c>
      <c r="S949" s="26"/>
      <c r="T949" s="26"/>
      <c r="U949" s="26"/>
      <c r="V949" s="172">
        <f>IF(Tabel3[[#This Row],[Prestatienorm inschrijver]]=0,0,Tabel3[[#This Row],[M2 op basis van uitvoeringsmomenten]]/Tabel3[[#This Row],[Prestatienorm inschrijver]])</f>
        <v>147.19999999999999</v>
      </c>
      <c r="W949" s="174">
        <f>Tabel3[[#This Row],[Aantal uur per jaar]]*$V$4</f>
        <v>147.19999999999999</v>
      </c>
      <c r="X949" s="76"/>
    </row>
    <row r="950" spans="1:24" ht="14.1" customHeight="1" x14ac:dyDescent="0.25">
      <c r="A950" s="210" t="str">
        <f>_xlfn.CONCAT(Tabel3[[#This Row],[Locatie]],Tabel3[[#This Row],[Vloergroep]])</f>
        <v>IKC OctowijsLino</v>
      </c>
      <c r="C950" s="69" t="s">
        <v>926</v>
      </c>
      <c r="D950" s="70" t="s">
        <v>809</v>
      </c>
      <c r="E950" s="71" t="s">
        <v>8</v>
      </c>
      <c r="F950" s="72" t="s">
        <v>18</v>
      </c>
      <c r="G950" s="73" t="s">
        <v>41</v>
      </c>
      <c r="H950" s="73" t="s">
        <v>658</v>
      </c>
      <c r="I950" s="73" t="s">
        <v>17</v>
      </c>
      <c r="J950" s="73" t="s">
        <v>903</v>
      </c>
      <c r="K950" s="74">
        <v>71.900000000000006</v>
      </c>
      <c r="L950" s="157">
        <v>40</v>
      </c>
      <c r="M950" s="158" t="s">
        <v>879</v>
      </c>
      <c r="N950" s="158">
        <f>IF(Tabel3[[#This Row],[Uitvoerings-
momenten]]=0,0,Tabel3[[#This Row],[M2 vloer ]])</f>
        <v>71.900000000000006</v>
      </c>
      <c r="O9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0" s="151">
        <f>Tabel3[[#This Row],[M2 vloer ]]*Tabel3[[#This Row],[Uitvoerings-
momenten]]</f>
        <v>14380.000000000002</v>
      </c>
      <c r="Q950" s="165">
        <f>VLOOKUP(Tabel3[[#This Row],[Frequentie]],Transformatie!$B$4:$D$12,3,0)</f>
        <v>10</v>
      </c>
      <c r="R950" s="26">
        <f>IF(Tabel3[[#This Row],[M2 op basis van uitvoeringsmomenten]]=0,0,VLOOKUP(Tabel3[[#This Row],[Ruimte categorie]],'4. Normen &amp; Tarieven'!$C$8:$L$27,Tabel3[[#This Row],[Transformatie]],0))</f>
        <v>100</v>
      </c>
      <c r="S950" s="26"/>
      <c r="T950" s="26"/>
      <c r="U950" s="26"/>
      <c r="V950" s="172">
        <f>IF(Tabel3[[#This Row],[Prestatienorm inschrijver]]=0,0,Tabel3[[#This Row],[M2 op basis van uitvoeringsmomenten]]/Tabel3[[#This Row],[Prestatienorm inschrijver]])</f>
        <v>143.80000000000001</v>
      </c>
      <c r="W950" s="174">
        <f>Tabel3[[#This Row],[Aantal uur per jaar]]*$V$4</f>
        <v>143.80000000000001</v>
      </c>
      <c r="X950" s="76"/>
    </row>
    <row r="951" spans="1:24" ht="14.1" customHeight="1" x14ac:dyDescent="0.25">
      <c r="A951" s="210" t="str">
        <f>_xlfn.CONCAT(Tabel3[[#This Row],[Locatie]],Tabel3[[#This Row],[Vloergroep]])</f>
        <v>IKC OctowijsLino</v>
      </c>
      <c r="C951" s="69" t="s">
        <v>926</v>
      </c>
      <c r="D951" s="70" t="s">
        <v>809</v>
      </c>
      <c r="E951" s="71" t="s">
        <v>8</v>
      </c>
      <c r="F951" s="72" t="s">
        <v>20</v>
      </c>
      <c r="G951" s="73" t="s">
        <v>94</v>
      </c>
      <c r="H951" s="73" t="s">
        <v>817</v>
      </c>
      <c r="I951" s="73" t="s">
        <v>17</v>
      </c>
      <c r="J951" s="73" t="s">
        <v>903</v>
      </c>
      <c r="K951" s="74">
        <v>115.1</v>
      </c>
      <c r="L951" s="157">
        <v>40</v>
      </c>
      <c r="M951" s="158" t="s">
        <v>879</v>
      </c>
      <c r="N951" s="158">
        <f>IF(Tabel3[[#This Row],[Uitvoerings-
momenten]]=0,0,Tabel3[[#This Row],[M2 vloer ]])</f>
        <v>115.1</v>
      </c>
      <c r="O9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1" s="151">
        <f>Tabel3[[#This Row],[M2 vloer ]]*Tabel3[[#This Row],[Uitvoerings-
momenten]]</f>
        <v>23020</v>
      </c>
      <c r="Q951" s="165">
        <f>VLOOKUP(Tabel3[[#This Row],[Frequentie]],Transformatie!$B$4:$D$12,3,0)</f>
        <v>10</v>
      </c>
      <c r="R951" s="26">
        <f>IF(Tabel3[[#This Row],[M2 op basis van uitvoeringsmomenten]]=0,0,VLOOKUP(Tabel3[[#This Row],[Ruimte categorie]],'4. Normen &amp; Tarieven'!$C$8:$L$27,Tabel3[[#This Row],[Transformatie]],0))</f>
        <v>100</v>
      </c>
      <c r="S951" s="26"/>
      <c r="T951" s="26"/>
      <c r="U951" s="26"/>
      <c r="V951" s="172">
        <f>IF(Tabel3[[#This Row],[Prestatienorm inschrijver]]=0,0,Tabel3[[#This Row],[M2 op basis van uitvoeringsmomenten]]/Tabel3[[#This Row],[Prestatienorm inschrijver]])</f>
        <v>230.2</v>
      </c>
      <c r="W951" s="174">
        <f>Tabel3[[#This Row],[Aantal uur per jaar]]*$V$4</f>
        <v>230.2</v>
      </c>
      <c r="X951" s="76"/>
    </row>
    <row r="952" spans="1:24" ht="14.1" customHeight="1" x14ac:dyDescent="0.25">
      <c r="A952" s="210" t="str">
        <f>_xlfn.CONCAT(Tabel3[[#This Row],[Locatie]],Tabel3[[#This Row],[Vloergroep]])</f>
        <v>IKC OctowijsLino</v>
      </c>
      <c r="C952" s="69" t="s">
        <v>926</v>
      </c>
      <c r="D952" s="70" t="s">
        <v>809</v>
      </c>
      <c r="E952" s="71" t="s">
        <v>8</v>
      </c>
      <c r="F952" s="72" t="s">
        <v>23</v>
      </c>
      <c r="G952" s="73" t="s">
        <v>47</v>
      </c>
      <c r="H952" s="77" t="s">
        <v>758</v>
      </c>
      <c r="I952" s="73" t="s">
        <v>17</v>
      </c>
      <c r="J952" s="73" t="s">
        <v>903</v>
      </c>
      <c r="K952" s="74">
        <v>72.5</v>
      </c>
      <c r="L952" s="157">
        <v>40</v>
      </c>
      <c r="M952" s="158" t="s">
        <v>879</v>
      </c>
      <c r="N952" s="158">
        <f>IF(Tabel3[[#This Row],[Uitvoerings-
momenten]]=0,0,Tabel3[[#This Row],[M2 vloer ]])</f>
        <v>72.5</v>
      </c>
      <c r="O9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2" s="151">
        <f>Tabel3[[#This Row],[M2 vloer ]]*Tabel3[[#This Row],[Uitvoerings-
momenten]]</f>
        <v>14500</v>
      </c>
      <c r="Q952" s="165">
        <f>VLOOKUP(Tabel3[[#This Row],[Frequentie]],Transformatie!$B$4:$D$12,3,0)</f>
        <v>10</v>
      </c>
      <c r="R952" s="26">
        <f>IF(Tabel3[[#This Row],[M2 op basis van uitvoeringsmomenten]]=0,0,VLOOKUP(Tabel3[[#This Row],[Ruimte categorie]],'4. Normen &amp; Tarieven'!$C$8:$L$27,Tabel3[[#This Row],[Transformatie]],0))</f>
        <v>100</v>
      </c>
      <c r="S952" s="26"/>
      <c r="T952" s="26"/>
      <c r="U952" s="26"/>
      <c r="V952" s="172">
        <f>IF(Tabel3[[#This Row],[Prestatienorm inschrijver]]=0,0,Tabel3[[#This Row],[M2 op basis van uitvoeringsmomenten]]/Tabel3[[#This Row],[Prestatienorm inschrijver]])</f>
        <v>145</v>
      </c>
      <c r="W952" s="174">
        <f>Tabel3[[#This Row],[Aantal uur per jaar]]*$V$4</f>
        <v>145</v>
      </c>
      <c r="X952" s="76"/>
    </row>
    <row r="953" spans="1:24" ht="14.1" customHeight="1" x14ac:dyDescent="0.25">
      <c r="A953" s="210" t="str">
        <f>_xlfn.CONCAT(Tabel3[[#This Row],[Locatie]],Tabel3[[#This Row],[Vloergroep]])</f>
        <v>IKC OctowijsLino</v>
      </c>
      <c r="C953" s="69" t="s">
        <v>926</v>
      </c>
      <c r="D953" s="70" t="s">
        <v>809</v>
      </c>
      <c r="E953" s="71" t="s">
        <v>8</v>
      </c>
      <c r="F953" s="72" t="s">
        <v>26</v>
      </c>
      <c r="G953" s="73" t="s">
        <v>47</v>
      </c>
      <c r="H953" s="77" t="s">
        <v>758</v>
      </c>
      <c r="I953" s="73" t="s">
        <v>17</v>
      </c>
      <c r="J953" s="73" t="s">
        <v>903</v>
      </c>
      <c r="K953" s="74">
        <v>72.8</v>
      </c>
      <c r="L953" s="157">
        <v>40</v>
      </c>
      <c r="M953" s="158" t="s">
        <v>879</v>
      </c>
      <c r="N953" s="158">
        <f>IF(Tabel3[[#This Row],[Uitvoerings-
momenten]]=0,0,Tabel3[[#This Row],[M2 vloer ]])</f>
        <v>72.8</v>
      </c>
      <c r="O9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3" s="151">
        <f>Tabel3[[#This Row],[M2 vloer ]]*Tabel3[[#This Row],[Uitvoerings-
momenten]]</f>
        <v>14560</v>
      </c>
      <c r="Q953" s="165">
        <f>VLOOKUP(Tabel3[[#This Row],[Frequentie]],Transformatie!$B$4:$D$12,3,0)</f>
        <v>10</v>
      </c>
      <c r="R953" s="26">
        <f>IF(Tabel3[[#This Row],[M2 op basis van uitvoeringsmomenten]]=0,0,VLOOKUP(Tabel3[[#This Row],[Ruimte categorie]],'4. Normen &amp; Tarieven'!$C$8:$L$27,Tabel3[[#This Row],[Transformatie]],0))</f>
        <v>100</v>
      </c>
      <c r="S953" s="26"/>
      <c r="T953" s="26"/>
      <c r="U953" s="26"/>
      <c r="V953" s="172">
        <f>IF(Tabel3[[#This Row],[Prestatienorm inschrijver]]=0,0,Tabel3[[#This Row],[M2 op basis van uitvoeringsmomenten]]/Tabel3[[#This Row],[Prestatienorm inschrijver]])</f>
        <v>145.6</v>
      </c>
      <c r="W953" s="174">
        <f>Tabel3[[#This Row],[Aantal uur per jaar]]*$V$4</f>
        <v>145.6</v>
      </c>
      <c r="X953" s="76"/>
    </row>
    <row r="954" spans="1:24" ht="14.1" customHeight="1" x14ac:dyDescent="0.25">
      <c r="A954" s="210" t="str">
        <f>_xlfn.CONCAT(Tabel3[[#This Row],[Locatie]],Tabel3[[#This Row],[Vloergroep]])</f>
        <v>IKC OctowijsLino</v>
      </c>
      <c r="C954" s="69" t="s">
        <v>926</v>
      </c>
      <c r="D954" s="70" t="s">
        <v>809</v>
      </c>
      <c r="E954" s="71" t="s">
        <v>8</v>
      </c>
      <c r="F954" s="72" t="s">
        <v>28</v>
      </c>
      <c r="G954" s="73" t="s">
        <v>51</v>
      </c>
      <c r="H954" s="73" t="s">
        <v>756</v>
      </c>
      <c r="I954" s="73" t="s">
        <v>17</v>
      </c>
      <c r="J954" s="73" t="s">
        <v>903</v>
      </c>
      <c r="K954" s="74">
        <v>4.8</v>
      </c>
      <c r="L954" s="157">
        <v>40</v>
      </c>
      <c r="M954" s="158" t="s">
        <v>886</v>
      </c>
      <c r="N954" s="158">
        <f>IF(Tabel3[[#This Row],[Uitvoerings-
momenten]]=0,0,Tabel3[[#This Row],[M2 vloer ]])</f>
        <v>0</v>
      </c>
      <c r="O9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4" s="151">
        <f>Tabel3[[#This Row],[M2 vloer ]]*Tabel3[[#This Row],[Uitvoerings-
momenten]]</f>
        <v>0</v>
      </c>
      <c r="Q954" s="165">
        <f>VLOOKUP(Tabel3[[#This Row],[Frequentie]],Transformatie!$B$4:$D$12,3,0)</f>
        <v>0</v>
      </c>
      <c r="R954" s="26">
        <f>IF(Tabel3[[#This Row],[M2 op basis van uitvoeringsmomenten]]=0,0,VLOOKUP(Tabel3[[#This Row],[Ruimte categorie]],'4. Normen &amp; Tarieven'!$C$8:$L$27,Tabel3[[#This Row],[Transformatie]],0))</f>
        <v>0</v>
      </c>
      <c r="S954" s="26"/>
      <c r="T954" s="26"/>
      <c r="U954" s="26"/>
      <c r="V954" s="172">
        <f>IF(Tabel3[[#This Row],[Prestatienorm inschrijver]]=0,0,Tabel3[[#This Row],[M2 op basis van uitvoeringsmomenten]]/Tabel3[[#This Row],[Prestatienorm inschrijver]])</f>
        <v>0</v>
      </c>
      <c r="W954" s="174">
        <f>Tabel3[[#This Row],[Aantal uur per jaar]]*$V$4</f>
        <v>0</v>
      </c>
      <c r="X954" s="76"/>
    </row>
    <row r="955" spans="1:24" ht="14.1" customHeight="1" x14ac:dyDescent="0.25">
      <c r="A955" s="210" t="str">
        <f>_xlfn.CONCAT(Tabel3[[#This Row],[Locatie]],Tabel3[[#This Row],[Vloergroep]])</f>
        <v>IKC OctowijsLino</v>
      </c>
      <c r="C955" s="69" t="s">
        <v>926</v>
      </c>
      <c r="D955" s="70" t="s">
        <v>809</v>
      </c>
      <c r="E955" s="71" t="s">
        <v>8</v>
      </c>
      <c r="F955" s="72" t="s">
        <v>30</v>
      </c>
      <c r="G955" s="73" t="s">
        <v>159</v>
      </c>
      <c r="H955" s="73" t="s">
        <v>756</v>
      </c>
      <c r="I955" s="73" t="s">
        <v>17</v>
      </c>
      <c r="J955" s="73" t="s">
        <v>903</v>
      </c>
      <c r="K955" s="74">
        <v>1</v>
      </c>
      <c r="L955" s="157">
        <v>40</v>
      </c>
      <c r="M955" s="158" t="s">
        <v>886</v>
      </c>
      <c r="N955" s="158">
        <f>IF(Tabel3[[#This Row],[Uitvoerings-
momenten]]=0,0,Tabel3[[#This Row],[M2 vloer ]])</f>
        <v>0</v>
      </c>
      <c r="O9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5" s="151">
        <f>Tabel3[[#This Row],[M2 vloer ]]*Tabel3[[#This Row],[Uitvoerings-
momenten]]</f>
        <v>0</v>
      </c>
      <c r="Q955" s="165">
        <f>VLOOKUP(Tabel3[[#This Row],[Frequentie]],Transformatie!$B$4:$D$12,3,0)</f>
        <v>0</v>
      </c>
      <c r="R955" s="26">
        <f>IF(Tabel3[[#This Row],[M2 op basis van uitvoeringsmomenten]]=0,0,VLOOKUP(Tabel3[[#This Row],[Ruimte categorie]],'4. Normen &amp; Tarieven'!$C$8:$L$27,Tabel3[[#This Row],[Transformatie]],0))</f>
        <v>0</v>
      </c>
      <c r="S955" s="26"/>
      <c r="T955" s="26"/>
      <c r="U955" s="26"/>
      <c r="V955" s="172">
        <f>IF(Tabel3[[#This Row],[Prestatienorm inschrijver]]=0,0,Tabel3[[#This Row],[M2 op basis van uitvoeringsmomenten]]/Tabel3[[#This Row],[Prestatienorm inschrijver]])</f>
        <v>0</v>
      </c>
      <c r="W955" s="174">
        <f>Tabel3[[#This Row],[Aantal uur per jaar]]*$V$4</f>
        <v>0</v>
      </c>
      <c r="X955" s="76"/>
    </row>
    <row r="956" spans="1:24" ht="14.1" customHeight="1" x14ac:dyDescent="0.25">
      <c r="A956" s="210" t="str">
        <f>_xlfn.CONCAT(Tabel3[[#This Row],[Locatie]],Tabel3[[#This Row],[Vloergroep]])</f>
        <v>IKC OctowijsLino</v>
      </c>
      <c r="C956" s="69" t="s">
        <v>926</v>
      </c>
      <c r="D956" s="70" t="s">
        <v>809</v>
      </c>
      <c r="E956" s="71" t="s">
        <v>8</v>
      </c>
      <c r="F956" s="72" t="s">
        <v>34</v>
      </c>
      <c r="G956" s="70" t="s">
        <v>19</v>
      </c>
      <c r="H956" s="73" t="s">
        <v>761</v>
      </c>
      <c r="I956" s="73" t="s">
        <v>17</v>
      </c>
      <c r="J956" s="73" t="s">
        <v>903</v>
      </c>
      <c r="K956" s="74">
        <v>30.1</v>
      </c>
      <c r="L956" s="157">
        <v>40</v>
      </c>
      <c r="M956" s="158" t="s">
        <v>879</v>
      </c>
      <c r="N956" s="158">
        <f>IF(Tabel3[[#This Row],[Uitvoerings-
momenten]]=0,0,Tabel3[[#This Row],[M2 vloer ]])</f>
        <v>30.1</v>
      </c>
      <c r="O9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6" s="151">
        <f>Tabel3[[#This Row],[M2 vloer ]]*Tabel3[[#This Row],[Uitvoerings-
momenten]]</f>
        <v>6020</v>
      </c>
      <c r="Q956" s="165">
        <f>VLOOKUP(Tabel3[[#This Row],[Frequentie]],Transformatie!$B$4:$D$12,3,0)</f>
        <v>10</v>
      </c>
      <c r="R956" s="26">
        <f>IF(Tabel3[[#This Row],[M2 op basis van uitvoeringsmomenten]]=0,0,VLOOKUP(Tabel3[[#This Row],[Ruimte categorie]],'4. Normen &amp; Tarieven'!$C$8:$L$27,Tabel3[[#This Row],[Transformatie]],0))</f>
        <v>100</v>
      </c>
      <c r="S956" s="26"/>
      <c r="T956" s="26"/>
      <c r="U956" s="26"/>
      <c r="V956" s="172">
        <f>IF(Tabel3[[#This Row],[Prestatienorm inschrijver]]=0,0,Tabel3[[#This Row],[M2 op basis van uitvoeringsmomenten]]/Tabel3[[#This Row],[Prestatienorm inschrijver]])</f>
        <v>60.2</v>
      </c>
      <c r="W956" s="174">
        <f>Tabel3[[#This Row],[Aantal uur per jaar]]*$V$4</f>
        <v>60.2</v>
      </c>
      <c r="X956" s="78"/>
    </row>
    <row r="957" spans="1:24" ht="14.1" customHeight="1" x14ac:dyDescent="0.25">
      <c r="A957" s="210" t="str">
        <f>_xlfn.CONCAT(Tabel3[[#This Row],[Locatie]],Tabel3[[#This Row],[Vloergroep]])</f>
        <v>IKC OctowijsSportvloer</v>
      </c>
      <c r="C957" s="69" t="s">
        <v>926</v>
      </c>
      <c r="D957" s="70" t="s">
        <v>809</v>
      </c>
      <c r="E957" s="71" t="s">
        <v>8</v>
      </c>
      <c r="F957" s="72" t="s">
        <v>36</v>
      </c>
      <c r="G957" s="73" t="s">
        <v>153</v>
      </c>
      <c r="H957" s="73" t="s">
        <v>817</v>
      </c>
      <c r="I957" s="73" t="s">
        <v>219</v>
      </c>
      <c r="J957" s="73" t="s">
        <v>219</v>
      </c>
      <c r="K957" s="74">
        <v>90.5</v>
      </c>
      <c r="L957" s="157">
        <v>40</v>
      </c>
      <c r="M957" s="158" t="s">
        <v>879</v>
      </c>
      <c r="N957" s="158">
        <f>IF(Tabel3[[#This Row],[Uitvoerings-
momenten]]=0,0,Tabel3[[#This Row],[M2 vloer ]])</f>
        <v>90.5</v>
      </c>
      <c r="O9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7" s="151">
        <f>Tabel3[[#This Row],[M2 vloer ]]*Tabel3[[#This Row],[Uitvoerings-
momenten]]</f>
        <v>18100</v>
      </c>
      <c r="Q957" s="165">
        <f>VLOOKUP(Tabel3[[#This Row],[Frequentie]],Transformatie!$B$4:$D$12,3,0)</f>
        <v>10</v>
      </c>
      <c r="R957" s="26">
        <f>IF(Tabel3[[#This Row],[M2 op basis van uitvoeringsmomenten]]=0,0,VLOOKUP(Tabel3[[#This Row],[Ruimte categorie]],'4. Normen &amp; Tarieven'!$C$8:$L$27,Tabel3[[#This Row],[Transformatie]],0))</f>
        <v>100</v>
      </c>
      <c r="S957" s="26"/>
      <c r="T957" s="26"/>
      <c r="U957" s="26"/>
      <c r="V957" s="172">
        <f>IF(Tabel3[[#This Row],[Prestatienorm inschrijver]]=0,0,Tabel3[[#This Row],[M2 op basis van uitvoeringsmomenten]]/Tabel3[[#This Row],[Prestatienorm inschrijver]])</f>
        <v>181</v>
      </c>
      <c r="W957" s="174">
        <f>Tabel3[[#This Row],[Aantal uur per jaar]]*$V$4</f>
        <v>181</v>
      </c>
      <c r="X957" s="76"/>
    </row>
    <row r="958" spans="1:24" ht="14.1" customHeight="1" x14ac:dyDescent="0.25">
      <c r="A958" s="210" t="str">
        <f>_xlfn.CONCAT(Tabel3[[#This Row],[Locatie]],Tabel3[[#This Row],[Vloergroep]])</f>
        <v>IKC OctowijsHarde vloer</v>
      </c>
      <c r="C958" s="69" t="s">
        <v>926</v>
      </c>
      <c r="D958" s="70" t="s">
        <v>809</v>
      </c>
      <c r="E958" s="71" t="s">
        <v>8</v>
      </c>
      <c r="F958" s="72" t="s">
        <v>38</v>
      </c>
      <c r="G958" s="73" t="s">
        <v>21</v>
      </c>
      <c r="H958" s="73" t="s">
        <v>760</v>
      </c>
      <c r="I958" s="73" t="s">
        <v>22</v>
      </c>
      <c r="J958" s="73" t="s">
        <v>902</v>
      </c>
      <c r="K958" s="74">
        <v>6.7</v>
      </c>
      <c r="L958" s="157">
        <v>40</v>
      </c>
      <c r="M958" s="158" t="s">
        <v>879</v>
      </c>
      <c r="N958" s="158">
        <f>IF(Tabel3[[#This Row],[Uitvoerings-
momenten]]=0,0,Tabel3[[#This Row],[M2 vloer ]])</f>
        <v>6.7</v>
      </c>
      <c r="O9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8" s="151">
        <f>Tabel3[[#This Row],[M2 vloer ]]*Tabel3[[#This Row],[Uitvoerings-
momenten]]</f>
        <v>1340</v>
      </c>
      <c r="Q958" s="165">
        <f>VLOOKUP(Tabel3[[#This Row],[Frequentie]],Transformatie!$B$4:$D$12,3,0)</f>
        <v>10</v>
      </c>
      <c r="R958" s="26">
        <f>IF(Tabel3[[#This Row],[M2 op basis van uitvoeringsmomenten]]=0,0,VLOOKUP(Tabel3[[#This Row],[Ruimte categorie]],'4. Normen &amp; Tarieven'!$C$8:$L$27,Tabel3[[#This Row],[Transformatie]],0))</f>
        <v>100</v>
      </c>
      <c r="S958" s="26"/>
      <c r="T958" s="26"/>
      <c r="U958" s="26"/>
      <c r="V958" s="172">
        <f>IF(Tabel3[[#This Row],[Prestatienorm inschrijver]]=0,0,Tabel3[[#This Row],[M2 op basis van uitvoeringsmomenten]]/Tabel3[[#This Row],[Prestatienorm inschrijver]])</f>
        <v>13.4</v>
      </c>
      <c r="W958" s="174">
        <f>Tabel3[[#This Row],[Aantal uur per jaar]]*$V$4</f>
        <v>13.4</v>
      </c>
      <c r="X958" s="76"/>
    </row>
    <row r="959" spans="1:24" ht="14.1" customHeight="1" x14ac:dyDescent="0.25">
      <c r="A959" s="210" t="str">
        <f>_xlfn.CONCAT(Tabel3[[#This Row],[Locatie]],Tabel3[[#This Row],[Vloergroep]])</f>
        <v>IKC OctowijsLino</v>
      </c>
      <c r="C959" s="69" t="s">
        <v>926</v>
      </c>
      <c r="D959" s="70" t="s">
        <v>809</v>
      </c>
      <c r="E959" s="71" t="s">
        <v>8</v>
      </c>
      <c r="F959" s="72" t="s">
        <v>40</v>
      </c>
      <c r="G959" s="73" t="s">
        <v>64</v>
      </c>
      <c r="H959" s="73" t="s">
        <v>756</v>
      </c>
      <c r="I959" s="73" t="s">
        <v>17</v>
      </c>
      <c r="J959" s="73" t="s">
        <v>903</v>
      </c>
      <c r="K959" s="74">
        <v>11.4</v>
      </c>
      <c r="L959" s="157">
        <v>40</v>
      </c>
      <c r="M959" s="158" t="s">
        <v>875</v>
      </c>
      <c r="N959" s="158">
        <f>IF(Tabel3[[#This Row],[Uitvoerings-
momenten]]=0,0,Tabel3[[#This Row],[M2 vloer ]])</f>
        <v>11.4</v>
      </c>
      <c r="O9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959" s="151">
        <f>Tabel3[[#This Row],[M2 vloer ]]*Tabel3[[#This Row],[Uitvoerings-
momenten]]</f>
        <v>456</v>
      </c>
      <c r="Q959" s="165">
        <f>VLOOKUP(Tabel3[[#This Row],[Frequentie]],Transformatie!$B$4:$D$12,3,0)</f>
        <v>6</v>
      </c>
      <c r="R959" s="26">
        <f>IF(Tabel3[[#This Row],[M2 op basis van uitvoeringsmomenten]]=0,0,VLOOKUP(Tabel3[[#This Row],[Ruimte categorie]],'4. Normen &amp; Tarieven'!$C$8:$L$27,Tabel3[[#This Row],[Transformatie]],0))</f>
        <v>100</v>
      </c>
      <c r="S959" s="26"/>
      <c r="T959" s="26"/>
      <c r="U959" s="26"/>
      <c r="V959" s="172">
        <f>IF(Tabel3[[#This Row],[Prestatienorm inschrijver]]=0,0,Tabel3[[#This Row],[M2 op basis van uitvoeringsmomenten]]/Tabel3[[#This Row],[Prestatienorm inschrijver]])</f>
        <v>4.5599999999999996</v>
      </c>
      <c r="W959" s="174">
        <f>Tabel3[[#This Row],[Aantal uur per jaar]]*$V$4</f>
        <v>4.5599999999999996</v>
      </c>
      <c r="X959" s="78"/>
    </row>
    <row r="960" spans="1:24" ht="14.1" customHeight="1" x14ac:dyDescent="0.25">
      <c r="A960" s="210" t="str">
        <f>_xlfn.CONCAT(Tabel3[[#This Row],[Locatie]],Tabel3[[#This Row],[Vloergroep]])</f>
        <v>IKC OctowijsLino</v>
      </c>
      <c r="C960" s="69" t="s">
        <v>926</v>
      </c>
      <c r="D960" s="70" t="s">
        <v>809</v>
      </c>
      <c r="E960" s="71" t="s">
        <v>8</v>
      </c>
      <c r="F960" s="72" t="s">
        <v>42</v>
      </c>
      <c r="G960" s="73" t="s">
        <v>226</v>
      </c>
      <c r="H960" s="73" t="s">
        <v>756</v>
      </c>
      <c r="I960" s="73" t="s">
        <v>17</v>
      </c>
      <c r="J960" s="73" t="s">
        <v>903</v>
      </c>
      <c r="K960" s="74">
        <v>5.6</v>
      </c>
      <c r="L960" s="157">
        <v>40</v>
      </c>
      <c r="M960" s="158" t="s">
        <v>886</v>
      </c>
      <c r="N960" s="158">
        <f>IF(Tabel3[[#This Row],[Uitvoerings-
momenten]]=0,0,Tabel3[[#This Row],[M2 vloer ]])</f>
        <v>0</v>
      </c>
      <c r="O9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0" s="151">
        <f>Tabel3[[#This Row],[M2 vloer ]]*Tabel3[[#This Row],[Uitvoerings-
momenten]]</f>
        <v>0</v>
      </c>
      <c r="Q960" s="165">
        <f>VLOOKUP(Tabel3[[#This Row],[Frequentie]],Transformatie!$B$4:$D$12,3,0)</f>
        <v>0</v>
      </c>
      <c r="R960" s="26">
        <f>IF(Tabel3[[#This Row],[M2 op basis van uitvoeringsmomenten]]=0,0,VLOOKUP(Tabel3[[#This Row],[Ruimte categorie]],'4. Normen &amp; Tarieven'!$C$8:$L$27,Tabel3[[#This Row],[Transformatie]],0))</f>
        <v>0</v>
      </c>
      <c r="S960" s="26"/>
      <c r="T960" s="26"/>
      <c r="U960" s="26"/>
      <c r="V960" s="172">
        <f>IF(Tabel3[[#This Row],[Prestatienorm inschrijver]]=0,0,Tabel3[[#This Row],[M2 op basis van uitvoeringsmomenten]]/Tabel3[[#This Row],[Prestatienorm inschrijver]])</f>
        <v>0</v>
      </c>
      <c r="W960" s="174">
        <f>Tabel3[[#This Row],[Aantal uur per jaar]]*$V$4</f>
        <v>0</v>
      </c>
      <c r="X960" s="76"/>
    </row>
    <row r="961" spans="1:24" ht="14.1" customHeight="1" x14ac:dyDescent="0.25">
      <c r="A961" s="210" t="str">
        <f>_xlfn.CONCAT(Tabel3[[#This Row],[Locatie]],Tabel3[[#This Row],[Vloergroep]])</f>
        <v>IKC OctowijsLino</v>
      </c>
      <c r="C961" s="69" t="s">
        <v>926</v>
      </c>
      <c r="D961" s="70" t="s">
        <v>809</v>
      </c>
      <c r="E961" s="71" t="s">
        <v>8</v>
      </c>
      <c r="F961" s="72" t="s">
        <v>43</v>
      </c>
      <c r="G961" s="73" t="s">
        <v>95</v>
      </c>
      <c r="H961" s="73" t="s">
        <v>815</v>
      </c>
      <c r="I961" s="73" t="s">
        <v>17</v>
      </c>
      <c r="J961" s="73" t="s">
        <v>903</v>
      </c>
      <c r="K961" s="74">
        <v>4.7</v>
      </c>
      <c r="L961" s="157">
        <v>40</v>
      </c>
      <c r="M961" s="158" t="s">
        <v>879</v>
      </c>
      <c r="N961" s="158">
        <f>IF(Tabel3[[#This Row],[Uitvoerings-
momenten]]=0,0,Tabel3[[#This Row],[M2 vloer ]])</f>
        <v>4.7</v>
      </c>
      <c r="O9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1" s="151">
        <f>Tabel3[[#This Row],[M2 vloer ]]*Tabel3[[#This Row],[Uitvoerings-
momenten]]</f>
        <v>940</v>
      </c>
      <c r="Q961" s="165">
        <f>VLOOKUP(Tabel3[[#This Row],[Frequentie]],Transformatie!$B$4:$D$12,3,0)</f>
        <v>10</v>
      </c>
      <c r="R961" s="26">
        <f>IF(Tabel3[[#This Row],[M2 op basis van uitvoeringsmomenten]]=0,0,VLOOKUP(Tabel3[[#This Row],[Ruimte categorie]],'4. Normen &amp; Tarieven'!$C$8:$L$27,Tabel3[[#This Row],[Transformatie]],0))</f>
        <v>100</v>
      </c>
      <c r="S961" s="26"/>
      <c r="T961" s="26"/>
      <c r="U961" s="26"/>
      <c r="V961" s="172">
        <f>IF(Tabel3[[#This Row],[Prestatienorm inschrijver]]=0,0,Tabel3[[#This Row],[M2 op basis van uitvoeringsmomenten]]/Tabel3[[#This Row],[Prestatienorm inschrijver]])</f>
        <v>9.4</v>
      </c>
      <c r="W961" s="174">
        <f>Tabel3[[#This Row],[Aantal uur per jaar]]*$V$4</f>
        <v>9.4</v>
      </c>
      <c r="X961" s="76"/>
    </row>
    <row r="962" spans="1:24" ht="14.1" customHeight="1" x14ac:dyDescent="0.25">
      <c r="A962" s="210" t="str">
        <f>_xlfn.CONCAT(Tabel3[[#This Row],[Locatie]],Tabel3[[#This Row],[Vloergroep]])</f>
        <v>IKC OctowijsLino</v>
      </c>
      <c r="C962" s="69" t="s">
        <v>926</v>
      </c>
      <c r="D962" s="70" t="s">
        <v>809</v>
      </c>
      <c r="E962" s="71" t="s">
        <v>8</v>
      </c>
      <c r="F962" s="72" t="s">
        <v>44</v>
      </c>
      <c r="G962" s="70" t="s">
        <v>19</v>
      </c>
      <c r="H962" s="73" t="s">
        <v>761</v>
      </c>
      <c r="I962" s="73" t="s">
        <v>17</v>
      </c>
      <c r="J962" s="73" t="s">
        <v>903</v>
      </c>
      <c r="K962" s="74">
        <v>7.5</v>
      </c>
      <c r="L962" s="157">
        <v>40</v>
      </c>
      <c r="M962" s="158" t="s">
        <v>879</v>
      </c>
      <c r="N962" s="158">
        <f>IF(Tabel3[[#This Row],[Uitvoerings-
momenten]]=0,0,Tabel3[[#This Row],[M2 vloer ]])</f>
        <v>7.5</v>
      </c>
      <c r="O9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2" s="151">
        <f>Tabel3[[#This Row],[M2 vloer ]]*Tabel3[[#This Row],[Uitvoerings-
momenten]]</f>
        <v>1500</v>
      </c>
      <c r="Q962" s="165">
        <f>VLOOKUP(Tabel3[[#This Row],[Frequentie]],Transformatie!$B$4:$D$12,3,0)</f>
        <v>10</v>
      </c>
      <c r="R962" s="26">
        <f>IF(Tabel3[[#This Row],[M2 op basis van uitvoeringsmomenten]]=0,0,VLOOKUP(Tabel3[[#This Row],[Ruimte categorie]],'4. Normen &amp; Tarieven'!$C$8:$L$27,Tabel3[[#This Row],[Transformatie]],0))</f>
        <v>100</v>
      </c>
      <c r="S962" s="26"/>
      <c r="T962" s="26"/>
      <c r="U962" s="26"/>
      <c r="V962" s="172">
        <f>IF(Tabel3[[#This Row],[Prestatienorm inschrijver]]=0,0,Tabel3[[#This Row],[M2 op basis van uitvoeringsmomenten]]/Tabel3[[#This Row],[Prestatienorm inschrijver]])</f>
        <v>15</v>
      </c>
      <c r="W962" s="174">
        <f>Tabel3[[#This Row],[Aantal uur per jaar]]*$V$4</f>
        <v>15</v>
      </c>
      <c r="X962" s="78"/>
    </row>
    <row r="963" spans="1:24" ht="14.1" customHeight="1" x14ac:dyDescent="0.25">
      <c r="A963" s="210" t="str">
        <f>_xlfn.CONCAT(Tabel3[[#This Row],[Locatie]],Tabel3[[#This Row],[Vloergroep]])</f>
        <v>IKC OctowijsLino</v>
      </c>
      <c r="C963" s="69" t="s">
        <v>926</v>
      </c>
      <c r="D963" s="70" t="s">
        <v>809</v>
      </c>
      <c r="E963" s="71" t="s">
        <v>8</v>
      </c>
      <c r="F963" s="72" t="s">
        <v>45</v>
      </c>
      <c r="G963" s="73" t="s">
        <v>31</v>
      </c>
      <c r="H963" s="73" t="s">
        <v>815</v>
      </c>
      <c r="I963" s="73" t="s">
        <v>17</v>
      </c>
      <c r="J963" s="73" t="s">
        <v>903</v>
      </c>
      <c r="K963" s="74">
        <v>44.2</v>
      </c>
      <c r="L963" s="157">
        <v>40</v>
      </c>
      <c r="M963" s="158" t="s">
        <v>879</v>
      </c>
      <c r="N963" s="158">
        <f>IF(Tabel3[[#This Row],[Uitvoerings-
momenten]]=0,0,Tabel3[[#This Row],[M2 vloer ]])</f>
        <v>44.2</v>
      </c>
      <c r="O9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3" s="151">
        <f>Tabel3[[#This Row],[M2 vloer ]]*Tabel3[[#This Row],[Uitvoerings-
momenten]]</f>
        <v>8840</v>
      </c>
      <c r="Q963" s="165">
        <f>VLOOKUP(Tabel3[[#This Row],[Frequentie]],Transformatie!$B$4:$D$12,3,0)</f>
        <v>10</v>
      </c>
      <c r="R963" s="26">
        <f>IF(Tabel3[[#This Row],[M2 op basis van uitvoeringsmomenten]]=0,0,VLOOKUP(Tabel3[[#This Row],[Ruimte categorie]],'4. Normen &amp; Tarieven'!$C$8:$L$27,Tabel3[[#This Row],[Transformatie]],0))</f>
        <v>100</v>
      </c>
      <c r="S963" s="26"/>
      <c r="T963" s="26"/>
      <c r="U963" s="26"/>
      <c r="V963" s="172">
        <f>IF(Tabel3[[#This Row],[Prestatienorm inschrijver]]=0,0,Tabel3[[#This Row],[M2 op basis van uitvoeringsmomenten]]/Tabel3[[#This Row],[Prestatienorm inschrijver]])</f>
        <v>88.4</v>
      </c>
      <c r="W963" s="174">
        <f>Tabel3[[#This Row],[Aantal uur per jaar]]*$V$4</f>
        <v>88.4</v>
      </c>
      <c r="X963" s="76"/>
    </row>
    <row r="964" spans="1:24" ht="14.1" customHeight="1" x14ac:dyDescent="0.25">
      <c r="A964" s="210" t="str">
        <f>_xlfn.CONCAT(Tabel3[[#This Row],[Locatie]],Tabel3[[#This Row],[Vloergroep]])</f>
        <v>IKC OctowijsLino</v>
      </c>
      <c r="C964" s="69" t="s">
        <v>926</v>
      </c>
      <c r="D964" s="70" t="s">
        <v>809</v>
      </c>
      <c r="E964" s="71" t="s">
        <v>8</v>
      </c>
      <c r="F964" s="72" t="s">
        <v>46</v>
      </c>
      <c r="G964" s="73" t="s">
        <v>37</v>
      </c>
      <c r="H964" s="73" t="s">
        <v>25</v>
      </c>
      <c r="I964" s="73" t="s">
        <v>17</v>
      </c>
      <c r="J964" s="73" t="s">
        <v>903</v>
      </c>
      <c r="K964" s="74">
        <v>16.100000000000001</v>
      </c>
      <c r="L964" s="157">
        <v>40</v>
      </c>
      <c r="M964" s="158" t="s">
        <v>877</v>
      </c>
      <c r="N964" s="158">
        <f>IF(Tabel3[[#This Row],[Uitvoerings-
momenten]]=0,0,Tabel3[[#This Row],[M2 vloer ]])</f>
        <v>16.100000000000001</v>
      </c>
      <c r="O9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64" s="151">
        <f>Tabel3[[#This Row],[M2 vloer ]]*Tabel3[[#This Row],[Uitvoerings-
momenten]]</f>
        <v>1932.0000000000002</v>
      </c>
      <c r="Q964" s="165">
        <f>VLOOKUP(Tabel3[[#This Row],[Frequentie]],Transformatie!$B$4:$D$12,3,0)</f>
        <v>8</v>
      </c>
      <c r="R964" s="26">
        <f>IF(Tabel3[[#This Row],[M2 op basis van uitvoeringsmomenten]]=0,0,VLOOKUP(Tabel3[[#This Row],[Ruimte categorie]],'4. Normen &amp; Tarieven'!$C$8:$L$27,Tabel3[[#This Row],[Transformatie]],0))</f>
        <v>90</v>
      </c>
      <c r="S964" s="26"/>
      <c r="T964" s="26"/>
      <c r="U964" s="26"/>
      <c r="V964" s="172">
        <f>IF(Tabel3[[#This Row],[Prestatienorm inschrijver]]=0,0,Tabel3[[#This Row],[M2 op basis van uitvoeringsmomenten]]/Tabel3[[#This Row],[Prestatienorm inschrijver]])</f>
        <v>21.466666666666669</v>
      </c>
      <c r="W964" s="174">
        <f>Tabel3[[#This Row],[Aantal uur per jaar]]*$V$4</f>
        <v>21.466666666666669</v>
      </c>
      <c r="X964" s="76"/>
    </row>
    <row r="965" spans="1:24" ht="14.1" customHeight="1" x14ac:dyDescent="0.25">
      <c r="A965" s="210" t="str">
        <f>_xlfn.CONCAT(Tabel3[[#This Row],[Locatie]],Tabel3[[#This Row],[Vloergroep]])</f>
        <v>IKC OctowijsTapijt</v>
      </c>
      <c r="C965" s="69" t="s">
        <v>926</v>
      </c>
      <c r="D965" s="70" t="s">
        <v>809</v>
      </c>
      <c r="E965" s="71" t="s">
        <v>8</v>
      </c>
      <c r="F965" s="72" t="s">
        <v>48</v>
      </c>
      <c r="G965" s="73" t="s">
        <v>13</v>
      </c>
      <c r="H965" s="73" t="s">
        <v>761</v>
      </c>
      <c r="I965" s="73" t="s">
        <v>14</v>
      </c>
      <c r="J965" s="73" t="s">
        <v>14</v>
      </c>
      <c r="K965" s="74">
        <v>7.8</v>
      </c>
      <c r="L965" s="157">
        <v>40</v>
      </c>
      <c r="M965" s="158" t="s">
        <v>879</v>
      </c>
      <c r="N965" s="158">
        <f>IF(Tabel3[[#This Row],[Uitvoerings-
momenten]]=0,0,Tabel3[[#This Row],[M2 vloer ]])</f>
        <v>7.8</v>
      </c>
      <c r="O9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5" s="151">
        <f>Tabel3[[#This Row],[M2 vloer ]]*Tabel3[[#This Row],[Uitvoerings-
momenten]]</f>
        <v>1560</v>
      </c>
      <c r="Q965" s="165">
        <f>VLOOKUP(Tabel3[[#This Row],[Frequentie]],Transformatie!$B$4:$D$12,3,0)</f>
        <v>10</v>
      </c>
      <c r="R965" s="26">
        <f>IF(Tabel3[[#This Row],[M2 op basis van uitvoeringsmomenten]]=0,0,VLOOKUP(Tabel3[[#This Row],[Ruimte categorie]],'4. Normen &amp; Tarieven'!$C$8:$L$27,Tabel3[[#This Row],[Transformatie]],0))</f>
        <v>100</v>
      </c>
      <c r="S965" s="26"/>
      <c r="T965" s="26"/>
      <c r="U965" s="26"/>
      <c r="V965" s="172">
        <f>IF(Tabel3[[#This Row],[Prestatienorm inschrijver]]=0,0,Tabel3[[#This Row],[M2 op basis van uitvoeringsmomenten]]/Tabel3[[#This Row],[Prestatienorm inschrijver]])</f>
        <v>15.6</v>
      </c>
      <c r="W965" s="174">
        <f>Tabel3[[#This Row],[Aantal uur per jaar]]*$V$4</f>
        <v>15.6</v>
      </c>
      <c r="X965" s="78"/>
    </row>
    <row r="966" spans="1:24" ht="14.1" customHeight="1" x14ac:dyDescent="0.25">
      <c r="A966" s="210" t="str">
        <f>_xlfn.CONCAT(Tabel3[[#This Row],[Locatie]],Tabel3[[#This Row],[Vloergroep]])</f>
        <v>IKC OctowijsLino</v>
      </c>
      <c r="C966" s="69" t="s">
        <v>926</v>
      </c>
      <c r="D966" s="70" t="s">
        <v>809</v>
      </c>
      <c r="E966" s="71" t="s">
        <v>8</v>
      </c>
      <c r="F966" s="72" t="s">
        <v>49</v>
      </c>
      <c r="G966" s="73" t="s">
        <v>16</v>
      </c>
      <c r="H966" s="73" t="s">
        <v>761</v>
      </c>
      <c r="I966" s="73" t="s">
        <v>17</v>
      </c>
      <c r="J966" s="73" t="s">
        <v>903</v>
      </c>
      <c r="K966" s="74">
        <v>103.1</v>
      </c>
      <c r="L966" s="157">
        <v>40</v>
      </c>
      <c r="M966" s="158" t="s">
        <v>879</v>
      </c>
      <c r="N966" s="158">
        <f>IF(Tabel3[[#This Row],[Uitvoerings-
momenten]]=0,0,Tabel3[[#This Row],[M2 vloer ]])</f>
        <v>103.1</v>
      </c>
      <c r="O9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6" s="151">
        <f>Tabel3[[#This Row],[M2 vloer ]]*Tabel3[[#This Row],[Uitvoerings-
momenten]]</f>
        <v>20620</v>
      </c>
      <c r="Q966" s="165">
        <f>VLOOKUP(Tabel3[[#This Row],[Frequentie]],Transformatie!$B$4:$D$12,3,0)</f>
        <v>10</v>
      </c>
      <c r="R966" s="26">
        <f>IF(Tabel3[[#This Row],[M2 op basis van uitvoeringsmomenten]]=0,0,VLOOKUP(Tabel3[[#This Row],[Ruimte categorie]],'4. Normen &amp; Tarieven'!$C$8:$L$27,Tabel3[[#This Row],[Transformatie]],0))</f>
        <v>100</v>
      </c>
      <c r="S966" s="26"/>
      <c r="T966" s="26"/>
      <c r="U966" s="26"/>
      <c r="V966" s="172">
        <f>IF(Tabel3[[#This Row],[Prestatienorm inschrijver]]=0,0,Tabel3[[#This Row],[M2 op basis van uitvoeringsmomenten]]/Tabel3[[#This Row],[Prestatienorm inschrijver]])</f>
        <v>206.2</v>
      </c>
      <c r="W966" s="174">
        <f>Tabel3[[#This Row],[Aantal uur per jaar]]*$V$4</f>
        <v>206.2</v>
      </c>
      <c r="X966" s="78"/>
    </row>
    <row r="967" spans="1:24" ht="14.1" customHeight="1" x14ac:dyDescent="0.25">
      <c r="A967" s="210" t="str">
        <f>_xlfn.CONCAT(Tabel3[[#This Row],[Locatie]],Tabel3[[#This Row],[Vloergroep]])</f>
        <v>IKC OctowijsHarde vloer</v>
      </c>
      <c r="C967" s="69" t="s">
        <v>926</v>
      </c>
      <c r="D967" s="70" t="s">
        <v>809</v>
      </c>
      <c r="E967" s="71" t="s">
        <v>8</v>
      </c>
      <c r="F967" s="72" t="s">
        <v>50</v>
      </c>
      <c r="G967" s="73" t="s">
        <v>21</v>
      </c>
      <c r="H967" s="73" t="s">
        <v>760</v>
      </c>
      <c r="I967" s="73" t="s">
        <v>22</v>
      </c>
      <c r="J967" s="73" t="s">
        <v>902</v>
      </c>
      <c r="K967" s="74">
        <v>4.7</v>
      </c>
      <c r="L967" s="157">
        <v>40</v>
      </c>
      <c r="M967" s="158" t="s">
        <v>879</v>
      </c>
      <c r="N967" s="158">
        <f>IF(Tabel3[[#This Row],[Uitvoerings-
momenten]]=0,0,Tabel3[[#This Row],[M2 vloer ]])</f>
        <v>4.7</v>
      </c>
      <c r="O9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7" s="151">
        <f>Tabel3[[#This Row],[M2 vloer ]]*Tabel3[[#This Row],[Uitvoerings-
momenten]]</f>
        <v>940</v>
      </c>
      <c r="Q967" s="165">
        <f>VLOOKUP(Tabel3[[#This Row],[Frequentie]],Transformatie!$B$4:$D$12,3,0)</f>
        <v>10</v>
      </c>
      <c r="R967" s="26">
        <f>IF(Tabel3[[#This Row],[M2 op basis van uitvoeringsmomenten]]=0,0,VLOOKUP(Tabel3[[#This Row],[Ruimte categorie]],'4. Normen &amp; Tarieven'!$C$8:$L$27,Tabel3[[#This Row],[Transformatie]],0))</f>
        <v>100</v>
      </c>
      <c r="S967" s="26"/>
      <c r="T967" s="26"/>
      <c r="U967" s="26"/>
      <c r="V967" s="172">
        <f>IF(Tabel3[[#This Row],[Prestatienorm inschrijver]]=0,0,Tabel3[[#This Row],[M2 op basis van uitvoeringsmomenten]]/Tabel3[[#This Row],[Prestatienorm inschrijver]])</f>
        <v>9.4</v>
      </c>
      <c r="W967" s="174">
        <f>Tabel3[[#This Row],[Aantal uur per jaar]]*$V$4</f>
        <v>9.4</v>
      </c>
      <c r="X967" s="76"/>
    </row>
    <row r="968" spans="1:24" ht="14.1" customHeight="1" x14ac:dyDescent="0.25">
      <c r="A968" s="210" t="str">
        <f>_xlfn.CONCAT(Tabel3[[#This Row],[Locatie]],Tabel3[[#This Row],[Vloergroep]])</f>
        <v>IKC OctowijsLino</v>
      </c>
      <c r="C968" s="69" t="s">
        <v>926</v>
      </c>
      <c r="D968" s="70" t="s">
        <v>809</v>
      </c>
      <c r="E968" s="71" t="s">
        <v>8</v>
      </c>
      <c r="F968" s="72" t="s">
        <v>52</v>
      </c>
      <c r="G968" s="73" t="s">
        <v>27</v>
      </c>
      <c r="H968" s="73" t="s">
        <v>761</v>
      </c>
      <c r="I968" s="73" t="s">
        <v>17</v>
      </c>
      <c r="J968" s="73" t="s">
        <v>903</v>
      </c>
      <c r="K968" s="74">
        <v>6.2</v>
      </c>
      <c r="L968" s="157">
        <v>40</v>
      </c>
      <c r="M968" s="158" t="s">
        <v>879</v>
      </c>
      <c r="N968" s="158">
        <f>IF(Tabel3[[#This Row],[Uitvoerings-
momenten]]=0,0,Tabel3[[#This Row],[M2 vloer ]])</f>
        <v>6.2</v>
      </c>
      <c r="O9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8" s="151">
        <f>Tabel3[[#This Row],[M2 vloer ]]*Tabel3[[#This Row],[Uitvoerings-
momenten]]</f>
        <v>1240</v>
      </c>
      <c r="Q968" s="165">
        <f>VLOOKUP(Tabel3[[#This Row],[Frequentie]],Transformatie!$B$4:$D$12,3,0)</f>
        <v>10</v>
      </c>
      <c r="R968" s="26">
        <f>IF(Tabel3[[#This Row],[M2 op basis van uitvoeringsmomenten]]=0,0,VLOOKUP(Tabel3[[#This Row],[Ruimte categorie]],'4. Normen &amp; Tarieven'!$C$8:$L$27,Tabel3[[#This Row],[Transformatie]],0))</f>
        <v>100</v>
      </c>
      <c r="S968" s="26"/>
      <c r="T968" s="26"/>
      <c r="U968" s="26"/>
      <c r="V968" s="172">
        <f>IF(Tabel3[[#This Row],[Prestatienorm inschrijver]]=0,0,Tabel3[[#This Row],[M2 op basis van uitvoeringsmomenten]]/Tabel3[[#This Row],[Prestatienorm inschrijver]])</f>
        <v>12.4</v>
      </c>
      <c r="W968" s="174">
        <f>Tabel3[[#This Row],[Aantal uur per jaar]]*$V$4</f>
        <v>12.4</v>
      </c>
      <c r="X968" s="76"/>
    </row>
    <row r="969" spans="1:24" ht="14.1" customHeight="1" x14ac:dyDescent="0.25">
      <c r="A969" s="210" t="str">
        <f>_xlfn.CONCAT(Tabel3[[#This Row],[Locatie]],Tabel3[[#This Row],[Vloergroep]])</f>
        <v>IKC OctowijsHarde vloer</v>
      </c>
      <c r="C969" s="69" t="s">
        <v>926</v>
      </c>
      <c r="D969" s="70" t="s">
        <v>809</v>
      </c>
      <c r="E969" s="71" t="s">
        <v>8</v>
      </c>
      <c r="F969" s="72" t="s">
        <v>54</v>
      </c>
      <c r="G969" s="73" t="s">
        <v>58</v>
      </c>
      <c r="H969" s="73" t="s">
        <v>759</v>
      </c>
      <c r="I969" s="73" t="s">
        <v>22</v>
      </c>
      <c r="J969" s="73" t="s">
        <v>902</v>
      </c>
      <c r="K969" s="74">
        <v>4.5999999999999996</v>
      </c>
      <c r="L969" s="157">
        <v>40</v>
      </c>
      <c r="M969" s="158" t="s">
        <v>879</v>
      </c>
      <c r="N969" s="158">
        <f>IF(Tabel3[[#This Row],[Uitvoerings-
momenten]]=0,0,Tabel3[[#This Row],[M2 vloer ]])</f>
        <v>4.5999999999999996</v>
      </c>
      <c r="O9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9" s="151">
        <f>Tabel3[[#This Row],[M2 vloer ]]*Tabel3[[#This Row],[Uitvoerings-
momenten]]</f>
        <v>919.99999999999989</v>
      </c>
      <c r="Q969" s="165">
        <f>VLOOKUP(Tabel3[[#This Row],[Frequentie]],Transformatie!$B$4:$D$12,3,0)</f>
        <v>10</v>
      </c>
      <c r="R969" s="26">
        <f>IF(Tabel3[[#This Row],[M2 op basis van uitvoeringsmomenten]]=0,0,VLOOKUP(Tabel3[[#This Row],[Ruimte categorie]],'4. Normen &amp; Tarieven'!$C$8:$L$27,Tabel3[[#This Row],[Transformatie]],0))</f>
        <v>100</v>
      </c>
      <c r="S969" s="26"/>
      <c r="T969" s="26"/>
      <c r="U969" s="26"/>
      <c r="V969" s="172">
        <f>IF(Tabel3[[#This Row],[Prestatienorm inschrijver]]=0,0,Tabel3[[#This Row],[M2 op basis van uitvoeringsmomenten]]/Tabel3[[#This Row],[Prestatienorm inschrijver]])</f>
        <v>9.1999999999999993</v>
      </c>
      <c r="W969" s="174">
        <f>Tabel3[[#This Row],[Aantal uur per jaar]]*$V$4</f>
        <v>9.1999999999999993</v>
      </c>
      <c r="X969" s="76"/>
    </row>
    <row r="970" spans="1:24" ht="14.1" customHeight="1" x14ac:dyDescent="0.25">
      <c r="A970" s="210" t="str">
        <f>_xlfn.CONCAT(Tabel3[[#This Row],[Locatie]],Tabel3[[#This Row],[Vloergroep]])</f>
        <v>IKC OctowijsLino</v>
      </c>
      <c r="C970" s="69" t="s">
        <v>926</v>
      </c>
      <c r="D970" s="70" t="s">
        <v>809</v>
      </c>
      <c r="E970" s="71" t="s">
        <v>8</v>
      </c>
      <c r="F970" s="72" t="s">
        <v>55</v>
      </c>
      <c r="G970" s="73" t="s">
        <v>95</v>
      </c>
      <c r="H970" s="73" t="s">
        <v>815</v>
      </c>
      <c r="I970" s="73" t="s">
        <v>17</v>
      </c>
      <c r="J970" s="73" t="s">
        <v>903</v>
      </c>
      <c r="K970" s="74">
        <v>4.4000000000000004</v>
      </c>
      <c r="L970" s="157">
        <v>40</v>
      </c>
      <c r="M970" s="158" t="s">
        <v>879</v>
      </c>
      <c r="N970" s="158">
        <f>IF(Tabel3[[#This Row],[Uitvoerings-
momenten]]=0,0,Tabel3[[#This Row],[M2 vloer ]])</f>
        <v>4.4000000000000004</v>
      </c>
      <c r="O9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0" s="151">
        <f>Tabel3[[#This Row],[M2 vloer ]]*Tabel3[[#This Row],[Uitvoerings-
momenten]]</f>
        <v>880.00000000000011</v>
      </c>
      <c r="Q970" s="165">
        <f>VLOOKUP(Tabel3[[#This Row],[Frequentie]],Transformatie!$B$4:$D$12,3,0)</f>
        <v>10</v>
      </c>
      <c r="R970" s="26">
        <f>IF(Tabel3[[#This Row],[M2 op basis van uitvoeringsmomenten]]=0,0,VLOOKUP(Tabel3[[#This Row],[Ruimte categorie]],'4. Normen &amp; Tarieven'!$C$8:$L$27,Tabel3[[#This Row],[Transformatie]],0))</f>
        <v>100</v>
      </c>
      <c r="S970" s="26"/>
      <c r="T970" s="26"/>
      <c r="U970" s="26"/>
      <c r="V970" s="172">
        <f>IF(Tabel3[[#This Row],[Prestatienorm inschrijver]]=0,0,Tabel3[[#This Row],[M2 op basis van uitvoeringsmomenten]]/Tabel3[[#This Row],[Prestatienorm inschrijver]])</f>
        <v>8.8000000000000007</v>
      </c>
      <c r="W970" s="174">
        <f>Tabel3[[#This Row],[Aantal uur per jaar]]*$V$4</f>
        <v>8.8000000000000007</v>
      </c>
      <c r="X970" s="76"/>
    </row>
    <row r="971" spans="1:24" ht="14.1" customHeight="1" x14ac:dyDescent="0.25">
      <c r="A971" s="210" t="str">
        <f>_xlfn.CONCAT(Tabel3[[#This Row],[Locatie]],Tabel3[[#This Row],[Vloergroep]])</f>
        <v>IKC OctowijsLino</v>
      </c>
      <c r="C971" s="69" t="s">
        <v>926</v>
      </c>
      <c r="D971" s="70" t="s">
        <v>809</v>
      </c>
      <c r="E971" s="71" t="s">
        <v>8</v>
      </c>
      <c r="F971" s="72" t="s">
        <v>56</v>
      </c>
      <c r="G971" s="73" t="s">
        <v>228</v>
      </c>
      <c r="H971" s="73" t="s">
        <v>398</v>
      </c>
      <c r="I971" s="73" t="s">
        <v>17</v>
      </c>
      <c r="J971" s="73" t="s">
        <v>903</v>
      </c>
      <c r="K971" s="74">
        <v>68.400000000000006</v>
      </c>
      <c r="L971" s="157">
        <v>40</v>
      </c>
      <c r="M971" s="158" t="s">
        <v>879</v>
      </c>
      <c r="N971" s="158">
        <f>IF(Tabel3[[#This Row],[Uitvoerings-
momenten]]=0,0,Tabel3[[#This Row],[M2 vloer ]])</f>
        <v>68.400000000000006</v>
      </c>
      <c r="O9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1" s="151">
        <f>Tabel3[[#This Row],[M2 vloer ]]*Tabel3[[#This Row],[Uitvoerings-
momenten]]</f>
        <v>13680.000000000002</v>
      </c>
      <c r="Q971" s="165">
        <f>VLOOKUP(Tabel3[[#This Row],[Frequentie]],Transformatie!$B$4:$D$12,3,0)</f>
        <v>10</v>
      </c>
      <c r="R971" s="26">
        <f>IF(Tabel3[[#This Row],[M2 op basis van uitvoeringsmomenten]]=0,0,VLOOKUP(Tabel3[[#This Row],[Ruimte categorie]],'4. Normen &amp; Tarieven'!$C$8:$L$27,Tabel3[[#This Row],[Transformatie]],0))</f>
        <v>100</v>
      </c>
      <c r="S971" s="26"/>
      <c r="T971" s="26"/>
      <c r="U971" s="26"/>
      <c r="V971" s="172">
        <f>IF(Tabel3[[#This Row],[Prestatienorm inschrijver]]=0,0,Tabel3[[#This Row],[M2 op basis van uitvoeringsmomenten]]/Tabel3[[#This Row],[Prestatienorm inschrijver]])</f>
        <v>136.80000000000001</v>
      </c>
      <c r="W971" s="174">
        <f>Tabel3[[#This Row],[Aantal uur per jaar]]*$V$4</f>
        <v>136.80000000000001</v>
      </c>
      <c r="X971" s="76"/>
    </row>
    <row r="972" spans="1:24" ht="14.1" customHeight="1" x14ac:dyDescent="0.25">
      <c r="A972" s="210" t="str">
        <f>_xlfn.CONCAT(Tabel3[[#This Row],[Locatie]],Tabel3[[#This Row],[Vloergroep]])</f>
        <v>IKC OctowijsLino</v>
      </c>
      <c r="C972" s="69" t="s">
        <v>926</v>
      </c>
      <c r="D972" s="70" t="s">
        <v>809</v>
      </c>
      <c r="E972" s="71" t="s">
        <v>8</v>
      </c>
      <c r="F972" s="72" t="s">
        <v>57</v>
      </c>
      <c r="G972" s="73" t="s">
        <v>51</v>
      </c>
      <c r="H972" s="73" t="s">
        <v>756</v>
      </c>
      <c r="I972" s="73" t="s">
        <v>17</v>
      </c>
      <c r="J972" s="73" t="s">
        <v>903</v>
      </c>
      <c r="K972" s="74">
        <v>4.4000000000000004</v>
      </c>
      <c r="L972" s="157">
        <v>40</v>
      </c>
      <c r="M972" s="158" t="s">
        <v>886</v>
      </c>
      <c r="N972" s="158">
        <f>IF(Tabel3[[#This Row],[Uitvoerings-
momenten]]=0,0,Tabel3[[#This Row],[M2 vloer ]])</f>
        <v>0</v>
      </c>
      <c r="O9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2" s="151">
        <f>Tabel3[[#This Row],[M2 vloer ]]*Tabel3[[#This Row],[Uitvoerings-
momenten]]</f>
        <v>0</v>
      </c>
      <c r="Q972" s="165">
        <f>VLOOKUP(Tabel3[[#This Row],[Frequentie]],Transformatie!$B$4:$D$12,3,0)</f>
        <v>0</v>
      </c>
      <c r="R972" s="26">
        <f>IF(Tabel3[[#This Row],[M2 op basis van uitvoeringsmomenten]]=0,0,VLOOKUP(Tabel3[[#This Row],[Ruimte categorie]],'4. Normen &amp; Tarieven'!$C$8:$L$27,Tabel3[[#This Row],[Transformatie]],0))</f>
        <v>0</v>
      </c>
      <c r="S972" s="26"/>
      <c r="T972" s="26"/>
      <c r="U972" s="26"/>
      <c r="V972" s="172">
        <f>IF(Tabel3[[#This Row],[Prestatienorm inschrijver]]=0,0,Tabel3[[#This Row],[M2 op basis van uitvoeringsmomenten]]/Tabel3[[#This Row],[Prestatienorm inschrijver]])</f>
        <v>0</v>
      </c>
      <c r="W972" s="174">
        <f>Tabel3[[#This Row],[Aantal uur per jaar]]*$V$4</f>
        <v>0</v>
      </c>
      <c r="X972" s="76"/>
    </row>
    <row r="973" spans="1:24" ht="14.1" customHeight="1" x14ac:dyDescent="0.25">
      <c r="A973" s="210" t="str">
        <f>_xlfn.CONCAT(Tabel3[[#This Row],[Locatie]],Tabel3[[#This Row],[Vloergroep]])</f>
        <v>IKC OctowijsLino</v>
      </c>
      <c r="C973" s="69" t="s">
        <v>926</v>
      </c>
      <c r="D973" s="70" t="s">
        <v>809</v>
      </c>
      <c r="E973" s="71" t="s">
        <v>8</v>
      </c>
      <c r="F973" s="72" t="s">
        <v>59</v>
      </c>
      <c r="G973" s="73" t="s">
        <v>423</v>
      </c>
      <c r="H973" s="73" t="s">
        <v>761</v>
      </c>
      <c r="I973" s="73" t="s">
        <v>17</v>
      </c>
      <c r="J973" s="73" t="s">
        <v>903</v>
      </c>
      <c r="K973" s="74">
        <v>15.7</v>
      </c>
      <c r="L973" s="157">
        <v>40</v>
      </c>
      <c r="M973" s="158" t="s">
        <v>879</v>
      </c>
      <c r="N973" s="158">
        <f>IF(Tabel3[[#This Row],[Uitvoerings-
momenten]]=0,0,Tabel3[[#This Row],[M2 vloer ]])</f>
        <v>15.7</v>
      </c>
      <c r="O9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3" s="151">
        <f>Tabel3[[#This Row],[M2 vloer ]]*Tabel3[[#This Row],[Uitvoerings-
momenten]]</f>
        <v>3140</v>
      </c>
      <c r="Q973" s="165">
        <f>VLOOKUP(Tabel3[[#This Row],[Frequentie]],Transformatie!$B$4:$D$12,3,0)</f>
        <v>10</v>
      </c>
      <c r="R973" s="26">
        <f>IF(Tabel3[[#This Row],[M2 op basis van uitvoeringsmomenten]]=0,0,VLOOKUP(Tabel3[[#This Row],[Ruimte categorie]],'4. Normen &amp; Tarieven'!$C$8:$L$27,Tabel3[[#This Row],[Transformatie]],0))</f>
        <v>100</v>
      </c>
      <c r="S973" s="26"/>
      <c r="T973" s="26"/>
      <c r="U973" s="26"/>
      <c r="V973" s="172">
        <f>IF(Tabel3[[#This Row],[Prestatienorm inschrijver]]=0,0,Tabel3[[#This Row],[M2 op basis van uitvoeringsmomenten]]/Tabel3[[#This Row],[Prestatienorm inschrijver]])</f>
        <v>31.4</v>
      </c>
      <c r="W973" s="174">
        <f>Tabel3[[#This Row],[Aantal uur per jaar]]*$V$4</f>
        <v>31.4</v>
      </c>
      <c r="X973" s="76"/>
    </row>
    <row r="974" spans="1:24" ht="14.1" customHeight="1" x14ac:dyDescent="0.25">
      <c r="A974" s="210" t="str">
        <f>_xlfn.CONCAT(Tabel3[[#This Row],[Locatie]],Tabel3[[#This Row],[Vloergroep]])</f>
        <v>IKC OctowijsLino</v>
      </c>
      <c r="C974" s="69" t="s">
        <v>926</v>
      </c>
      <c r="D974" s="70" t="s">
        <v>809</v>
      </c>
      <c r="E974" s="71" t="s">
        <v>8</v>
      </c>
      <c r="F974" s="72" t="s">
        <v>61</v>
      </c>
      <c r="G974" s="70" t="s">
        <v>19</v>
      </c>
      <c r="H974" s="73" t="s">
        <v>761</v>
      </c>
      <c r="I974" s="73" t="s">
        <v>17</v>
      </c>
      <c r="J974" s="73" t="s">
        <v>903</v>
      </c>
      <c r="K974" s="74">
        <v>57.5</v>
      </c>
      <c r="L974" s="157">
        <v>40</v>
      </c>
      <c r="M974" s="158" t="s">
        <v>879</v>
      </c>
      <c r="N974" s="158">
        <f>IF(Tabel3[[#This Row],[Uitvoerings-
momenten]]=0,0,Tabel3[[#This Row],[M2 vloer ]])</f>
        <v>57.5</v>
      </c>
      <c r="O9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4" s="151">
        <f>Tabel3[[#This Row],[M2 vloer ]]*Tabel3[[#This Row],[Uitvoerings-
momenten]]</f>
        <v>11500</v>
      </c>
      <c r="Q974" s="165">
        <f>VLOOKUP(Tabel3[[#This Row],[Frequentie]],Transformatie!$B$4:$D$12,3,0)</f>
        <v>10</v>
      </c>
      <c r="R974" s="26">
        <f>IF(Tabel3[[#This Row],[M2 op basis van uitvoeringsmomenten]]=0,0,VLOOKUP(Tabel3[[#This Row],[Ruimte categorie]],'4. Normen &amp; Tarieven'!$C$8:$L$27,Tabel3[[#This Row],[Transformatie]],0))</f>
        <v>100</v>
      </c>
      <c r="S974" s="26"/>
      <c r="T974" s="26"/>
      <c r="U974" s="26"/>
      <c r="V974" s="172">
        <f>IF(Tabel3[[#This Row],[Prestatienorm inschrijver]]=0,0,Tabel3[[#This Row],[M2 op basis van uitvoeringsmomenten]]/Tabel3[[#This Row],[Prestatienorm inschrijver]])</f>
        <v>115</v>
      </c>
      <c r="W974" s="174">
        <f>Tabel3[[#This Row],[Aantal uur per jaar]]*$V$4</f>
        <v>115</v>
      </c>
      <c r="X974" s="78"/>
    </row>
    <row r="975" spans="1:24" ht="14.1" customHeight="1" x14ac:dyDescent="0.25">
      <c r="A975" s="210" t="str">
        <f>_xlfn.CONCAT(Tabel3[[#This Row],[Locatie]],Tabel3[[#This Row],[Vloergroep]])</f>
        <v>IKC OctowijsHarde vloer</v>
      </c>
      <c r="C975" s="69" t="s">
        <v>926</v>
      </c>
      <c r="D975" s="70" t="s">
        <v>809</v>
      </c>
      <c r="E975" s="71" t="s">
        <v>8</v>
      </c>
      <c r="F975" s="72" t="s">
        <v>96</v>
      </c>
      <c r="G975" s="73" t="s">
        <v>21</v>
      </c>
      <c r="H975" s="73" t="s">
        <v>759</v>
      </c>
      <c r="I975" s="73" t="s">
        <v>22</v>
      </c>
      <c r="J975" s="73" t="s">
        <v>902</v>
      </c>
      <c r="K975" s="74">
        <v>5</v>
      </c>
      <c r="L975" s="157">
        <v>40</v>
      </c>
      <c r="M975" s="158" t="s">
        <v>879</v>
      </c>
      <c r="N975" s="158">
        <f>IF(Tabel3[[#This Row],[Uitvoerings-
momenten]]=0,0,Tabel3[[#This Row],[M2 vloer ]])</f>
        <v>5</v>
      </c>
      <c r="O9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5" s="151">
        <f>Tabel3[[#This Row],[M2 vloer ]]*Tabel3[[#This Row],[Uitvoerings-
momenten]]</f>
        <v>1000</v>
      </c>
      <c r="Q975" s="165">
        <f>VLOOKUP(Tabel3[[#This Row],[Frequentie]],Transformatie!$B$4:$D$12,3,0)</f>
        <v>10</v>
      </c>
      <c r="R975" s="26">
        <f>IF(Tabel3[[#This Row],[M2 op basis van uitvoeringsmomenten]]=0,0,VLOOKUP(Tabel3[[#This Row],[Ruimte categorie]],'4. Normen &amp; Tarieven'!$C$8:$L$27,Tabel3[[#This Row],[Transformatie]],0))</f>
        <v>100</v>
      </c>
      <c r="S975" s="26"/>
      <c r="T975" s="26"/>
      <c r="U975" s="26"/>
      <c r="V975" s="172">
        <f>IF(Tabel3[[#This Row],[Prestatienorm inschrijver]]=0,0,Tabel3[[#This Row],[M2 op basis van uitvoeringsmomenten]]/Tabel3[[#This Row],[Prestatienorm inschrijver]])</f>
        <v>10</v>
      </c>
      <c r="W975" s="174">
        <f>Tabel3[[#This Row],[Aantal uur per jaar]]*$V$4</f>
        <v>10</v>
      </c>
      <c r="X975" s="76"/>
    </row>
    <row r="976" spans="1:24" ht="14.1" customHeight="1" x14ac:dyDescent="0.25">
      <c r="A976" s="210" t="str">
        <f>_xlfn.CONCAT(Tabel3[[#This Row],[Locatie]],Tabel3[[#This Row],[Vloergroep]])</f>
        <v>IKC OctowijsHarde vloer</v>
      </c>
      <c r="C976" s="69" t="s">
        <v>926</v>
      </c>
      <c r="D976" s="70" t="s">
        <v>809</v>
      </c>
      <c r="E976" s="71" t="s">
        <v>8</v>
      </c>
      <c r="F976" s="72" t="s">
        <v>97</v>
      </c>
      <c r="G976" s="73" t="s">
        <v>21</v>
      </c>
      <c r="H976" s="73" t="s">
        <v>759</v>
      </c>
      <c r="I976" s="73" t="s">
        <v>22</v>
      </c>
      <c r="J976" s="73" t="s">
        <v>902</v>
      </c>
      <c r="K976" s="74">
        <v>7.2</v>
      </c>
      <c r="L976" s="157">
        <v>40</v>
      </c>
      <c r="M976" s="158" t="s">
        <v>879</v>
      </c>
      <c r="N976" s="158">
        <f>IF(Tabel3[[#This Row],[Uitvoerings-
momenten]]=0,0,Tabel3[[#This Row],[M2 vloer ]])</f>
        <v>7.2</v>
      </c>
      <c r="O9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6" s="151">
        <f>Tabel3[[#This Row],[M2 vloer ]]*Tabel3[[#This Row],[Uitvoerings-
momenten]]</f>
        <v>1440</v>
      </c>
      <c r="Q976" s="165">
        <f>VLOOKUP(Tabel3[[#This Row],[Frequentie]],Transformatie!$B$4:$D$12,3,0)</f>
        <v>10</v>
      </c>
      <c r="R976" s="26">
        <f>IF(Tabel3[[#This Row],[M2 op basis van uitvoeringsmomenten]]=0,0,VLOOKUP(Tabel3[[#This Row],[Ruimte categorie]],'4. Normen &amp; Tarieven'!$C$8:$L$27,Tabel3[[#This Row],[Transformatie]],0))</f>
        <v>100</v>
      </c>
      <c r="S976" s="26"/>
      <c r="T976" s="26"/>
      <c r="U976" s="26"/>
      <c r="V976" s="172">
        <f>IF(Tabel3[[#This Row],[Prestatienorm inschrijver]]=0,0,Tabel3[[#This Row],[M2 op basis van uitvoeringsmomenten]]/Tabel3[[#This Row],[Prestatienorm inschrijver]])</f>
        <v>14.4</v>
      </c>
      <c r="W976" s="174">
        <f>Tabel3[[#This Row],[Aantal uur per jaar]]*$V$4</f>
        <v>14.4</v>
      </c>
      <c r="X976" s="76"/>
    </row>
    <row r="977" spans="1:24" ht="14.1" customHeight="1" x14ac:dyDescent="0.25">
      <c r="A977" s="210" t="str">
        <f>_xlfn.CONCAT(Tabel3[[#This Row],[Locatie]],Tabel3[[#This Row],[Vloergroep]])</f>
        <v>IKC OctowijsHarde vloer</v>
      </c>
      <c r="C977" s="69" t="s">
        <v>926</v>
      </c>
      <c r="D977" s="70" t="s">
        <v>809</v>
      </c>
      <c r="E977" s="71" t="s">
        <v>8</v>
      </c>
      <c r="F977" s="72" t="s">
        <v>98</v>
      </c>
      <c r="G977" s="73" t="s">
        <v>21</v>
      </c>
      <c r="H977" s="73" t="s">
        <v>759</v>
      </c>
      <c r="I977" s="73" t="s">
        <v>22</v>
      </c>
      <c r="J977" s="73" t="s">
        <v>902</v>
      </c>
      <c r="K977" s="74">
        <v>7.2</v>
      </c>
      <c r="L977" s="157">
        <v>40</v>
      </c>
      <c r="M977" s="158" t="s">
        <v>879</v>
      </c>
      <c r="N977" s="158">
        <f>IF(Tabel3[[#This Row],[Uitvoerings-
momenten]]=0,0,Tabel3[[#This Row],[M2 vloer ]])</f>
        <v>7.2</v>
      </c>
      <c r="O9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7" s="151">
        <f>Tabel3[[#This Row],[M2 vloer ]]*Tabel3[[#This Row],[Uitvoerings-
momenten]]</f>
        <v>1440</v>
      </c>
      <c r="Q977" s="165">
        <f>VLOOKUP(Tabel3[[#This Row],[Frequentie]],Transformatie!$B$4:$D$12,3,0)</f>
        <v>10</v>
      </c>
      <c r="R977" s="26">
        <f>IF(Tabel3[[#This Row],[M2 op basis van uitvoeringsmomenten]]=0,0,VLOOKUP(Tabel3[[#This Row],[Ruimte categorie]],'4. Normen &amp; Tarieven'!$C$8:$L$27,Tabel3[[#This Row],[Transformatie]],0))</f>
        <v>100</v>
      </c>
      <c r="S977" s="26"/>
      <c r="T977" s="26"/>
      <c r="U977" s="26"/>
      <c r="V977" s="172">
        <f>IF(Tabel3[[#This Row],[Prestatienorm inschrijver]]=0,0,Tabel3[[#This Row],[M2 op basis van uitvoeringsmomenten]]/Tabel3[[#This Row],[Prestatienorm inschrijver]])</f>
        <v>14.4</v>
      </c>
      <c r="W977" s="174">
        <f>Tabel3[[#This Row],[Aantal uur per jaar]]*$V$4</f>
        <v>14.4</v>
      </c>
      <c r="X977" s="76"/>
    </row>
    <row r="978" spans="1:24" ht="14.1" customHeight="1" x14ac:dyDescent="0.25">
      <c r="A978" s="210" t="str">
        <f>_xlfn.CONCAT(Tabel3[[#This Row],[Locatie]],Tabel3[[#This Row],[Vloergroep]])</f>
        <v>IKC OctowijsLino</v>
      </c>
      <c r="C978" s="69" t="s">
        <v>926</v>
      </c>
      <c r="D978" s="70" t="s">
        <v>809</v>
      </c>
      <c r="E978" s="71" t="s">
        <v>8</v>
      </c>
      <c r="F978" s="72" t="s">
        <v>99</v>
      </c>
      <c r="G978" s="73" t="s">
        <v>41</v>
      </c>
      <c r="H978" s="73" t="s">
        <v>658</v>
      </c>
      <c r="I978" s="73" t="s">
        <v>17</v>
      </c>
      <c r="J978" s="73" t="s">
        <v>903</v>
      </c>
      <c r="K978" s="74">
        <v>84.3</v>
      </c>
      <c r="L978" s="157">
        <v>40</v>
      </c>
      <c r="M978" s="158" t="s">
        <v>879</v>
      </c>
      <c r="N978" s="158">
        <f>IF(Tabel3[[#This Row],[Uitvoerings-
momenten]]=0,0,Tabel3[[#This Row],[M2 vloer ]])</f>
        <v>84.3</v>
      </c>
      <c r="O9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8" s="151">
        <f>Tabel3[[#This Row],[M2 vloer ]]*Tabel3[[#This Row],[Uitvoerings-
momenten]]</f>
        <v>16860</v>
      </c>
      <c r="Q978" s="165">
        <f>VLOOKUP(Tabel3[[#This Row],[Frequentie]],Transformatie!$B$4:$D$12,3,0)</f>
        <v>10</v>
      </c>
      <c r="R978" s="26">
        <f>IF(Tabel3[[#This Row],[M2 op basis van uitvoeringsmomenten]]=0,0,VLOOKUP(Tabel3[[#This Row],[Ruimte categorie]],'4. Normen &amp; Tarieven'!$C$8:$L$27,Tabel3[[#This Row],[Transformatie]],0))</f>
        <v>100</v>
      </c>
      <c r="S978" s="26"/>
      <c r="T978" s="26"/>
      <c r="U978" s="26"/>
      <c r="V978" s="172">
        <f>IF(Tabel3[[#This Row],[Prestatienorm inschrijver]]=0,0,Tabel3[[#This Row],[M2 op basis van uitvoeringsmomenten]]/Tabel3[[#This Row],[Prestatienorm inschrijver]])</f>
        <v>168.6</v>
      </c>
      <c r="W978" s="174">
        <f>Tabel3[[#This Row],[Aantal uur per jaar]]*$V$4</f>
        <v>168.6</v>
      </c>
      <c r="X978" s="76"/>
    </row>
    <row r="979" spans="1:24" ht="14.1" customHeight="1" x14ac:dyDescent="0.25">
      <c r="A979" s="210" t="str">
        <f>_xlfn.CONCAT(Tabel3[[#This Row],[Locatie]],Tabel3[[#This Row],[Vloergroep]])</f>
        <v>IKC OctowijsLino</v>
      </c>
      <c r="C979" s="69" t="s">
        <v>926</v>
      </c>
      <c r="D979" s="70" t="s">
        <v>809</v>
      </c>
      <c r="E979" s="71" t="s">
        <v>8</v>
      </c>
      <c r="F979" s="72" t="s">
        <v>100</v>
      </c>
      <c r="G979" s="73" t="s">
        <v>51</v>
      </c>
      <c r="H979" s="73" t="s">
        <v>756</v>
      </c>
      <c r="I979" s="73" t="s">
        <v>17</v>
      </c>
      <c r="J979" s="73" t="s">
        <v>903</v>
      </c>
      <c r="K979" s="74">
        <v>7.9</v>
      </c>
      <c r="L979" s="157">
        <v>40</v>
      </c>
      <c r="M979" s="158" t="s">
        <v>886</v>
      </c>
      <c r="N979" s="158">
        <f>IF(Tabel3[[#This Row],[Uitvoerings-
momenten]]=0,0,Tabel3[[#This Row],[M2 vloer ]])</f>
        <v>0</v>
      </c>
      <c r="O9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9" s="151">
        <f>Tabel3[[#This Row],[M2 vloer ]]*Tabel3[[#This Row],[Uitvoerings-
momenten]]</f>
        <v>0</v>
      </c>
      <c r="Q979" s="165">
        <f>VLOOKUP(Tabel3[[#This Row],[Frequentie]],Transformatie!$B$4:$D$12,3,0)</f>
        <v>0</v>
      </c>
      <c r="R979" s="26">
        <f>IF(Tabel3[[#This Row],[M2 op basis van uitvoeringsmomenten]]=0,0,VLOOKUP(Tabel3[[#This Row],[Ruimte categorie]],'4. Normen &amp; Tarieven'!$C$8:$L$27,Tabel3[[#This Row],[Transformatie]],0))</f>
        <v>0</v>
      </c>
      <c r="S979" s="26"/>
      <c r="T979" s="26"/>
      <c r="U979" s="26"/>
      <c r="V979" s="172">
        <f>IF(Tabel3[[#This Row],[Prestatienorm inschrijver]]=0,0,Tabel3[[#This Row],[M2 op basis van uitvoeringsmomenten]]/Tabel3[[#This Row],[Prestatienorm inschrijver]])</f>
        <v>0</v>
      </c>
      <c r="W979" s="174">
        <f>Tabel3[[#This Row],[Aantal uur per jaar]]*$V$4</f>
        <v>0</v>
      </c>
      <c r="X979" s="76"/>
    </row>
    <row r="980" spans="1:24" ht="14.1" customHeight="1" x14ac:dyDescent="0.25">
      <c r="A980" s="210" t="str">
        <f>_xlfn.CONCAT(Tabel3[[#This Row],[Locatie]],Tabel3[[#This Row],[Vloergroep]])</f>
        <v>IKC OctowijsTapijt</v>
      </c>
      <c r="C980" s="69" t="s">
        <v>926</v>
      </c>
      <c r="D980" s="70" t="s">
        <v>809</v>
      </c>
      <c r="E980" s="71" t="s">
        <v>8</v>
      </c>
      <c r="F980" s="72" t="s">
        <v>102</v>
      </c>
      <c r="G980" s="73" t="s">
        <v>13</v>
      </c>
      <c r="H980" s="73" t="s">
        <v>761</v>
      </c>
      <c r="I980" s="73" t="s">
        <v>14</v>
      </c>
      <c r="J980" s="73" t="s">
        <v>14</v>
      </c>
      <c r="K980" s="74">
        <v>13.4</v>
      </c>
      <c r="L980" s="157">
        <v>40</v>
      </c>
      <c r="M980" s="158" t="s">
        <v>879</v>
      </c>
      <c r="N980" s="158">
        <f>IF(Tabel3[[#This Row],[Uitvoerings-
momenten]]=0,0,Tabel3[[#This Row],[M2 vloer ]])</f>
        <v>13.4</v>
      </c>
      <c r="O9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0" s="151">
        <f>Tabel3[[#This Row],[M2 vloer ]]*Tabel3[[#This Row],[Uitvoerings-
momenten]]</f>
        <v>2680</v>
      </c>
      <c r="Q980" s="165">
        <f>VLOOKUP(Tabel3[[#This Row],[Frequentie]],Transformatie!$B$4:$D$12,3,0)</f>
        <v>10</v>
      </c>
      <c r="R980" s="26">
        <f>IF(Tabel3[[#This Row],[M2 op basis van uitvoeringsmomenten]]=0,0,VLOOKUP(Tabel3[[#This Row],[Ruimte categorie]],'4. Normen &amp; Tarieven'!$C$8:$L$27,Tabel3[[#This Row],[Transformatie]],0))</f>
        <v>100</v>
      </c>
      <c r="S980" s="26"/>
      <c r="T980" s="26"/>
      <c r="U980" s="26"/>
      <c r="V980" s="172">
        <f>IF(Tabel3[[#This Row],[Prestatienorm inschrijver]]=0,0,Tabel3[[#This Row],[M2 op basis van uitvoeringsmomenten]]/Tabel3[[#This Row],[Prestatienorm inschrijver]])</f>
        <v>26.8</v>
      </c>
      <c r="W980" s="174">
        <f>Tabel3[[#This Row],[Aantal uur per jaar]]*$V$4</f>
        <v>26.8</v>
      </c>
      <c r="X980" s="78"/>
    </row>
    <row r="981" spans="1:24" ht="14.1" customHeight="1" x14ac:dyDescent="0.25">
      <c r="A981" s="210" t="str">
        <f>_xlfn.CONCAT(Tabel3[[#This Row],[Locatie]],Tabel3[[#This Row],[Vloergroep]])</f>
        <v>IKC OctowijsLino</v>
      </c>
      <c r="C981" s="69" t="s">
        <v>926</v>
      </c>
      <c r="D981" s="70" t="s">
        <v>809</v>
      </c>
      <c r="E981" s="71" t="s">
        <v>8</v>
      </c>
      <c r="F981" s="72" t="s">
        <v>103</v>
      </c>
      <c r="G981" s="73" t="s">
        <v>41</v>
      </c>
      <c r="H981" s="73" t="s">
        <v>658</v>
      </c>
      <c r="I981" s="73" t="s">
        <v>17</v>
      </c>
      <c r="J981" s="73" t="s">
        <v>903</v>
      </c>
      <c r="K981" s="74">
        <v>57.1</v>
      </c>
      <c r="L981" s="157">
        <v>40</v>
      </c>
      <c r="M981" s="158" t="s">
        <v>879</v>
      </c>
      <c r="N981" s="158">
        <f>IF(Tabel3[[#This Row],[Uitvoerings-
momenten]]=0,0,Tabel3[[#This Row],[M2 vloer ]])</f>
        <v>57.1</v>
      </c>
      <c r="O9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1" s="151">
        <f>Tabel3[[#This Row],[M2 vloer ]]*Tabel3[[#This Row],[Uitvoerings-
momenten]]</f>
        <v>11420</v>
      </c>
      <c r="Q981" s="165">
        <f>VLOOKUP(Tabel3[[#This Row],[Frequentie]],Transformatie!$B$4:$D$12,3,0)</f>
        <v>10</v>
      </c>
      <c r="R981" s="26">
        <f>IF(Tabel3[[#This Row],[M2 op basis van uitvoeringsmomenten]]=0,0,VLOOKUP(Tabel3[[#This Row],[Ruimte categorie]],'4. Normen &amp; Tarieven'!$C$8:$L$27,Tabel3[[#This Row],[Transformatie]],0))</f>
        <v>100</v>
      </c>
      <c r="S981" s="26"/>
      <c r="T981" s="26"/>
      <c r="U981" s="26"/>
      <c r="V981" s="172">
        <f>IF(Tabel3[[#This Row],[Prestatienorm inschrijver]]=0,0,Tabel3[[#This Row],[M2 op basis van uitvoeringsmomenten]]/Tabel3[[#This Row],[Prestatienorm inschrijver]])</f>
        <v>114.2</v>
      </c>
      <c r="W981" s="174">
        <f>Tabel3[[#This Row],[Aantal uur per jaar]]*$V$4</f>
        <v>114.2</v>
      </c>
      <c r="X981" s="76"/>
    </row>
    <row r="982" spans="1:24" ht="14.1" customHeight="1" x14ac:dyDescent="0.25">
      <c r="A982" s="210" t="str">
        <f>_xlfn.CONCAT(Tabel3[[#This Row],[Locatie]],Tabel3[[#This Row],[Vloergroep]])</f>
        <v>IKC OctowijsLino</v>
      </c>
      <c r="C982" s="69" t="s">
        <v>926</v>
      </c>
      <c r="D982" s="70" t="s">
        <v>809</v>
      </c>
      <c r="E982" s="71" t="s">
        <v>8</v>
      </c>
      <c r="F982" s="72" t="s">
        <v>104</v>
      </c>
      <c r="G982" s="73" t="s">
        <v>16</v>
      </c>
      <c r="H982" s="73" t="s">
        <v>761</v>
      </c>
      <c r="I982" s="73" t="s">
        <v>17</v>
      </c>
      <c r="J982" s="73" t="s">
        <v>903</v>
      </c>
      <c r="K982" s="74">
        <v>5.4</v>
      </c>
      <c r="L982" s="157">
        <v>40</v>
      </c>
      <c r="M982" s="158" t="s">
        <v>879</v>
      </c>
      <c r="N982" s="158">
        <f>IF(Tabel3[[#This Row],[Uitvoerings-
momenten]]=0,0,Tabel3[[#This Row],[M2 vloer ]])</f>
        <v>5.4</v>
      </c>
      <c r="O9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2" s="151">
        <f>Tabel3[[#This Row],[M2 vloer ]]*Tabel3[[#This Row],[Uitvoerings-
momenten]]</f>
        <v>1080</v>
      </c>
      <c r="Q982" s="165">
        <f>VLOOKUP(Tabel3[[#This Row],[Frequentie]],Transformatie!$B$4:$D$12,3,0)</f>
        <v>10</v>
      </c>
      <c r="R982" s="26">
        <f>IF(Tabel3[[#This Row],[M2 op basis van uitvoeringsmomenten]]=0,0,VLOOKUP(Tabel3[[#This Row],[Ruimte categorie]],'4. Normen &amp; Tarieven'!$C$8:$L$27,Tabel3[[#This Row],[Transformatie]],0))</f>
        <v>100</v>
      </c>
      <c r="S982" s="26"/>
      <c r="T982" s="26"/>
      <c r="U982" s="26"/>
      <c r="V982" s="172">
        <f>IF(Tabel3[[#This Row],[Prestatienorm inschrijver]]=0,0,Tabel3[[#This Row],[M2 op basis van uitvoeringsmomenten]]/Tabel3[[#This Row],[Prestatienorm inschrijver]])</f>
        <v>10.8</v>
      </c>
      <c r="W982" s="174">
        <f>Tabel3[[#This Row],[Aantal uur per jaar]]*$V$4</f>
        <v>10.8</v>
      </c>
      <c r="X982" s="76"/>
    </row>
    <row r="983" spans="1:24" ht="14.1" customHeight="1" x14ac:dyDescent="0.25">
      <c r="A983" s="210" t="str">
        <f>_xlfn.CONCAT(Tabel3[[#This Row],[Locatie]],Tabel3[[#This Row],[Vloergroep]])</f>
        <v>IKC OctowijsLino</v>
      </c>
      <c r="C983" s="69" t="s">
        <v>926</v>
      </c>
      <c r="D983" s="70" t="s">
        <v>809</v>
      </c>
      <c r="E983" s="71" t="s">
        <v>8</v>
      </c>
      <c r="F983" s="72" t="s">
        <v>105</v>
      </c>
      <c r="G983" s="73" t="s">
        <v>68</v>
      </c>
      <c r="H983" s="73" t="s">
        <v>762</v>
      </c>
      <c r="I983" s="73" t="s">
        <v>17</v>
      </c>
      <c r="J983" s="73" t="s">
        <v>903</v>
      </c>
      <c r="K983" s="74">
        <v>12.5</v>
      </c>
      <c r="L983" s="157">
        <v>40</v>
      </c>
      <c r="M983" s="158" t="s">
        <v>879</v>
      </c>
      <c r="N983" s="158">
        <f>IF(Tabel3[[#This Row],[Uitvoerings-
momenten]]=0,0,Tabel3[[#This Row],[M2 vloer ]])</f>
        <v>12.5</v>
      </c>
      <c r="O9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3" s="151">
        <f>Tabel3[[#This Row],[M2 vloer ]]*Tabel3[[#This Row],[Uitvoerings-
momenten]]</f>
        <v>2500</v>
      </c>
      <c r="Q983" s="165">
        <f>VLOOKUP(Tabel3[[#This Row],[Frequentie]],Transformatie!$B$4:$D$12,3,0)</f>
        <v>10</v>
      </c>
      <c r="R983" s="26">
        <f>IF(Tabel3[[#This Row],[M2 op basis van uitvoeringsmomenten]]=0,0,VLOOKUP(Tabel3[[#This Row],[Ruimte categorie]],'4. Normen &amp; Tarieven'!$C$8:$L$27,Tabel3[[#This Row],[Transformatie]],0))</f>
        <v>100</v>
      </c>
      <c r="S983" s="26"/>
      <c r="T983" s="26"/>
      <c r="U983" s="26"/>
      <c r="V983" s="172">
        <f>IF(Tabel3[[#This Row],[Prestatienorm inschrijver]]=0,0,Tabel3[[#This Row],[M2 op basis van uitvoeringsmomenten]]/Tabel3[[#This Row],[Prestatienorm inschrijver]])</f>
        <v>25</v>
      </c>
      <c r="W983" s="174">
        <f>Tabel3[[#This Row],[Aantal uur per jaar]]*$V$4</f>
        <v>25</v>
      </c>
      <c r="X983" s="78"/>
    </row>
    <row r="984" spans="1:24" ht="14.1" customHeight="1" x14ac:dyDescent="0.25">
      <c r="A984" s="210" t="str">
        <f>_xlfn.CONCAT(Tabel3[[#This Row],[Locatie]],Tabel3[[#This Row],[Vloergroep]])</f>
        <v>IKC OctowijsLino</v>
      </c>
      <c r="C984" s="69" t="s">
        <v>926</v>
      </c>
      <c r="D984" s="70" t="s">
        <v>809</v>
      </c>
      <c r="E984" s="71" t="s">
        <v>69</v>
      </c>
      <c r="F984" s="72" t="s">
        <v>70</v>
      </c>
      <c r="G984" s="73" t="s">
        <v>139</v>
      </c>
      <c r="H984" s="73" t="s">
        <v>770</v>
      </c>
      <c r="I984" s="73" t="s">
        <v>17</v>
      </c>
      <c r="J984" s="73" t="s">
        <v>903</v>
      </c>
      <c r="K984" s="74">
        <v>52.8</v>
      </c>
      <c r="L984" s="157">
        <v>40</v>
      </c>
      <c r="M984" s="158" t="s">
        <v>879</v>
      </c>
      <c r="N984" s="158">
        <f>IF(Tabel3[[#This Row],[Uitvoerings-
momenten]]=0,0,Tabel3[[#This Row],[M2 vloer ]])</f>
        <v>52.8</v>
      </c>
      <c r="O9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4" s="151">
        <f>Tabel3[[#This Row],[M2 vloer ]]*Tabel3[[#This Row],[Uitvoerings-
momenten]]</f>
        <v>10560</v>
      </c>
      <c r="Q984" s="165">
        <f>VLOOKUP(Tabel3[[#This Row],[Frequentie]],Transformatie!$B$4:$D$12,3,0)</f>
        <v>10</v>
      </c>
      <c r="R984" s="26">
        <f>IF(Tabel3[[#This Row],[M2 op basis van uitvoeringsmomenten]]=0,0,VLOOKUP(Tabel3[[#This Row],[Ruimte categorie]],'4. Normen &amp; Tarieven'!$C$8:$L$27,Tabel3[[#This Row],[Transformatie]],0))</f>
        <v>100</v>
      </c>
      <c r="S984" s="26"/>
      <c r="T984" s="26"/>
      <c r="U984" s="26"/>
      <c r="V984" s="172">
        <f>IF(Tabel3[[#This Row],[Prestatienorm inschrijver]]=0,0,Tabel3[[#This Row],[M2 op basis van uitvoeringsmomenten]]/Tabel3[[#This Row],[Prestatienorm inschrijver]])</f>
        <v>105.6</v>
      </c>
      <c r="W984" s="174">
        <f>Tabel3[[#This Row],[Aantal uur per jaar]]*$V$4</f>
        <v>105.6</v>
      </c>
      <c r="X984" s="76"/>
    </row>
    <row r="985" spans="1:24" ht="14.1" customHeight="1" x14ac:dyDescent="0.25">
      <c r="A985" s="210" t="str">
        <f>_xlfn.CONCAT(Tabel3[[#This Row],[Locatie]],Tabel3[[#This Row],[Vloergroep]])</f>
        <v>IKC OctowijsLino</v>
      </c>
      <c r="C985" s="69" t="s">
        <v>926</v>
      </c>
      <c r="D985" s="70" t="s">
        <v>809</v>
      </c>
      <c r="E985" s="71" t="s">
        <v>69</v>
      </c>
      <c r="F985" s="72" t="s">
        <v>71</v>
      </c>
      <c r="G985" s="73" t="s">
        <v>51</v>
      </c>
      <c r="H985" s="73" t="s">
        <v>756</v>
      </c>
      <c r="I985" s="73" t="s">
        <v>17</v>
      </c>
      <c r="J985" s="73" t="s">
        <v>903</v>
      </c>
      <c r="K985" s="74">
        <v>9.5</v>
      </c>
      <c r="L985" s="157">
        <v>40</v>
      </c>
      <c r="M985" s="158" t="s">
        <v>886</v>
      </c>
      <c r="N985" s="158">
        <f>IF(Tabel3[[#This Row],[Uitvoerings-
momenten]]=0,0,Tabel3[[#This Row],[M2 vloer ]])</f>
        <v>0</v>
      </c>
      <c r="O9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5" s="151">
        <f>Tabel3[[#This Row],[M2 vloer ]]*Tabel3[[#This Row],[Uitvoerings-
momenten]]</f>
        <v>0</v>
      </c>
      <c r="Q985" s="165">
        <f>VLOOKUP(Tabel3[[#This Row],[Frequentie]],Transformatie!$B$4:$D$12,3,0)</f>
        <v>0</v>
      </c>
      <c r="R985" s="26">
        <f>IF(Tabel3[[#This Row],[M2 op basis van uitvoeringsmomenten]]=0,0,VLOOKUP(Tabel3[[#This Row],[Ruimte categorie]],'4. Normen &amp; Tarieven'!$C$8:$L$27,Tabel3[[#This Row],[Transformatie]],0))</f>
        <v>0</v>
      </c>
      <c r="S985" s="26"/>
      <c r="T985" s="26"/>
      <c r="U985" s="26"/>
      <c r="V985" s="172">
        <f>IF(Tabel3[[#This Row],[Prestatienorm inschrijver]]=0,0,Tabel3[[#This Row],[M2 op basis van uitvoeringsmomenten]]/Tabel3[[#This Row],[Prestatienorm inschrijver]])</f>
        <v>0</v>
      </c>
      <c r="W985" s="174">
        <f>Tabel3[[#This Row],[Aantal uur per jaar]]*$V$4</f>
        <v>0</v>
      </c>
      <c r="X985" s="76"/>
    </row>
    <row r="986" spans="1:24" ht="14.1" customHeight="1" x14ac:dyDescent="0.25">
      <c r="A986" s="210" t="str">
        <f>_xlfn.CONCAT(Tabel3[[#This Row],[Locatie]],Tabel3[[#This Row],[Vloergroep]])</f>
        <v>IKC OctowijsLino</v>
      </c>
      <c r="C986" s="69" t="s">
        <v>926</v>
      </c>
      <c r="D986" s="70" t="s">
        <v>809</v>
      </c>
      <c r="E986" s="71" t="s">
        <v>69</v>
      </c>
      <c r="F986" s="72" t="s">
        <v>72</v>
      </c>
      <c r="G986" s="73" t="s">
        <v>35</v>
      </c>
      <c r="H986" s="73" t="s">
        <v>25</v>
      </c>
      <c r="I986" s="73" t="s">
        <v>17</v>
      </c>
      <c r="J986" s="73" t="s">
        <v>903</v>
      </c>
      <c r="K986" s="74">
        <v>7.5</v>
      </c>
      <c r="L986" s="157">
        <v>40</v>
      </c>
      <c r="M986" s="158" t="s">
        <v>877</v>
      </c>
      <c r="N986" s="158">
        <f>IF(Tabel3[[#This Row],[Uitvoerings-
momenten]]=0,0,Tabel3[[#This Row],[M2 vloer ]])</f>
        <v>7.5</v>
      </c>
      <c r="O9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86" s="151">
        <f>Tabel3[[#This Row],[M2 vloer ]]*Tabel3[[#This Row],[Uitvoerings-
momenten]]</f>
        <v>900</v>
      </c>
      <c r="Q986" s="165">
        <f>VLOOKUP(Tabel3[[#This Row],[Frequentie]],Transformatie!$B$4:$D$12,3,0)</f>
        <v>8</v>
      </c>
      <c r="R986" s="26">
        <f>IF(Tabel3[[#This Row],[M2 op basis van uitvoeringsmomenten]]=0,0,VLOOKUP(Tabel3[[#This Row],[Ruimte categorie]],'4. Normen &amp; Tarieven'!$C$8:$L$27,Tabel3[[#This Row],[Transformatie]],0))</f>
        <v>90</v>
      </c>
      <c r="S986" s="26"/>
      <c r="T986" s="26"/>
      <c r="U986" s="26"/>
      <c r="V986" s="172">
        <f>IF(Tabel3[[#This Row],[Prestatienorm inschrijver]]=0,0,Tabel3[[#This Row],[M2 op basis van uitvoeringsmomenten]]/Tabel3[[#This Row],[Prestatienorm inschrijver]])</f>
        <v>10</v>
      </c>
      <c r="W986" s="174">
        <f>Tabel3[[#This Row],[Aantal uur per jaar]]*$V$4</f>
        <v>10</v>
      </c>
      <c r="X986" s="76"/>
    </row>
    <row r="987" spans="1:24" ht="14.1" customHeight="1" x14ac:dyDescent="0.25">
      <c r="A987" s="210" t="str">
        <f>_xlfn.CONCAT(Tabel3[[#This Row],[Locatie]],Tabel3[[#This Row],[Vloergroep]])</f>
        <v>IKC OctowijsLino</v>
      </c>
      <c r="C987" s="69" t="s">
        <v>926</v>
      </c>
      <c r="D987" s="70" t="s">
        <v>809</v>
      </c>
      <c r="E987" s="71" t="s">
        <v>69</v>
      </c>
      <c r="F987" s="72" t="s">
        <v>73</v>
      </c>
      <c r="G987" s="73" t="s">
        <v>68</v>
      </c>
      <c r="H987" s="73" t="s">
        <v>762</v>
      </c>
      <c r="I987" s="73" t="s">
        <v>17</v>
      </c>
      <c r="J987" s="73" t="s">
        <v>903</v>
      </c>
      <c r="K987" s="74">
        <v>13.2</v>
      </c>
      <c r="L987" s="157">
        <v>40</v>
      </c>
      <c r="M987" s="158" t="s">
        <v>879</v>
      </c>
      <c r="N987" s="158">
        <f>IF(Tabel3[[#This Row],[Uitvoerings-
momenten]]=0,0,Tabel3[[#This Row],[M2 vloer ]])</f>
        <v>13.2</v>
      </c>
      <c r="O9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7" s="151">
        <f>Tabel3[[#This Row],[M2 vloer ]]*Tabel3[[#This Row],[Uitvoerings-
momenten]]</f>
        <v>2640</v>
      </c>
      <c r="Q987" s="165">
        <f>VLOOKUP(Tabel3[[#This Row],[Frequentie]],Transformatie!$B$4:$D$12,3,0)</f>
        <v>10</v>
      </c>
      <c r="R987" s="26">
        <f>IF(Tabel3[[#This Row],[M2 op basis van uitvoeringsmomenten]]=0,0,VLOOKUP(Tabel3[[#This Row],[Ruimte categorie]],'4. Normen &amp; Tarieven'!$C$8:$L$27,Tabel3[[#This Row],[Transformatie]],0))</f>
        <v>100</v>
      </c>
      <c r="S987" s="26"/>
      <c r="T987" s="26"/>
      <c r="U987" s="26"/>
      <c r="V987" s="172">
        <f>IF(Tabel3[[#This Row],[Prestatienorm inschrijver]]=0,0,Tabel3[[#This Row],[M2 op basis van uitvoeringsmomenten]]/Tabel3[[#This Row],[Prestatienorm inschrijver]])</f>
        <v>26.4</v>
      </c>
      <c r="W987" s="174">
        <f>Tabel3[[#This Row],[Aantal uur per jaar]]*$V$4</f>
        <v>26.4</v>
      </c>
      <c r="X987" s="76"/>
    </row>
    <row r="988" spans="1:24" ht="14.1" customHeight="1" x14ac:dyDescent="0.25">
      <c r="A988" s="210" t="str">
        <f>_xlfn.CONCAT(Tabel3[[#This Row],[Locatie]],Tabel3[[#This Row],[Vloergroep]])</f>
        <v>IKC OctowijsLino</v>
      </c>
      <c r="C988" s="69" t="s">
        <v>926</v>
      </c>
      <c r="D988" s="70" t="s">
        <v>809</v>
      </c>
      <c r="E988" s="71" t="s">
        <v>69</v>
      </c>
      <c r="F988" s="72" t="s">
        <v>74</v>
      </c>
      <c r="G988" s="73" t="s">
        <v>41</v>
      </c>
      <c r="H988" s="73" t="s">
        <v>658</v>
      </c>
      <c r="I988" s="73" t="s">
        <v>17</v>
      </c>
      <c r="J988" s="73" t="s">
        <v>903</v>
      </c>
      <c r="K988" s="74">
        <v>66.2</v>
      </c>
      <c r="L988" s="157">
        <v>40</v>
      </c>
      <c r="M988" s="158" t="s">
        <v>886</v>
      </c>
      <c r="N988" s="158">
        <f>IF(Tabel3[[#This Row],[Uitvoerings-
momenten]]=0,0,Tabel3[[#This Row],[M2 vloer ]])</f>
        <v>0</v>
      </c>
      <c r="O9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8" s="151">
        <f>Tabel3[[#This Row],[M2 vloer ]]*Tabel3[[#This Row],[Uitvoerings-
momenten]]</f>
        <v>0</v>
      </c>
      <c r="Q988" s="165">
        <f>VLOOKUP(Tabel3[[#This Row],[Frequentie]],Transformatie!$B$4:$D$12,3,0)</f>
        <v>0</v>
      </c>
      <c r="R988" s="26">
        <f>IF(Tabel3[[#This Row],[M2 op basis van uitvoeringsmomenten]]=0,0,VLOOKUP(Tabel3[[#This Row],[Ruimte categorie]],'4. Normen &amp; Tarieven'!$C$8:$L$27,Tabel3[[#This Row],[Transformatie]],0))</f>
        <v>0</v>
      </c>
      <c r="S988" s="26"/>
      <c r="T988" s="26"/>
      <c r="U988" s="26"/>
      <c r="V988" s="172">
        <f>IF(Tabel3[[#This Row],[Prestatienorm inschrijver]]=0,0,Tabel3[[#This Row],[M2 op basis van uitvoeringsmomenten]]/Tabel3[[#This Row],[Prestatienorm inschrijver]])</f>
        <v>0</v>
      </c>
      <c r="W988" s="174">
        <f>Tabel3[[#This Row],[Aantal uur per jaar]]*$V$4</f>
        <v>0</v>
      </c>
      <c r="X988" s="76"/>
    </row>
    <row r="989" spans="1:24" ht="14.1" customHeight="1" x14ac:dyDescent="0.25">
      <c r="A989" s="210" t="str">
        <f>_xlfn.CONCAT(Tabel3[[#This Row],[Locatie]],Tabel3[[#This Row],[Vloergroep]])</f>
        <v>IKC OctowijsLino</v>
      </c>
      <c r="C989" s="69" t="s">
        <v>926</v>
      </c>
      <c r="D989" s="70" t="s">
        <v>809</v>
      </c>
      <c r="E989" s="71" t="s">
        <v>69</v>
      </c>
      <c r="F989" s="72" t="s">
        <v>76</v>
      </c>
      <c r="G989" s="70" t="s">
        <v>19</v>
      </c>
      <c r="H989" s="73" t="s">
        <v>761</v>
      </c>
      <c r="I989" s="73" t="s">
        <v>17</v>
      </c>
      <c r="J989" s="73" t="s">
        <v>903</v>
      </c>
      <c r="K989" s="74">
        <v>10.1</v>
      </c>
      <c r="L989" s="157">
        <v>40</v>
      </c>
      <c r="M989" s="158" t="s">
        <v>879</v>
      </c>
      <c r="N989" s="158">
        <f>IF(Tabel3[[#This Row],[Uitvoerings-
momenten]]=0,0,Tabel3[[#This Row],[M2 vloer ]])</f>
        <v>10.1</v>
      </c>
      <c r="O9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9" s="151">
        <f>Tabel3[[#This Row],[M2 vloer ]]*Tabel3[[#This Row],[Uitvoerings-
momenten]]</f>
        <v>2020</v>
      </c>
      <c r="Q989" s="165">
        <f>VLOOKUP(Tabel3[[#This Row],[Frequentie]],Transformatie!$B$4:$D$12,3,0)</f>
        <v>10</v>
      </c>
      <c r="R989" s="26">
        <f>IF(Tabel3[[#This Row],[M2 op basis van uitvoeringsmomenten]]=0,0,VLOOKUP(Tabel3[[#This Row],[Ruimte categorie]],'4. Normen &amp; Tarieven'!$C$8:$L$27,Tabel3[[#This Row],[Transformatie]],0))</f>
        <v>100</v>
      </c>
      <c r="S989" s="26"/>
      <c r="T989" s="26"/>
      <c r="U989" s="26"/>
      <c r="V989" s="172">
        <f>IF(Tabel3[[#This Row],[Prestatienorm inschrijver]]=0,0,Tabel3[[#This Row],[M2 op basis van uitvoeringsmomenten]]/Tabel3[[#This Row],[Prestatienorm inschrijver]])</f>
        <v>20.2</v>
      </c>
      <c r="W989" s="174">
        <f>Tabel3[[#This Row],[Aantal uur per jaar]]*$V$4</f>
        <v>20.2</v>
      </c>
      <c r="X989" s="76"/>
    </row>
    <row r="990" spans="1:24" ht="14.1" customHeight="1" x14ac:dyDescent="0.25">
      <c r="A990" s="210" t="str">
        <f>_xlfn.CONCAT(Tabel3[[#This Row],[Locatie]],Tabel3[[#This Row],[Vloergroep]])</f>
        <v>OosterhuizenHarde vloer</v>
      </c>
      <c r="C990" s="69" t="s">
        <v>424</v>
      </c>
      <c r="D990" s="70" t="s">
        <v>810</v>
      </c>
      <c r="E990" s="71" t="s">
        <v>8</v>
      </c>
      <c r="F990" s="72" t="s">
        <v>9</v>
      </c>
      <c r="G990" s="73" t="s">
        <v>10</v>
      </c>
      <c r="H990" s="73" t="s">
        <v>821</v>
      </c>
      <c r="I990" s="73" t="s">
        <v>11</v>
      </c>
      <c r="J990" s="73" t="s">
        <v>902</v>
      </c>
      <c r="K990" s="74">
        <v>25</v>
      </c>
      <c r="L990" s="157">
        <v>40</v>
      </c>
      <c r="M990" s="158" t="s">
        <v>879</v>
      </c>
      <c r="N990" s="158">
        <f>IF(Tabel3[[#This Row],[Uitvoerings-
momenten]]=0,0,Tabel3[[#This Row],[M2 vloer ]])</f>
        <v>25</v>
      </c>
      <c r="O9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0" s="151">
        <f>Tabel3[[#This Row],[M2 vloer ]]*Tabel3[[#This Row],[Uitvoerings-
momenten]]</f>
        <v>5000</v>
      </c>
      <c r="Q990" s="165">
        <f>VLOOKUP(Tabel3[[#This Row],[Frequentie]],Transformatie!$B$4:$D$12,3,0)</f>
        <v>10</v>
      </c>
      <c r="R990" s="26">
        <f>IF(Tabel3[[#This Row],[M2 op basis van uitvoeringsmomenten]]=0,0,VLOOKUP(Tabel3[[#This Row],[Ruimte categorie]],'4. Normen &amp; Tarieven'!$C$8:$L$27,Tabel3[[#This Row],[Transformatie]],0))</f>
        <v>100</v>
      </c>
      <c r="S990" s="26"/>
      <c r="T990" s="26"/>
      <c r="U990" s="26"/>
      <c r="V990" s="172">
        <f>IF(Tabel3[[#This Row],[Prestatienorm inschrijver]]=0,0,Tabel3[[#This Row],[M2 op basis van uitvoeringsmomenten]]/Tabel3[[#This Row],[Prestatienorm inschrijver]])</f>
        <v>50</v>
      </c>
      <c r="W990" s="174">
        <f>Tabel3[[#This Row],[Aantal uur per jaar]]*$V$4</f>
        <v>50</v>
      </c>
      <c r="X990" s="76"/>
    </row>
    <row r="991" spans="1:24" ht="14.1" customHeight="1" x14ac:dyDescent="0.25">
      <c r="A991" s="210" t="str">
        <f>_xlfn.CONCAT(Tabel3[[#This Row],[Locatie]],Tabel3[[#This Row],[Vloergroep]])</f>
        <v>OosterhuizenTapijt</v>
      </c>
      <c r="C991" s="69" t="s">
        <v>424</v>
      </c>
      <c r="D991" s="70" t="s">
        <v>810</v>
      </c>
      <c r="E991" s="71" t="s">
        <v>8</v>
      </c>
      <c r="F991" s="72" t="s">
        <v>12</v>
      </c>
      <c r="G991" s="73" t="s">
        <v>13</v>
      </c>
      <c r="H991" s="73" t="s">
        <v>761</v>
      </c>
      <c r="I991" s="73" t="s">
        <v>14</v>
      </c>
      <c r="J991" s="73" t="s">
        <v>14</v>
      </c>
      <c r="K991" s="74">
        <v>7.4</v>
      </c>
      <c r="L991" s="157">
        <v>40</v>
      </c>
      <c r="M991" s="158" t="s">
        <v>879</v>
      </c>
      <c r="N991" s="158">
        <f>IF(Tabel3[[#This Row],[Uitvoerings-
momenten]]=0,0,Tabel3[[#This Row],[M2 vloer ]])</f>
        <v>7.4</v>
      </c>
      <c r="O9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1" s="151">
        <f>Tabel3[[#This Row],[M2 vloer ]]*Tabel3[[#This Row],[Uitvoerings-
momenten]]</f>
        <v>1480</v>
      </c>
      <c r="Q991" s="165">
        <f>VLOOKUP(Tabel3[[#This Row],[Frequentie]],Transformatie!$B$4:$D$12,3,0)</f>
        <v>10</v>
      </c>
      <c r="R991" s="26">
        <f>IF(Tabel3[[#This Row],[M2 op basis van uitvoeringsmomenten]]=0,0,VLOOKUP(Tabel3[[#This Row],[Ruimte categorie]],'4. Normen &amp; Tarieven'!$C$8:$L$27,Tabel3[[#This Row],[Transformatie]],0))</f>
        <v>100</v>
      </c>
      <c r="S991" s="26"/>
      <c r="T991" s="26"/>
      <c r="U991" s="26"/>
      <c r="V991" s="172">
        <f>IF(Tabel3[[#This Row],[Prestatienorm inschrijver]]=0,0,Tabel3[[#This Row],[M2 op basis van uitvoeringsmomenten]]/Tabel3[[#This Row],[Prestatienorm inschrijver]])</f>
        <v>14.8</v>
      </c>
      <c r="W991" s="174">
        <f>Tabel3[[#This Row],[Aantal uur per jaar]]*$V$4</f>
        <v>14.8</v>
      </c>
      <c r="X991" s="76"/>
    </row>
    <row r="992" spans="1:24" ht="14.1" customHeight="1" x14ac:dyDescent="0.25">
      <c r="A992" s="210" t="str">
        <f>_xlfn.CONCAT(Tabel3[[#This Row],[Locatie]],Tabel3[[#This Row],[Vloergroep]])</f>
        <v>OosterhuizenLino</v>
      </c>
      <c r="C992" s="69" t="s">
        <v>424</v>
      </c>
      <c r="D992" s="70" t="s">
        <v>810</v>
      </c>
      <c r="E992" s="71" t="s">
        <v>8</v>
      </c>
      <c r="F992" s="72" t="s">
        <v>15</v>
      </c>
      <c r="G992" s="70" t="s">
        <v>19</v>
      </c>
      <c r="H992" s="73" t="s">
        <v>761</v>
      </c>
      <c r="I992" s="73" t="s">
        <v>225</v>
      </c>
      <c r="J992" s="73" t="s">
        <v>903</v>
      </c>
      <c r="K992" s="74">
        <v>73.900000000000006</v>
      </c>
      <c r="L992" s="157">
        <v>40</v>
      </c>
      <c r="M992" s="158" t="s">
        <v>879</v>
      </c>
      <c r="N992" s="158">
        <f>IF(Tabel3[[#This Row],[Uitvoerings-
momenten]]=0,0,Tabel3[[#This Row],[M2 vloer ]])</f>
        <v>73.900000000000006</v>
      </c>
      <c r="O9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2" s="151">
        <f>Tabel3[[#This Row],[M2 vloer ]]*Tabel3[[#This Row],[Uitvoerings-
momenten]]</f>
        <v>14780.000000000002</v>
      </c>
      <c r="Q992" s="165">
        <f>VLOOKUP(Tabel3[[#This Row],[Frequentie]],Transformatie!$B$4:$D$12,3,0)</f>
        <v>10</v>
      </c>
      <c r="R992" s="26">
        <f>IF(Tabel3[[#This Row],[M2 op basis van uitvoeringsmomenten]]=0,0,VLOOKUP(Tabel3[[#This Row],[Ruimte categorie]],'4. Normen &amp; Tarieven'!$C$8:$L$27,Tabel3[[#This Row],[Transformatie]],0))</f>
        <v>100</v>
      </c>
      <c r="S992" s="26"/>
      <c r="T992" s="26"/>
      <c r="U992" s="26"/>
      <c r="V992" s="172">
        <f>IF(Tabel3[[#This Row],[Prestatienorm inschrijver]]=0,0,Tabel3[[#This Row],[M2 op basis van uitvoeringsmomenten]]/Tabel3[[#This Row],[Prestatienorm inschrijver]])</f>
        <v>147.80000000000001</v>
      </c>
      <c r="W992" s="174">
        <f>Tabel3[[#This Row],[Aantal uur per jaar]]*$V$4</f>
        <v>147.80000000000001</v>
      </c>
      <c r="X992" s="76"/>
    </row>
    <row r="993" spans="1:24" ht="14.1" customHeight="1" x14ac:dyDescent="0.25">
      <c r="A993" s="210" t="str">
        <f>_xlfn.CONCAT(Tabel3[[#This Row],[Locatie]],Tabel3[[#This Row],[Vloergroep]])</f>
        <v>OosterhuizenHarde vloer</v>
      </c>
      <c r="C993" s="69" t="s">
        <v>424</v>
      </c>
      <c r="D993" s="70" t="s">
        <v>810</v>
      </c>
      <c r="E993" s="71" t="s">
        <v>8</v>
      </c>
      <c r="F993" s="72" t="s">
        <v>18</v>
      </c>
      <c r="G993" s="73" t="s">
        <v>21</v>
      </c>
      <c r="H993" s="73" t="s">
        <v>760</v>
      </c>
      <c r="I993" s="73" t="s">
        <v>22</v>
      </c>
      <c r="J993" s="73" t="s">
        <v>902</v>
      </c>
      <c r="K993" s="74">
        <v>5.5</v>
      </c>
      <c r="L993" s="157">
        <v>40</v>
      </c>
      <c r="M993" s="158" t="s">
        <v>879</v>
      </c>
      <c r="N993" s="158">
        <f>IF(Tabel3[[#This Row],[Uitvoerings-
momenten]]=0,0,Tabel3[[#This Row],[M2 vloer ]])</f>
        <v>5.5</v>
      </c>
      <c r="O9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3" s="151">
        <f>Tabel3[[#This Row],[M2 vloer ]]*Tabel3[[#This Row],[Uitvoerings-
momenten]]</f>
        <v>1100</v>
      </c>
      <c r="Q993" s="165">
        <f>VLOOKUP(Tabel3[[#This Row],[Frequentie]],Transformatie!$B$4:$D$12,3,0)</f>
        <v>10</v>
      </c>
      <c r="R993" s="26">
        <f>IF(Tabel3[[#This Row],[M2 op basis van uitvoeringsmomenten]]=0,0,VLOOKUP(Tabel3[[#This Row],[Ruimte categorie]],'4. Normen &amp; Tarieven'!$C$8:$L$27,Tabel3[[#This Row],[Transformatie]],0))</f>
        <v>100</v>
      </c>
      <c r="S993" s="26"/>
      <c r="T993" s="26"/>
      <c r="U993" s="26"/>
      <c r="V993" s="172">
        <f>IF(Tabel3[[#This Row],[Prestatienorm inschrijver]]=0,0,Tabel3[[#This Row],[M2 op basis van uitvoeringsmomenten]]/Tabel3[[#This Row],[Prestatienorm inschrijver]])</f>
        <v>11</v>
      </c>
      <c r="W993" s="174">
        <f>Tabel3[[#This Row],[Aantal uur per jaar]]*$V$4</f>
        <v>11</v>
      </c>
      <c r="X993" s="76"/>
    </row>
    <row r="994" spans="1:24" ht="14.1" customHeight="1" x14ac:dyDescent="0.25">
      <c r="A994" s="210" t="str">
        <f>_xlfn.CONCAT(Tabel3[[#This Row],[Locatie]],Tabel3[[#This Row],[Vloergroep]])</f>
        <v>OosterhuizenLino</v>
      </c>
      <c r="C994" s="69" t="s">
        <v>424</v>
      </c>
      <c r="D994" s="70" t="s">
        <v>810</v>
      </c>
      <c r="E994" s="71" t="s">
        <v>8</v>
      </c>
      <c r="F994" s="72" t="s">
        <v>20</v>
      </c>
      <c r="G994" s="73" t="s">
        <v>51</v>
      </c>
      <c r="H994" s="73" t="s">
        <v>756</v>
      </c>
      <c r="I994" s="73" t="s">
        <v>17</v>
      </c>
      <c r="J994" s="73" t="s">
        <v>903</v>
      </c>
      <c r="K994" s="74">
        <v>2.9</v>
      </c>
      <c r="L994" s="157">
        <v>40</v>
      </c>
      <c r="M994" s="158" t="s">
        <v>886</v>
      </c>
      <c r="N994" s="158">
        <f>IF(Tabel3[[#This Row],[Uitvoerings-
momenten]]=0,0,Tabel3[[#This Row],[M2 vloer ]])</f>
        <v>0</v>
      </c>
      <c r="O9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4" s="151">
        <f>Tabel3[[#This Row],[M2 vloer ]]*Tabel3[[#This Row],[Uitvoerings-
momenten]]</f>
        <v>0</v>
      </c>
      <c r="Q994" s="165">
        <f>VLOOKUP(Tabel3[[#This Row],[Frequentie]],Transformatie!$B$4:$D$12,3,0)</f>
        <v>0</v>
      </c>
      <c r="R994" s="26">
        <f>IF(Tabel3[[#This Row],[M2 op basis van uitvoeringsmomenten]]=0,0,VLOOKUP(Tabel3[[#This Row],[Ruimte categorie]],'4. Normen &amp; Tarieven'!$C$8:$L$27,Tabel3[[#This Row],[Transformatie]],0))</f>
        <v>0</v>
      </c>
      <c r="S994" s="26"/>
      <c r="T994" s="26"/>
      <c r="U994" s="26"/>
      <c r="V994" s="172">
        <f>IF(Tabel3[[#This Row],[Prestatienorm inschrijver]]=0,0,Tabel3[[#This Row],[M2 op basis van uitvoeringsmomenten]]/Tabel3[[#This Row],[Prestatienorm inschrijver]])</f>
        <v>0</v>
      </c>
      <c r="W994" s="174">
        <f>Tabel3[[#This Row],[Aantal uur per jaar]]*$V$4</f>
        <v>0</v>
      </c>
      <c r="X994" s="76"/>
    </row>
    <row r="995" spans="1:24" ht="14.1" customHeight="1" x14ac:dyDescent="0.25">
      <c r="A995" s="210" t="str">
        <f>_xlfn.CONCAT(Tabel3[[#This Row],[Locatie]],Tabel3[[#This Row],[Vloergroep]])</f>
        <v>OosterhuizenLino</v>
      </c>
      <c r="C995" s="69" t="s">
        <v>424</v>
      </c>
      <c r="D995" s="70" t="s">
        <v>810</v>
      </c>
      <c r="E995" s="71" t="s">
        <v>8</v>
      </c>
      <c r="F995" s="72" t="s">
        <v>23</v>
      </c>
      <c r="G995" s="73" t="s">
        <v>47</v>
      </c>
      <c r="H995" s="77" t="s">
        <v>758</v>
      </c>
      <c r="I995" s="73" t="s">
        <v>17</v>
      </c>
      <c r="J995" s="73" t="s">
        <v>903</v>
      </c>
      <c r="K995" s="74">
        <v>65.599999999999994</v>
      </c>
      <c r="L995" s="157">
        <v>40</v>
      </c>
      <c r="M995" s="158" t="s">
        <v>879</v>
      </c>
      <c r="N995" s="158">
        <f>IF(Tabel3[[#This Row],[Uitvoerings-
momenten]]=0,0,Tabel3[[#This Row],[M2 vloer ]])</f>
        <v>65.599999999999994</v>
      </c>
      <c r="O9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5" s="151">
        <f>Tabel3[[#This Row],[M2 vloer ]]*Tabel3[[#This Row],[Uitvoerings-
momenten]]</f>
        <v>13119.999999999998</v>
      </c>
      <c r="Q995" s="165">
        <f>VLOOKUP(Tabel3[[#This Row],[Frequentie]],Transformatie!$B$4:$D$12,3,0)</f>
        <v>10</v>
      </c>
      <c r="R995" s="26">
        <f>IF(Tabel3[[#This Row],[M2 op basis van uitvoeringsmomenten]]=0,0,VLOOKUP(Tabel3[[#This Row],[Ruimte categorie]],'4. Normen &amp; Tarieven'!$C$8:$L$27,Tabel3[[#This Row],[Transformatie]],0))</f>
        <v>100</v>
      </c>
      <c r="S995" s="26"/>
      <c r="T995" s="26"/>
      <c r="U995" s="26"/>
      <c r="V995" s="172">
        <f>IF(Tabel3[[#This Row],[Prestatienorm inschrijver]]=0,0,Tabel3[[#This Row],[M2 op basis van uitvoeringsmomenten]]/Tabel3[[#This Row],[Prestatienorm inschrijver]])</f>
        <v>131.19999999999999</v>
      </c>
      <c r="W995" s="174">
        <f>Tabel3[[#This Row],[Aantal uur per jaar]]*$V$4</f>
        <v>131.19999999999999</v>
      </c>
      <c r="X995" s="76"/>
    </row>
    <row r="996" spans="1:24" ht="14.1" customHeight="1" x14ac:dyDescent="0.25">
      <c r="A996" s="210" t="str">
        <f>_xlfn.CONCAT(Tabel3[[#This Row],[Locatie]],Tabel3[[#This Row],[Vloergroep]])</f>
        <v>OosterhuizenLino</v>
      </c>
      <c r="C996" s="69" t="s">
        <v>424</v>
      </c>
      <c r="D996" s="70" t="s">
        <v>810</v>
      </c>
      <c r="E996" s="71" t="s">
        <v>8</v>
      </c>
      <c r="F996" s="72" t="s">
        <v>26</v>
      </c>
      <c r="G996" s="73" t="s">
        <v>16</v>
      </c>
      <c r="H996" s="73" t="s">
        <v>761</v>
      </c>
      <c r="I996" s="73" t="s">
        <v>17</v>
      </c>
      <c r="J996" s="73" t="s">
        <v>903</v>
      </c>
      <c r="K996" s="74">
        <v>42</v>
      </c>
      <c r="L996" s="157">
        <v>40</v>
      </c>
      <c r="M996" s="158" t="s">
        <v>879</v>
      </c>
      <c r="N996" s="158">
        <f>IF(Tabel3[[#This Row],[Uitvoerings-
momenten]]=0,0,Tabel3[[#This Row],[M2 vloer ]])</f>
        <v>42</v>
      </c>
      <c r="O9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6" s="151">
        <f>Tabel3[[#This Row],[M2 vloer ]]*Tabel3[[#This Row],[Uitvoerings-
momenten]]</f>
        <v>8400</v>
      </c>
      <c r="Q996" s="165">
        <f>VLOOKUP(Tabel3[[#This Row],[Frequentie]],Transformatie!$B$4:$D$12,3,0)</f>
        <v>10</v>
      </c>
      <c r="R996" s="26">
        <f>IF(Tabel3[[#This Row],[M2 op basis van uitvoeringsmomenten]]=0,0,VLOOKUP(Tabel3[[#This Row],[Ruimte categorie]],'4. Normen &amp; Tarieven'!$C$8:$L$27,Tabel3[[#This Row],[Transformatie]],0))</f>
        <v>100</v>
      </c>
      <c r="S996" s="26"/>
      <c r="T996" s="26"/>
      <c r="U996" s="26"/>
      <c r="V996" s="172">
        <f>IF(Tabel3[[#This Row],[Prestatienorm inschrijver]]=0,0,Tabel3[[#This Row],[M2 op basis van uitvoeringsmomenten]]/Tabel3[[#This Row],[Prestatienorm inschrijver]])</f>
        <v>84</v>
      </c>
      <c r="W996" s="174">
        <f>Tabel3[[#This Row],[Aantal uur per jaar]]*$V$4</f>
        <v>84</v>
      </c>
      <c r="X996" s="76"/>
    </row>
    <row r="997" spans="1:24" ht="14.1" customHeight="1" x14ac:dyDescent="0.25">
      <c r="A997" s="210" t="str">
        <f>_xlfn.CONCAT(Tabel3[[#This Row],[Locatie]],Tabel3[[#This Row],[Vloergroep]])</f>
        <v>OosterhuizenLino</v>
      </c>
      <c r="C997" s="69" t="s">
        <v>424</v>
      </c>
      <c r="D997" s="70" t="s">
        <v>810</v>
      </c>
      <c r="E997" s="71" t="s">
        <v>8</v>
      </c>
      <c r="F997" s="72" t="s">
        <v>28</v>
      </c>
      <c r="G997" s="73" t="s">
        <v>159</v>
      </c>
      <c r="H997" s="73" t="s">
        <v>756</v>
      </c>
      <c r="I997" s="73" t="s">
        <v>17</v>
      </c>
      <c r="J997" s="73" t="s">
        <v>903</v>
      </c>
      <c r="K997" s="74">
        <v>1.1000000000000001</v>
      </c>
      <c r="L997" s="157">
        <v>40</v>
      </c>
      <c r="M997" s="158" t="s">
        <v>886</v>
      </c>
      <c r="N997" s="158">
        <f>IF(Tabel3[[#This Row],[Uitvoerings-
momenten]]=0,0,Tabel3[[#This Row],[M2 vloer ]])</f>
        <v>0</v>
      </c>
      <c r="O9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7" s="151">
        <f>Tabel3[[#This Row],[M2 vloer ]]*Tabel3[[#This Row],[Uitvoerings-
momenten]]</f>
        <v>0</v>
      </c>
      <c r="Q997" s="165">
        <f>VLOOKUP(Tabel3[[#This Row],[Frequentie]],Transformatie!$B$4:$D$12,3,0)</f>
        <v>0</v>
      </c>
      <c r="R997" s="26">
        <f>IF(Tabel3[[#This Row],[M2 op basis van uitvoeringsmomenten]]=0,0,VLOOKUP(Tabel3[[#This Row],[Ruimte categorie]],'4. Normen &amp; Tarieven'!$C$8:$L$27,Tabel3[[#This Row],[Transformatie]],0))</f>
        <v>0</v>
      </c>
      <c r="S997" s="26"/>
      <c r="T997" s="26"/>
      <c r="U997" s="26"/>
      <c r="V997" s="172">
        <f>IF(Tabel3[[#This Row],[Prestatienorm inschrijver]]=0,0,Tabel3[[#This Row],[M2 op basis van uitvoeringsmomenten]]/Tabel3[[#This Row],[Prestatienorm inschrijver]])</f>
        <v>0</v>
      </c>
      <c r="W997" s="174">
        <f>Tabel3[[#This Row],[Aantal uur per jaar]]*$V$4</f>
        <v>0</v>
      </c>
      <c r="X997" s="76"/>
    </row>
    <row r="998" spans="1:24" ht="14.1" customHeight="1" x14ac:dyDescent="0.25">
      <c r="A998" s="210" t="str">
        <f>_xlfn.CONCAT(Tabel3[[#This Row],[Locatie]],Tabel3[[#This Row],[Vloergroep]])</f>
        <v>OosterhuizenLino</v>
      </c>
      <c r="C998" s="69" t="s">
        <v>424</v>
      </c>
      <c r="D998" s="70" t="s">
        <v>810</v>
      </c>
      <c r="E998" s="71" t="s">
        <v>8</v>
      </c>
      <c r="F998" s="72" t="s">
        <v>30</v>
      </c>
      <c r="G998" s="73" t="s">
        <v>41</v>
      </c>
      <c r="H998" s="73" t="s">
        <v>658</v>
      </c>
      <c r="I998" s="73" t="s">
        <v>17</v>
      </c>
      <c r="J998" s="73" t="s">
        <v>903</v>
      </c>
      <c r="K998" s="74">
        <v>48.9</v>
      </c>
      <c r="L998" s="157">
        <v>40</v>
      </c>
      <c r="M998" s="158" t="s">
        <v>879</v>
      </c>
      <c r="N998" s="158">
        <f>IF(Tabel3[[#This Row],[Uitvoerings-
momenten]]=0,0,Tabel3[[#This Row],[M2 vloer ]])</f>
        <v>48.9</v>
      </c>
      <c r="O9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8" s="151">
        <f>Tabel3[[#This Row],[M2 vloer ]]*Tabel3[[#This Row],[Uitvoerings-
momenten]]</f>
        <v>9780</v>
      </c>
      <c r="Q998" s="165">
        <f>VLOOKUP(Tabel3[[#This Row],[Frequentie]],Transformatie!$B$4:$D$12,3,0)</f>
        <v>10</v>
      </c>
      <c r="R998" s="26">
        <f>IF(Tabel3[[#This Row],[M2 op basis van uitvoeringsmomenten]]=0,0,VLOOKUP(Tabel3[[#This Row],[Ruimte categorie]],'4. Normen &amp; Tarieven'!$C$8:$L$27,Tabel3[[#This Row],[Transformatie]],0))</f>
        <v>100</v>
      </c>
      <c r="S998" s="26"/>
      <c r="T998" s="26"/>
      <c r="U998" s="26"/>
      <c r="V998" s="172">
        <f>IF(Tabel3[[#This Row],[Prestatienorm inschrijver]]=0,0,Tabel3[[#This Row],[M2 op basis van uitvoeringsmomenten]]/Tabel3[[#This Row],[Prestatienorm inschrijver]])</f>
        <v>97.8</v>
      </c>
      <c r="W998" s="174">
        <f>Tabel3[[#This Row],[Aantal uur per jaar]]*$V$4</f>
        <v>97.8</v>
      </c>
      <c r="X998" s="76"/>
    </row>
    <row r="999" spans="1:24" ht="14.1" customHeight="1" x14ac:dyDescent="0.25">
      <c r="A999" s="210" t="str">
        <f>_xlfn.CONCAT(Tabel3[[#This Row],[Locatie]],Tabel3[[#This Row],[Vloergroep]])</f>
        <v>OosterhuizenLino</v>
      </c>
      <c r="C999" s="69" t="s">
        <v>424</v>
      </c>
      <c r="D999" s="70" t="s">
        <v>810</v>
      </c>
      <c r="E999" s="71" t="s">
        <v>8</v>
      </c>
      <c r="F999" s="72" t="s">
        <v>34</v>
      </c>
      <c r="G999" s="73" t="s">
        <v>41</v>
      </c>
      <c r="H999" s="73" t="s">
        <v>658</v>
      </c>
      <c r="I999" s="73" t="s">
        <v>17</v>
      </c>
      <c r="J999" s="73" t="s">
        <v>903</v>
      </c>
      <c r="K999" s="74">
        <v>48.8</v>
      </c>
      <c r="L999" s="157">
        <v>40</v>
      </c>
      <c r="M999" s="158" t="s">
        <v>879</v>
      </c>
      <c r="N999" s="158">
        <f>IF(Tabel3[[#This Row],[Uitvoerings-
momenten]]=0,0,Tabel3[[#This Row],[M2 vloer ]])</f>
        <v>48.8</v>
      </c>
      <c r="O9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9" s="151">
        <f>Tabel3[[#This Row],[M2 vloer ]]*Tabel3[[#This Row],[Uitvoerings-
momenten]]</f>
        <v>9760</v>
      </c>
      <c r="Q999" s="165">
        <f>VLOOKUP(Tabel3[[#This Row],[Frequentie]],Transformatie!$B$4:$D$12,3,0)</f>
        <v>10</v>
      </c>
      <c r="R999" s="26">
        <f>IF(Tabel3[[#This Row],[M2 op basis van uitvoeringsmomenten]]=0,0,VLOOKUP(Tabel3[[#This Row],[Ruimte categorie]],'4. Normen &amp; Tarieven'!$C$8:$L$27,Tabel3[[#This Row],[Transformatie]],0))</f>
        <v>100</v>
      </c>
      <c r="S999" s="26"/>
      <c r="T999" s="26"/>
      <c r="U999" s="26"/>
      <c r="V999" s="172">
        <f>IF(Tabel3[[#This Row],[Prestatienorm inschrijver]]=0,0,Tabel3[[#This Row],[M2 op basis van uitvoeringsmomenten]]/Tabel3[[#This Row],[Prestatienorm inschrijver]])</f>
        <v>97.6</v>
      </c>
      <c r="W999" s="174">
        <f>Tabel3[[#This Row],[Aantal uur per jaar]]*$V$4</f>
        <v>97.6</v>
      </c>
      <c r="X999" s="76"/>
    </row>
    <row r="1000" spans="1:24" ht="14.1" customHeight="1" x14ac:dyDescent="0.25">
      <c r="A1000" s="210" t="str">
        <f>_xlfn.CONCAT(Tabel3[[#This Row],[Locatie]],Tabel3[[#This Row],[Vloergroep]])</f>
        <v>OosterhuizenLino</v>
      </c>
      <c r="C1000" s="69" t="s">
        <v>424</v>
      </c>
      <c r="D1000" s="70" t="s">
        <v>810</v>
      </c>
      <c r="E1000" s="71" t="s">
        <v>8</v>
      </c>
      <c r="F1000" s="72" t="s">
        <v>36</v>
      </c>
      <c r="G1000" s="73" t="s">
        <v>41</v>
      </c>
      <c r="H1000" s="73" t="s">
        <v>658</v>
      </c>
      <c r="I1000" s="73" t="s">
        <v>17</v>
      </c>
      <c r="J1000" s="73" t="s">
        <v>903</v>
      </c>
      <c r="K1000" s="74">
        <v>0.4</v>
      </c>
      <c r="L1000" s="157">
        <v>40</v>
      </c>
      <c r="M1000" s="158" t="s">
        <v>879</v>
      </c>
      <c r="N1000" s="158">
        <f>IF(Tabel3[[#This Row],[Uitvoerings-
momenten]]=0,0,Tabel3[[#This Row],[M2 vloer ]])</f>
        <v>0.4</v>
      </c>
      <c r="O10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0" s="151">
        <f>Tabel3[[#This Row],[M2 vloer ]]*Tabel3[[#This Row],[Uitvoerings-
momenten]]</f>
        <v>80</v>
      </c>
      <c r="Q1000" s="165">
        <f>VLOOKUP(Tabel3[[#This Row],[Frequentie]],Transformatie!$B$4:$D$12,3,0)</f>
        <v>10</v>
      </c>
      <c r="R1000" s="26">
        <f>IF(Tabel3[[#This Row],[M2 op basis van uitvoeringsmomenten]]=0,0,VLOOKUP(Tabel3[[#This Row],[Ruimte categorie]],'4. Normen &amp; Tarieven'!$C$8:$L$27,Tabel3[[#This Row],[Transformatie]],0))</f>
        <v>100</v>
      </c>
      <c r="S1000" s="26"/>
      <c r="T1000" s="26"/>
      <c r="U1000" s="26"/>
      <c r="V1000" s="172">
        <f>IF(Tabel3[[#This Row],[Prestatienorm inschrijver]]=0,0,Tabel3[[#This Row],[M2 op basis van uitvoeringsmomenten]]/Tabel3[[#This Row],[Prestatienorm inschrijver]])</f>
        <v>0.8</v>
      </c>
      <c r="W1000" s="174">
        <f>Tabel3[[#This Row],[Aantal uur per jaar]]*$V$4</f>
        <v>0.8</v>
      </c>
      <c r="X1000" s="76"/>
    </row>
    <row r="1001" spans="1:24" ht="14.1" customHeight="1" x14ac:dyDescent="0.25">
      <c r="A1001" s="210" t="str">
        <f>_xlfn.CONCAT(Tabel3[[#This Row],[Locatie]],Tabel3[[#This Row],[Vloergroep]])</f>
        <v>OosterhuizenLino</v>
      </c>
      <c r="C1001" s="69" t="s">
        <v>424</v>
      </c>
      <c r="D1001" s="70" t="s">
        <v>810</v>
      </c>
      <c r="E1001" s="71" t="s">
        <v>8</v>
      </c>
      <c r="F1001" s="72" t="s">
        <v>38</v>
      </c>
      <c r="G1001" s="73" t="s">
        <v>41</v>
      </c>
      <c r="H1001" s="73" t="s">
        <v>658</v>
      </c>
      <c r="I1001" s="73" t="s">
        <v>17</v>
      </c>
      <c r="J1001" s="73" t="s">
        <v>903</v>
      </c>
      <c r="K1001" s="74">
        <v>0.4</v>
      </c>
      <c r="L1001" s="157">
        <v>40</v>
      </c>
      <c r="M1001" s="158" t="s">
        <v>879</v>
      </c>
      <c r="N1001" s="158">
        <f>IF(Tabel3[[#This Row],[Uitvoerings-
momenten]]=0,0,Tabel3[[#This Row],[M2 vloer ]])</f>
        <v>0.4</v>
      </c>
      <c r="O10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1" s="151">
        <f>Tabel3[[#This Row],[M2 vloer ]]*Tabel3[[#This Row],[Uitvoerings-
momenten]]</f>
        <v>80</v>
      </c>
      <c r="Q1001" s="165">
        <f>VLOOKUP(Tabel3[[#This Row],[Frequentie]],Transformatie!$B$4:$D$12,3,0)</f>
        <v>10</v>
      </c>
      <c r="R1001" s="26">
        <f>IF(Tabel3[[#This Row],[M2 op basis van uitvoeringsmomenten]]=0,0,VLOOKUP(Tabel3[[#This Row],[Ruimte categorie]],'4. Normen &amp; Tarieven'!$C$8:$L$27,Tabel3[[#This Row],[Transformatie]],0))</f>
        <v>100</v>
      </c>
      <c r="S1001" s="26"/>
      <c r="T1001" s="26"/>
      <c r="U1001" s="26"/>
      <c r="V1001" s="172">
        <f>IF(Tabel3[[#This Row],[Prestatienorm inschrijver]]=0,0,Tabel3[[#This Row],[M2 op basis van uitvoeringsmomenten]]/Tabel3[[#This Row],[Prestatienorm inschrijver]])</f>
        <v>0.8</v>
      </c>
      <c r="W1001" s="174">
        <f>Tabel3[[#This Row],[Aantal uur per jaar]]*$V$4</f>
        <v>0.8</v>
      </c>
      <c r="X1001" s="76"/>
    </row>
    <row r="1002" spans="1:24" ht="14.1" customHeight="1" x14ac:dyDescent="0.25">
      <c r="A1002" s="210" t="str">
        <f>_xlfn.CONCAT(Tabel3[[#This Row],[Locatie]],Tabel3[[#This Row],[Vloergroep]])</f>
        <v>OosterhuizenLino</v>
      </c>
      <c r="C1002" s="69" t="s">
        <v>424</v>
      </c>
      <c r="D1002" s="70" t="s">
        <v>810</v>
      </c>
      <c r="E1002" s="71" t="s">
        <v>8</v>
      </c>
      <c r="F1002" s="72" t="s">
        <v>40</v>
      </c>
      <c r="G1002" s="73" t="s">
        <v>41</v>
      </c>
      <c r="H1002" s="73" t="s">
        <v>658</v>
      </c>
      <c r="I1002" s="73" t="s">
        <v>17</v>
      </c>
      <c r="J1002" s="73" t="s">
        <v>903</v>
      </c>
      <c r="K1002" s="74">
        <v>48.8</v>
      </c>
      <c r="L1002" s="157">
        <v>40</v>
      </c>
      <c r="M1002" s="158" t="s">
        <v>879</v>
      </c>
      <c r="N1002" s="158">
        <f>IF(Tabel3[[#This Row],[Uitvoerings-
momenten]]=0,0,Tabel3[[#This Row],[M2 vloer ]])</f>
        <v>48.8</v>
      </c>
      <c r="O10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2" s="151">
        <f>Tabel3[[#This Row],[M2 vloer ]]*Tabel3[[#This Row],[Uitvoerings-
momenten]]</f>
        <v>9760</v>
      </c>
      <c r="Q1002" s="165">
        <f>VLOOKUP(Tabel3[[#This Row],[Frequentie]],Transformatie!$B$4:$D$12,3,0)</f>
        <v>10</v>
      </c>
      <c r="R1002" s="26">
        <f>IF(Tabel3[[#This Row],[M2 op basis van uitvoeringsmomenten]]=0,0,VLOOKUP(Tabel3[[#This Row],[Ruimte categorie]],'4. Normen &amp; Tarieven'!$C$8:$L$27,Tabel3[[#This Row],[Transformatie]],0))</f>
        <v>100</v>
      </c>
      <c r="S1002" s="26"/>
      <c r="T1002" s="26"/>
      <c r="U1002" s="26"/>
      <c r="V1002" s="172">
        <f>IF(Tabel3[[#This Row],[Prestatienorm inschrijver]]=0,0,Tabel3[[#This Row],[M2 op basis van uitvoeringsmomenten]]/Tabel3[[#This Row],[Prestatienorm inschrijver]])</f>
        <v>97.6</v>
      </c>
      <c r="W1002" s="174">
        <f>Tabel3[[#This Row],[Aantal uur per jaar]]*$V$4</f>
        <v>97.6</v>
      </c>
      <c r="X1002" s="76"/>
    </row>
    <row r="1003" spans="1:24" ht="14.1" customHeight="1" x14ac:dyDescent="0.25">
      <c r="A1003" s="210" t="str">
        <f>_xlfn.CONCAT(Tabel3[[#This Row],[Locatie]],Tabel3[[#This Row],[Vloergroep]])</f>
        <v>OosterhuizenLino</v>
      </c>
      <c r="C1003" s="69" t="s">
        <v>424</v>
      </c>
      <c r="D1003" s="70" t="s">
        <v>810</v>
      </c>
      <c r="E1003" s="71" t="s">
        <v>8</v>
      </c>
      <c r="F1003" s="72" t="s">
        <v>42</v>
      </c>
      <c r="G1003" s="73" t="s">
        <v>51</v>
      </c>
      <c r="H1003" s="73" t="s">
        <v>756</v>
      </c>
      <c r="I1003" s="73" t="s">
        <v>17</v>
      </c>
      <c r="J1003" s="73" t="s">
        <v>903</v>
      </c>
      <c r="K1003" s="74">
        <v>15.7</v>
      </c>
      <c r="L1003" s="157">
        <v>40</v>
      </c>
      <c r="M1003" s="158" t="s">
        <v>886</v>
      </c>
      <c r="N1003" s="158">
        <f>IF(Tabel3[[#This Row],[Uitvoerings-
momenten]]=0,0,Tabel3[[#This Row],[M2 vloer ]])</f>
        <v>0</v>
      </c>
      <c r="O10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3" s="151">
        <f>Tabel3[[#This Row],[M2 vloer ]]*Tabel3[[#This Row],[Uitvoerings-
momenten]]</f>
        <v>0</v>
      </c>
      <c r="Q1003" s="165">
        <f>VLOOKUP(Tabel3[[#This Row],[Frequentie]],Transformatie!$B$4:$D$12,3,0)</f>
        <v>0</v>
      </c>
      <c r="R1003" s="26">
        <f>IF(Tabel3[[#This Row],[M2 op basis van uitvoeringsmomenten]]=0,0,VLOOKUP(Tabel3[[#This Row],[Ruimte categorie]],'4. Normen &amp; Tarieven'!$C$8:$L$27,Tabel3[[#This Row],[Transformatie]],0))</f>
        <v>0</v>
      </c>
      <c r="S1003" s="26"/>
      <c r="T1003" s="26"/>
      <c r="U1003" s="26"/>
      <c r="V1003" s="172">
        <f>IF(Tabel3[[#This Row],[Prestatienorm inschrijver]]=0,0,Tabel3[[#This Row],[M2 op basis van uitvoeringsmomenten]]/Tabel3[[#This Row],[Prestatienorm inschrijver]])</f>
        <v>0</v>
      </c>
      <c r="W1003" s="174">
        <f>Tabel3[[#This Row],[Aantal uur per jaar]]*$V$4</f>
        <v>0</v>
      </c>
      <c r="X1003" s="76"/>
    </row>
    <row r="1004" spans="1:24" ht="14.1" customHeight="1" x14ac:dyDescent="0.25">
      <c r="A1004" s="210" t="str">
        <f>_xlfn.CONCAT(Tabel3[[#This Row],[Locatie]],Tabel3[[#This Row],[Vloergroep]])</f>
        <v>OosterhuizenHarde vloer</v>
      </c>
      <c r="C1004" s="69" t="s">
        <v>424</v>
      </c>
      <c r="D1004" s="70" t="s">
        <v>810</v>
      </c>
      <c r="E1004" s="71" t="s">
        <v>8</v>
      </c>
      <c r="F1004" s="72" t="s">
        <v>43</v>
      </c>
      <c r="G1004" s="73" t="s">
        <v>21</v>
      </c>
      <c r="H1004" s="73" t="s">
        <v>759</v>
      </c>
      <c r="I1004" s="73" t="s">
        <v>22</v>
      </c>
      <c r="J1004" s="73" t="s">
        <v>902</v>
      </c>
      <c r="K1004" s="74">
        <v>10.1</v>
      </c>
      <c r="L1004" s="157">
        <v>40</v>
      </c>
      <c r="M1004" s="158" t="s">
        <v>879</v>
      </c>
      <c r="N1004" s="158">
        <f>IF(Tabel3[[#This Row],[Uitvoerings-
momenten]]=0,0,Tabel3[[#This Row],[M2 vloer ]])</f>
        <v>10.1</v>
      </c>
      <c r="O10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4" s="151">
        <f>Tabel3[[#This Row],[M2 vloer ]]*Tabel3[[#This Row],[Uitvoerings-
momenten]]</f>
        <v>2020</v>
      </c>
      <c r="Q1004" s="165">
        <f>VLOOKUP(Tabel3[[#This Row],[Frequentie]],Transformatie!$B$4:$D$12,3,0)</f>
        <v>10</v>
      </c>
      <c r="R1004" s="26">
        <f>IF(Tabel3[[#This Row],[M2 op basis van uitvoeringsmomenten]]=0,0,VLOOKUP(Tabel3[[#This Row],[Ruimte categorie]],'4. Normen &amp; Tarieven'!$C$8:$L$27,Tabel3[[#This Row],[Transformatie]],0))</f>
        <v>100</v>
      </c>
      <c r="S1004" s="26"/>
      <c r="T1004" s="26"/>
      <c r="U1004" s="26"/>
      <c r="V1004" s="172">
        <f>IF(Tabel3[[#This Row],[Prestatienorm inschrijver]]=0,0,Tabel3[[#This Row],[M2 op basis van uitvoeringsmomenten]]/Tabel3[[#This Row],[Prestatienorm inschrijver]])</f>
        <v>20.2</v>
      </c>
      <c r="W1004" s="174">
        <f>Tabel3[[#This Row],[Aantal uur per jaar]]*$V$4</f>
        <v>20.2</v>
      </c>
      <c r="X1004" s="76"/>
    </row>
    <row r="1005" spans="1:24" ht="14.1" customHeight="1" x14ac:dyDescent="0.25">
      <c r="A1005" s="210" t="str">
        <f>_xlfn.CONCAT(Tabel3[[#This Row],[Locatie]],Tabel3[[#This Row],[Vloergroep]])</f>
        <v>OosterhuizenHarde vloer</v>
      </c>
      <c r="C1005" s="69" t="s">
        <v>424</v>
      </c>
      <c r="D1005" s="70" t="s">
        <v>810</v>
      </c>
      <c r="E1005" s="71" t="s">
        <v>8</v>
      </c>
      <c r="F1005" s="72" t="s">
        <v>44</v>
      </c>
      <c r="G1005" s="73" t="s">
        <v>21</v>
      </c>
      <c r="H1005" s="73" t="s">
        <v>759</v>
      </c>
      <c r="I1005" s="73" t="s">
        <v>22</v>
      </c>
      <c r="J1005" s="73" t="s">
        <v>902</v>
      </c>
      <c r="K1005" s="74">
        <v>10.1</v>
      </c>
      <c r="L1005" s="157">
        <v>40</v>
      </c>
      <c r="M1005" s="158" t="s">
        <v>879</v>
      </c>
      <c r="N1005" s="158">
        <f>IF(Tabel3[[#This Row],[Uitvoerings-
momenten]]=0,0,Tabel3[[#This Row],[M2 vloer ]])</f>
        <v>10.1</v>
      </c>
      <c r="O10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5" s="151">
        <f>Tabel3[[#This Row],[M2 vloer ]]*Tabel3[[#This Row],[Uitvoerings-
momenten]]</f>
        <v>2020</v>
      </c>
      <c r="Q1005" s="165">
        <f>VLOOKUP(Tabel3[[#This Row],[Frequentie]],Transformatie!$B$4:$D$12,3,0)</f>
        <v>10</v>
      </c>
      <c r="R1005" s="26">
        <f>IF(Tabel3[[#This Row],[M2 op basis van uitvoeringsmomenten]]=0,0,VLOOKUP(Tabel3[[#This Row],[Ruimte categorie]],'4. Normen &amp; Tarieven'!$C$8:$L$27,Tabel3[[#This Row],[Transformatie]],0))</f>
        <v>100</v>
      </c>
      <c r="S1005" s="26"/>
      <c r="T1005" s="26"/>
      <c r="U1005" s="26"/>
      <c r="V1005" s="172">
        <f>IF(Tabel3[[#This Row],[Prestatienorm inschrijver]]=0,0,Tabel3[[#This Row],[M2 op basis van uitvoeringsmomenten]]/Tabel3[[#This Row],[Prestatienorm inschrijver]])</f>
        <v>20.2</v>
      </c>
      <c r="W1005" s="174">
        <f>Tabel3[[#This Row],[Aantal uur per jaar]]*$V$4</f>
        <v>20.2</v>
      </c>
      <c r="X1005" s="76"/>
    </row>
    <row r="1006" spans="1:24" ht="14.1" customHeight="1" x14ac:dyDescent="0.25">
      <c r="A1006" s="210" t="str">
        <f>_xlfn.CONCAT(Tabel3[[#This Row],[Locatie]],Tabel3[[#This Row],[Vloergroep]])</f>
        <v>OosterhuizenLino</v>
      </c>
      <c r="C1006" s="69" t="s">
        <v>424</v>
      </c>
      <c r="D1006" s="70" t="s">
        <v>810</v>
      </c>
      <c r="E1006" s="71" t="s">
        <v>8</v>
      </c>
      <c r="F1006" s="72" t="s">
        <v>45</v>
      </c>
      <c r="G1006" s="73" t="s">
        <v>51</v>
      </c>
      <c r="H1006" s="73" t="s">
        <v>756</v>
      </c>
      <c r="I1006" s="73" t="s">
        <v>17</v>
      </c>
      <c r="J1006" s="73" t="s">
        <v>903</v>
      </c>
      <c r="K1006" s="74">
        <v>3</v>
      </c>
      <c r="L1006" s="157">
        <v>40</v>
      </c>
      <c r="M1006" s="158" t="s">
        <v>886</v>
      </c>
      <c r="N1006" s="158">
        <f>IF(Tabel3[[#This Row],[Uitvoerings-
momenten]]=0,0,Tabel3[[#This Row],[M2 vloer ]])</f>
        <v>0</v>
      </c>
      <c r="O10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6" s="151">
        <f>Tabel3[[#This Row],[M2 vloer ]]*Tabel3[[#This Row],[Uitvoerings-
momenten]]</f>
        <v>0</v>
      </c>
      <c r="Q1006" s="165">
        <f>VLOOKUP(Tabel3[[#This Row],[Frequentie]],Transformatie!$B$4:$D$12,3,0)</f>
        <v>0</v>
      </c>
      <c r="R1006" s="26">
        <f>IF(Tabel3[[#This Row],[M2 op basis van uitvoeringsmomenten]]=0,0,VLOOKUP(Tabel3[[#This Row],[Ruimte categorie]],'4. Normen &amp; Tarieven'!$C$8:$L$27,Tabel3[[#This Row],[Transformatie]],0))</f>
        <v>0</v>
      </c>
      <c r="S1006" s="26"/>
      <c r="T1006" s="26"/>
      <c r="U1006" s="26"/>
      <c r="V1006" s="172">
        <f>IF(Tabel3[[#This Row],[Prestatienorm inschrijver]]=0,0,Tabel3[[#This Row],[M2 op basis van uitvoeringsmomenten]]/Tabel3[[#This Row],[Prestatienorm inschrijver]])</f>
        <v>0</v>
      </c>
      <c r="W1006" s="174">
        <f>Tabel3[[#This Row],[Aantal uur per jaar]]*$V$4</f>
        <v>0</v>
      </c>
      <c r="X1006" s="76"/>
    </row>
    <row r="1007" spans="1:24" ht="14.1" customHeight="1" x14ac:dyDescent="0.25">
      <c r="A1007" s="210" t="str">
        <f>_xlfn.CONCAT(Tabel3[[#This Row],[Locatie]],Tabel3[[#This Row],[Vloergroep]])</f>
        <v>OosterhuizenLino</v>
      </c>
      <c r="C1007" s="69" t="s">
        <v>424</v>
      </c>
      <c r="D1007" s="70" t="s">
        <v>810</v>
      </c>
      <c r="E1007" s="71" t="s">
        <v>8</v>
      </c>
      <c r="F1007" s="72" t="s">
        <v>46</v>
      </c>
      <c r="G1007" s="73" t="s">
        <v>51</v>
      </c>
      <c r="H1007" s="73" t="s">
        <v>756</v>
      </c>
      <c r="I1007" s="73" t="s">
        <v>17</v>
      </c>
      <c r="J1007" s="73" t="s">
        <v>903</v>
      </c>
      <c r="K1007" s="74">
        <v>7.2</v>
      </c>
      <c r="L1007" s="157">
        <v>40</v>
      </c>
      <c r="M1007" s="158" t="s">
        <v>886</v>
      </c>
      <c r="N1007" s="158">
        <f>IF(Tabel3[[#This Row],[Uitvoerings-
momenten]]=0,0,Tabel3[[#This Row],[M2 vloer ]])</f>
        <v>0</v>
      </c>
      <c r="O10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7" s="151">
        <f>Tabel3[[#This Row],[M2 vloer ]]*Tabel3[[#This Row],[Uitvoerings-
momenten]]</f>
        <v>0</v>
      </c>
      <c r="Q1007" s="165">
        <f>VLOOKUP(Tabel3[[#This Row],[Frequentie]],Transformatie!$B$4:$D$12,3,0)</f>
        <v>0</v>
      </c>
      <c r="R1007" s="26">
        <f>IF(Tabel3[[#This Row],[M2 op basis van uitvoeringsmomenten]]=0,0,VLOOKUP(Tabel3[[#This Row],[Ruimte categorie]],'4. Normen &amp; Tarieven'!$C$8:$L$27,Tabel3[[#This Row],[Transformatie]],0))</f>
        <v>0</v>
      </c>
      <c r="S1007" s="26"/>
      <c r="T1007" s="26"/>
      <c r="U1007" s="26"/>
      <c r="V1007" s="172">
        <f>IF(Tabel3[[#This Row],[Prestatienorm inschrijver]]=0,0,Tabel3[[#This Row],[M2 op basis van uitvoeringsmomenten]]/Tabel3[[#This Row],[Prestatienorm inschrijver]])</f>
        <v>0</v>
      </c>
      <c r="W1007" s="174">
        <f>Tabel3[[#This Row],[Aantal uur per jaar]]*$V$4</f>
        <v>0</v>
      </c>
      <c r="X1007" s="76"/>
    </row>
    <row r="1008" spans="1:24" ht="14.1" customHeight="1" x14ac:dyDescent="0.25">
      <c r="A1008" s="210" t="str">
        <f>_xlfn.CONCAT(Tabel3[[#This Row],[Locatie]],Tabel3[[#This Row],[Vloergroep]])</f>
        <v>OosterhuizenLino</v>
      </c>
      <c r="C1008" s="69" t="s">
        <v>424</v>
      </c>
      <c r="D1008" s="70" t="s">
        <v>810</v>
      </c>
      <c r="E1008" s="71" t="s">
        <v>8</v>
      </c>
      <c r="F1008" s="72" t="s">
        <v>48</v>
      </c>
      <c r="G1008" s="73" t="s">
        <v>35</v>
      </c>
      <c r="H1008" s="73" t="s">
        <v>25</v>
      </c>
      <c r="I1008" s="73" t="s">
        <v>17</v>
      </c>
      <c r="J1008" s="73" t="s">
        <v>903</v>
      </c>
      <c r="K1008" s="74">
        <v>12.2</v>
      </c>
      <c r="L1008" s="157">
        <v>40</v>
      </c>
      <c r="M1008" s="158" t="s">
        <v>877</v>
      </c>
      <c r="N1008" s="158">
        <f>IF(Tabel3[[#This Row],[Uitvoerings-
momenten]]=0,0,Tabel3[[#This Row],[M2 vloer ]])</f>
        <v>12.2</v>
      </c>
      <c r="O10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08" s="151">
        <f>Tabel3[[#This Row],[M2 vloer ]]*Tabel3[[#This Row],[Uitvoerings-
momenten]]</f>
        <v>1464</v>
      </c>
      <c r="Q1008" s="165">
        <f>VLOOKUP(Tabel3[[#This Row],[Frequentie]],Transformatie!$B$4:$D$12,3,0)</f>
        <v>8</v>
      </c>
      <c r="R1008" s="26">
        <f>IF(Tabel3[[#This Row],[M2 op basis van uitvoeringsmomenten]]=0,0,VLOOKUP(Tabel3[[#This Row],[Ruimte categorie]],'4. Normen &amp; Tarieven'!$C$8:$L$27,Tabel3[[#This Row],[Transformatie]],0))</f>
        <v>90</v>
      </c>
      <c r="S1008" s="26"/>
      <c r="T1008" s="26"/>
      <c r="U1008" s="26"/>
      <c r="V1008" s="172">
        <f>IF(Tabel3[[#This Row],[Prestatienorm inschrijver]]=0,0,Tabel3[[#This Row],[M2 op basis van uitvoeringsmomenten]]/Tabel3[[#This Row],[Prestatienorm inschrijver]])</f>
        <v>16.266666666666666</v>
      </c>
      <c r="W1008" s="174">
        <f>Tabel3[[#This Row],[Aantal uur per jaar]]*$V$4</f>
        <v>16.266666666666666</v>
      </c>
      <c r="X1008" s="76"/>
    </row>
    <row r="1009" spans="1:24" ht="14.1" customHeight="1" x14ac:dyDescent="0.25">
      <c r="A1009" s="210" t="str">
        <f>_xlfn.CONCAT(Tabel3[[#This Row],[Locatie]],Tabel3[[#This Row],[Vloergroep]])</f>
        <v>OosterhuizenLino</v>
      </c>
      <c r="C1009" s="69" t="s">
        <v>424</v>
      </c>
      <c r="D1009" s="70" t="s">
        <v>810</v>
      </c>
      <c r="E1009" s="71" t="s">
        <v>8</v>
      </c>
      <c r="F1009" s="72" t="s">
        <v>49</v>
      </c>
      <c r="G1009" s="73" t="s">
        <v>425</v>
      </c>
      <c r="H1009" s="73" t="s">
        <v>756</v>
      </c>
      <c r="I1009" s="73" t="s">
        <v>17</v>
      </c>
      <c r="J1009" s="73" t="s">
        <v>903</v>
      </c>
      <c r="K1009" s="74">
        <v>8</v>
      </c>
      <c r="L1009" s="157">
        <v>40</v>
      </c>
      <c r="M1009" s="158" t="s">
        <v>875</v>
      </c>
      <c r="N1009" s="158">
        <f>IF(Tabel3[[#This Row],[Uitvoerings-
momenten]]=0,0,Tabel3[[#This Row],[M2 vloer ]])</f>
        <v>8</v>
      </c>
      <c r="O10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09" s="151">
        <f>Tabel3[[#This Row],[M2 vloer ]]*Tabel3[[#This Row],[Uitvoerings-
momenten]]</f>
        <v>320</v>
      </c>
      <c r="Q1009" s="165">
        <f>VLOOKUP(Tabel3[[#This Row],[Frequentie]],Transformatie!$B$4:$D$12,3,0)</f>
        <v>6</v>
      </c>
      <c r="R1009" s="26">
        <f>IF(Tabel3[[#This Row],[M2 op basis van uitvoeringsmomenten]]=0,0,VLOOKUP(Tabel3[[#This Row],[Ruimte categorie]],'4. Normen &amp; Tarieven'!$C$8:$L$27,Tabel3[[#This Row],[Transformatie]],0))</f>
        <v>100</v>
      </c>
      <c r="S1009" s="26"/>
      <c r="T1009" s="26"/>
      <c r="U1009" s="26"/>
      <c r="V1009" s="172">
        <f>IF(Tabel3[[#This Row],[Prestatienorm inschrijver]]=0,0,Tabel3[[#This Row],[M2 op basis van uitvoeringsmomenten]]/Tabel3[[#This Row],[Prestatienorm inschrijver]])</f>
        <v>3.2</v>
      </c>
      <c r="W1009" s="174">
        <f>Tabel3[[#This Row],[Aantal uur per jaar]]*$V$4</f>
        <v>3.2</v>
      </c>
      <c r="X1009" s="76"/>
    </row>
    <row r="1010" spans="1:24" ht="14.1" customHeight="1" x14ac:dyDescent="0.25">
      <c r="A1010" s="210" t="str">
        <f>_xlfn.CONCAT(Tabel3[[#This Row],[Locatie]],Tabel3[[#This Row],[Vloergroep]])</f>
        <v>OosterhuizenHarde vloer</v>
      </c>
      <c r="C1010" s="69" t="s">
        <v>424</v>
      </c>
      <c r="D1010" s="70" t="s">
        <v>810</v>
      </c>
      <c r="E1010" s="71" t="s">
        <v>8</v>
      </c>
      <c r="F1010" s="72" t="s">
        <v>50</v>
      </c>
      <c r="G1010" s="73" t="s">
        <v>58</v>
      </c>
      <c r="H1010" s="73" t="s">
        <v>759</v>
      </c>
      <c r="I1010" s="73" t="s">
        <v>22</v>
      </c>
      <c r="J1010" s="73" t="s">
        <v>902</v>
      </c>
      <c r="K1010" s="74">
        <v>3.6</v>
      </c>
      <c r="L1010" s="157">
        <v>40</v>
      </c>
      <c r="M1010" s="158" t="s">
        <v>879</v>
      </c>
      <c r="N1010" s="158">
        <f>IF(Tabel3[[#This Row],[Uitvoerings-
momenten]]=0,0,Tabel3[[#This Row],[M2 vloer ]])</f>
        <v>3.6</v>
      </c>
      <c r="O10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0" s="151">
        <f>Tabel3[[#This Row],[M2 vloer ]]*Tabel3[[#This Row],[Uitvoerings-
momenten]]</f>
        <v>720</v>
      </c>
      <c r="Q1010" s="165">
        <f>VLOOKUP(Tabel3[[#This Row],[Frequentie]],Transformatie!$B$4:$D$12,3,0)</f>
        <v>10</v>
      </c>
      <c r="R1010" s="26">
        <f>IF(Tabel3[[#This Row],[M2 op basis van uitvoeringsmomenten]]=0,0,VLOOKUP(Tabel3[[#This Row],[Ruimte categorie]],'4. Normen &amp; Tarieven'!$C$8:$L$27,Tabel3[[#This Row],[Transformatie]],0))</f>
        <v>100</v>
      </c>
      <c r="S1010" s="26"/>
      <c r="T1010" s="26"/>
      <c r="U1010" s="26"/>
      <c r="V1010" s="172">
        <f>IF(Tabel3[[#This Row],[Prestatienorm inschrijver]]=0,0,Tabel3[[#This Row],[M2 op basis van uitvoeringsmomenten]]/Tabel3[[#This Row],[Prestatienorm inschrijver]])</f>
        <v>7.2</v>
      </c>
      <c r="W1010" s="174">
        <f>Tabel3[[#This Row],[Aantal uur per jaar]]*$V$4</f>
        <v>7.2</v>
      </c>
      <c r="X1010" s="76"/>
    </row>
    <row r="1011" spans="1:24" ht="14.1" customHeight="1" x14ac:dyDescent="0.25">
      <c r="A1011" s="210" t="str">
        <f>_xlfn.CONCAT(Tabel3[[#This Row],[Locatie]],Tabel3[[#This Row],[Vloergroep]])</f>
        <v>OosterhuizenSportvloer</v>
      </c>
      <c r="C1011" s="69" t="s">
        <v>424</v>
      </c>
      <c r="D1011" s="70" t="s">
        <v>810</v>
      </c>
      <c r="E1011" s="71" t="s">
        <v>8</v>
      </c>
      <c r="F1011" s="72" t="s">
        <v>52</v>
      </c>
      <c r="G1011" s="73" t="s">
        <v>426</v>
      </c>
      <c r="H1011" s="73" t="s">
        <v>756</v>
      </c>
      <c r="I1011" s="73" t="s">
        <v>219</v>
      </c>
      <c r="J1011" s="73" t="s">
        <v>219</v>
      </c>
      <c r="K1011" s="74">
        <v>29.5</v>
      </c>
      <c r="L1011" s="157">
        <v>40</v>
      </c>
      <c r="M1011" s="158" t="s">
        <v>879</v>
      </c>
      <c r="N1011" s="158">
        <f>IF(Tabel3[[#This Row],[Uitvoerings-
momenten]]=0,0,Tabel3[[#This Row],[M2 vloer ]])</f>
        <v>29.5</v>
      </c>
      <c r="O10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1" s="151">
        <f>Tabel3[[#This Row],[M2 vloer ]]*Tabel3[[#This Row],[Uitvoerings-
momenten]]</f>
        <v>5900</v>
      </c>
      <c r="Q1011" s="165">
        <f>VLOOKUP(Tabel3[[#This Row],[Frequentie]],Transformatie!$B$4:$D$12,3,0)</f>
        <v>10</v>
      </c>
      <c r="R1011" s="26">
        <f>IF(Tabel3[[#This Row],[M2 op basis van uitvoeringsmomenten]]=0,0,VLOOKUP(Tabel3[[#This Row],[Ruimte categorie]],'4. Normen &amp; Tarieven'!$C$8:$L$27,Tabel3[[#This Row],[Transformatie]],0))</f>
        <v>100</v>
      </c>
      <c r="S1011" s="26"/>
      <c r="T1011" s="26"/>
      <c r="U1011" s="26"/>
      <c r="V1011" s="172">
        <f>IF(Tabel3[[#This Row],[Prestatienorm inschrijver]]=0,0,Tabel3[[#This Row],[M2 op basis van uitvoeringsmomenten]]/Tabel3[[#This Row],[Prestatienorm inschrijver]])</f>
        <v>59</v>
      </c>
      <c r="W1011" s="174">
        <f>Tabel3[[#This Row],[Aantal uur per jaar]]*$V$4</f>
        <v>59</v>
      </c>
      <c r="X1011" s="76"/>
    </row>
    <row r="1012" spans="1:24" ht="14.1" customHeight="1" x14ac:dyDescent="0.25">
      <c r="A1012" s="210" t="str">
        <f>_xlfn.CONCAT(Tabel3[[#This Row],[Locatie]],Tabel3[[#This Row],[Vloergroep]])</f>
        <v>OosterhuizenSportvloer</v>
      </c>
      <c r="C1012" s="69" t="s">
        <v>424</v>
      </c>
      <c r="D1012" s="70" t="s">
        <v>810</v>
      </c>
      <c r="E1012" s="71" t="s">
        <v>8</v>
      </c>
      <c r="F1012" s="72" t="s">
        <v>54</v>
      </c>
      <c r="G1012" s="73" t="s">
        <v>153</v>
      </c>
      <c r="H1012" s="73" t="s">
        <v>817</v>
      </c>
      <c r="I1012" s="73" t="s">
        <v>219</v>
      </c>
      <c r="J1012" s="73" t="s">
        <v>219</v>
      </c>
      <c r="K1012" s="74">
        <v>71.900000000000006</v>
      </c>
      <c r="L1012" s="157">
        <v>40</v>
      </c>
      <c r="M1012" s="158" t="s">
        <v>879</v>
      </c>
      <c r="N1012" s="158">
        <f>IF(Tabel3[[#This Row],[Uitvoerings-
momenten]]=0,0,Tabel3[[#This Row],[M2 vloer ]])</f>
        <v>71.900000000000006</v>
      </c>
      <c r="O10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2" s="151">
        <f>Tabel3[[#This Row],[M2 vloer ]]*Tabel3[[#This Row],[Uitvoerings-
momenten]]</f>
        <v>14380.000000000002</v>
      </c>
      <c r="Q1012" s="165">
        <f>VLOOKUP(Tabel3[[#This Row],[Frequentie]],Transformatie!$B$4:$D$12,3,0)</f>
        <v>10</v>
      </c>
      <c r="R1012" s="26">
        <f>IF(Tabel3[[#This Row],[M2 op basis van uitvoeringsmomenten]]=0,0,VLOOKUP(Tabel3[[#This Row],[Ruimte categorie]],'4. Normen &amp; Tarieven'!$C$8:$L$27,Tabel3[[#This Row],[Transformatie]],0))</f>
        <v>100</v>
      </c>
      <c r="S1012" s="26"/>
      <c r="T1012" s="26"/>
      <c r="U1012" s="26"/>
      <c r="V1012" s="172">
        <f>IF(Tabel3[[#This Row],[Prestatienorm inschrijver]]=0,0,Tabel3[[#This Row],[M2 op basis van uitvoeringsmomenten]]/Tabel3[[#This Row],[Prestatienorm inschrijver]])</f>
        <v>143.80000000000001</v>
      </c>
      <c r="W1012" s="174">
        <f>Tabel3[[#This Row],[Aantal uur per jaar]]*$V$4</f>
        <v>143.80000000000001</v>
      </c>
      <c r="X1012" s="76"/>
    </row>
    <row r="1013" spans="1:24" ht="14.1" customHeight="1" x14ac:dyDescent="0.25">
      <c r="A1013" s="210" t="str">
        <f>_xlfn.CONCAT(Tabel3[[#This Row],[Locatie]],Tabel3[[#This Row],[Vloergroep]])</f>
        <v>OosterhuizenLino</v>
      </c>
      <c r="C1013" s="69" t="s">
        <v>424</v>
      </c>
      <c r="D1013" s="70" t="s">
        <v>810</v>
      </c>
      <c r="E1013" s="71" t="s">
        <v>8</v>
      </c>
      <c r="F1013" s="72" t="s">
        <v>55</v>
      </c>
      <c r="G1013" s="73" t="s">
        <v>94</v>
      </c>
      <c r="H1013" s="73" t="s">
        <v>817</v>
      </c>
      <c r="I1013" s="73" t="s">
        <v>225</v>
      </c>
      <c r="J1013" s="73" t="s">
        <v>903</v>
      </c>
      <c r="K1013" s="74">
        <v>81.7</v>
      </c>
      <c r="L1013" s="157">
        <v>40</v>
      </c>
      <c r="M1013" s="158" t="s">
        <v>879</v>
      </c>
      <c r="N1013" s="158">
        <f>IF(Tabel3[[#This Row],[Uitvoerings-
momenten]]=0,0,Tabel3[[#This Row],[M2 vloer ]])</f>
        <v>81.7</v>
      </c>
      <c r="O10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3" s="151">
        <f>Tabel3[[#This Row],[M2 vloer ]]*Tabel3[[#This Row],[Uitvoerings-
momenten]]</f>
        <v>16340</v>
      </c>
      <c r="Q1013" s="165">
        <f>VLOOKUP(Tabel3[[#This Row],[Frequentie]],Transformatie!$B$4:$D$12,3,0)</f>
        <v>10</v>
      </c>
      <c r="R1013" s="26">
        <f>IF(Tabel3[[#This Row],[M2 op basis van uitvoeringsmomenten]]=0,0,VLOOKUP(Tabel3[[#This Row],[Ruimte categorie]],'4. Normen &amp; Tarieven'!$C$8:$L$27,Tabel3[[#This Row],[Transformatie]],0))</f>
        <v>100</v>
      </c>
      <c r="S1013" s="26"/>
      <c r="T1013" s="26"/>
      <c r="U1013" s="26"/>
      <c r="V1013" s="172">
        <f>IF(Tabel3[[#This Row],[Prestatienorm inschrijver]]=0,0,Tabel3[[#This Row],[M2 op basis van uitvoeringsmomenten]]/Tabel3[[#This Row],[Prestatienorm inschrijver]])</f>
        <v>163.4</v>
      </c>
      <c r="W1013" s="174">
        <f>Tabel3[[#This Row],[Aantal uur per jaar]]*$V$4</f>
        <v>163.4</v>
      </c>
      <c r="X1013" s="76"/>
    </row>
    <row r="1014" spans="1:24" ht="14.1" customHeight="1" x14ac:dyDescent="0.25">
      <c r="A1014" s="210" t="str">
        <f>_xlfn.CONCAT(Tabel3[[#This Row],[Locatie]],Tabel3[[#This Row],[Vloergroep]])</f>
        <v>OosterhuizenLino</v>
      </c>
      <c r="C1014" s="69" t="s">
        <v>424</v>
      </c>
      <c r="D1014" s="70" t="s">
        <v>810</v>
      </c>
      <c r="E1014" s="71" t="s">
        <v>8</v>
      </c>
      <c r="F1014" s="72" t="s">
        <v>56</v>
      </c>
      <c r="G1014" s="73" t="s">
        <v>41</v>
      </c>
      <c r="H1014" s="73" t="s">
        <v>658</v>
      </c>
      <c r="I1014" s="73" t="s">
        <v>17</v>
      </c>
      <c r="J1014" s="73" t="s">
        <v>903</v>
      </c>
      <c r="K1014" s="74">
        <v>56.9</v>
      </c>
      <c r="L1014" s="157">
        <v>40</v>
      </c>
      <c r="M1014" s="158" t="s">
        <v>879</v>
      </c>
      <c r="N1014" s="158">
        <f>IF(Tabel3[[#This Row],[Uitvoerings-
momenten]]=0,0,Tabel3[[#This Row],[M2 vloer ]])</f>
        <v>56.9</v>
      </c>
      <c r="O10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4" s="151">
        <f>Tabel3[[#This Row],[M2 vloer ]]*Tabel3[[#This Row],[Uitvoerings-
momenten]]</f>
        <v>11380</v>
      </c>
      <c r="Q1014" s="165">
        <f>VLOOKUP(Tabel3[[#This Row],[Frequentie]],Transformatie!$B$4:$D$12,3,0)</f>
        <v>10</v>
      </c>
      <c r="R1014" s="26">
        <f>IF(Tabel3[[#This Row],[M2 op basis van uitvoeringsmomenten]]=0,0,VLOOKUP(Tabel3[[#This Row],[Ruimte categorie]],'4. Normen &amp; Tarieven'!$C$8:$L$27,Tabel3[[#This Row],[Transformatie]],0))</f>
        <v>100</v>
      </c>
      <c r="S1014" s="26"/>
      <c r="T1014" s="26"/>
      <c r="U1014" s="26"/>
      <c r="V1014" s="172">
        <f>IF(Tabel3[[#This Row],[Prestatienorm inschrijver]]=0,0,Tabel3[[#This Row],[M2 op basis van uitvoeringsmomenten]]/Tabel3[[#This Row],[Prestatienorm inschrijver]])</f>
        <v>113.8</v>
      </c>
      <c r="W1014" s="174">
        <f>Tabel3[[#This Row],[Aantal uur per jaar]]*$V$4</f>
        <v>113.8</v>
      </c>
      <c r="X1014" s="76"/>
    </row>
    <row r="1015" spans="1:24" ht="14.1" customHeight="1" x14ac:dyDescent="0.25">
      <c r="A1015" s="210" t="str">
        <f>_xlfn.CONCAT(Tabel3[[#This Row],[Locatie]],Tabel3[[#This Row],[Vloergroep]])</f>
        <v>OosterhuizenLino</v>
      </c>
      <c r="C1015" s="69" t="s">
        <v>424</v>
      </c>
      <c r="D1015" s="70" t="s">
        <v>810</v>
      </c>
      <c r="E1015" s="71" t="s">
        <v>8</v>
      </c>
      <c r="F1015" s="72" t="s">
        <v>57</v>
      </c>
      <c r="G1015" s="70" t="s">
        <v>41</v>
      </c>
      <c r="H1015" s="73" t="s">
        <v>658</v>
      </c>
      <c r="I1015" s="73" t="s">
        <v>17</v>
      </c>
      <c r="J1015" s="73" t="s">
        <v>903</v>
      </c>
      <c r="K1015" s="74">
        <v>56.9</v>
      </c>
      <c r="L1015" s="157">
        <v>40</v>
      </c>
      <c r="M1015" s="158" t="s">
        <v>879</v>
      </c>
      <c r="N1015" s="158">
        <f>IF(Tabel3[[#This Row],[Uitvoerings-
momenten]]=0,0,Tabel3[[#This Row],[M2 vloer ]])</f>
        <v>56.9</v>
      </c>
      <c r="O10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5" s="151">
        <f>Tabel3[[#This Row],[M2 vloer ]]*Tabel3[[#This Row],[Uitvoerings-
momenten]]</f>
        <v>11380</v>
      </c>
      <c r="Q1015" s="165">
        <f>VLOOKUP(Tabel3[[#This Row],[Frequentie]],Transformatie!$B$4:$D$12,3,0)</f>
        <v>10</v>
      </c>
      <c r="R1015" s="26">
        <f>IF(Tabel3[[#This Row],[M2 op basis van uitvoeringsmomenten]]=0,0,VLOOKUP(Tabel3[[#This Row],[Ruimte categorie]],'4. Normen &amp; Tarieven'!$C$8:$L$27,Tabel3[[#This Row],[Transformatie]],0))</f>
        <v>100</v>
      </c>
      <c r="S1015" s="26"/>
      <c r="T1015" s="26"/>
      <c r="U1015" s="26"/>
      <c r="V1015" s="172">
        <f>IF(Tabel3[[#This Row],[Prestatienorm inschrijver]]=0,0,Tabel3[[#This Row],[M2 op basis van uitvoeringsmomenten]]/Tabel3[[#This Row],[Prestatienorm inschrijver]])</f>
        <v>113.8</v>
      </c>
      <c r="W1015" s="174">
        <f>Tabel3[[#This Row],[Aantal uur per jaar]]*$V$4</f>
        <v>113.8</v>
      </c>
      <c r="X1015" s="76"/>
    </row>
    <row r="1016" spans="1:24" ht="14.1" customHeight="1" x14ac:dyDescent="0.25">
      <c r="A1016" s="210" t="str">
        <f>_xlfn.CONCAT(Tabel3[[#This Row],[Locatie]],Tabel3[[#This Row],[Vloergroep]])</f>
        <v>OosterhuizenLino</v>
      </c>
      <c r="C1016" s="69" t="s">
        <v>424</v>
      </c>
      <c r="D1016" s="70" t="s">
        <v>810</v>
      </c>
      <c r="E1016" s="71" t="s">
        <v>69</v>
      </c>
      <c r="F1016" s="72" t="s">
        <v>70</v>
      </c>
      <c r="G1016" s="70" t="s">
        <v>19</v>
      </c>
      <c r="H1016" s="73" t="s">
        <v>761</v>
      </c>
      <c r="I1016" s="73" t="s">
        <v>225</v>
      </c>
      <c r="J1016" s="73" t="s">
        <v>903</v>
      </c>
      <c r="K1016" s="74">
        <v>8.9</v>
      </c>
      <c r="L1016" s="157">
        <v>40</v>
      </c>
      <c r="M1016" s="158" t="s">
        <v>879</v>
      </c>
      <c r="N1016" s="158">
        <f>IF(Tabel3[[#This Row],[Uitvoerings-
momenten]]=0,0,Tabel3[[#This Row],[M2 vloer ]])</f>
        <v>8.9</v>
      </c>
      <c r="O10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6" s="151">
        <f>Tabel3[[#This Row],[M2 vloer ]]*Tabel3[[#This Row],[Uitvoerings-
momenten]]</f>
        <v>1780</v>
      </c>
      <c r="Q1016" s="165">
        <f>VLOOKUP(Tabel3[[#This Row],[Frequentie]],Transformatie!$B$4:$D$12,3,0)</f>
        <v>10</v>
      </c>
      <c r="R1016" s="26">
        <f>IF(Tabel3[[#This Row],[M2 op basis van uitvoeringsmomenten]]=0,0,VLOOKUP(Tabel3[[#This Row],[Ruimte categorie]],'4. Normen &amp; Tarieven'!$C$8:$L$27,Tabel3[[#This Row],[Transformatie]],0))</f>
        <v>100</v>
      </c>
      <c r="S1016" s="26"/>
      <c r="T1016" s="26"/>
      <c r="U1016" s="26"/>
      <c r="V1016" s="172">
        <f>IF(Tabel3[[#This Row],[Prestatienorm inschrijver]]=0,0,Tabel3[[#This Row],[M2 op basis van uitvoeringsmomenten]]/Tabel3[[#This Row],[Prestatienorm inschrijver]])</f>
        <v>17.8</v>
      </c>
      <c r="W1016" s="174">
        <f>Tabel3[[#This Row],[Aantal uur per jaar]]*$V$4</f>
        <v>17.8</v>
      </c>
      <c r="X1016" s="76"/>
    </row>
    <row r="1017" spans="1:24" ht="14.1" customHeight="1" x14ac:dyDescent="0.25">
      <c r="A1017" s="210" t="str">
        <f>_xlfn.CONCAT(Tabel3[[#This Row],[Locatie]],Tabel3[[#This Row],[Vloergroep]])</f>
        <v>OosterhuizenHarde vloer</v>
      </c>
      <c r="C1017" s="69" t="s">
        <v>424</v>
      </c>
      <c r="D1017" s="70" t="s">
        <v>810</v>
      </c>
      <c r="E1017" s="71" t="s">
        <v>69</v>
      </c>
      <c r="F1017" s="72" t="s">
        <v>71</v>
      </c>
      <c r="G1017" s="73" t="s">
        <v>21</v>
      </c>
      <c r="H1017" s="73" t="s">
        <v>759</v>
      </c>
      <c r="I1017" s="73" t="s">
        <v>22</v>
      </c>
      <c r="J1017" s="73" t="s">
        <v>902</v>
      </c>
      <c r="K1017" s="74">
        <v>2.5</v>
      </c>
      <c r="L1017" s="157">
        <v>40</v>
      </c>
      <c r="M1017" s="158" t="s">
        <v>879</v>
      </c>
      <c r="N1017" s="158">
        <f>IF(Tabel3[[#This Row],[Uitvoerings-
momenten]]=0,0,Tabel3[[#This Row],[M2 vloer ]])</f>
        <v>2.5</v>
      </c>
      <c r="O10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7" s="151">
        <f>Tabel3[[#This Row],[M2 vloer ]]*Tabel3[[#This Row],[Uitvoerings-
momenten]]</f>
        <v>500</v>
      </c>
      <c r="Q1017" s="165">
        <f>VLOOKUP(Tabel3[[#This Row],[Frequentie]],Transformatie!$B$4:$D$12,3,0)</f>
        <v>10</v>
      </c>
      <c r="R1017" s="26">
        <f>IF(Tabel3[[#This Row],[M2 op basis van uitvoeringsmomenten]]=0,0,VLOOKUP(Tabel3[[#This Row],[Ruimte categorie]],'4. Normen &amp; Tarieven'!$C$8:$L$27,Tabel3[[#This Row],[Transformatie]],0))</f>
        <v>100</v>
      </c>
      <c r="S1017" s="26"/>
      <c r="T1017" s="26"/>
      <c r="U1017" s="26"/>
      <c r="V1017" s="172">
        <f>IF(Tabel3[[#This Row],[Prestatienorm inschrijver]]=0,0,Tabel3[[#This Row],[M2 op basis van uitvoeringsmomenten]]/Tabel3[[#This Row],[Prestatienorm inschrijver]])</f>
        <v>5</v>
      </c>
      <c r="W1017" s="174">
        <f>Tabel3[[#This Row],[Aantal uur per jaar]]*$V$4</f>
        <v>5</v>
      </c>
      <c r="X1017" s="76"/>
    </row>
    <row r="1018" spans="1:24" ht="14.1" customHeight="1" x14ac:dyDescent="0.25">
      <c r="A1018" s="210" t="str">
        <f>_xlfn.CONCAT(Tabel3[[#This Row],[Locatie]],Tabel3[[#This Row],[Vloergroep]])</f>
        <v>OosterhuizenTapijt</v>
      </c>
      <c r="C1018" s="69" t="s">
        <v>424</v>
      </c>
      <c r="D1018" s="70" t="s">
        <v>810</v>
      </c>
      <c r="E1018" s="71" t="s">
        <v>69</v>
      </c>
      <c r="F1018" s="72" t="s">
        <v>72</v>
      </c>
      <c r="G1018" s="73" t="s">
        <v>31</v>
      </c>
      <c r="H1018" s="73" t="s">
        <v>815</v>
      </c>
      <c r="I1018" s="73" t="s">
        <v>14</v>
      </c>
      <c r="J1018" s="73" t="s">
        <v>14</v>
      </c>
      <c r="K1018" s="74">
        <v>33.799999999999997</v>
      </c>
      <c r="L1018" s="157">
        <v>40</v>
      </c>
      <c r="M1018" s="158" t="s">
        <v>879</v>
      </c>
      <c r="N1018" s="158">
        <f>IF(Tabel3[[#This Row],[Uitvoerings-
momenten]]=0,0,Tabel3[[#This Row],[M2 vloer ]])</f>
        <v>33.799999999999997</v>
      </c>
      <c r="O10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8" s="151">
        <f>Tabel3[[#This Row],[M2 vloer ]]*Tabel3[[#This Row],[Uitvoerings-
momenten]]</f>
        <v>6759.9999999999991</v>
      </c>
      <c r="Q1018" s="165">
        <f>VLOOKUP(Tabel3[[#This Row],[Frequentie]],Transformatie!$B$4:$D$12,3,0)</f>
        <v>10</v>
      </c>
      <c r="R1018" s="26">
        <f>IF(Tabel3[[#This Row],[M2 op basis van uitvoeringsmomenten]]=0,0,VLOOKUP(Tabel3[[#This Row],[Ruimte categorie]],'4. Normen &amp; Tarieven'!$C$8:$L$27,Tabel3[[#This Row],[Transformatie]],0))</f>
        <v>100</v>
      </c>
      <c r="S1018" s="26"/>
      <c r="T1018" s="26"/>
      <c r="U1018" s="26"/>
      <c r="V1018" s="172">
        <f>IF(Tabel3[[#This Row],[Prestatienorm inschrijver]]=0,0,Tabel3[[#This Row],[M2 op basis van uitvoeringsmomenten]]/Tabel3[[#This Row],[Prestatienorm inschrijver]])</f>
        <v>67.599999999999994</v>
      </c>
      <c r="W1018" s="174">
        <f>Tabel3[[#This Row],[Aantal uur per jaar]]*$V$4</f>
        <v>67.599999999999994</v>
      </c>
      <c r="X1018" s="76"/>
    </row>
    <row r="1019" spans="1:24" ht="14.1" customHeight="1" x14ac:dyDescent="0.25">
      <c r="A1019" s="210" t="str">
        <f>_xlfn.CONCAT(Tabel3[[#This Row],[Locatie]],Tabel3[[#This Row],[Vloergroep]])</f>
        <v>OosterhuizenTapijt</v>
      </c>
      <c r="C1019" s="69" t="s">
        <v>424</v>
      </c>
      <c r="D1019" s="70" t="s">
        <v>810</v>
      </c>
      <c r="E1019" s="71" t="s">
        <v>69</v>
      </c>
      <c r="F1019" s="72" t="s">
        <v>73</v>
      </c>
      <c r="G1019" s="73" t="s">
        <v>39</v>
      </c>
      <c r="H1019" s="73" t="s">
        <v>25</v>
      </c>
      <c r="I1019" s="73" t="s">
        <v>14</v>
      </c>
      <c r="J1019" s="73" t="s">
        <v>14</v>
      </c>
      <c r="K1019" s="74">
        <v>14.8</v>
      </c>
      <c r="L1019" s="157">
        <v>40</v>
      </c>
      <c r="M1019" s="158" t="s">
        <v>877</v>
      </c>
      <c r="N1019" s="158">
        <f>IF(Tabel3[[#This Row],[Uitvoerings-
momenten]]=0,0,Tabel3[[#This Row],[M2 vloer ]])</f>
        <v>14.8</v>
      </c>
      <c r="O10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19" s="151">
        <f>Tabel3[[#This Row],[M2 vloer ]]*Tabel3[[#This Row],[Uitvoerings-
momenten]]</f>
        <v>1776</v>
      </c>
      <c r="Q1019" s="165">
        <f>VLOOKUP(Tabel3[[#This Row],[Frequentie]],Transformatie!$B$4:$D$12,3,0)</f>
        <v>8</v>
      </c>
      <c r="R1019" s="26">
        <f>IF(Tabel3[[#This Row],[M2 op basis van uitvoeringsmomenten]]=0,0,VLOOKUP(Tabel3[[#This Row],[Ruimte categorie]],'4. Normen &amp; Tarieven'!$C$8:$L$27,Tabel3[[#This Row],[Transformatie]],0))</f>
        <v>90</v>
      </c>
      <c r="S1019" s="26"/>
      <c r="T1019" s="26"/>
      <c r="U1019" s="26"/>
      <c r="V1019" s="172">
        <f>IF(Tabel3[[#This Row],[Prestatienorm inschrijver]]=0,0,Tabel3[[#This Row],[M2 op basis van uitvoeringsmomenten]]/Tabel3[[#This Row],[Prestatienorm inschrijver]])</f>
        <v>19.733333333333334</v>
      </c>
      <c r="W1019" s="174">
        <f>Tabel3[[#This Row],[Aantal uur per jaar]]*$V$4</f>
        <v>19.733333333333334</v>
      </c>
      <c r="X1019" s="76"/>
    </row>
    <row r="1020" spans="1:24" ht="14.1" customHeight="1" x14ac:dyDescent="0.25">
      <c r="A1020" s="210" t="str">
        <f>_xlfn.CONCAT(Tabel3[[#This Row],[Locatie]],Tabel3[[#This Row],[Vloergroep]])</f>
        <v>OosterhuizenTapijt</v>
      </c>
      <c r="C1020" s="69" t="s">
        <v>424</v>
      </c>
      <c r="D1020" s="70" t="s">
        <v>810</v>
      </c>
      <c r="E1020" s="71" t="s">
        <v>69</v>
      </c>
      <c r="F1020" s="72" t="s">
        <v>74</v>
      </c>
      <c r="G1020" s="73" t="s">
        <v>37</v>
      </c>
      <c r="H1020" s="73" t="s">
        <v>25</v>
      </c>
      <c r="I1020" s="73" t="s">
        <v>14</v>
      </c>
      <c r="J1020" s="73" t="s">
        <v>14</v>
      </c>
      <c r="K1020" s="74">
        <v>15.5</v>
      </c>
      <c r="L1020" s="157">
        <v>40</v>
      </c>
      <c r="M1020" s="158" t="s">
        <v>877</v>
      </c>
      <c r="N1020" s="158">
        <f>IF(Tabel3[[#This Row],[Uitvoerings-
momenten]]=0,0,Tabel3[[#This Row],[M2 vloer ]])</f>
        <v>15.5</v>
      </c>
      <c r="O10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0" s="151">
        <f>Tabel3[[#This Row],[M2 vloer ]]*Tabel3[[#This Row],[Uitvoerings-
momenten]]</f>
        <v>1860</v>
      </c>
      <c r="Q1020" s="165">
        <f>VLOOKUP(Tabel3[[#This Row],[Frequentie]],Transformatie!$B$4:$D$12,3,0)</f>
        <v>8</v>
      </c>
      <c r="R1020" s="26">
        <f>IF(Tabel3[[#This Row],[M2 op basis van uitvoeringsmomenten]]=0,0,VLOOKUP(Tabel3[[#This Row],[Ruimte categorie]],'4. Normen &amp; Tarieven'!$C$8:$L$27,Tabel3[[#This Row],[Transformatie]],0))</f>
        <v>90</v>
      </c>
      <c r="S1020" s="26"/>
      <c r="T1020" s="26"/>
      <c r="U1020" s="26"/>
      <c r="V1020" s="172">
        <f>IF(Tabel3[[#This Row],[Prestatienorm inschrijver]]=0,0,Tabel3[[#This Row],[M2 op basis van uitvoeringsmomenten]]/Tabel3[[#This Row],[Prestatienorm inschrijver]])</f>
        <v>20.666666666666668</v>
      </c>
      <c r="W1020" s="174">
        <f>Tabel3[[#This Row],[Aantal uur per jaar]]*$V$4</f>
        <v>20.666666666666668</v>
      </c>
      <c r="X1020" s="76"/>
    </row>
    <row r="1021" spans="1:24" ht="14.1" customHeight="1" x14ac:dyDescent="0.25">
      <c r="A1021" s="210" t="str">
        <f>_xlfn.CONCAT(Tabel3[[#This Row],[Locatie]],Tabel3[[#This Row],[Vloergroep]])</f>
        <v>OosterhuizenLino</v>
      </c>
      <c r="C1021" s="69" t="s">
        <v>424</v>
      </c>
      <c r="D1021" s="70" t="s">
        <v>810</v>
      </c>
      <c r="E1021" s="71" t="s">
        <v>69</v>
      </c>
      <c r="F1021" s="72" t="s">
        <v>76</v>
      </c>
      <c r="G1021" s="73" t="s">
        <v>51</v>
      </c>
      <c r="H1021" s="73" t="s">
        <v>756</v>
      </c>
      <c r="I1021" s="73" t="s">
        <v>17</v>
      </c>
      <c r="J1021" s="73" t="s">
        <v>903</v>
      </c>
      <c r="K1021" s="74">
        <v>44.7</v>
      </c>
      <c r="L1021" s="157">
        <v>40</v>
      </c>
      <c r="M1021" s="158" t="s">
        <v>886</v>
      </c>
      <c r="N1021" s="158">
        <f>IF(Tabel3[[#This Row],[Uitvoerings-
momenten]]=0,0,Tabel3[[#This Row],[M2 vloer ]])</f>
        <v>0</v>
      </c>
      <c r="O10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1" s="151">
        <f>Tabel3[[#This Row],[M2 vloer ]]*Tabel3[[#This Row],[Uitvoerings-
momenten]]</f>
        <v>0</v>
      </c>
      <c r="Q1021" s="165">
        <f>VLOOKUP(Tabel3[[#This Row],[Frequentie]],Transformatie!$B$4:$D$12,3,0)</f>
        <v>0</v>
      </c>
      <c r="R1021" s="26">
        <f>IF(Tabel3[[#This Row],[M2 op basis van uitvoeringsmomenten]]=0,0,VLOOKUP(Tabel3[[#This Row],[Ruimte categorie]],'4. Normen &amp; Tarieven'!$C$8:$L$27,Tabel3[[#This Row],[Transformatie]],0))</f>
        <v>0</v>
      </c>
      <c r="S1021" s="26"/>
      <c r="T1021" s="26"/>
      <c r="U1021" s="26"/>
      <c r="V1021" s="172">
        <f>IF(Tabel3[[#This Row],[Prestatienorm inschrijver]]=0,0,Tabel3[[#This Row],[M2 op basis van uitvoeringsmomenten]]/Tabel3[[#This Row],[Prestatienorm inschrijver]])</f>
        <v>0</v>
      </c>
      <c r="W1021" s="174">
        <f>Tabel3[[#This Row],[Aantal uur per jaar]]*$V$4</f>
        <v>0</v>
      </c>
      <c r="X1021" s="76"/>
    </row>
    <row r="1022" spans="1:24" ht="14.1" customHeight="1" x14ac:dyDescent="0.25">
      <c r="A1022" s="210" t="str">
        <f>_xlfn.CONCAT(Tabel3[[#This Row],[Locatie]],Tabel3[[#This Row],[Vloergroep]])</f>
        <v>OosterhuizenLino</v>
      </c>
      <c r="C1022" s="69" t="s">
        <v>424</v>
      </c>
      <c r="D1022" s="70" t="s">
        <v>810</v>
      </c>
      <c r="E1022" s="71" t="s">
        <v>69</v>
      </c>
      <c r="F1022" s="72" t="s">
        <v>77</v>
      </c>
      <c r="G1022" s="73" t="s">
        <v>51</v>
      </c>
      <c r="H1022" s="73" t="s">
        <v>756</v>
      </c>
      <c r="I1022" s="73" t="s">
        <v>17</v>
      </c>
      <c r="J1022" s="73" t="s">
        <v>903</v>
      </c>
      <c r="K1022" s="74">
        <v>34.4</v>
      </c>
      <c r="L1022" s="157">
        <v>40</v>
      </c>
      <c r="M1022" s="158" t="s">
        <v>886</v>
      </c>
      <c r="N1022" s="158">
        <f>IF(Tabel3[[#This Row],[Uitvoerings-
momenten]]=0,0,Tabel3[[#This Row],[M2 vloer ]])</f>
        <v>0</v>
      </c>
      <c r="O10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2" s="151">
        <f>Tabel3[[#This Row],[M2 vloer ]]*Tabel3[[#This Row],[Uitvoerings-
momenten]]</f>
        <v>0</v>
      </c>
      <c r="Q1022" s="165">
        <f>VLOOKUP(Tabel3[[#This Row],[Frequentie]],Transformatie!$B$4:$D$12,3,0)</f>
        <v>0</v>
      </c>
      <c r="R1022" s="26">
        <f>IF(Tabel3[[#This Row],[M2 op basis van uitvoeringsmomenten]]=0,0,VLOOKUP(Tabel3[[#This Row],[Ruimte categorie]],'4. Normen &amp; Tarieven'!$C$8:$L$27,Tabel3[[#This Row],[Transformatie]],0))</f>
        <v>0</v>
      </c>
      <c r="S1022" s="26"/>
      <c r="T1022" s="26"/>
      <c r="U1022" s="26"/>
      <c r="V1022" s="172">
        <f>IF(Tabel3[[#This Row],[Prestatienorm inschrijver]]=0,0,Tabel3[[#This Row],[M2 op basis van uitvoeringsmomenten]]/Tabel3[[#This Row],[Prestatienorm inschrijver]])</f>
        <v>0</v>
      </c>
      <c r="W1022" s="174">
        <f>Tabel3[[#This Row],[Aantal uur per jaar]]*$V$4</f>
        <v>0</v>
      </c>
      <c r="X1022" s="76"/>
    </row>
    <row r="1023" spans="1:24" ht="14.1" customHeight="1" x14ac:dyDescent="0.25">
      <c r="A1023" s="210" t="str">
        <f>_xlfn.CONCAT(Tabel3[[#This Row],[Locatie]],Tabel3[[#This Row],[Vloergroep]])</f>
        <v>PraktijkschoolHarde vloer</v>
      </c>
      <c r="C1023" s="69" t="s">
        <v>427</v>
      </c>
      <c r="D1023" s="70" t="s">
        <v>811</v>
      </c>
      <c r="E1023" s="71" t="s">
        <v>428</v>
      </c>
      <c r="F1023" s="79" t="s">
        <v>429</v>
      </c>
      <c r="G1023" s="73" t="s">
        <v>68</v>
      </c>
      <c r="H1023" s="73" t="s">
        <v>762</v>
      </c>
      <c r="I1023" s="79" t="s">
        <v>11</v>
      </c>
      <c r="J1023" s="73" t="s">
        <v>902</v>
      </c>
      <c r="K1023" s="74">
        <v>15.4</v>
      </c>
      <c r="L1023" s="157">
        <v>40</v>
      </c>
      <c r="M1023" s="158" t="s">
        <v>879</v>
      </c>
      <c r="N1023" s="158">
        <f>IF(Tabel3[[#This Row],[Uitvoerings-
momenten]]=0,0,Tabel3[[#This Row],[M2 vloer ]])</f>
        <v>15.4</v>
      </c>
      <c r="O10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3" s="151">
        <f>Tabel3[[#This Row],[M2 vloer ]]*Tabel3[[#This Row],[Uitvoerings-
momenten]]</f>
        <v>3080</v>
      </c>
      <c r="Q1023" s="165">
        <f>VLOOKUP(Tabel3[[#This Row],[Frequentie]],Transformatie!$B$4:$D$12,3,0)</f>
        <v>10</v>
      </c>
      <c r="R1023" s="26">
        <f>IF(Tabel3[[#This Row],[M2 op basis van uitvoeringsmomenten]]=0,0,VLOOKUP(Tabel3[[#This Row],[Ruimte categorie]],'4. Normen &amp; Tarieven'!$C$8:$L$27,Tabel3[[#This Row],[Transformatie]],0))</f>
        <v>100</v>
      </c>
      <c r="S1023" s="26"/>
      <c r="T1023" s="26"/>
      <c r="U1023" s="26"/>
      <c r="V1023" s="172">
        <f>IF(Tabel3[[#This Row],[Prestatienorm inschrijver]]=0,0,Tabel3[[#This Row],[M2 op basis van uitvoeringsmomenten]]/Tabel3[[#This Row],[Prestatienorm inschrijver]])</f>
        <v>30.8</v>
      </c>
      <c r="W1023" s="174">
        <f>Tabel3[[#This Row],[Aantal uur per jaar]]*$V$4</f>
        <v>30.8</v>
      </c>
      <c r="X1023" s="76"/>
    </row>
    <row r="1024" spans="1:24" ht="14.1" customHeight="1" x14ac:dyDescent="0.25">
      <c r="A1024" s="210" t="str">
        <f>_xlfn.CONCAT(Tabel3[[#This Row],[Locatie]],Tabel3[[#This Row],[Vloergroep]])</f>
        <v>PraktijkschoolHarde vloer</v>
      </c>
      <c r="C1024" s="69" t="s">
        <v>427</v>
      </c>
      <c r="D1024" s="70" t="s">
        <v>811</v>
      </c>
      <c r="E1024" s="71" t="s">
        <v>428</v>
      </c>
      <c r="F1024" s="79" t="s">
        <v>430</v>
      </c>
      <c r="G1024" s="79" t="s">
        <v>431</v>
      </c>
      <c r="H1024" s="73" t="s">
        <v>756</v>
      </c>
      <c r="I1024" s="79" t="s">
        <v>11</v>
      </c>
      <c r="J1024" s="73" t="s">
        <v>902</v>
      </c>
      <c r="K1024" s="74">
        <v>204</v>
      </c>
      <c r="L1024" s="157">
        <v>40</v>
      </c>
      <c r="M1024" s="158" t="s">
        <v>874</v>
      </c>
      <c r="N1024" s="158">
        <f>IF(Tabel3[[#This Row],[Uitvoerings-
momenten]]=0,0,Tabel3[[#This Row],[M2 vloer ]])</f>
        <v>204</v>
      </c>
      <c r="O10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024" s="151">
        <f>Tabel3[[#This Row],[M2 vloer ]]*Tabel3[[#This Row],[Uitvoerings-
momenten]]</f>
        <v>816</v>
      </c>
      <c r="Q1024" s="165">
        <f>VLOOKUP(Tabel3[[#This Row],[Frequentie]],Transformatie!$B$4:$D$12,3,0)</f>
        <v>5</v>
      </c>
      <c r="R1024" s="26">
        <f>IF(Tabel3[[#This Row],[M2 op basis van uitvoeringsmomenten]]=0,0,VLOOKUP(Tabel3[[#This Row],[Ruimte categorie]],'4. Normen &amp; Tarieven'!$C$8:$L$27,Tabel3[[#This Row],[Transformatie]],0))</f>
        <v>100</v>
      </c>
      <c r="S1024" s="26"/>
      <c r="T1024" s="26"/>
      <c r="U1024" s="26"/>
      <c r="V1024" s="172">
        <f>IF(Tabel3[[#This Row],[Prestatienorm inschrijver]]=0,0,Tabel3[[#This Row],[M2 op basis van uitvoeringsmomenten]]/Tabel3[[#This Row],[Prestatienorm inschrijver]])</f>
        <v>8.16</v>
      </c>
      <c r="W1024" s="174">
        <f>Tabel3[[#This Row],[Aantal uur per jaar]]*$V$4</f>
        <v>8.16</v>
      </c>
      <c r="X1024" s="76"/>
    </row>
    <row r="1025" spans="1:24" ht="14.1" customHeight="1" x14ac:dyDescent="0.25">
      <c r="A1025" s="210" t="str">
        <f>_xlfn.CONCAT(Tabel3[[#This Row],[Locatie]],Tabel3[[#This Row],[Vloergroep]])</f>
        <v>PraktijkschoolHarde vloer</v>
      </c>
      <c r="C1025" s="69" t="s">
        <v>427</v>
      </c>
      <c r="D1025" s="70" t="s">
        <v>811</v>
      </c>
      <c r="E1025" s="71" t="s">
        <v>428</v>
      </c>
      <c r="F1025" s="79" t="s">
        <v>432</v>
      </c>
      <c r="G1025" s="73" t="s">
        <v>68</v>
      </c>
      <c r="H1025" s="73" t="s">
        <v>762</v>
      </c>
      <c r="I1025" s="79" t="s">
        <v>11</v>
      </c>
      <c r="J1025" s="73" t="s">
        <v>902</v>
      </c>
      <c r="K1025" s="74">
        <v>15.2</v>
      </c>
      <c r="L1025" s="157">
        <v>40</v>
      </c>
      <c r="M1025" s="158" t="s">
        <v>879</v>
      </c>
      <c r="N1025" s="158">
        <f>IF(Tabel3[[#This Row],[Uitvoerings-
momenten]]=0,0,Tabel3[[#This Row],[M2 vloer ]])</f>
        <v>15.2</v>
      </c>
      <c r="O10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5" s="151">
        <f>Tabel3[[#This Row],[M2 vloer ]]*Tabel3[[#This Row],[Uitvoerings-
momenten]]</f>
        <v>3040</v>
      </c>
      <c r="Q1025" s="165">
        <f>VLOOKUP(Tabel3[[#This Row],[Frequentie]],Transformatie!$B$4:$D$12,3,0)</f>
        <v>10</v>
      </c>
      <c r="R1025" s="26">
        <f>IF(Tabel3[[#This Row],[M2 op basis van uitvoeringsmomenten]]=0,0,VLOOKUP(Tabel3[[#This Row],[Ruimte categorie]],'4. Normen &amp; Tarieven'!$C$8:$L$27,Tabel3[[#This Row],[Transformatie]],0))</f>
        <v>100</v>
      </c>
      <c r="S1025" s="26"/>
      <c r="T1025" s="26"/>
      <c r="U1025" s="26"/>
      <c r="V1025" s="172">
        <f>IF(Tabel3[[#This Row],[Prestatienorm inschrijver]]=0,0,Tabel3[[#This Row],[M2 op basis van uitvoeringsmomenten]]/Tabel3[[#This Row],[Prestatienorm inschrijver]])</f>
        <v>30.4</v>
      </c>
      <c r="W1025" s="174">
        <f>Tabel3[[#This Row],[Aantal uur per jaar]]*$V$4</f>
        <v>30.4</v>
      </c>
      <c r="X1025" s="76"/>
    </row>
    <row r="1026" spans="1:24" ht="14.1" customHeight="1" x14ac:dyDescent="0.25">
      <c r="A1026" s="210" t="str">
        <f>_xlfn.CONCAT(Tabel3[[#This Row],[Locatie]],Tabel3[[#This Row],[Vloergroep]])</f>
        <v>PraktijkschoolLino</v>
      </c>
      <c r="C1026" s="69" t="s">
        <v>427</v>
      </c>
      <c r="D1026" s="70" t="s">
        <v>811</v>
      </c>
      <c r="E1026" s="71" t="s">
        <v>8</v>
      </c>
      <c r="F1026" s="79" t="s">
        <v>433</v>
      </c>
      <c r="G1026" s="79" t="s">
        <v>412</v>
      </c>
      <c r="H1026" s="73" t="s">
        <v>761</v>
      </c>
      <c r="I1026" s="79" t="s">
        <v>17</v>
      </c>
      <c r="J1026" s="73" t="s">
        <v>903</v>
      </c>
      <c r="K1026" s="74">
        <v>2.1</v>
      </c>
      <c r="L1026" s="157">
        <v>40</v>
      </c>
      <c r="M1026" s="158" t="s">
        <v>879</v>
      </c>
      <c r="N1026" s="158">
        <f>IF(Tabel3[[#This Row],[Uitvoerings-
momenten]]=0,0,Tabel3[[#This Row],[M2 vloer ]])</f>
        <v>2.1</v>
      </c>
      <c r="O10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6" s="151">
        <f>Tabel3[[#This Row],[M2 vloer ]]*Tabel3[[#This Row],[Uitvoerings-
momenten]]</f>
        <v>420</v>
      </c>
      <c r="Q1026" s="165">
        <f>VLOOKUP(Tabel3[[#This Row],[Frequentie]],Transformatie!$B$4:$D$12,3,0)</f>
        <v>10</v>
      </c>
      <c r="R1026" s="26">
        <f>IF(Tabel3[[#This Row],[M2 op basis van uitvoeringsmomenten]]=0,0,VLOOKUP(Tabel3[[#This Row],[Ruimte categorie]],'4. Normen &amp; Tarieven'!$C$8:$L$27,Tabel3[[#This Row],[Transformatie]],0))</f>
        <v>100</v>
      </c>
      <c r="S1026" s="26"/>
      <c r="T1026" s="26"/>
      <c r="U1026" s="26"/>
      <c r="V1026" s="172">
        <f>IF(Tabel3[[#This Row],[Prestatienorm inschrijver]]=0,0,Tabel3[[#This Row],[M2 op basis van uitvoeringsmomenten]]/Tabel3[[#This Row],[Prestatienorm inschrijver]])</f>
        <v>4.2</v>
      </c>
      <c r="W1026" s="174">
        <f>Tabel3[[#This Row],[Aantal uur per jaar]]*$V$4</f>
        <v>4.2</v>
      </c>
      <c r="X1026" s="76"/>
    </row>
    <row r="1027" spans="1:24" ht="14.1" customHeight="1" x14ac:dyDescent="0.25">
      <c r="A1027" s="210" t="str">
        <f>_xlfn.CONCAT(Tabel3[[#This Row],[Locatie]],Tabel3[[#This Row],[Vloergroep]])</f>
        <v>PraktijkschoolTapijt</v>
      </c>
      <c r="C1027" s="69" t="s">
        <v>427</v>
      </c>
      <c r="D1027" s="70" t="s">
        <v>811</v>
      </c>
      <c r="E1027" s="71" t="s">
        <v>8</v>
      </c>
      <c r="F1027" s="79" t="s">
        <v>434</v>
      </c>
      <c r="G1027" s="73" t="s">
        <v>13</v>
      </c>
      <c r="H1027" s="73" t="s">
        <v>761</v>
      </c>
      <c r="I1027" s="73" t="s">
        <v>14</v>
      </c>
      <c r="J1027" s="73" t="s">
        <v>14</v>
      </c>
      <c r="K1027" s="74">
        <v>12.7</v>
      </c>
      <c r="L1027" s="157">
        <v>40</v>
      </c>
      <c r="M1027" s="158" t="s">
        <v>879</v>
      </c>
      <c r="N1027" s="158">
        <f>IF(Tabel3[[#This Row],[Uitvoerings-
momenten]]=0,0,Tabel3[[#This Row],[M2 vloer ]])</f>
        <v>12.7</v>
      </c>
      <c r="O10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7" s="151">
        <f>Tabel3[[#This Row],[M2 vloer ]]*Tabel3[[#This Row],[Uitvoerings-
momenten]]</f>
        <v>2540</v>
      </c>
      <c r="Q1027" s="165">
        <f>VLOOKUP(Tabel3[[#This Row],[Frequentie]],Transformatie!$B$4:$D$12,3,0)</f>
        <v>10</v>
      </c>
      <c r="R1027" s="26">
        <f>IF(Tabel3[[#This Row],[M2 op basis van uitvoeringsmomenten]]=0,0,VLOOKUP(Tabel3[[#This Row],[Ruimte categorie]],'4. Normen &amp; Tarieven'!$C$8:$L$27,Tabel3[[#This Row],[Transformatie]],0))</f>
        <v>100</v>
      </c>
      <c r="S1027" s="26"/>
      <c r="T1027" s="26"/>
      <c r="U1027" s="26"/>
      <c r="V1027" s="172">
        <f>IF(Tabel3[[#This Row],[Prestatienorm inschrijver]]=0,0,Tabel3[[#This Row],[M2 op basis van uitvoeringsmomenten]]/Tabel3[[#This Row],[Prestatienorm inschrijver]])</f>
        <v>25.4</v>
      </c>
      <c r="W1027" s="174">
        <f>Tabel3[[#This Row],[Aantal uur per jaar]]*$V$4</f>
        <v>25.4</v>
      </c>
      <c r="X1027" s="76"/>
    </row>
    <row r="1028" spans="1:24" ht="14.1" customHeight="1" x14ac:dyDescent="0.25">
      <c r="A1028" s="210" t="str">
        <f>_xlfn.CONCAT(Tabel3[[#This Row],[Locatie]],Tabel3[[#This Row],[Vloergroep]])</f>
        <v>PraktijkschoolLino</v>
      </c>
      <c r="C1028" s="69" t="s">
        <v>427</v>
      </c>
      <c r="D1028" s="70" t="s">
        <v>811</v>
      </c>
      <c r="E1028" s="71" t="s">
        <v>8</v>
      </c>
      <c r="F1028" s="79" t="s">
        <v>435</v>
      </c>
      <c r="G1028" s="73" t="s">
        <v>119</v>
      </c>
      <c r="H1028" s="73" t="s">
        <v>25</v>
      </c>
      <c r="I1028" s="79" t="s">
        <v>17</v>
      </c>
      <c r="J1028" s="73" t="s">
        <v>903</v>
      </c>
      <c r="K1028" s="74">
        <v>6</v>
      </c>
      <c r="L1028" s="157">
        <v>40</v>
      </c>
      <c r="M1028" s="158" t="s">
        <v>877</v>
      </c>
      <c r="N1028" s="158">
        <f>IF(Tabel3[[#This Row],[Uitvoerings-
momenten]]=0,0,Tabel3[[#This Row],[M2 vloer ]])</f>
        <v>6</v>
      </c>
      <c r="O10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8" s="151">
        <f>Tabel3[[#This Row],[M2 vloer ]]*Tabel3[[#This Row],[Uitvoerings-
momenten]]</f>
        <v>720</v>
      </c>
      <c r="Q1028" s="165">
        <f>VLOOKUP(Tabel3[[#This Row],[Frequentie]],Transformatie!$B$4:$D$12,3,0)</f>
        <v>8</v>
      </c>
      <c r="R1028" s="26">
        <f>IF(Tabel3[[#This Row],[M2 op basis van uitvoeringsmomenten]]=0,0,VLOOKUP(Tabel3[[#This Row],[Ruimte categorie]],'4. Normen &amp; Tarieven'!$C$8:$L$27,Tabel3[[#This Row],[Transformatie]],0))</f>
        <v>90</v>
      </c>
      <c r="S1028" s="26"/>
      <c r="T1028" s="26"/>
      <c r="U1028" s="26"/>
      <c r="V1028" s="172">
        <f>IF(Tabel3[[#This Row],[Prestatienorm inschrijver]]=0,0,Tabel3[[#This Row],[M2 op basis van uitvoeringsmomenten]]/Tabel3[[#This Row],[Prestatienorm inschrijver]])</f>
        <v>8</v>
      </c>
      <c r="W1028" s="174">
        <f>Tabel3[[#This Row],[Aantal uur per jaar]]*$V$4</f>
        <v>8</v>
      </c>
      <c r="X1028" s="76"/>
    </row>
    <row r="1029" spans="1:24" ht="14.1" customHeight="1" x14ac:dyDescent="0.25">
      <c r="A1029" s="210" t="str">
        <f>_xlfn.CONCAT(Tabel3[[#This Row],[Locatie]],Tabel3[[#This Row],[Vloergroep]])</f>
        <v>PraktijkschoolHarde vloer</v>
      </c>
      <c r="C1029" s="69" t="s">
        <v>427</v>
      </c>
      <c r="D1029" s="70" t="s">
        <v>811</v>
      </c>
      <c r="E1029" s="71" t="s">
        <v>8</v>
      </c>
      <c r="F1029" s="79" t="s">
        <v>435</v>
      </c>
      <c r="G1029" s="73" t="s">
        <v>119</v>
      </c>
      <c r="H1029" s="73" t="s">
        <v>25</v>
      </c>
      <c r="I1029" s="79" t="s">
        <v>152</v>
      </c>
      <c r="J1029" s="73" t="s">
        <v>902</v>
      </c>
      <c r="K1029" s="74">
        <v>6</v>
      </c>
      <c r="L1029" s="157">
        <v>40</v>
      </c>
      <c r="M1029" s="158" t="s">
        <v>877</v>
      </c>
      <c r="N1029" s="158">
        <f>IF(Tabel3[[#This Row],[Uitvoerings-
momenten]]=0,0,Tabel3[[#This Row],[M2 vloer ]])</f>
        <v>6</v>
      </c>
      <c r="O10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9" s="151">
        <f>Tabel3[[#This Row],[M2 vloer ]]*Tabel3[[#This Row],[Uitvoerings-
momenten]]</f>
        <v>720</v>
      </c>
      <c r="Q1029" s="165">
        <f>VLOOKUP(Tabel3[[#This Row],[Frequentie]],Transformatie!$B$4:$D$12,3,0)</f>
        <v>8</v>
      </c>
      <c r="R1029" s="26">
        <f>IF(Tabel3[[#This Row],[M2 op basis van uitvoeringsmomenten]]=0,0,VLOOKUP(Tabel3[[#This Row],[Ruimte categorie]],'4. Normen &amp; Tarieven'!$C$8:$L$27,Tabel3[[#This Row],[Transformatie]],0))</f>
        <v>90</v>
      </c>
      <c r="S1029" s="26"/>
      <c r="T1029" s="26"/>
      <c r="U1029" s="26"/>
      <c r="V1029" s="172">
        <f>IF(Tabel3[[#This Row],[Prestatienorm inschrijver]]=0,0,Tabel3[[#This Row],[M2 op basis van uitvoeringsmomenten]]/Tabel3[[#This Row],[Prestatienorm inschrijver]])</f>
        <v>8</v>
      </c>
      <c r="W1029" s="174">
        <f>Tabel3[[#This Row],[Aantal uur per jaar]]*$V$4</f>
        <v>8</v>
      </c>
      <c r="X1029" s="76"/>
    </row>
    <row r="1030" spans="1:24" ht="14.1" customHeight="1" x14ac:dyDescent="0.25">
      <c r="A1030" s="210" t="str">
        <f>_xlfn.CONCAT(Tabel3[[#This Row],[Locatie]],Tabel3[[#This Row],[Vloergroep]])</f>
        <v>PraktijkschoolHarde vloer</v>
      </c>
      <c r="C1030" s="69" t="s">
        <v>427</v>
      </c>
      <c r="D1030" s="70" t="s">
        <v>811</v>
      </c>
      <c r="E1030" s="71" t="s">
        <v>8</v>
      </c>
      <c r="F1030" s="79" t="s">
        <v>436</v>
      </c>
      <c r="G1030" s="73" t="s">
        <v>155</v>
      </c>
      <c r="H1030" s="73" t="s">
        <v>817</v>
      </c>
      <c r="I1030" s="79" t="s">
        <v>93</v>
      </c>
      <c r="J1030" s="73" t="s">
        <v>902</v>
      </c>
      <c r="K1030" s="74">
        <v>128.1</v>
      </c>
      <c r="L1030" s="157">
        <v>40</v>
      </c>
      <c r="M1030" s="158" t="s">
        <v>879</v>
      </c>
      <c r="N1030" s="158">
        <f>IF(Tabel3[[#This Row],[Uitvoerings-
momenten]]=0,0,Tabel3[[#This Row],[M2 vloer ]])</f>
        <v>128.1</v>
      </c>
      <c r="O10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0" s="151">
        <f>Tabel3[[#This Row],[M2 vloer ]]*Tabel3[[#This Row],[Uitvoerings-
momenten]]</f>
        <v>25620</v>
      </c>
      <c r="Q1030" s="165">
        <f>VLOOKUP(Tabel3[[#This Row],[Frequentie]],Transformatie!$B$4:$D$12,3,0)</f>
        <v>10</v>
      </c>
      <c r="R1030" s="26">
        <f>IF(Tabel3[[#This Row],[M2 op basis van uitvoeringsmomenten]]=0,0,VLOOKUP(Tabel3[[#This Row],[Ruimte categorie]],'4. Normen &amp; Tarieven'!$C$8:$L$27,Tabel3[[#This Row],[Transformatie]],0))</f>
        <v>100</v>
      </c>
      <c r="S1030" s="26"/>
      <c r="T1030" s="26"/>
      <c r="U1030" s="26"/>
      <c r="V1030" s="172">
        <f>IF(Tabel3[[#This Row],[Prestatienorm inschrijver]]=0,0,Tabel3[[#This Row],[M2 op basis van uitvoeringsmomenten]]/Tabel3[[#This Row],[Prestatienorm inschrijver]])</f>
        <v>256.2</v>
      </c>
      <c r="W1030" s="174">
        <f>Tabel3[[#This Row],[Aantal uur per jaar]]*$V$4</f>
        <v>256.2</v>
      </c>
      <c r="X1030" s="76"/>
    </row>
    <row r="1031" spans="1:24" ht="14.1" customHeight="1" x14ac:dyDescent="0.25">
      <c r="A1031" s="210" t="str">
        <f>_xlfn.CONCAT(Tabel3[[#This Row],[Locatie]],Tabel3[[#This Row],[Vloergroep]])</f>
        <v>PraktijkschoolHarde vloer</v>
      </c>
      <c r="C1031" s="69" t="s">
        <v>427</v>
      </c>
      <c r="D1031" s="70" t="s">
        <v>811</v>
      </c>
      <c r="E1031" s="71" t="s">
        <v>8</v>
      </c>
      <c r="F1031" s="79" t="s">
        <v>437</v>
      </c>
      <c r="G1031" s="73" t="s">
        <v>94</v>
      </c>
      <c r="H1031" s="73" t="s">
        <v>817</v>
      </c>
      <c r="I1031" s="79" t="s">
        <v>93</v>
      </c>
      <c r="J1031" s="73" t="s">
        <v>902</v>
      </c>
      <c r="K1031" s="74">
        <v>111</v>
      </c>
      <c r="L1031" s="157">
        <v>40</v>
      </c>
      <c r="M1031" s="158" t="s">
        <v>879</v>
      </c>
      <c r="N1031" s="158">
        <f>IF(Tabel3[[#This Row],[Uitvoerings-
momenten]]=0,0,Tabel3[[#This Row],[M2 vloer ]])</f>
        <v>111</v>
      </c>
      <c r="O10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1" s="151">
        <f>Tabel3[[#This Row],[M2 vloer ]]*Tabel3[[#This Row],[Uitvoerings-
momenten]]</f>
        <v>22200</v>
      </c>
      <c r="Q1031" s="165">
        <f>VLOOKUP(Tabel3[[#This Row],[Frequentie]],Transformatie!$B$4:$D$12,3,0)</f>
        <v>10</v>
      </c>
      <c r="R1031" s="26">
        <f>IF(Tabel3[[#This Row],[M2 op basis van uitvoeringsmomenten]]=0,0,VLOOKUP(Tabel3[[#This Row],[Ruimte categorie]],'4. Normen &amp; Tarieven'!$C$8:$L$27,Tabel3[[#This Row],[Transformatie]],0))</f>
        <v>100</v>
      </c>
      <c r="S1031" s="26"/>
      <c r="T1031" s="26"/>
      <c r="U1031" s="26"/>
      <c r="V1031" s="172">
        <f>IF(Tabel3[[#This Row],[Prestatienorm inschrijver]]=0,0,Tabel3[[#This Row],[M2 op basis van uitvoeringsmomenten]]/Tabel3[[#This Row],[Prestatienorm inschrijver]])</f>
        <v>222</v>
      </c>
      <c r="W1031" s="174">
        <f>Tabel3[[#This Row],[Aantal uur per jaar]]*$V$4</f>
        <v>222</v>
      </c>
      <c r="X1031" s="76"/>
    </row>
    <row r="1032" spans="1:24" ht="14.1" customHeight="1" x14ac:dyDescent="0.25">
      <c r="A1032" s="210" t="str">
        <f>_xlfn.CONCAT(Tabel3[[#This Row],[Locatie]],Tabel3[[#This Row],[Vloergroep]])</f>
        <v>PraktijkschoolLino</v>
      </c>
      <c r="C1032" s="69" t="s">
        <v>427</v>
      </c>
      <c r="D1032" s="70" t="s">
        <v>811</v>
      </c>
      <c r="E1032" s="71" t="s">
        <v>8</v>
      </c>
      <c r="F1032" s="79" t="s">
        <v>438</v>
      </c>
      <c r="G1032" s="70" t="s">
        <v>19</v>
      </c>
      <c r="H1032" s="73" t="s">
        <v>761</v>
      </c>
      <c r="I1032" s="79" t="s">
        <v>17</v>
      </c>
      <c r="J1032" s="73" t="s">
        <v>903</v>
      </c>
      <c r="K1032" s="74">
        <v>20.2</v>
      </c>
      <c r="L1032" s="157">
        <v>40</v>
      </c>
      <c r="M1032" s="158" t="s">
        <v>879</v>
      </c>
      <c r="N1032" s="158">
        <f>IF(Tabel3[[#This Row],[Uitvoerings-
momenten]]=0,0,Tabel3[[#This Row],[M2 vloer ]])</f>
        <v>20.2</v>
      </c>
      <c r="O10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2" s="151">
        <f>Tabel3[[#This Row],[M2 vloer ]]*Tabel3[[#This Row],[Uitvoerings-
momenten]]</f>
        <v>4040</v>
      </c>
      <c r="Q1032" s="165">
        <f>VLOOKUP(Tabel3[[#This Row],[Frequentie]],Transformatie!$B$4:$D$12,3,0)</f>
        <v>10</v>
      </c>
      <c r="R1032" s="26">
        <f>IF(Tabel3[[#This Row],[M2 op basis van uitvoeringsmomenten]]=0,0,VLOOKUP(Tabel3[[#This Row],[Ruimte categorie]],'4. Normen &amp; Tarieven'!$C$8:$L$27,Tabel3[[#This Row],[Transformatie]],0))</f>
        <v>100</v>
      </c>
      <c r="S1032" s="26"/>
      <c r="T1032" s="26"/>
      <c r="U1032" s="26"/>
      <c r="V1032" s="172">
        <f>IF(Tabel3[[#This Row],[Prestatienorm inschrijver]]=0,0,Tabel3[[#This Row],[M2 op basis van uitvoeringsmomenten]]/Tabel3[[#This Row],[Prestatienorm inschrijver]])</f>
        <v>40.4</v>
      </c>
      <c r="W1032" s="174">
        <f>Tabel3[[#This Row],[Aantal uur per jaar]]*$V$4</f>
        <v>40.4</v>
      </c>
      <c r="X1032" s="76"/>
    </row>
    <row r="1033" spans="1:24" ht="14.1" customHeight="1" x14ac:dyDescent="0.25">
      <c r="A1033" s="210" t="str">
        <f>_xlfn.CONCAT(Tabel3[[#This Row],[Locatie]],Tabel3[[#This Row],[Vloergroep]])</f>
        <v>PraktijkschoolLino</v>
      </c>
      <c r="C1033" s="69" t="s">
        <v>427</v>
      </c>
      <c r="D1033" s="70" t="s">
        <v>811</v>
      </c>
      <c r="E1033" s="71" t="s">
        <v>8</v>
      </c>
      <c r="F1033" s="79" t="s">
        <v>439</v>
      </c>
      <c r="G1033" s="70" t="s">
        <v>19</v>
      </c>
      <c r="H1033" s="73" t="s">
        <v>761</v>
      </c>
      <c r="I1033" s="79" t="s">
        <v>17</v>
      </c>
      <c r="J1033" s="73" t="s">
        <v>903</v>
      </c>
      <c r="K1033" s="74">
        <v>20.2</v>
      </c>
      <c r="L1033" s="157">
        <v>40</v>
      </c>
      <c r="M1033" s="158" t="s">
        <v>879</v>
      </c>
      <c r="N1033" s="158">
        <f>IF(Tabel3[[#This Row],[Uitvoerings-
momenten]]=0,0,Tabel3[[#This Row],[M2 vloer ]])</f>
        <v>20.2</v>
      </c>
      <c r="O10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3" s="151">
        <f>Tabel3[[#This Row],[M2 vloer ]]*Tabel3[[#This Row],[Uitvoerings-
momenten]]</f>
        <v>4040</v>
      </c>
      <c r="Q1033" s="165">
        <f>VLOOKUP(Tabel3[[#This Row],[Frequentie]],Transformatie!$B$4:$D$12,3,0)</f>
        <v>10</v>
      </c>
      <c r="R1033" s="26">
        <f>IF(Tabel3[[#This Row],[M2 op basis van uitvoeringsmomenten]]=0,0,VLOOKUP(Tabel3[[#This Row],[Ruimte categorie]],'4. Normen &amp; Tarieven'!$C$8:$L$27,Tabel3[[#This Row],[Transformatie]],0))</f>
        <v>100</v>
      </c>
      <c r="S1033" s="26"/>
      <c r="T1033" s="26"/>
      <c r="U1033" s="26"/>
      <c r="V1033" s="172">
        <f>IF(Tabel3[[#This Row],[Prestatienorm inschrijver]]=0,0,Tabel3[[#This Row],[M2 op basis van uitvoeringsmomenten]]/Tabel3[[#This Row],[Prestatienorm inschrijver]])</f>
        <v>40.4</v>
      </c>
      <c r="W1033" s="174">
        <f>Tabel3[[#This Row],[Aantal uur per jaar]]*$V$4</f>
        <v>40.4</v>
      </c>
      <c r="X1033" s="76"/>
    </row>
    <row r="1034" spans="1:24" ht="14.1" customHeight="1" x14ac:dyDescent="0.25">
      <c r="A1034" s="210" t="str">
        <f>_xlfn.CONCAT(Tabel3[[#This Row],[Locatie]],Tabel3[[#This Row],[Vloergroep]])</f>
        <v>PraktijkschoolLino</v>
      </c>
      <c r="C1034" s="69" t="s">
        <v>427</v>
      </c>
      <c r="D1034" s="70" t="s">
        <v>811</v>
      </c>
      <c r="E1034" s="71" t="s">
        <v>8</v>
      </c>
      <c r="F1034" s="79" t="s">
        <v>440</v>
      </c>
      <c r="G1034" s="73" t="s">
        <v>27</v>
      </c>
      <c r="H1034" s="73" t="s">
        <v>761</v>
      </c>
      <c r="I1034" s="79" t="s">
        <v>17</v>
      </c>
      <c r="J1034" s="73" t="s">
        <v>903</v>
      </c>
      <c r="K1034" s="74">
        <v>48.8</v>
      </c>
      <c r="L1034" s="157">
        <v>40</v>
      </c>
      <c r="M1034" s="158" t="s">
        <v>879</v>
      </c>
      <c r="N1034" s="158">
        <f>IF(Tabel3[[#This Row],[Uitvoerings-
momenten]]=0,0,Tabel3[[#This Row],[M2 vloer ]])</f>
        <v>48.8</v>
      </c>
      <c r="O10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4" s="151">
        <f>Tabel3[[#This Row],[M2 vloer ]]*Tabel3[[#This Row],[Uitvoerings-
momenten]]</f>
        <v>9760</v>
      </c>
      <c r="Q1034" s="165">
        <f>VLOOKUP(Tabel3[[#This Row],[Frequentie]],Transformatie!$B$4:$D$12,3,0)</f>
        <v>10</v>
      </c>
      <c r="R1034" s="26">
        <f>IF(Tabel3[[#This Row],[M2 op basis van uitvoeringsmomenten]]=0,0,VLOOKUP(Tabel3[[#This Row],[Ruimte categorie]],'4. Normen &amp; Tarieven'!$C$8:$L$27,Tabel3[[#This Row],[Transformatie]],0))</f>
        <v>100</v>
      </c>
      <c r="S1034" s="26"/>
      <c r="T1034" s="26"/>
      <c r="U1034" s="26"/>
      <c r="V1034" s="172">
        <f>IF(Tabel3[[#This Row],[Prestatienorm inschrijver]]=0,0,Tabel3[[#This Row],[M2 op basis van uitvoeringsmomenten]]/Tabel3[[#This Row],[Prestatienorm inschrijver]])</f>
        <v>97.6</v>
      </c>
      <c r="W1034" s="174">
        <f>Tabel3[[#This Row],[Aantal uur per jaar]]*$V$4</f>
        <v>97.6</v>
      </c>
      <c r="X1034" s="76"/>
    </row>
    <row r="1035" spans="1:24" ht="14.1" customHeight="1" x14ac:dyDescent="0.25">
      <c r="A1035" s="210" t="str">
        <f>_xlfn.CONCAT(Tabel3[[#This Row],[Locatie]],Tabel3[[#This Row],[Vloergroep]])</f>
        <v>PraktijkschoolHarde vloer</v>
      </c>
      <c r="C1035" s="69" t="s">
        <v>427</v>
      </c>
      <c r="D1035" s="70" t="s">
        <v>811</v>
      </c>
      <c r="E1035" s="71" t="s">
        <v>8</v>
      </c>
      <c r="F1035" s="79" t="s">
        <v>441</v>
      </c>
      <c r="G1035" s="73" t="s">
        <v>21</v>
      </c>
      <c r="H1035" s="73" t="s">
        <v>781</v>
      </c>
      <c r="I1035" s="79" t="s">
        <v>93</v>
      </c>
      <c r="J1035" s="73" t="s">
        <v>902</v>
      </c>
      <c r="K1035" s="74">
        <v>11.8</v>
      </c>
      <c r="L1035" s="157">
        <v>40</v>
      </c>
      <c r="M1035" s="158" t="s">
        <v>879</v>
      </c>
      <c r="N1035" s="158">
        <f>IF(Tabel3[[#This Row],[Uitvoerings-
momenten]]=0,0,Tabel3[[#This Row],[M2 vloer ]])</f>
        <v>11.8</v>
      </c>
      <c r="O10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5" s="151">
        <f>Tabel3[[#This Row],[M2 vloer ]]*Tabel3[[#This Row],[Uitvoerings-
momenten]]</f>
        <v>2360</v>
      </c>
      <c r="Q1035" s="165">
        <f>VLOOKUP(Tabel3[[#This Row],[Frequentie]],Transformatie!$B$4:$D$12,3,0)</f>
        <v>10</v>
      </c>
      <c r="R1035" s="26">
        <f>IF(Tabel3[[#This Row],[M2 op basis van uitvoeringsmomenten]]=0,0,VLOOKUP(Tabel3[[#This Row],[Ruimte categorie]],'4. Normen &amp; Tarieven'!$C$8:$L$27,Tabel3[[#This Row],[Transformatie]],0))</f>
        <v>100</v>
      </c>
      <c r="S1035" s="26"/>
      <c r="T1035" s="26"/>
      <c r="U1035" s="26"/>
      <c r="V1035" s="172">
        <f>IF(Tabel3[[#This Row],[Prestatienorm inschrijver]]=0,0,Tabel3[[#This Row],[M2 op basis van uitvoeringsmomenten]]/Tabel3[[#This Row],[Prestatienorm inschrijver]])</f>
        <v>23.6</v>
      </c>
      <c r="W1035" s="174">
        <f>Tabel3[[#This Row],[Aantal uur per jaar]]*$V$4</f>
        <v>23.6</v>
      </c>
      <c r="X1035" s="76"/>
    </row>
    <row r="1036" spans="1:24" ht="14.1" customHeight="1" x14ac:dyDescent="0.25">
      <c r="A1036" s="210" t="str">
        <f>_xlfn.CONCAT(Tabel3[[#This Row],[Locatie]],Tabel3[[#This Row],[Vloergroep]])</f>
        <v>PraktijkschoolHarde vloer</v>
      </c>
      <c r="C1036" s="69" t="s">
        <v>427</v>
      </c>
      <c r="D1036" s="70" t="s">
        <v>811</v>
      </c>
      <c r="E1036" s="71" t="s">
        <v>8</v>
      </c>
      <c r="F1036" s="79" t="s">
        <v>442</v>
      </c>
      <c r="G1036" s="73" t="s">
        <v>58</v>
      </c>
      <c r="H1036" s="73" t="s">
        <v>781</v>
      </c>
      <c r="I1036" s="79" t="s">
        <v>93</v>
      </c>
      <c r="J1036" s="73" t="s">
        <v>902</v>
      </c>
      <c r="K1036" s="74">
        <v>4.4000000000000004</v>
      </c>
      <c r="L1036" s="157">
        <v>40</v>
      </c>
      <c r="M1036" s="158" t="s">
        <v>879</v>
      </c>
      <c r="N1036" s="158">
        <f>IF(Tabel3[[#This Row],[Uitvoerings-
momenten]]=0,0,Tabel3[[#This Row],[M2 vloer ]])</f>
        <v>4.4000000000000004</v>
      </c>
      <c r="O10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6" s="151">
        <f>Tabel3[[#This Row],[M2 vloer ]]*Tabel3[[#This Row],[Uitvoerings-
momenten]]</f>
        <v>880.00000000000011</v>
      </c>
      <c r="Q1036" s="165">
        <f>VLOOKUP(Tabel3[[#This Row],[Frequentie]],Transformatie!$B$4:$D$12,3,0)</f>
        <v>10</v>
      </c>
      <c r="R1036" s="26">
        <f>IF(Tabel3[[#This Row],[M2 op basis van uitvoeringsmomenten]]=0,0,VLOOKUP(Tabel3[[#This Row],[Ruimte categorie]],'4. Normen &amp; Tarieven'!$C$8:$L$27,Tabel3[[#This Row],[Transformatie]],0))</f>
        <v>100</v>
      </c>
      <c r="S1036" s="26"/>
      <c r="T1036" s="26"/>
      <c r="U1036" s="26"/>
      <c r="V1036" s="172">
        <f>IF(Tabel3[[#This Row],[Prestatienorm inschrijver]]=0,0,Tabel3[[#This Row],[M2 op basis van uitvoeringsmomenten]]/Tabel3[[#This Row],[Prestatienorm inschrijver]])</f>
        <v>8.8000000000000007</v>
      </c>
      <c r="W1036" s="174">
        <f>Tabel3[[#This Row],[Aantal uur per jaar]]*$V$4</f>
        <v>8.8000000000000007</v>
      </c>
      <c r="X1036" s="76"/>
    </row>
    <row r="1037" spans="1:24" ht="14.1" customHeight="1" x14ac:dyDescent="0.25">
      <c r="A1037" s="210" t="str">
        <f>_xlfn.CONCAT(Tabel3[[#This Row],[Locatie]],Tabel3[[#This Row],[Vloergroep]])</f>
        <v>PraktijkschoolHarde vloer</v>
      </c>
      <c r="C1037" s="69" t="s">
        <v>427</v>
      </c>
      <c r="D1037" s="70" t="s">
        <v>811</v>
      </c>
      <c r="E1037" s="71" t="s">
        <v>8</v>
      </c>
      <c r="F1037" s="79" t="s">
        <v>443</v>
      </c>
      <c r="G1037" s="73" t="s">
        <v>21</v>
      </c>
      <c r="H1037" s="73" t="s">
        <v>781</v>
      </c>
      <c r="I1037" s="79" t="s">
        <v>93</v>
      </c>
      <c r="J1037" s="73" t="s">
        <v>902</v>
      </c>
      <c r="K1037" s="74">
        <v>6.8</v>
      </c>
      <c r="L1037" s="157">
        <v>40</v>
      </c>
      <c r="M1037" s="158" t="s">
        <v>879</v>
      </c>
      <c r="N1037" s="158">
        <f>IF(Tabel3[[#This Row],[Uitvoerings-
momenten]]=0,0,Tabel3[[#This Row],[M2 vloer ]])</f>
        <v>6.8</v>
      </c>
      <c r="O10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7" s="151">
        <f>Tabel3[[#This Row],[M2 vloer ]]*Tabel3[[#This Row],[Uitvoerings-
momenten]]</f>
        <v>1360</v>
      </c>
      <c r="Q1037" s="165">
        <f>VLOOKUP(Tabel3[[#This Row],[Frequentie]],Transformatie!$B$4:$D$12,3,0)</f>
        <v>10</v>
      </c>
      <c r="R1037" s="26">
        <f>IF(Tabel3[[#This Row],[M2 op basis van uitvoeringsmomenten]]=0,0,VLOOKUP(Tabel3[[#This Row],[Ruimte categorie]],'4. Normen &amp; Tarieven'!$C$8:$L$27,Tabel3[[#This Row],[Transformatie]],0))</f>
        <v>100</v>
      </c>
      <c r="S1037" s="26"/>
      <c r="T1037" s="26"/>
      <c r="U1037" s="26"/>
      <c r="V1037" s="172">
        <f>IF(Tabel3[[#This Row],[Prestatienorm inschrijver]]=0,0,Tabel3[[#This Row],[M2 op basis van uitvoeringsmomenten]]/Tabel3[[#This Row],[Prestatienorm inschrijver]])</f>
        <v>13.6</v>
      </c>
      <c r="W1037" s="174">
        <f>Tabel3[[#This Row],[Aantal uur per jaar]]*$V$4</f>
        <v>13.6</v>
      </c>
      <c r="X1037" s="76"/>
    </row>
    <row r="1038" spans="1:24" ht="14.1" customHeight="1" x14ac:dyDescent="0.25">
      <c r="A1038" s="210" t="str">
        <f>_xlfn.CONCAT(Tabel3[[#This Row],[Locatie]],Tabel3[[#This Row],[Vloergroep]])</f>
        <v>PraktijkschoolHarde vloer</v>
      </c>
      <c r="C1038" s="69" t="s">
        <v>427</v>
      </c>
      <c r="D1038" s="70" t="s">
        <v>811</v>
      </c>
      <c r="E1038" s="71" t="s">
        <v>8</v>
      </c>
      <c r="F1038" s="79" t="s">
        <v>444</v>
      </c>
      <c r="G1038" s="73" t="s">
        <v>21</v>
      </c>
      <c r="H1038" s="73" t="s">
        <v>781</v>
      </c>
      <c r="I1038" s="79" t="s">
        <v>93</v>
      </c>
      <c r="J1038" s="73" t="s">
        <v>902</v>
      </c>
      <c r="K1038" s="74">
        <v>11.5</v>
      </c>
      <c r="L1038" s="157">
        <v>40</v>
      </c>
      <c r="M1038" s="158" t="s">
        <v>879</v>
      </c>
      <c r="N1038" s="158">
        <f>IF(Tabel3[[#This Row],[Uitvoerings-
momenten]]=0,0,Tabel3[[#This Row],[M2 vloer ]])</f>
        <v>11.5</v>
      </c>
      <c r="O10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8" s="151">
        <f>Tabel3[[#This Row],[M2 vloer ]]*Tabel3[[#This Row],[Uitvoerings-
momenten]]</f>
        <v>2300</v>
      </c>
      <c r="Q1038" s="165">
        <f>VLOOKUP(Tabel3[[#This Row],[Frequentie]],Transformatie!$B$4:$D$12,3,0)</f>
        <v>10</v>
      </c>
      <c r="R1038" s="26">
        <f>IF(Tabel3[[#This Row],[M2 op basis van uitvoeringsmomenten]]=0,0,VLOOKUP(Tabel3[[#This Row],[Ruimte categorie]],'4. Normen &amp; Tarieven'!$C$8:$L$27,Tabel3[[#This Row],[Transformatie]],0))</f>
        <v>100</v>
      </c>
      <c r="S1038" s="26"/>
      <c r="T1038" s="26"/>
      <c r="U1038" s="26"/>
      <c r="V1038" s="172">
        <f>IF(Tabel3[[#This Row],[Prestatienorm inschrijver]]=0,0,Tabel3[[#This Row],[M2 op basis van uitvoeringsmomenten]]/Tabel3[[#This Row],[Prestatienorm inschrijver]])</f>
        <v>23</v>
      </c>
      <c r="W1038" s="174">
        <f>Tabel3[[#This Row],[Aantal uur per jaar]]*$V$4</f>
        <v>23</v>
      </c>
      <c r="X1038" s="76"/>
    </row>
    <row r="1039" spans="1:24" ht="14.1" customHeight="1" x14ac:dyDescent="0.25">
      <c r="A1039" s="210" t="str">
        <f>_xlfn.CONCAT(Tabel3[[#This Row],[Locatie]],Tabel3[[#This Row],[Vloergroep]])</f>
        <v>PraktijkschoolLino</v>
      </c>
      <c r="C1039" s="69" t="s">
        <v>427</v>
      </c>
      <c r="D1039" s="70" t="s">
        <v>811</v>
      </c>
      <c r="E1039" s="71" t="s">
        <v>8</v>
      </c>
      <c r="F1039" s="79" t="s">
        <v>445</v>
      </c>
      <c r="G1039" s="73" t="s">
        <v>53</v>
      </c>
      <c r="H1039" s="73" t="s">
        <v>25</v>
      </c>
      <c r="I1039" s="79" t="s">
        <v>17</v>
      </c>
      <c r="J1039" s="73" t="s">
        <v>903</v>
      </c>
      <c r="K1039" s="74">
        <v>10</v>
      </c>
      <c r="L1039" s="157">
        <v>40</v>
      </c>
      <c r="M1039" s="158" t="s">
        <v>877</v>
      </c>
      <c r="N1039" s="158">
        <f>IF(Tabel3[[#This Row],[Uitvoerings-
momenten]]=0,0,Tabel3[[#This Row],[M2 vloer ]])</f>
        <v>10</v>
      </c>
      <c r="O10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39" s="151">
        <f>Tabel3[[#This Row],[M2 vloer ]]*Tabel3[[#This Row],[Uitvoerings-
momenten]]</f>
        <v>1200</v>
      </c>
      <c r="Q1039" s="165">
        <f>VLOOKUP(Tabel3[[#This Row],[Frequentie]],Transformatie!$B$4:$D$12,3,0)</f>
        <v>8</v>
      </c>
      <c r="R1039" s="26">
        <f>IF(Tabel3[[#This Row],[M2 op basis van uitvoeringsmomenten]]=0,0,VLOOKUP(Tabel3[[#This Row],[Ruimte categorie]],'4. Normen &amp; Tarieven'!$C$8:$L$27,Tabel3[[#This Row],[Transformatie]],0))</f>
        <v>90</v>
      </c>
      <c r="S1039" s="26"/>
      <c r="T1039" s="26"/>
      <c r="U1039" s="26"/>
      <c r="V1039" s="172">
        <f>IF(Tabel3[[#This Row],[Prestatienorm inschrijver]]=0,0,Tabel3[[#This Row],[M2 op basis van uitvoeringsmomenten]]/Tabel3[[#This Row],[Prestatienorm inschrijver]])</f>
        <v>13.333333333333334</v>
      </c>
      <c r="W1039" s="174">
        <f>Tabel3[[#This Row],[Aantal uur per jaar]]*$V$4</f>
        <v>13.333333333333334</v>
      </c>
      <c r="X1039" s="76"/>
    </row>
    <row r="1040" spans="1:24" ht="14.1" customHeight="1" x14ac:dyDescent="0.25">
      <c r="A1040" s="210" t="str">
        <f>_xlfn.CONCAT(Tabel3[[#This Row],[Locatie]],Tabel3[[#This Row],[Vloergroep]])</f>
        <v>PraktijkschoolLino</v>
      </c>
      <c r="C1040" s="69" t="s">
        <v>427</v>
      </c>
      <c r="D1040" s="70" t="s">
        <v>811</v>
      </c>
      <c r="E1040" s="71" t="s">
        <v>8</v>
      </c>
      <c r="F1040" s="79" t="s">
        <v>446</v>
      </c>
      <c r="G1040" s="79" t="s">
        <v>31</v>
      </c>
      <c r="H1040" s="73" t="s">
        <v>815</v>
      </c>
      <c r="I1040" s="79" t="s">
        <v>17</v>
      </c>
      <c r="J1040" s="73" t="s">
        <v>903</v>
      </c>
      <c r="K1040" s="74">
        <v>69.5</v>
      </c>
      <c r="L1040" s="157">
        <v>40</v>
      </c>
      <c r="M1040" s="158" t="s">
        <v>879</v>
      </c>
      <c r="N1040" s="158">
        <f>IF(Tabel3[[#This Row],[Uitvoerings-
momenten]]=0,0,Tabel3[[#This Row],[M2 vloer ]])</f>
        <v>69.5</v>
      </c>
      <c r="O10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0" s="151">
        <f>Tabel3[[#This Row],[M2 vloer ]]*Tabel3[[#This Row],[Uitvoerings-
momenten]]</f>
        <v>13900</v>
      </c>
      <c r="Q1040" s="165">
        <f>VLOOKUP(Tabel3[[#This Row],[Frequentie]],Transformatie!$B$4:$D$12,3,0)</f>
        <v>10</v>
      </c>
      <c r="R1040" s="26">
        <f>IF(Tabel3[[#This Row],[M2 op basis van uitvoeringsmomenten]]=0,0,VLOOKUP(Tabel3[[#This Row],[Ruimte categorie]],'4. Normen &amp; Tarieven'!$C$8:$L$27,Tabel3[[#This Row],[Transformatie]],0))</f>
        <v>100</v>
      </c>
      <c r="S1040" s="26"/>
      <c r="T1040" s="26"/>
      <c r="U1040" s="26"/>
      <c r="V1040" s="172">
        <f>IF(Tabel3[[#This Row],[Prestatienorm inschrijver]]=0,0,Tabel3[[#This Row],[M2 op basis van uitvoeringsmomenten]]/Tabel3[[#This Row],[Prestatienorm inschrijver]])</f>
        <v>139</v>
      </c>
      <c r="W1040" s="174">
        <f>Tabel3[[#This Row],[Aantal uur per jaar]]*$V$4</f>
        <v>139</v>
      </c>
      <c r="X1040" s="76"/>
    </row>
    <row r="1041" spans="1:24" ht="14.1" customHeight="1" x14ac:dyDescent="0.25">
      <c r="A1041" s="210" t="str">
        <f>_xlfn.CONCAT(Tabel3[[#This Row],[Locatie]],Tabel3[[#This Row],[Vloergroep]])</f>
        <v>PraktijkschoolTapijt</v>
      </c>
      <c r="C1041" s="69" t="s">
        <v>427</v>
      </c>
      <c r="D1041" s="70" t="s">
        <v>811</v>
      </c>
      <c r="E1041" s="71" t="s">
        <v>8</v>
      </c>
      <c r="F1041" s="79" t="s">
        <v>447</v>
      </c>
      <c r="G1041" s="73" t="s">
        <v>37</v>
      </c>
      <c r="H1041" s="73" t="s">
        <v>25</v>
      </c>
      <c r="I1041" s="73" t="s">
        <v>14</v>
      </c>
      <c r="J1041" s="73" t="s">
        <v>14</v>
      </c>
      <c r="K1041" s="74">
        <v>22.7</v>
      </c>
      <c r="L1041" s="157">
        <v>40</v>
      </c>
      <c r="M1041" s="158" t="s">
        <v>877</v>
      </c>
      <c r="N1041" s="158">
        <f>IF(Tabel3[[#This Row],[Uitvoerings-
momenten]]=0,0,Tabel3[[#This Row],[M2 vloer ]])</f>
        <v>22.7</v>
      </c>
      <c r="O10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1" s="151">
        <f>Tabel3[[#This Row],[M2 vloer ]]*Tabel3[[#This Row],[Uitvoerings-
momenten]]</f>
        <v>2724</v>
      </c>
      <c r="Q1041" s="165">
        <f>VLOOKUP(Tabel3[[#This Row],[Frequentie]],Transformatie!$B$4:$D$12,3,0)</f>
        <v>8</v>
      </c>
      <c r="R1041" s="26">
        <f>IF(Tabel3[[#This Row],[M2 op basis van uitvoeringsmomenten]]=0,0,VLOOKUP(Tabel3[[#This Row],[Ruimte categorie]],'4. Normen &amp; Tarieven'!$C$8:$L$27,Tabel3[[#This Row],[Transformatie]],0))</f>
        <v>90</v>
      </c>
      <c r="S1041" s="26"/>
      <c r="T1041" s="26"/>
      <c r="U1041" s="26"/>
      <c r="V1041" s="172">
        <f>IF(Tabel3[[#This Row],[Prestatienorm inschrijver]]=0,0,Tabel3[[#This Row],[M2 op basis van uitvoeringsmomenten]]/Tabel3[[#This Row],[Prestatienorm inschrijver]])</f>
        <v>30.266666666666666</v>
      </c>
      <c r="W1041" s="174">
        <f>Tabel3[[#This Row],[Aantal uur per jaar]]*$V$4</f>
        <v>30.266666666666666</v>
      </c>
      <c r="X1041" s="76"/>
    </row>
    <row r="1042" spans="1:24" ht="14.1" customHeight="1" x14ac:dyDescent="0.25">
      <c r="A1042" s="210" t="str">
        <f>_xlfn.CONCAT(Tabel3[[#This Row],[Locatie]],Tabel3[[#This Row],[Vloergroep]])</f>
        <v>PraktijkschoolTapijt</v>
      </c>
      <c r="C1042" s="69" t="s">
        <v>427</v>
      </c>
      <c r="D1042" s="70" t="s">
        <v>811</v>
      </c>
      <c r="E1042" s="71" t="s">
        <v>8</v>
      </c>
      <c r="F1042" s="79" t="s">
        <v>448</v>
      </c>
      <c r="G1042" s="73" t="s">
        <v>37</v>
      </c>
      <c r="H1042" s="73" t="s">
        <v>25</v>
      </c>
      <c r="I1042" s="73" t="s">
        <v>14</v>
      </c>
      <c r="J1042" s="73" t="s">
        <v>14</v>
      </c>
      <c r="K1042" s="74">
        <v>22.7</v>
      </c>
      <c r="L1042" s="157">
        <v>40</v>
      </c>
      <c r="M1042" s="158" t="s">
        <v>877</v>
      </c>
      <c r="N1042" s="158">
        <f>IF(Tabel3[[#This Row],[Uitvoerings-
momenten]]=0,0,Tabel3[[#This Row],[M2 vloer ]])</f>
        <v>22.7</v>
      </c>
      <c r="O10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2" s="151">
        <f>Tabel3[[#This Row],[M2 vloer ]]*Tabel3[[#This Row],[Uitvoerings-
momenten]]</f>
        <v>2724</v>
      </c>
      <c r="Q1042" s="165">
        <f>VLOOKUP(Tabel3[[#This Row],[Frequentie]],Transformatie!$B$4:$D$12,3,0)</f>
        <v>8</v>
      </c>
      <c r="R1042" s="26">
        <f>IF(Tabel3[[#This Row],[M2 op basis van uitvoeringsmomenten]]=0,0,VLOOKUP(Tabel3[[#This Row],[Ruimte categorie]],'4. Normen &amp; Tarieven'!$C$8:$L$27,Tabel3[[#This Row],[Transformatie]],0))</f>
        <v>90</v>
      </c>
      <c r="S1042" s="26"/>
      <c r="T1042" s="26"/>
      <c r="U1042" s="26"/>
      <c r="V1042" s="172">
        <f>IF(Tabel3[[#This Row],[Prestatienorm inschrijver]]=0,0,Tabel3[[#This Row],[M2 op basis van uitvoeringsmomenten]]/Tabel3[[#This Row],[Prestatienorm inschrijver]])</f>
        <v>30.266666666666666</v>
      </c>
      <c r="W1042" s="174">
        <f>Tabel3[[#This Row],[Aantal uur per jaar]]*$V$4</f>
        <v>30.266666666666666</v>
      </c>
      <c r="X1042" s="76"/>
    </row>
    <row r="1043" spans="1:24" ht="14.1" customHeight="1" x14ac:dyDescent="0.25">
      <c r="A1043" s="210" t="str">
        <f>_xlfn.CONCAT(Tabel3[[#This Row],[Locatie]],Tabel3[[#This Row],[Vloergroep]])</f>
        <v>PraktijkschoolTapijt</v>
      </c>
      <c r="C1043" s="69" t="s">
        <v>427</v>
      </c>
      <c r="D1043" s="70" t="s">
        <v>811</v>
      </c>
      <c r="E1043" s="71" t="s">
        <v>8</v>
      </c>
      <c r="F1043" s="79" t="s">
        <v>449</v>
      </c>
      <c r="G1043" s="73" t="s">
        <v>35</v>
      </c>
      <c r="H1043" s="73" t="s">
        <v>25</v>
      </c>
      <c r="I1043" s="73" t="s">
        <v>14</v>
      </c>
      <c r="J1043" s="73" t="s">
        <v>14</v>
      </c>
      <c r="K1043" s="74">
        <v>26.1</v>
      </c>
      <c r="L1043" s="157">
        <v>40</v>
      </c>
      <c r="M1043" s="158" t="s">
        <v>877</v>
      </c>
      <c r="N1043" s="158">
        <f>IF(Tabel3[[#This Row],[Uitvoerings-
momenten]]=0,0,Tabel3[[#This Row],[M2 vloer ]])</f>
        <v>26.1</v>
      </c>
      <c r="O10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3" s="151">
        <f>Tabel3[[#This Row],[M2 vloer ]]*Tabel3[[#This Row],[Uitvoerings-
momenten]]</f>
        <v>3132</v>
      </c>
      <c r="Q1043" s="165">
        <f>VLOOKUP(Tabel3[[#This Row],[Frequentie]],Transformatie!$B$4:$D$12,3,0)</f>
        <v>8</v>
      </c>
      <c r="R1043" s="26">
        <f>IF(Tabel3[[#This Row],[M2 op basis van uitvoeringsmomenten]]=0,0,VLOOKUP(Tabel3[[#This Row],[Ruimte categorie]],'4. Normen &amp; Tarieven'!$C$8:$L$27,Tabel3[[#This Row],[Transformatie]],0))</f>
        <v>90</v>
      </c>
      <c r="S1043" s="26"/>
      <c r="T1043" s="26"/>
      <c r="U1043" s="26"/>
      <c r="V1043" s="172">
        <f>IF(Tabel3[[#This Row],[Prestatienorm inschrijver]]=0,0,Tabel3[[#This Row],[M2 op basis van uitvoeringsmomenten]]/Tabel3[[#This Row],[Prestatienorm inschrijver]])</f>
        <v>34.799999999999997</v>
      </c>
      <c r="W1043" s="174">
        <f>Tabel3[[#This Row],[Aantal uur per jaar]]*$V$4</f>
        <v>34.799999999999997</v>
      </c>
      <c r="X1043" s="76"/>
    </row>
    <row r="1044" spans="1:24" ht="14.1" customHeight="1" x14ac:dyDescent="0.25">
      <c r="A1044" s="210" t="str">
        <f>_xlfn.CONCAT(Tabel3[[#This Row],[Locatie]],Tabel3[[#This Row],[Vloergroep]])</f>
        <v>PraktijkschoolHarde vloer</v>
      </c>
      <c r="C1044" s="69" t="s">
        <v>427</v>
      </c>
      <c r="D1044" s="70" t="s">
        <v>811</v>
      </c>
      <c r="E1044" s="71" t="s">
        <v>8</v>
      </c>
      <c r="F1044" s="79" t="s">
        <v>450</v>
      </c>
      <c r="G1044" s="79" t="s">
        <v>451</v>
      </c>
      <c r="H1044" s="73" t="s">
        <v>770</v>
      </c>
      <c r="I1044" s="73" t="s">
        <v>33</v>
      </c>
      <c r="J1044" s="73" t="s">
        <v>902</v>
      </c>
      <c r="K1044" s="74">
        <v>75.5</v>
      </c>
      <c r="L1044" s="157">
        <v>40</v>
      </c>
      <c r="M1044" s="158" t="s">
        <v>879</v>
      </c>
      <c r="N1044" s="158">
        <f>IF(Tabel3[[#This Row],[Uitvoerings-
momenten]]=0,0,Tabel3[[#This Row],[M2 vloer ]])</f>
        <v>75.5</v>
      </c>
      <c r="O10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4" s="151">
        <f>Tabel3[[#This Row],[M2 vloer ]]*Tabel3[[#This Row],[Uitvoerings-
momenten]]</f>
        <v>15100</v>
      </c>
      <c r="Q1044" s="165">
        <f>VLOOKUP(Tabel3[[#This Row],[Frequentie]],Transformatie!$B$4:$D$12,3,0)</f>
        <v>10</v>
      </c>
      <c r="R1044" s="26">
        <f>IF(Tabel3[[#This Row],[M2 op basis van uitvoeringsmomenten]]=0,0,VLOOKUP(Tabel3[[#This Row],[Ruimte categorie]],'4. Normen &amp; Tarieven'!$C$8:$L$27,Tabel3[[#This Row],[Transformatie]],0))</f>
        <v>100</v>
      </c>
      <c r="S1044" s="26"/>
      <c r="T1044" s="26"/>
      <c r="U1044" s="26"/>
      <c r="V1044" s="172">
        <f>IF(Tabel3[[#This Row],[Prestatienorm inschrijver]]=0,0,Tabel3[[#This Row],[M2 op basis van uitvoeringsmomenten]]/Tabel3[[#This Row],[Prestatienorm inschrijver]])</f>
        <v>151</v>
      </c>
      <c r="W1044" s="174">
        <f>Tabel3[[#This Row],[Aantal uur per jaar]]*$V$4</f>
        <v>151</v>
      </c>
      <c r="X1044" s="76"/>
    </row>
    <row r="1045" spans="1:24" ht="14.1" customHeight="1" x14ac:dyDescent="0.25">
      <c r="A1045" s="210" t="str">
        <f>_xlfn.CONCAT(Tabel3[[#This Row],[Locatie]],Tabel3[[#This Row],[Vloergroep]])</f>
        <v>PraktijkschoolHarde vloer</v>
      </c>
      <c r="C1045" s="69" t="s">
        <v>427</v>
      </c>
      <c r="D1045" s="70" t="s">
        <v>811</v>
      </c>
      <c r="E1045" s="71" t="s">
        <v>8</v>
      </c>
      <c r="F1045" s="79" t="s">
        <v>452</v>
      </c>
      <c r="G1045" s="73" t="s">
        <v>51</v>
      </c>
      <c r="H1045" s="73" t="s">
        <v>756</v>
      </c>
      <c r="I1045" s="79" t="s">
        <v>33</v>
      </c>
      <c r="J1045" s="73" t="s">
        <v>902</v>
      </c>
      <c r="K1045" s="74">
        <v>14.2</v>
      </c>
      <c r="L1045" s="157">
        <v>40</v>
      </c>
      <c r="M1045" s="158" t="s">
        <v>886</v>
      </c>
      <c r="N1045" s="158">
        <f>IF(Tabel3[[#This Row],[Uitvoerings-
momenten]]=0,0,Tabel3[[#This Row],[M2 vloer ]])</f>
        <v>0</v>
      </c>
      <c r="O10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45" s="151">
        <f>Tabel3[[#This Row],[M2 vloer ]]*Tabel3[[#This Row],[Uitvoerings-
momenten]]</f>
        <v>0</v>
      </c>
      <c r="Q1045" s="165">
        <f>VLOOKUP(Tabel3[[#This Row],[Frequentie]],Transformatie!$B$4:$D$12,3,0)</f>
        <v>0</v>
      </c>
      <c r="R1045" s="26">
        <f>IF(Tabel3[[#This Row],[M2 op basis van uitvoeringsmomenten]]=0,0,VLOOKUP(Tabel3[[#This Row],[Ruimte categorie]],'4. Normen &amp; Tarieven'!$C$8:$L$27,Tabel3[[#This Row],[Transformatie]],0))</f>
        <v>0</v>
      </c>
      <c r="S1045" s="26"/>
      <c r="T1045" s="26"/>
      <c r="U1045" s="26"/>
      <c r="V1045" s="172">
        <f>IF(Tabel3[[#This Row],[Prestatienorm inschrijver]]=0,0,Tabel3[[#This Row],[M2 op basis van uitvoeringsmomenten]]/Tabel3[[#This Row],[Prestatienorm inschrijver]])</f>
        <v>0</v>
      </c>
      <c r="W1045" s="174">
        <f>Tabel3[[#This Row],[Aantal uur per jaar]]*$V$4</f>
        <v>0</v>
      </c>
      <c r="X1045" s="76"/>
    </row>
    <row r="1046" spans="1:24" ht="14.1" customHeight="1" x14ac:dyDescent="0.25">
      <c r="A1046" s="210" t="str">
        <f>_xlfn.CONCAT(Tabel3[[#This Row],[Locatie]],Tabel3[[#This Row],[Vloergroep]])</f>
        <v>PraktijkschoolHarde vloer</v>
      </c>
      <c r="C1046" s="69" t="s">
        <v>427</v>
      </c>
      <c r="D1046" s="70" t="s">
        <v>811</v>
      </c>
      <c r="E1046" s="71" t="s">
        <v>8</v>
      </c>
      <c r="F1046" s="79" t="s">
        <v>453</v>
      </c>
      <c r="G1046" s="73" t="s">
        <v>107</v>
      </c>
      <c r="H1046" s="73" t="s">
        <v>117</v>
      </c>
      <c r="I1046" s="73" t="s">
        <v>33</v>
      </c>
      <c r="J1046" s="73" t="s">
        <v>902</v>
      </c>
      <c r="K1046" s="74">
        <v>6.3</v>
      </c>
      <c r="L1046" s="157">
        <v>40</v>
      </c>
      <c r="M1046" s="158" t="s">
        <v>879</v>
      </c>
      <c r="N1046" s="158">
        <f>IF(Tabel3[[#This Row],[Uitvoerings-
momenten]]=0,0,Tabel3[[#This Row],[M2 vloer ]])</f>
        <v>6.3</v>
      </c>
      <c r="O10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6" s="151">
        <f>Tabel3[[#This Row],[M2 vloer ]]*Tabel3[[#This Row],[Uitvoerings-
momenten]]</f>
        <v>1260</v>
      </c>
      <c r="Q1046" s="165">
        <f>VLOOKUP(Tabel3[[#This Row],[Frequentie]],Transformatie!$B$4:$D$12,3,0)</f>
        <v>10</v>
      </c>
      <c r="R1046" s="26">
        <f>IF(Tabel3[[#This Row],[M2 op basis van uitvoeringsmomenten]]=0,0,VLOOKUP(Tabel3[[#This Row],[Ruimte categorie]],'4. Normen &amp; Tarieven'!$C$8:$L$27,Tabel3[[#This Row],[Transformatie]],0))</f>
        <v>100</v>
      </c>
      <c r="S1046" s="26"/>
      <c r="T1046" s="26"/>
      <c r="U1046" s="26"/>
      <c r="V1046" s="172">
        <f>IF(Tabel3[[#This Row],[Prestatienorm inschrijver]]=0,0,Tabel3[[#This Row],[M2 op basis van uitvoeringsmomenten]]/Tabel3[[#This Row],[Prestatienorm inschrijver]])</f>
        <v>12.6</v>
      </c>
      <c r="W1046" s="174">
        <f>Tabel3[[#This Row],[Aantal uur per jaar]]*$V$4</f>
        <v>12.6</v>
      </c>
      <c r="X1046" s="76"/>
    </row>
    <row r="1047" spans="1:24" ht="14.1" customHeight="1" x14ac:dyDescent="0.25">
      <c r="A1047" s="210" t="str">
        <f>_xlfn.CONCAT(Tabel3[[#This Row],[Locatie]],Tabel3[[#This Row],[Vloergroep]])</f>
        <v>PraktijkschoolHarde vloer</v>
      </c>
      <c r="C1047" s="69" t="s">
        <v>427</v>
      </c>
      <c r="D1047" s="70" t="s">
        <v>811</v>
      </c>
      <c r="E1047" s="71" t="s">
        <v>8</v>
      </c>
      <c r="F1047" s="79" t="s">
        <v>454</v>
      </c>
      <c r="G1047" s="73" t="s">
        <v>107</v>
      </c>
      <c r="H1047" s="73" t="s">
        <v>117</v>
      </c>
      <c r="I1047" s="73" t="s">
        <v>33</v>
      </c>
      <c r="J1047" s="73" t="s">
        <v>902</v>
      </c>
      <c r="K1047" s="74">
        <v>6.3</v>
      </c>
      <c r="L1047" s="157">
        <v>40</v>
      </c>
      <c r="M1047" s="158" t="s">
        <v>879</v>
      </c>
      <c r="N1047" s="158">
        <f>IF(Tabel3[[#This Row],[Uitvoerings-
momenten]]=0,0,Tabel3[[#This Row],[M2 vloer ]])</f>
        <v>6.3</v>
      </c>
      <c r="O10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7" s="151">
        <f>Tabel3[[#This Row],[M2 vloer ]]*Tabel3[[#This Row],[Uitvoerings-
momenten]]</f>
        <v>1260</v>
      </c>
      <c r="Q1047" s="165">
        <f>VLOOKUP(Tabel3[[#This Row],[Frequentie]],Transformatie!$B$4:$D$12,3,0)</f>
        <v>10</v>
      </c>
      <c r="R1047" s="26">
        <f>IF(Tabel3[[#This Row],[M2 op basis van uitvoeringsmomenten]]=0,0,VLOOKUP(Tabel3[[#This Row],[Ruimte categorie]],'4. Normen &amp; Tarieven'!$C$8:$L$27,Tabel3[[#This Row],[Transformatie]],0))</f>
        <v>100</v>
      </c>
      <c r="S1047" s="26"/>
      <c r="T1047" s="26"/>
      <c r="U1047" s="26"/>
      <c r="V1047" s="172">
        <f>IF(Tabel3[[#This Row],[Prestatienorm inschrijver]]=0,0,Tabel3[[#This Row],[M2 op basis van uitvoeringsmomenten]]/Tabel3[[#This Row],[Prestatienorm inschrijver]])</f>
        <v>12.6</v>
      </c>
      <c r="W1047" s="174">
        <f>Tabel3[[#This Row],[Aantal uur per jaar]]*$V$4</f>
        <v>12.6</v>
      </c>
      <c r="X1047" s="76"/>
    </row>
    <row r="1048" spans="1:24" ht="14.1" customHeight="1" x14ac:dyDescent="0.25">
      <c r="A1048" s="210" t="str">
        <f>_xlfn.CONCAT(Tabel3[[#This Row],[Locatie]],Tabel3[[#This Row],[Vloergroep]])</f>
        <v>PraktijkschoolHarde vloer</v>
      </c>
      <c r="C1048" s="69" t="s">
        <v>427</v>
      </c>
      <c r="D1048" s="70" t="s">
        <v>811</v>
      </c>
      <c r="E1048" s="71" t="s">
        <v>8</v>
      </c>
      <c r="F1048" s="79" t="s">
        <v>455</v>
      </c>
      <c r="G1048" s="79" t="s">
        <v>456</v>
      </c>
      <c r="H1048" s="73" t="s">
        <v>770</v>
      </c>
      <c r="I1048" s="73" t="s">
        <v>33</v>
      </c>
      <c r="J1048" s="73" t="s">
        <v>902</v>
      </c>
      <c r="K1048" s="74">
        <v>28</v>
      </c>
      <c r="L1048" s="157">
        <v>40</v>
      </c>
      <c r="M1048" s="158" t="s">
        <v>879</v>
      </c>
      <c r="N1048" s="158">
        <f>IF(Tabel3[[#This Row],[Uitvoerings-
momenten]]=0,0,Tabel3[[#This Row],[M2 vloer ]])</f>
        <v>28</v>
      </c>
      <c r="O10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8" s="151">
        <f>Tabel3[[#This Row],[M2 vloer ]]*Tabel3[[#This Row],[Uitvoerings-
momenten]]</f>
        <v>5600</v>
      </c>
      <c r="Q1048" s="165">
        <f>VLOOKUP(Tabel3[[#This Row],[Frequentie]],Transformatie!$B$4:$D$12,3,0)</f>
        <v>10</v>
      </c>
      <c r="R1048" s="26">
        <f>IF(Tabel3[[#This Row],[M2 op basis van uitvoeringsmomenten]]=0,0,VLOOKUP(Tabel3[[#This Row],[Ruimte categorie]],'4. Normen &amp; Tarieven'!$C$8:$L$27,Tabel3[[#This Row],[Transformatie]],0))</f>
        <v>100</v>
      </c>
      <c r="S1048" s="26"/>
      <c r="T1048" s="26"/>
      <c r="U1048" s="26"/>
      <c r="V1048" s="172">
        <f>IF(Tabel3[[#This Row],[Prestatienorm inschrijver]]=0,0,Tabel3[[#This Row],[M2 op basis van uitvoeringsmomenten]]/Tabel3[[#This Row],[Prestatienorm inschrijver]])</f>
        <v>56</v>
      </c>
      <c r="W1048" s="174">
        <f>Tabel3[[#This Row],[Aantal uur per jaar]]*$V$4</f>
        <v>56</v>
      </c>
      <c r="X1048" s="76"/>
    </row>
    <row r="1049" spans="1:24" ht="14.1" customHeight="1" x14ac:dyDescent="0.25">
      <c r="A1049" s="210" t="str">
        <f>_xlfn.CONCAT(Tabel3[[#This Row],[Locatie]],Tabel3[[#This Row],[Vloergroep]])</f>
        <v>PraktijkschoolHarde vloer</v>
      </c>
      <c r="C1049" s="69" t="s">
        <v>427</v>
      </c>
      <c r="D1049" s="70" t="s">
        <v>811</v>
      </c>
      <c r="E1049" s="71" t="s">
        <v>8</v>
      </c>
      <c r="F1049" s="79" t="s">
        <v>457</v>
      </c>
      <c r="G1049" s="79" t="s">
        <v>458</v>
      </c>
      <c r="H1049" s="73" t="s">
        <v>770</v>
      </c>
      <c r="I1049" s="73" t="s">
        <v>33</v>
      </c>
      <c r="J1049" s="73" t="s">
        <v>902</v>
      </c>
      <c r="K1049" s="74">
        <v>44.4</v>
      </c>
      <c r="L1049" s="157">
        <v>40</v>
      </c>
      <c r="M1049" s="158" t="s">
        <v>879</v>
      </c>
      <c r="N1049" s="158">
        <f>IF(Tabel3[[#This Row],[Uitvoerings-
momenten]]=0,0,Tabel3[[#This Row],[M2 vloer ]])</f>
        <v>44.4</v>
      </c>
      <c r="O10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9" s="151">
        <f>Tabel3[[#This Row],[M2 vloer ]]*Tabel3[[#This Row],[Uitvoerings-
momenten]]</f>
        <v>8880</v>
      </c>
      <c r="Q1049" s="165">
        <f>VLOOKUP(Tabel3[[#This Row],[Frequentie]],Transformatie!$B$4:$D$12,3,0)</f>
        <v>10</v>
      </c>
      <c r="R1049" s="26">
        <f>IF(Tabel3[[#This Row],[M2 op basis van uitvoeringsmomenten]]=0,0,VLOOKUP(Tabel3[[#This Row],[Ruimte categorie]],'4. Normen &amp; Tarieven'!$C$8:$L$27,Tabel3[[#This Row],[Transformatie]],0))</f>
        <v>100</v>
      </c>
      <c r="S1049" s="26"/>
      <c r="T1049" s="26"/>
      <c r="U1049" s="26"/>
      <c r="V1049" s="172">
        <f>IF(Tabel3[[#This Row],[Prestatienorm inschrijver]]=0,0,Tabel3[[#This Row],[M2 op basis van uitvoeringsmomenten]]/Tabel3[[#This Row],[Prestatienorm inschrijver]])</f>
        <v>88.8</v>
      </c>
      <c r="W1049" s="174">
        <f>Tabel3[[#This Row],[Aantal uur per jaar]]*$V$4</f>
        <v>88.8</v>
      </c>
      <c r="X1049" s="76"/>
    </row>
    <row r="1050" spans="1:24" ht="14.1" customHeight="1" x14ac:dyDescent="0.25">
      <c r="A1050" s="210" t="str">
        <f>_xlfn.CONCAT(Tabel3[[#This Row],[Locatie]],Tabel3[[#This Row],[Vloergroep]])</f>
        <v>PraktijkschoolHarde vloer</v>
      </c>
      <c r="C1050" s="69" t="s">
        <v>427</v>
      </c>
      <c r="D1050" s="70" t="s">
        <v>811</v>
      </c>
      <c r="E1050" s="71" t="s">
        <v>8</v>
      </c>
      <c r="F1050" s="79" t="s">
        <v>459</v>
      </c>
      <c r="G1050" s="73" t="s">
        <v>139</v>
      </c>
      <c r="H1050" s="73" t="s">
        <v>770</v>
      </c>
      <c r="I1050" s="79" t="s">
        <v>93</v>
      </c>
      <c r="J1050" s="73" t="s">
        <v>902</v>
      </c>
      <c r="K1050" s="74">
        <v>67</v>
      </c>
      <c r="L1050" s="157">
        <v>40</v>
      </c>
      <c r="M1050" s="158" t="s">
        <v>875</v>
      </c>
      <c r="N1050" s="158">
        <f>IF(Tabel3[[#This Row],[Uitvoerings-
momenten]]=0,0,Tabel3[[#This Row],[M2 vloer ]])</f>
        <v>67</v>
      </c>
      <c r="O10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0" s="151">
        <f>Tabel3[[#This Row],[M2 vloer ]]*Tabel3[[#This Row],[Uitvoerings-
momenten]]</f>
        <v>2680</v>
      </c>
      <c r="Q1050" s="165">
        <f>VLOOKUP(Tabel3[[#This Row],[Frequentie]],Transformatie!$B$4:$D$12,3,0)</f>
        <v>6</v>
      </c>
      <c r="R1050" s="26">
        <f>IF(Tabel3[[#This Row],[M2 op basis van uitvoeringsmomenten]]=0,0,VLOOKUP(Tabel3[[#This Row],[Ruimte categorie]],'4. Normen &amp; Tarieven'!$C$8:$L$27,Tabel3[[#This Row],[Transformatie]],0))</f>
        <v>100</v>
      </c>
      <c r="S1050" s="26"/>
      <c r="T1050" s="26"/>
      <c r="U1050" s="26"/>
      <c r="V1050" s="172">
        <f>IF(Tabel3[[#This Row],[Prestatienorm inschrijver]]=0,0,Tabel3[[#This Row],[M2 op basis van uitvoeringsmomenten]]/Tabel3[[#This Row],[Prestatienorm inschrijver]])</f>
        <v>26.8</v>
      </c>
      <c r="W1050" s="174">
        <f>Tabel3[[#This Row],[Aantal uur per jaar]]*$V$4</f>
        <v>26.8</v>
      </c>
      <c r="X1050" s="76" t="s">
        <v>460</v>
      </c>
    </row>
    <row r="1051" spans="1:24" ht="14.1" customHeight="1" x14ac:dyDescent="0.25">
      <c r="A1051" s="210" t="str">
        <f>_xlfn.CONCAT(Tabel3[[#This Row],[Locatie]],Tabel3[[#This Row],[Vloergroep]])</f>
        <v>PraktijkschoolHarde vloer</v>
      </c>
      <c r="C1051" s="69" t="s">
        <v>427</v>
      </c>
      <c r="D1051" s="70" t="s">
        <v>811</v>
      </c>
      <c r="E1051" s="71" t="s">
        <v>8</v>
      </c>
      <c r="F1051" s="79" t="s">
        <v>461</v>
      </c>
      <c r="G1051" s="73" t="s">
        <v>51</v>
      </c>
      <c r="H1051" s="73" t="s">
        <v>756</v>
      </c>
      <c r="I1051" s="79" t="s">
        <v>93</v>
      </c>
      <c r="J1051" s="73" t="s">
        <v>902</v>
      </c>
      <c r="K1051" s="74">
        <v>0</v>
      </c>
      <c r="L1051" s="157">
        <v>40</v>
      </c>
      <c r="M1051" s="158" t="s">
        <v>886</v>
      </c>
      <c r="N1051" s="158">
        <f>IF(Tabel3[[#This Row],[Uitvoerings-
momenten]]=0,0,Tabel3[[#This Row],[M2 vloer ]])</f>
        <v>0</v>
      </c>
      <c r="O10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1" s="151">
        <f>Tabel3[[#This Row],[M2 vloer ]]*Tabel3[[#This Row],[Uitvoerings-
momenten]]</f>
        <v>0</v>
      </c>
      <c r="Q1051" s="165">
        <f>VLOOKUP(Tabel3[[#This Row],[Frequentie]],Transformatie!$B$4:$D$12,3,0)</f>
        <v>0</v>
      </c>
      <c r="R1051" s="26">
        <f>IF(Tabel3[[#This Row],[M2 op basis van uitvoeringsmomenten]]=0,0,VLOOKUP(Tabel3[[#This Row],[Ruimte categorie]],'4. Normen &amp; Tarieven'!$C$8:$L$27,Tabel3[[#This Row],[Transformatie]],0))</f>
        <v>0</v>
      </c>
      <c r="S1051" s="26"/>
      <c r="T1051" s="26"/>
      <c r="U1051" s="26"/>
      <c r="V1051" s="172">
        <f>IF(Tabel3[[#This Row],[Prestatienorm inschrijver]]=0,0,Tabel3[[#This Row],[M2 op basis van uitvoeringsmomenten]]/Tabel3[[#This Row],[Prestatienorm inschrijver]])</f>
        <v>0</v>
      </c>
      <c r="W1051" s="174">
        <f>Tabel3[[#This Row],[Aantal uur per jaar]]*$V$4</f>
        <v>0</v>
      </c>
      <c r="X1051" s="76"/>
    </row>
    <row r="1052" spans="1:24" ht="14.1" customHeight="1" x14ac:dyDescent="0.25">
      <c r="A1052" s="210" t="str">
        <f>_xlfn.CONCAT(Tabel3[[#This Row],[Locatie]],Tabel3[[#This Row],[Vloergroep]])</f>
        <v>PraktijkschoolHarde vloer</v>
      </c>
      <c r="C1052" s="69" t="s">
        <v>427</v>
      </c>
      <c r="D1052" s="70" t="s">
        <v>811</v>
      </c>
      <c r="E1052" s="71" t="s">
        <v>8</v>
      </c>
      <c r="F1052" s="79" t="s">
        <v>462</v>
      </c>
      <c r="G1052" s="73" t="s">
        <v>51</v>
      </c>
      <c r="H1052" s="73" t="s">
        <v>756</v>
      </c>
      <c r="I1052" s="79" t="s">
        <v>93</v>
      </c>
      <c r="J1052" s="73" t="s">
        <v>902</v>
      </c>
      <c r="K1052" s="74">
        <v>3.4</v>
      </c>
      <c r="L1052" s="157">
        <v>40</v>
      </c>
      <c r="M1052" s="158" t="s">
        <v>886</v>
      </c>
      <c r="N1052" s="158">
        <f>IF(Tabel3[[#This Row],[Uitvoerings-
momenten]]=0,0,Tabel3[[#This Row],[M2 vloer ]])</f>
        <v>0</v>
      </c>
      <c r="O10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2" s="151">
        <f>Tabel3[[#This Row],[M2 vloer ]]*Tabel3[[#This Row],[Uitvoerings-
momenten]]</f>
        <v>0</v>
      </c>
      <c r="Q1052" s="165">
        <f>VLOOKUP(Tabel3[[#This Row],[Frequentie]],Transformatie!$B$4:$D$12,3,0)</f>
        <v>0</v>
      </c>
      <c r="R1052" s="26">
        <f>IF(Tabel3[[#This Row],[M2 op basis van uitvoeringsmomenten]]=0,0,VLOOKUP(Tabel3[[#This Row],[Ruimte categorie]],'4. Normen &amp; Tarieven'!$C$8:$L$27,Tabel3[[#This Row],[Transformatie]],0))</f>
        <v>0</v>
      </c>
      <c r="S1052" s="26"/>
      <c r="T1052" s="26"/>
      <c r="U1052" s="26"/>
      <c r="V1052" s="172">
        <f>IF(Tabel3[[#This Row],[Prestatienorm inschrijver]]=0,0,Tabel3[[#This Row],[M2 op basis van uitvoeringsmomenten]]/Tabel3[[#This Row],[Prestatienorm inschrijver]])</f>
        <v>0</v>
      </c>
      <c r="W1052" s="174">
        <f>Tabel3[[#This Row],[Aantal uur per jaar]]*$V$4</f>
        <v>0</v>
      </c>
      <c r="X1052" s="76"/>
    </row>
    <row r="1053" spans="1:24" ht="14.1" customHeight="1" x14ac:dyDescent="0.25">
      <c r="A1053" s="210" t="str">
        <f>_xlfn.CONCAT(Tabel3[[#This Row],[Locatie]],Tabel3[[#This Row],[Vloergroep]])</f>
        <v>PraktijkschoolHarde vloer</v>
      </c>
      <c r="C1053" s="69" t="s">
        <v>427</v>
      </c>
      <c r="D1053" s="70" t="s">
        <v>811</v>
      </c>
      <c r="E1053" s="71" t="s">
        <v>8</v>
      </c>
      <c r="F1053" s="79" t="s">
        <v>463</v>
      </c>
      <c r="G1053" s="73" t="s">
        <v>139</v>
      </c>
      <c r="H1053" s="73" t="s">
        <v>770</v>
      </c>
      <c r="I1053" s="79" t="s">
        <v>93</v>
      </c>
      <c r="J1053" s="73" t="s">
        <v>902</v>
      </c>
      <c r="K1053" s="74">
        <v>44.8</v>
      </c>
      <c r="L1053" s="157">
        <v>40</v>
      </c>
      <c r="M1053" s="158" t="s">
        <v>875</v>
      </c>
      <c r="N1053" s="158">
        <f>IF(Tabel3[[#This Row],[Uitvoerings-
momenten]]=0,0,Tabel3[[#This Row],[M2 vloer ]])</f>
        <v>44.8</v>
      </c>
      <c r="O10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3" s="151">
        <f>Tabel3[[#This Row],[M2 vloer ]]*Tabel3[[#This Row],[Uitvoerings-
momenten]]</f>
        <v>1792</v>
      </c>
      <c r="Q1053" s="165">
        <f>VLOOKUP(Tabel3[[#This Row],[Frequentie]],Transformatie!$B$4:$D$12,3,0)</f>
        <v>6</v>
      </c>
      <c r="R1053" s="26">
        <f>IF(Tabel3[[#This Row],[M2 op basis van uitvoeringsmomenten]]=0,0,VLOOKUP(Tabel3[[#This Row],[Ruimte categorie]],'4. Normen &amp; Tarieven'!$C$8:$L$27,Tabel3[[#This Row],[Transformatie]],0))</f>
        <v>100</v>
      </c>
      <c r="S1053" s="26"/>
      <c r="T1053" s="26"/>
      <c r="U1053" s="26"/>
      <c r="V1053" s="172">
        <f>IF(Tabel3[[#This Row],[Prestatienorm inschrijver]]=0,0,Tabel3[[#This Row],[M2 op basis van uitvoeringsmomenten]]/Tabel3[[#This Row],[Prestatienorm inschrijver]])</f>
        <v>17.920000000000002</v>
      </c>
      <c r="W1053" s="174">
        <f>Tabel3[[#This Row],[Aantal uur per jaar]]*$V$4</f>
        <v>17.920000000000002</v>
      </c>
      <c r="X1053" s="76" t="s">
        <v>460</v>
      </c>
    </row>
    <row r="1054" spans="1:24" ht="14.1" customHeight="1" x14ac:dyDescent="0.25">
      <c r="A1054" s="210" t="str">
        <f>_xlfn.CONCAT(Tabel3[[#This Row],[Locatie]],Tabel3[[#This Row],[Vloergroep]])</f>
        <v>PraktijkschoolHarde vloer</v>
      </c>
      <c r="C1054" s="69" t="s">
        <v>427</v>
      </c>
      <c r="D1054" s="70" t="s">
        <v>811</v>
      </c>
      <c r="E1054" s="71" t="s">
        <v>8</v>
      </c>
      <c r="F1054" s="79" t="s">
        <v>464</v>
      </c>
      <c r="G1054" s="79" t="s">
        <v>465</v>
      </c>
      <c r="H1054" s="73" t="s">
        <v>770</v>
      </c>
      <c r="I1054" s="79" t="s">
        <v>93</v>
      </c>
      <c r="J1054" s="73" t="s">
        <v>902</v>
      </c>
      <c r="K1054" s="74">
        <v>45.5</v>
      </c>
      <c r="L1054" s="157">
        <v>40</v>
      </c>
      <c r="M1054" s="158" t="s">
        <v>879</v>
      </c>
      <c r="N1054" s="158">
        <f>IF(Tabel3[[#This Row],[Uitvoerings-
momenten]]=0,0,Tabel3[[#This Row],[M2 vloer ]])</f>
        <v>45.5</v>
      </c>
      <c r="O10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4" s="151">
        <f>Tabel3[[#This Row],[M2 vloer ]]*Tabel3[[#This Row],[Uitvoerings-
momenten]]</f>
        <v>9100</v>
      </c>
      <c r="Q1054" s="165">
        <f>VLOOKUP(Tabel3[[#This Row],[Frequentie]],Transformatie!$B$4:$D$12,3,0)</f>
        <v>10</v>
      </c>
      <c r="R1054" s="26">
        <f>IF(Tabel3[[#This Row],[M2 op basis van uitvoeringsmomenten]]=0,0,VLOOKUP(Tabel3[[#This Row],[Ruimte categorie]],'4. Normen &amp; Tarieven'!$C$8:$L$27,Tabel3[[#This Row],[Transformatie]],0))</f>
        <v>100</v>
      </c>
      <c r="S1054" s="26"/>
      <c r="T1054" s="26"/>
      <c r="U1054" s="26"/>
      <c r="V1054" s="172">
        <f>IF(Tabel3[[#This Row],[Prestatienorm inschrijver]]=0,0,Tabel3[[#This Row],[M2 op basis van uitvoeringsmomenten]]/Tabel3[[#This Row],[Prestatienorm inschrijver]])</f>
        <v>91</v>
      </c>
      <c r="W1054" s="174">
        <f>Tabel3[[#This Row],[Aantal uur per jaar]]*$V$4</f>
        <v>91</v>
      </c>
      <c r="X1054" s="76"/>
    </row>
    <row r="1055" spans="1:24" ht="14.1" customHeight="1" x14ac:dyDescent="0.25">
      <c r="A1055" s="210" t="str">
        <f>_xlfn.CONCAT(Tabel3[[#This Row],[Locatie]],Tabel3[[#This Row],[Vloergroep]])</f>
        <v>PraktijkschoolHarde vloer</v>
      </c>
      <c r="C1055" s="69" t="s">
        <v>427</v>
      </c>
      <c r="D1055" s="70" t="s">
        <v>811</v>
      </c>
      <c r="E1055" s="71" t="s">
        <v>8</v>
      </c>
      <c r="F1055" s="79" t="s">
        <v>466</v>
      </c>
      <c r="G1055" s="73" t="s">
        <v>68</v>
      </c>
      <c r="H1055" s="73" t="s">
        <v>762</v>
      </c>
      <c r="I1055" s="79" t="s">
        <v>11</v>
      </c>
      <c r="J1055" s="73" t="s">
        <v>902</v>
      </c>
      <c r="K1055" s="74">
        <v>15.5</v>
      </c>
      <c r="L1055" s="157">
        <v>40</v>
      </c>
      <c r="M1055" s="158" t="s">
        <v>879</v>
      </c>
      <c r="N1055" s="158">
        <f>IF(Tabel3[[#This Row],[Uitvoerings-
momenten]]=0,0,Tabel3[[#This Row],[M2 vloer ]])</f>
        <v>15.5</v>
      </c>
      <c r="O10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5" s="151">
        <f>Tabel3[[#This Row],[M2 vloer ]]*Tabel3[[#This Row],[Uitvoerings-
momenten]]</f>
        <v>3100</v>
      </c>
      <c r="Q1055" s="165">
        <f>VLOOKUP(Tabel3[[#This Row],[Frequentie]],Transformatie!$B$4:$D$12,3,0)</f>
        <v>10</v>
      </c>
      <c r="R1055" s="26">
        <f>IF(Tabel3[[#This Row],[M2 op basis van uitvoeringsmomenten]]=0,0,VLOOKUP(Tabel3[[#This Row],[Ruimte categorie]],'4. Normen &amp; Tarieven'!$C$8:$L$27,Tabel3[[#This Row],[Transformatie]],0))</f>
        <v>100</v>
      </c>
      <c r="S1055" s="26"/>
      <c r="T1055" s="26"/>
      <c r="U1055" s="26"/>
      <c r="V1055" s="172">
        <f>IF(Tabel3[[#This Row],[Prestatienorm inschrijver]]=0,0,Tabel3[[#This Row],[M2 op basis van uitvoeringsmomenten]]/Tabel3[[#This Row],[Prestatienorm inschrijver]])</f>
        <v>31</v>
      </c>
      <c r="W1055" s="174">
        <f>Tabel3[[#This Row],[Aantal uur per jaar]]*$V$4</f>
        <v>31</v>
      </c>
      <c r="X1055" s="76"/>
    </row>
    <row r="1056" spans="1:24" ht="14.1" customHeight="1" x14ac:dyDescent="0.25">
      <c r="A1056" s="210" t="str">
        <f>_xlfn.CONCAT(Tabel3[[#This Row],[Locatie]],Tabel3[[#This Row],[Vloergroep]])</f>
        <v>PraktijkschoolHarde vloer</v>
      </c>
      <c r="C1056" s="69" t="s">
        <v>427</v>
      </c>
      <c r="D1056" s="70" t="s">
        <v>811</v>
      </c>
      <c r="E1056" s="71" t="s">
        <v>8</v>
      </c>
      <c r="F1056" s="79" t="s">
        <v>467</v>
      </c>
      <c r="G1056" s="73" t="s">
        <v>68</v>
      </c>
      <c r="H1056" s="73" t="s">
        <v>762</v>
      </c>
      <c r="I1056" s="79" t="s">
        <v>11</v>
      </c>
      <c r="J1056" s="73" t="s">
        <v>902</v>
      </c>
      <c r="K1056" s="74">
        <v>15.5</v>
      </c>
      <c r="L1056" s="157">
        <v>40</v>
      </c>
      <c r="M1056" s="158" t="s">
        <v>879</v>
      </c>
      <c r="N1056" s="158">
        <f>IF(Tabel3[[#This Row],[Uitvoerings-
momenten]]=0,0,Tabel3[[#This Row],[M2 vloer ]])</f>
        <v>15.5</v>
      </c>
      <c r="O10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6" s="151">
        <f>Tabel3[[#This Row],[M2 vloer ]]*Tabel3[[#This Row],[Uitvoerings-
momenten]]</f>
        <v>3100</v>
      </c>
      <c r="Q1056" s="165">
        <f>VLOOKUP(Tabel3[[#This Row],[Frequentie]],Transformatie!$B$4:$D$12,3,0)</f>
        <v>10</v>
      </c>
      <c r="R1056" s="26">
        <f>IF(Tabel3[[#This Row],[M2 op basis van uitvoeringsmomenten]]=0,0,VLOOKUP(Tabel3[[#This Row],[Ruimte categorie]],'4. Normen &amp; Tarieven'!$C$8:$L$27,Tabel3[[#This Row],[Transformatie]],0))</f>
        <v>100</v>
      </c>
      <c r="S1056" s="26"/>
      <c r="T1056" s="26"/>
      <c r="U1056" s="26"/>
      <c r="V1056" s="172">
        <f>IF(Tabel3[[#This Row],[Prestatienorm inschrijver]]=0,0,Tabel3[[#This Row],[M2 op basis van uitvoeringsmomenten]]/Tabel3[[#This Row],[Prestatienorm inschrijver]])</f>
        <v>31</v>
      </c>
      <c r="W1056" s="174">
        <f>Tabel3[[#This Row],[Aantal uur per jaar]]*$V$4</f>
        <v>31</v>
      </c>
      <c r="X1056" s="76"/>
    </row>
    <row r="1057" spans="1:24" ht="14.1" customHeight="1" x14ac:dyDescent="0.25">
      <c r="A1057" s="210" t="str">
        <f>_xlfn.CONCAT(Tabel3[[#This Row],[Locatie]],Tabel3[[#This Row],[Vloergroep]])</f>
        <v>PraktijkschoolHarde vloer</v>
      </c>
      <c r="C1057" s="69" t="s">
        <v>427</v>
      </c>
      <c r="D1057" s="70" t="s">
        <v>811</v>
      </c>
      <c r="E1057" s="71" t="s">
        <v>8</v>
      </c>
      <c r="F1057" s="79" t="s">
        <v>468</v>
      </c>
      <c r="G1057" s="73" t="s">
        <v>68</v>
      </c>
      <c r="H1057" s="73" t="s">
        <v>762</v>
      </c>
      <c r="I1057" s="79" t="s">
        <v>11</v>
      </c>
      <c r="J1057" s="73" t="s">
        <v>902</v>
      </c>
      <c r="K1057" s="74">
        <v>15.5</v>
      </c>
      <c r="L1057" s="157">
        <v>40</v>
      </c>
      <c r="M1057" s="158" t="s">
        <v>879</v>
      </c>
      <c r="N1057" s="158">
        <f>IF(Tabel3[[#This Row],[Uitvoerings-
momenten]]=0,0,Tabel3[[#This Row],[M2 vloer ]])</f>
        <v>15.5</v>
      </c>
      <c r="O10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7" s="151">
        <f>Tabel3[[#This Row],[M2 vloer ]]*Tabel3[[#This Row],[Uitvoerings-
momenten]]</f>
        <v>3100</v>
      </c>
      <c r="Q1057" s="165">
        <f>VLOOKUP(Tabel3[[#This Row],[Frequentie]],Transformatie!$B$4:$D$12,3,0)</f>
        <v>10</v>
      </c>
      <c r="R1057" s="26">
        <f>IF(Tabel3[[#This Row],[M2 op basis van uitvoeringsmomenten]]=0,0,VLOOKUP(Tabel3[[#This Row],[Ruimte categorie]],'4. Normen &amp; Tarieven'!$C$8:$L$27,Tabel3[[#This Row],[Transformatie]],0))</f>
        <v>100</v>
      </c>
      <c r="S1057" s="26"/>
      <c r="T1057" s="26"/>
      <c r="U1057" s="26"/>
      <c r="V1057" s="172">
        <f>IF(Tabel3[[#This Row],[Prestatienorm inschrijver]]=0,0,Tabel3[[#This Row],[M2 op basis van uitvoeringsmomenten]]/Tabel3[[#This Row],[Prestatienorm inschrijver]])</f>
        <v>31</v>
      </c>
      <c r="W1057" s="174">
        <f>Tabel3[[#This Row],[Aantal uur per jaar]]*$V$4</f>
        <v>31</v>
      </c>
      <c r="X1057" s="76"/>
    </row>
    <row r="1058" spans="1:24" ht="14.1" customHeight="1" x14ac:dyDescent="0.25">
      <c r="A1058" s="210" t="str">
        <f>_xlfn.CONCAT(Tabel3[[#This Row],[Locatie]],Tabel3[[#This Row],[Vloergroep]])</f>
        <v>PraktijkschoolHarde vloer</v>
      </c>
      <c r="C1058" s="69" t="s">
        <v>427</v>
      </c>
      <c r="D1058" s="70" t="s">
        <v>811</v>
      </c>
      <c r="E1058" s="71" t="s">
        <v>8</v>
      </c>
      <c r="F1058" s="79" t="s">
        <v>469</v>
      </c>
      <c r="G1058" s="73" t="s">
        <v>68</v>
      </c>
      <c r="H1058" s="73" t="s">
        <v>762</v>
      </c>
      <c r="I1058" s="79" t="s">
        <v>11</v>
      </c>
      <c r="J1058" s="73" t="s">
        <v>902</v>
      </c>
      <c r="K1058" s="74">
        <v>15.5</v>
      </c>
      <c r="L1058" s="157">
        <v>40</v>
      </c>
      <c r="M1058" s="158" t="s">
        <v>879</v>
      </c>
      <c r="N1058" s="158">
        <f>IF(Tabel3[[#This Row],[Uitvoerings-
momenten]]=0,0,Tabel3[[#This Row],[M2 vloer ]])</f>
        <v>15.5</v>
      </c>
      <c r="O10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8" s="151">
        <f>Tabel3[[#This Row],[M2 vloer ]]*Tabel3[[#This Row],[Uitvoerings-
momenten]]</f>
        <v>3100</v>
      </c>
      <c r="Q1058" s="165">
        <f>VLOOKUP(Tabel3[[#This Row],[Frequentie]],Transformatie!$B$4:$D$12,3,0)</f>
        <v>10</v>
      </c>
      <c r="R1058" s="26">
        <f>IF(Tabel3[[#This Row],[M2 op basis van uitvoeringsmomenten]]=0,0,VLOOKUP(Tabel3[[#This Row],[Ruimte categorie]],'4. Normen &amp; Tarieven'!$C$8:$L$27,Tabel3[[#This Row],[Transformatie]],0))</f>
        <v>100</v>
      </c>
      <c r="S1058" s="26"/>
      <c r="T1058" s="26"/>
      <c r="U1058" s="26"/>
      <c r="V1058" s="172">
        <f>IF(Tabel3[[#This Row],[Prestatienorm inschrijver]]=0,0,Tabel3[[#This Row],[M2 op basis van uitvoeringsmomenten]]/Tabel3[[#This Row],[Prestatienorm inschrijver]])</f>
        <v>31</v>
      </c>
      <c r="W1058" s="174">
        <f>Tabel3[[#This Row],[Aantal uur per jaar]]*$V$4</f>
        <v>31</v>
      </c>
      <c r="X1058" s="76"/>
    </row>
    <row r="1059" spans="1:24" ht="14.1" customHeight="1" x14ac:dyDescent="0.25">
      <c r="A1059" s="210" t="str">
        <f>_xlfn.CONCAT(Tabel3[[#This Row],[Locatie]],Tabel3[[#This Row],[Vloergroep]])</f>
        <v>PraktijkschoolLino</v>
      </c>
      <c r="C1059" s="69" t="s">
        <v>427</v>
      </c>
      <c r="D1059" s="70" t="s">
        <v>811</v>
      </c>
      <c r="E1059" s="71" t="s">
        <v>69</v>
      </c>
      <c r="F1059" s="79" t="s">
        <v>470</v>
      </c>
      <c r="G1059" s="70" t="s">
        <v>19</v>
      </c>
      <c r="H1059" s="73" t="s">
        <v>761</v>
      </c>
      <c r="I1059" s="79" t="s">
        <v>17</v>
      </c>
      <c r="J1059" s="73" t="s">
        <v>903</v>
      </c>
      <c r="K1059" s="74">
        <v>102.7</v>
      </c>
      <c r="L1059" s="157">
        <v>40</v>
      </c>
      <c r="M1059" s="158" t="s">
        <v>879</v>
      </c>
      <c r="N1059" s="158">
        <f>IF(Tabel3[[#This Row],[Uitvoerings-
momenten]]=0,0,Tabel3[[#This Row],[M2 vloer ]])</f>
        <v>102.7</v>
      </c>
      <c r="O10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9" s="151">
        <f>Tabel3[[#This Row],[M2 vloer ]]*Tabel3[[#This Row],[Uitvoerings-
momenten]]</f>
        <v>20540</v>
      </c>
      <c r="Q1059" s="165">
        <f>VLOOKUP(Tabel3[[#This Row],[Frequentie]],Transformatie!$B$4:$D$12,3,0)</f>
        <v>10</v>
      </c>
      <c r="R1059" s="26">
        <f>IF(Tabel3[[#This Row],[M2 op basis van uitvoeringsmomenten]]=0,0,VLOOKUP(Tabel3[[#This Row],[Ruimte categorie]],'4. Normen &amp; Tarieven'!$C$8:$L$27,Tabel3[[#This Row],[Transformatie]],0))</f>
        <v>100</v>
      </c>
      <c r="S1059" s="26"/>
      <c r="T1059" s="26"/>
      <c r="U1059" s="26"/>
      <c r="V1059" s="172">
        <f>IF(Tabel3[[#This Row],[Prestatienorm inschrijver]]=0,0,Tabel3[[#This Row],[M2 op basis van uitvoeringsmomenten]]/Tabel3[[#This Row],[Prestatienorm inschrijver]])</f>
        <v>205.4</v>
      </c>
      <c r="W1059" s="174">
        <f>Tabel3[[#This Row],[Aantal uur per jaar]]*$V$4</f>
        <v>205.4</v>
      </c>
      <c r="X1059" s="76"/>
    </row>
    <row r="1060" spans="1:24" ht="14.1" customHeight="1" x14ac:dyDescent="0.25">
      <c r="A1060" s="210" t="str">
        <f>_xlfn.CONCAT(Tabel3[[#This Row],[Locatie]],Tabel3[[#This Row],[Vloergroep]])</f>
        <v>PraktijkschoolLino</v>
      </c>
      <c r="C1060" s="69" t="s">
        <v>427</v>
      </c>
      <c r="D1060" s="70" t="s">
        <v>811</v>
      </c>
      <c r="E1060" s="71" t="s">
        <v>69</v>
      </c>
      <c r="F1060" s="79" t="s">
        <v>471</v>
      </c>
      <c r="G1060" s="70" t="s">
        <v>19</v>
      </c>
      <c r="H1060" s="73" t="s">
        <v>761</v>
      </c>
      <c r="I1060" s="79" t="s">
        <v>17</v>
      </c>
      <c r="J1060" s="73" t="s">
        <v>903</v>
      </c>
      <c r="K1060" s="74">
        <v>83.3</v>
      </c>
      <c r="L1060" s="157">
        <v>40</v>
      </c>
      <c r="M1060" s="158" t="s">
        <v>879</v>
      </c>
      <c r="N1060" s="158">
        <f>IF(Tabel3[[#This Row],[Uitvoerings-
momenten]]=0,0,Tabel3[[#This Row],[M2 vloer ]])</f>
        <v>83.3</v>
      </c>
      <c r="O10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0" s="151">
        <f>Tabel3[[#This Row],[M2 vloer ]]*Tabel3[[#This Row],[Uitvoerings-
momenten]]</f>
        <v>16660</v>
      </c>
      <c r="Q1060" s="165">
        <f>VLOOKUP(Tabel3[[#This Row],[Frequentie]],Transformatie!$B$4:$D$12,3,0)</f>
        <v>10</v>
      </c>
      <c r="R1060" s="26">
        <f>IF(Tabel3[[#This Row],[M2 op basis van uitvoeringsmomenten]]=0,0,VLOOKUP(Tabel3[[#This Row],[Ruimte categorie]],'4. Normen &amp; Tarieven'!$C$8:$L$27,Tabel3[[#This Row],[Transformatie]],0))</f>
        <v>100</v>
      </c>
      <c r="S1060" s="26"/>
      <c r="T1060" s="26"/>
      <c r="U1060" s="26"/>
      <c r="V1060" s="172">
        <f>IF(Tabel3[[#This Row],[Prestatienorm inschrijver]]=0,0,Tabel3[[#This Row],[M2 op basis van uitvoeringsmomenten]]/Tabel3[[#This Row],[Prestatienorm inschrijver]])</f>
        <v>166.6</v>
      </c>
      <c r="W1060" s="174">
        <f>Tabel3[[#This Row],[Aantal uur per jaar]]*$V$4</f>
        <v>166.6</v>
      </c>
      <c r="X1060" s="76"/>
    </row>
    <row r="1061" spans="1:24" ht="14.1" customHeight="1" x14ac:dyDescent="0.25">
      <c r="A1061" s="210" t="str">
        <f>_xlfn.CONCAT(Tabel3[[#This Row],[Locatie]],Tabel3[[#This Row],[Vloergroep]])</f>
        <v>PraktijkschoolTapijt</v>
      </c>
      <c r="C1061" s="69" t="s">
        <v>427</v>
      </c>
      <c r="D1061" s="70" t="s">
        <v>811</v>
      </c>
      <c r="E1061" s="71" t="s">
        <v>69</v>
      </c>
      <c r="F1061" s="79" t="s">
        <v>472</v>
      </c>
      <c r="G1061" s="79" t="s">
        <v>41</v>
      </c>
      <c r="H1061" s="73" t="s">
        <v>658</v>
      </c>
      <c r="I1061" s="73" t="s">
        <v>14</v>
      </c>
      <c r="J1061" s="73" t="s">
        <v>14</v>
      </c>
      <c r="K1061" s="74">
        <v>48.3</v>
      </c>
      <c r="L1061" s="157">
        <v>40</v>
      </c>
      <c r="M1061" s="158" t="s">
        <v>879</v>
      </c>
      <c r="N1061" s="158">
        <f>IF(Tabel3[[#This Row],[Uitvoerings-
momenten]]=0,0,Tabel3[[#This Row],[M2 vloer ]])</f>
        <v>48.3</v>
      </c>
      <c r="O10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1" s="151">
        <f>Tabel3[[#This Row],[M2 vloer ]]*Tabel3[[#This Row],[Uitvoerings-
momenten]]</f>
        <v>9660</v>
      </c>
      <c r="Q1061" s="165">
        <f>VLOOKUP(Tabel3[[#This Row],[Frequentie]],Transformatie!$B$4:$D$12,3,0)</f>
        <v>10</v>
      </c>
      <c r="R1061" s="26">
        <f>IF(Tabel3[[#This Row],[M2 op basis van uitvoeringsmomenten]]=0,0,VLOOKUP(Tabel3[[#This Row],[Ruimte categorie]],'4. Normen &amp; Tarieven'!$C$8:$L$27,Tabel3[[#This Row],[Transformatie]],0))</f>
        <v>100</v>
      </c>
      <c r="S1061" s="26"/>
      <c r="T1061" s="26"/>
      <c r="U1061" s="26"/>
      <c r="V1061" s="172">
        <f>IF(Tabel3[[#This Row],[Prestatienorm inschrijver]]=0,0,Tabel3[[#This Row],[M2 op basis van uitvoeringsmomenten]]/Tabel3[[#This Row],[Prestatienorm inschrijver]])</f>
        <v>96.6</v>
      </c>
      <c r="W1061" s="174">
        <f>Tabel3[[#This Row],[Aantal uur per jaar]]*$V$4</f>
        <v>96.6</v>
      </c>
      <c r="X1061" s="76"/>
    </row>
    <row r="1062" spans="1:24" ht="14.1" customHeight="1" x14ac:dyDescent="0.25">
      <c r="A1062" s="210" t="str">
        <f>_xlfn.CONCAT(Tabel3[[#This Row],[Locatie]],Tabel3[[#This Row],[Vloergroep]])</f>
        <v>PraktijkschoolTapijt</v>
      </c>
      <c r="C1062" s="69" t="s">
        <v>427</v>
      </c>
      <c r="D1062" s="70" t="s">
        <v>811</v>
      </c>
      <c r="E1062" s="71" t="s">
        <v>69</v>
      </c>
      <c r="F1062" s="79" t="s">
        <v>473</v>
      </c>
      <c r="G1062" s="79" t="s">
        <v>41</v>
      </c>
      <c r="H1062" s="73" t="s">
        <v>658</v>
      </c>
      <c r="I1062" s="73" t="s">
        <v>14</v>
      </c>
      <c r="J1062" s="73" t="s">
        <v>14</v>
      </c>
      <c r="K1062" s="74">
        <v>50</v>
      </c>
      <c r="L1062" s="157">
        <v>40</v>
      </c>
      <c r="M1062" s="158" t="s">
        <v>879</v>
      </c>
      <c r="N1062" s="158">
        <f>IF(Tabel3[[#This Row],[Uitvoerings-
momenten]]=0,0,Tabel3[[#This Row],[M2 vloer ]])</f>
        <v>50</v>
      </c>
      <c r="O10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2" s="151">
        <f>Tabel3[[#This Row],[M2 vloer ]]*Tabel3[[#This Row],[Uitvoerings-
momenten]]</f>
        <v>10000</v>
      </c>
      <c r="Q1062" s="165">
        <f>VLOOKUP(Tabel3[[#This Row],[Frequentie]],Transformatie!$B$4:$D$12,3,0)</f>
        <v>10</v>
      </c>
      <c r="R1062" s="26">
        <f>IF(Tabel3[[#This Row],[M2 op basis van uitvoeringsmomenten]]=0,0,VLOOKUP(Tabel3[[#This Row],[Ruimte categorie]],'4. Normen &amp; Tarieven'!$C$8:$L$27,Tabel3[[#This Row],[Transformatie]],0))</f>
        <v>100</v>
      </c>
      <c r="S1062" s="26"/>
      <c r="T1062" s="26"/>
      <c r="U1062" s="26"/>
      <c r="V1062" s="172">
        <f>IF(Tabel3[[#This Row],[Prestatienorm inschrijver]]=0,0,Tabel3[[#This Row],[M2 op basis van uitvoeringsmomenten]]/Tabel3[[#This Row],[Prestatienorm inschrijver]])</f>
        <v>100</v>
      </c>
      <c r="W1062" s="174">
        <f>Tabel3[[#This Row],[Aantal uur per jaar]]*$V$4</f>
        <v>100</v>
      </c>
      <c r="X1062" s="76"/>
    </row>
    <row r="1063" spans="1:24" ht="14.1" customHeight="1" x14ac:dyDescent="0.25">
      <c r="A1063" s="210" t="str">
        <f>_xlfn.CONCAT(Tabel3[[#This Row],[Locatie]],Tabel3[[#This Row],[Vloergroep]])</f>
        <v>PraktijkschoolLino</v>
      </c>
      <c r="C1063" s="69" t="s">
        <v>427</v>
      </c>
      <c r="D1063" s="70" t="s">
        <v>811</v>
      </c>
      <c r="E1063" s="71" t="s">
        <v>69</v>
      </c>
      <c r="F1063" s="79" t="s">
        <v>474</v>
      </c>
      <c r="G1063" s="79" t="s">
        <v>41</v>
      </c>
      <c r="H1063" s="73" t="s">
        <v>658</v>
      </c>
      <c r="I1063" s="79" t="s">
        <v>17</v>
      </c>
      <c r="J1063" s="73" t="s">
        <v>903</v>
      </c>
      <c r="K1063" s="74">
        <v>50.2</v>
      </c>
      <c r="L1063" s="157">
        <v>40</v>
      </c>
      <c r="M1063" s="158" t="s">
        <v>879</v>
      </c>
      <c r="N1063" s="158">
        <f>IF(Tabel3[[#This Row],[Uitvoerings-
momenten]]=0,0,Tabel3[[#This Row],[M2 vloer ]])</f>
        <v>50.2</v>
      </c>
      <c r="O10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3" s="151">
        <f>Tabel3[[#This Row],[M2 vloer ]]*Tabel3[[#This Row],[Uitvoerings-
momenten]]</f>
        <v>10040</v>
      </c>
      <c r="Q1063" s="165">
        <f>VLOOKUP(Tabel3[[#This Row],[Frequentie]],Transformatie!$B$4:$D$12,3,0)</f>
        <v>10</v>
      </c>
      <c r="R1063" s="26">
        <f>IF(Tabel3[[#This Row],[M2 op basis van uitvoeringsmomenten]]=0,0,VLOOKUP(Tabel3[[#This Row],[Ruimte categorie]],'4. Normen &amp; Tarieven'!$C$8:$L$27,Tabel3[[#This Row],[Transformatie]],0))</f>
        <v>100</v>
      </c>
      <c r="S1063" s="26"/>
      <c r="T1063" s="26"/>
      <c r="U1063" s="26"/>
      <c r="V1063" s="172">
        <f>IF(Tabel3[[#This Row],[Prestatienorm inschrijver]]=0,0,Tabel3[[#This Row],[M2 op basis van uitvoeringsmomenten]]/Tabel3[[#This Row],[Prestatienorm inschrijver]])</f>
        <v>100.4</v>
      </c>
      <c r="W1063" s="174">
        <f>Tabel3[[#This Row],[Aantal uur per jaar]]*$V$4</f>
        <v>100.4</v>
      </c>
      <c r="X1063" s="76"/>
    </row>
    <row r="1064" spans="1:24" ht="14.1" customHeight="1" x14ac:dyDescent="0.25">
      <c r="A1064" s="210" t="str">
        <f>_xlfn.CONCAT(Tabel3[[#This Row],[Locatie]],Tabel3[[#This Row],[Vloergroep]])</f>
        <v>PraktijkschoolLino</v>
      </c>
      <c r="C1064" s="69" t="s">
        <v>427</v>
      </c>
      <c r="D1064" s="70" t="s">
        <v>811</v>
      </c>
      <c r="E1064" s="71" t="s">
        <v>69</v>
      </c>
      <c r="F1064" s="79" t="s">
        <v>475</v>
      </c>
      <c r="G1064" s="79" t="s">
        <v>41</v>
      </c>
      <c r="H1064" s="73" t="s">
        <v>658</v>
      </c>
      <c r="I1064" s="79" t="s">
        <v>17</v>
      </c>
      <c r="J1064" s="73" t="s">
        <v>903</v>
      </c>
      <c r="K1064" s="74">
        <v>49.4</v>
      </c>
      <c r="L1064" s="157">
        <v>40</v>
      </c>
      <c r="M1064" s="158" t="s">
        <v>879</v>
      </c>
      <c r="N1064" s="158">
        <f>IF(Tabel3[[#This Row],[Uitvoerings-
momenten]]=0,0,Tabel3[[#This Row],[M2 vloer ]])</f>
        <v>49.4</v>
      </c>
      <c r="O10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4" s="151">
        <f>Tabel3[[#This Row],[M2 vloer ]]*Tabel3[[#This Row],[Uitvoerings-
momenten]]</f>
        <v>9880</v>
      </c>
      <c r="Q1064" s="165">
        <f>VLOOKUP(Tabel3[[#This Row],[Frequentie]],Transformatie!$B$4:$D$12,3,0)</f>
        <v>10</v>
      </c>
      <c r="R1064" s="26">
        <f>IF(Tabel3[[#This Row],[M2 op basis van uitvoeringsmomenten]]=0,0,VLOOKUP(Tabel3[[#This Row],[Ruimte categorie]],'4. Normen &amp; Tarieven'!$C$8:$L$27,Tabel3[[#This Row],[Transformatie]],0))</f>
        <v>100</v>
      </c>
      <c r="S1064" s="26"/>
      <c r="T1064" s="26"/>
      <c r="U1064" s="26"/>
      <c r="V1064" s="172">
        <f>IF(Tabel3[[#This Row],[Prestatienorm inschrijver]]=0,0,Tabel3[[#This Row],[M2 op basis van uitvoeringsmomenten]]/Tabel3[[#This Row],[Prestatienorm inschrijver]])</f>
        <v>98.8</v>
      </c>
      <c r="W1064" s="174">
        <f>Tabel3[[#This Row],[Aantal uur per jaar]]*$V$4</f>
        <v>98.8</v>
      </c>
      <c r="X1064" s="76"/>
    </row>
    <row r="1065" spans="1:24" ht="14.1" customHeight="1" x14ac:dyDescent="0.25">
      <c r="A1065" s="210" t="str">
        <f>_xlfn.CONCAT(Tabel3[[#This Row],[Locatie]],Tabel3[[#This Row],[Vloergroep]])</f>
        <v>PraktijkschoolLino</v>
      </c>
      <c r="C1065" s="69" t="s">
        <v>427</v>
      </c>
      <c r="D1065" s="70" t="s">
        <v>811</v>
      </c>
      <c r="E1065" s="71" t="s">
        <v>69</v>
      </c>
      <c r="F1065" s="79" t="s">
        <v>476</v>
      </c>
      <c r="G1065" s="79" t="s">
        <v>41</v>
      </c>
      <c r="H1065" s="73" t="s">
        <v>658</v>
      </c>
      <c r="I1065" s="79" t="s">
        <v>17</v>
      </c>
      <c r="J1065" s="73" t="s">
        <v>903</v>
      </c>
      <c r="K1065" s="74">
        <v>48.2</v>
      </c>
      <c r="L1065" s="157">
        <v>40</v>
      </c>
      <c r="M1065" s="158" t="s">
        <v>879</v>
      </c>
      <c r="N1065" s="158">
        <f>IF(Tabel3[[#This Row],[Uitvoerings-
momenten]]=0,0,Tabel3[[#This Row],[M2 vloer ]])</f>
        <v>48.2</v>
      </c>
      <c r="O10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5" s="151">
        <f>Tabel3[[#This Row],[M2 vloer ]]*Tabel3[[#This Row],[Uitvoerings-
momenten]]</f>
        <v>9640</v>
      </c>
      <c r="Q1065" s="165">
        <f>VLOOKUP(Tabel3[[#This Row],[Frequentie]],Transformatie!$B$4:$D$12,3,0)</f>
        <v>10</v>
      </c>
      <c r="R1065" s="26">
        <f>IF(Tabel3[[#This Row],[M2 op basis van uitvoeringsmomenten]]=0,0,VLOOKUP(Tabel3[[#This Row],[Ruimte categorie]],'4. Normen &amp; Tarieven'!$C$8:$L$27,Tabel3[[#This Row],[Transformatie]],0))</f>
        <v>100</v>
      </c>
      <c r="S1065" s="26"/>
      <c r="T1065" s="26"/>
      <c r="U1065" s="26"/>
      <c r="V1065" s="172">
        <f>IF(Tabel3[[#This Row],[Prestatienorm inschrijver]]=0,0,Tabel3[[#This Row],[M2 op basis van uitvoeringsmomenten]]/Tabel3[[#This Row],[Prestatienorm inschrijver]])</f>
        <v>96.4</v>
      </c>
      <c r="W1065" s="174">
        <f>Tabel3[[#This Row],[Aantal uur per jaar]]*$V$4</f>
        <v>96.4</v>
      </c>
      <c r="X1065" s="76"/>
    </row>
    <row r="1066" spans="1:24" ht="14.1" customHeight="1" x14ac:dyDescent="0.25">
      <c r="A1066" s="210" t="str">
        <f>_xlfn.CONCAT(Tabel3[[#This Row],[Locatie]],Tabel3[[#This Row],[Vloergroep]])</f>
        <v>PraktijkschoolLino</v>
      </c>
      <c r="C1066" s="69" t="s">
        <v>427</v>
      </c>
      <c r="D1066" s="70" t="s">
        <v>811</v>
      </c>
      <c r="E1066" s="71" t="s">
        <v>69</v>
      </c>
      <c r="F1066" s="79" t="s">
        <v>477</v>
      </c>
      <c r="G1066" s="79" t="s">
        <v>41</v>
      </c>
      <c r="H1066" s="73" t="s">
        <v>658</v>
      </c>
      <c r="I1066" s="79" t="s">
        <v>17</v>
      </c>
      <c r="J1066" s="73" t="s">
        <v>903</v>
      </c>
      <c r="K1066" s="74">
        <v>59.4</v>
      </c>
      <c r="L1066" s="157">
        <v>40</v>
      </c>
      <c r="M1066" s="158" t="s">
        <v>879</v>
      </c>
      <c r="N1066" s="158">
        <f>IF(Tabel3[[#This Row],[Uitvoerings-
momenten]]=0,0,Tabel3[[#This Row],[M2 vloer ]])</f>
        <v>59.4</v>
      </c>
      <c r="O10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6" s="151">
        <f>Tabel3[[#This Row],[M2 vloer ]]*Tabel3[[#This Row],[Uitvoerings-
momenten]]</f>
        <v>11880</v>
      </c>
      <c r="Q1066" s="165">
        <f>VLOOKUP(Tabel3[[#This Row],[Frequentie]],Transformatie!$B$4:$D$12,3,0)</f>
        <v>10</v>
      </c>
      <c r="R1066" s="26">
        <f>IF(Tabel3[[#This Row],[M2 op basis van uitvoeringsmomenten]]=0,0,VLOOKUP(Tabel3[[#This Row],[Ruimte categorie]],'4. Normen &amp; Tarieven'!$C$8:$L$27,Tabel3[[#This Row],[Transformatie]],0))</f>
        <v>100</v>
      </c>
      <c r="S1066" s="26"/>
      <c r="T1066" s="26"/>
      <c r="U1066" s="26"/>
      <c r="V1066" s="172">
        <f>IF(Tabel3[[#This Row],[Prestatienorm inschrijver]]=0,0,Tabel3[[#This Row],[M2 op basis van uitvoeringsmomenten]]/Tabel3[[#This Row],[Prestatienorm inschrijver]])</f>
        <v>118.8</v>
      </c>
      <c r="W1066" s="174">
        <f>Tabel3[[#This Row],[Aantal uur per jaar]]*$V$4</f>
        <v>118.8</v>
      </c>
      <c r="X1066" s="76"/>
    </row>
    <row r="1067" spans="1:24" ht="14.1" customHeight="1" x14ac:dyDescent="0.25">
      <c r="A1067" s="210" t="str">
        <f>_xlfn.CONCAT(Tabel3[[#This Row],[Locatie]],Tabel3[[#This Row],[Vloergroep]])</f>
        <v>PraktijkschoolHarde vloer</v>
      </c>
      <c r="C1067" s="69" t="s">
        <v>427</v>
      </c>
      <c r="D1067" s="70" t="s">
        <v>811</v>
      </c>
      <c r="E1067" s="71" t="s">
        <v>69</v>
      </c>
      <c r="F1067" s="79" t="s">
        <v>478</v>
      </c>
      <c r="G1067" s="73" t="s">
        <v>21</v>
      </c>
      <c r="H1067" s="73" t="s">
        <v>781</v>
      </c>
      <c r="I1067" s="79" t="s">
        <v>93</v>
      </c>
      <c r="J1067" s="73" t="s">
        <v>902</v>
      </c>
      <c r="K1067" s="74">
        <v>11.8</v>
      </c>
      <c r="L1067" s="157">
        <v>40</v>
      </c>
      <c r="M1067" s="158" t="s">
        <v>879</v>
      </c>
      <c r="N1067" s="158">
        <f>IF(Tabel3[[#This Row],[Uitvoerings-
momenten]]=0,0,Tabel3[[#This Row],[M2 vloer ]])</f>
        <v>11.8</v>
      </c>
      <c r="O10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7" s="151">
        <f>Tabel3[[#This Row],[M2 vloer ]]*Tabel3[[#This Row],[Uitvoerings-
momenten]]</f>
        <v>2360</v>
      </c>
      <c r="Q1067" s="165">
        <f>VLOOKUP(Tabel3[[#This Row],[Frequentie]],Transformatie!$B$4:$D$12,3,0)</f>
        <v>10</v>
      </c>
      <c r="R1067" s="26">
        <f>IF(Tabel3[[#This Row],[M2 op basis van uitvoeringsmomenten]]=0,0,VLOOKUP(Tabel3[[#This Row],[Ruimte categorie]],'4. Normen &amp; Tarieven'!$C$8:$L$27,Tabel3[[#This Row],[Transformatie]],0))</f>
        <v>100</v>
      </c>
      <c r="S1067" s="26"/>
      <c r="T1067" s="26"/>
      <c r="U1067" s="26"/>
      <c r="V1067" s="172">
        <f>IF(Tabel3[[#This Row],[Prestatienorm inschrijver]]=0,0,Tabel3[[#This Row],[M2 op basis van uitvoeringsmomenten]]/Tabel3[[#This Row],[Prestatienorm inschrijver]])</f>
        <v>23.6</v>
      </c>
      <c r="W1067" s="174">
        <f>Tabel3[[#This Row],[Aantal uur per jaar]]*$V$4</f>
        <v>23.6</v>
      </c>
      <c r="X1067" s="76"/>
    </row>
    <row r="1068" spans="1:24" ht="14.1" customHeight="1" x14ac:dyDescent="0.25">
      <c r="A1068" s="210" t="str">
        <f>_xlfn.CONCAT(Tabel3[[#This Row],[Locatie]],Tabel3[[#This Row],[Vloergroep]])</f>
        <v>PraktijkschoolLino</v>
      </c>
      <c r="C1068" s="69" t="s">
        <v>427</v>
      </c>
      <c r="D1068" s="70" t="s">
        <v>811</v>
      </c>
      <c r="E1068" s="71" t="s">
        <v>69</v>
      </c>
      <c r="F1068" s="79" t="s">
        <v>479</v>
      </c>
      <c r="G1068" s="73" t="s">
        <v>51</v>
      </c>
      <c r="H1068" s="73" t="s">
        <v>756</v>
      </c>
      <c r="I1068" s="79" t="s">
        <v>17</v>
      </c>
      <c r="J1068" s="73" t="s">
        <v>903</v>
      </c>
      <c r="K1068" s="74">
        <v>8.1</v>
      </c>
      <c r="L1068" s="157">
        <v>40</v>
      </c>
      <c r="M1068" s="158" t="s">
        <v>886</v>
      </c>
      <c r="N1068" s="158">
        <f>IF(Tabel3[[#This Row],[Uitvoerings-
momenten]]=0,0,Tabel3[[#This Row],[M2 vloer ]])</f>
        <v>0</v>
      </c>
      <c r="O10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68" s="151">
        <f>Tabel3[[#This Row],[M2 vloer ]]*Tabel3[[#This Row],[Uitvoerings-
momenten]]</f>
        <v>0</v>
      </c>
      <c r="Q1068" s="165">
        <f>VLOOKUP(Tabel3[[#This Row],[Frequentie]],Transformatie!$B$4:$D$12,3,0)</f>
        <v>0</v>
      </c>
      <c r="R1068" s="26">
        <f>IF(Tabel3[[#This Row],[M2 op basis van uitvoeringsmomenten]]=0,0,VLOOKUP(Tabel3[[#This Row],[Ruimte categorie]],'4. Normen &amp; Tarieven'!$C$8:$L$27,Tabel3[[#This Row],[Transformatie]],0))</f>
        <v>0</v>
      </c>
      <c r="S1068" s="26"/>
      <c r="T1068" s="26"/>
      <c r="U1068" s="26"/>
      <c r="V1068" s="172">
        <f>IF(Tabel3[[#This Row],[Prestatienorm inschrijver]]=0,0,Tabel3[[#This Row],[M2 op basis van uitvoeringsmomenten]]/Tabel3[[#This Row],[Prestatienorm inschrijver]])</f>
        <v>0</v>
      </c>
      <c r="W1068" s="174">
        <f>Tabel3[[#This Row],[Aantal uur per jaar]]*$V$4</f>
        <v>0</v>
      </c>
      <c r="X1068" s="76"/>
    </row>
    <row r="1069" spans="1:24" ht="14.1" customHeight="1" x14ac:dyDescent="0.25">
      <c r="A1069" s="210" t="str">
        <f>_xlfn.CONCAT(Tabel3[[#This Row],[Locatie]],Tabel3[[#This Row],[Vloergroep]])</f>
        <v>PraktijkschoolHarde vloer</v>
      </c>
      <c r="C1069" s="69" t="s">
        <v>427</v>
      </c>
      <c r="D1069" s="70" t="s">
        <v>811</v>
      </c>
      <c r="E1069" s="71" t="s">
        <v>69</v>
      </c>
      <c r="F1069" s="79" t="s">
        <v>480</v>
      </c>
      <c r="G1069" s="73" t="s">
        <v>21</v>
      </c>
      <c r="H1069" s="73" t="s">
        <v>781</v>
      </c>
      <c r="I1069" s="79" t="s">
        <v>93</v>
      </c>
      <c r="J1069" s="73" t="s">
        <v>902</v>
      </c>
      <c r="K1069" s="74">
        <v>8.1</v>
      </c>
      <c r="L1069" s="157">
        <v>40</v>
      </c>
      <c r="M1069" s="158" t="s">
        <v>879</v>
      </c>
      <c r="N1069" s="158">
        <f>IF(Tabel3[[#This Row],[Uitvoerings-
momenten]]=0,0,Tabel3[[#This Row],[M2 vloer ]])</f>
        <v>8.1</v>
      </c>
      <c r="O10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9" s="151">
        <f>Tabel3[[#This Row],[M2 vloer ]]*Tabel3[[#This Row],[Uitvoerings-
momenten]]</f>
        <v>1620</v>
      </c>
      <c r="Q1069" s="165">
        <f>VLOOKUP(Tabel3[[#This Row],[Frequentie]],Transformatie!$B$4:$D$12,3,0)</f>
        <v>10</v>
      </c>
      <c r="R1069" s="26">
        <f>IF(Tabel3[[#This Row],[M2 op basis van uitvoeringsmomenten]]=0,0,VLOOKUP(Tabel3[[#This Row],[Ruimte categorie]],'4. Normen &amp; Tarieven'!$C$8:$L$27,Tabel3[[#This Row],[Transformatie]],0))</f>
        <v>100</v>
      </c>
      <c r="S1069" s="26"/>
      <c r="T1069" s="26"/>
      <c r="U1069" s="26"/>
      <c r="V1069" s="172">
        <f>IF(Tabel3[[#This Row],[Prestatienorm inschrijver]]=0,0,Tabel3[[#This Row],[M2 op basis van uitvoeringsmomenten]]/Tabel3[[#This Row],[Prestatienorm inschrijver]])</f>
        <v>16.2</v>
      </c>
      <c r="W1069" s="174">
        <f>Tabel3[[#This Row],[Aantal uur per jaar]]*$V$4</f>
        <v>16.2</v>
      </c>
      <c r="X1069" s="76"/>
    </row>
    <row r="1070" spans="1:24" ht="14.1" customHeight="1" x14ac:dyDescent="0.25">
      <c r="A1070" s="210" t="str">
        <f>_xlfn.CONCAT(Tabel3[[#This Row],[Locatie]],Tabel3[[#This Row],[Vloergroep]])</f>
        <v>PraktijkschoolHarde vloer</v>
      </c>
      <c r="C1070" s="69" t="s">
        <v>427</v>
      </c>
      <c r="D1070" s="70" t="s">
        <v>811</v>
      </c>
      <c r="E1070" s="71" t="s">
        <v>69</v>
      </c>
      <c r="F1070" s="79" t="s">
        <v>481</v>
      </c>
      <c r="G1070" s="73" t="s">
        <v>21</v>
      </c>
      <c r="H1070" s="73" t="s">
        <v>781</v>
      </c>
      <c r="I1070" s="79" t="s">
        <v>93</v>
      </c>
      <c r="J1070" s="73" t="s">
        <v>902</v>
      </c>
      <c r="K1070" s="74">
        <v>11.8</v>
      </c>
      <c r="L1070" s="157">
        <v>40</v>
      </c>
      <c r="M1070" s="158" t="s">
        <v>879</v>
      </c>
      <c r="N1070" s="158">
        <f>IF(Tabel3[[#This Row],[Uitvoerings-
momenten]]=0,0,Tabel3[[#This Row],[M2 vloer ]])</f>
        <v>11.8</v>
      </c>
      <c r="O10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0" s="151">
        <f>Tabel3[[#This Row],[M2 vloer ]]*Tabel3[[#This Row],[Uitvoerings-
momenten]]</f>
        <v>2360</v>
      </c>
      <c r="Q1070" s="165">
        <f>VLOOKUP(Tabel3[[#This Row],[Frequentie]],Transformatie!$B$4:$D$12,3,0)</f>
        <v>10</v>
      </c>
      <c r="R1070" s="26">
        <f>IF(Tabel3[[#This Row],[M2 op basis van uitvoeringsmomenten]]=0,0,VLOOKUP(Tabel3[[#This Row],[Ruimte categorie]],'4. Normen &amp; Tarieven'!$C$8:$L$27,Tabel3[[#This Row],[Transformatie]],0))</f>
        <v>100</v>
      </c>
      <c r="S1070" s="26"/>
      <c r="T1070" s="26"/>
      <c r="U1070" s="26"/>
      <c r="V1070" s="172">
        <f>IF(Tabel3[[#This Row],[Prestatienorm inschrijver]]=0,0,Tabel3[[#This Row],[M2 op basis van uitvoeringsmomenten]]/Tabel3[[#This Row],[Prestatienorm inschrijver]])</f>
        <v>23.6</v>
      </c>
      <c r="W1070" s="174">
        <f>Tabel3[[#This Row],[Aantal uur per jaar]]*$V$4</f>
        <v>23.6</v>
      </c>
      <c r="X1070" s="76"/>
    </row>
    <row r="1071" spans="1:24" ht="14.1" customHeight="1" x14ac:dyDescent="0.25">
      <c r="A1071" s="210" t="str">
        <f>_xlfn.CONCAT(Tabel3[[#This Row],[Locatie]],Tabel3[[#This Row],[Vloergroep]])</f>
        <v>PraktijkschoolLino</v>
      </c>
      <c r="C1071" s="69" t="s">
        <v>427</v>
      </c>
      <c r="D1071" s="70" t="s">
        <v>811</v>
      </c>
      <c r="E1071" s="71" t="s">
        <v>69</v>
      </c>
      <c r="F1071" s="79" t="s">
        <v>482</v>
      </c>
      <c r="G1071" s="73" t="s">
        <v>27</v>
      </c>
      <c r="H1071" s="73" t="s">
        <v>761</v>
      </c>
      <c r="I1071" s="79" t="s">
        <v>17</v>
      </c>
      <c r="J1071" s="73" t="s">
        <v>903</v>
      </c>
      <c r="K1071" s="74">
        <v>11.8</v>
      </c>
      <c r="L1071" s="157">
        <v>40</v>
      </c>
      <c r="M1071" s="158" t="s">
        <v>879</v>
      </c>
      <c r="N1071" s="158">
        <f>IF(Tabel3[[#This Row],[Uitvoerings-
momenten]]=0,0,Tabel3[[#This Row],[M2 vloer ]])</f>
        <v>11.8</v>
      </c>
      <c r="O10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1" s="151">
        <f>Tabel3[[#This Row],[M2 vloer ]]*Tabel3[[#This Row],[Uitvoerings-
momenten]]</f>
        <v>2360</v>
      </c>
      <c r="Q1071" s="165">
        <f>VLOOKUP(Tabel3[[#This Row],[Frequentie]],Transformatie!$B$4:$D$12,3,0)</f>
        <v>10</v>
      </c>
      <c r="R1071" s="26">
        <f>IF(Tabel3[[#This Row],[M2 op basis van uitvoeringsmomenten]]=0,0,VLOOKUP(Tabel3[[#This Row],[Ruimte categorie]],'4. Normen &amp; Tarieven'!$C$8:$L$27,Tabel3[[#This Row],[Transformatie]],0))</f>
        <v>100</v>
      </c>
      <c r="S1071" s="26"/>
      <c r="T1071" s="26"/>
      <c r="U1071" s="26"/>
      <c r="V1071" s="172">
        <f>IF(Tabel3[[#This Row],[Prestatienorm inschrijver]]=0,0,Tabel3[[#This Row],[M2 op basis van uitvoeringsmomenten]]/Tabel3[[#This Row],[Prestatienorm inschrijver]])</f>
        <v>23.6</v>
      </c>
      <c r="W1071" s="174">
        <f>Tabel3[[#This Row],[Aantal uur per jaar]]*$V$4</f>
        <v>23.6</v>
      </c>
      <c r="X1071" s="76"/>
    </row>
    <row r="1072" spans="1:24" ht="14.1" customHeight="1" x14ac:dyDescent="0.25">
      <c r="A1072" s="210" t="str">
        <f>_xlfn.CONCAT(Tabel3[[#This Row],[Locatie]],Tabel3[[#This Row],[Vloergroep]])</f>
        <v>PraktijkschoolLino</v>
      </c>
      <c r="C1072" s="69" t="s">
        <v>427</v>
      </c>
      <c r="D1072" s="70" t="s">
        <v>811</v>
      </c>
      <c r="E1072" s="71" t="s">
        <v>69</v>
      </c>
      <c r="F1072" s="79" t="s">
        <v>483</v>
      </c>
      <c r="G1072" s="79" t="s">
        <v>41</v>
      </c>
      <c r="H1072" s="73" t="s">
        <v>658</v>
      </c>
      <c r="I1072" s="79" t="s">
        <v>17</v>
      </c>
      <c r="J1072" s="73" t="s">
        <v>903</v>
      </c>
      <c r="K1072" s="74">
        <v>53.1</v>
      </c>
      <c r="L1072" s="157">
        <v>40</v>
      </c>
      <c r="M1072" s="158" t="s">
        <v>879</v>
      </c>
      <c r="N1072" s="158">
        <f>IF(Tabel3[[#This Row],[Uitvoerings-
momenten]]=0,0,Tabel3[[#This Row],[M2 vloer ]])</f>
        <v>53.1</v>
      </c>
      <c r="O10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2" s="151">
        <f>Tabel3[[#This Row],[M2 vloer ]]*Tabel3[[#This Row],[Uitvoerings-
momenten]]</f>
        <v>10620</v>
      </c>
      <c r="Q1072" s="165">
        <f>VLOOKUP(Tabel3[[#This Row],[Frequentie]],Transformatie!$B$4:$D$12,3,0)</f>
        <v>10</v>
      </c>
      <c r="R1072" s="26">
        <f>IF(Tabel3[[#This Row],[M2 op basis van uitvoeringsmomenten]]=0,0,VLOOKUP(Tabel3[[#This Row],[Ruimte categorie]],'4. Normen &amp; Tarieven'!$C$8:$L$27,Tabel3[[#This Row],[Transformatie]],0))</f>
        <v>100</v>
      </c>
      <c r="S1072" s="26"/>
      <c r="T1072" s="26"/>
      <c r="U1072" s="26"/>
      <c r="V1072" s="172">
        <f>IF(Tabel3[[#This Row],[Prestatienorm inschrijver]]=0,0,Tabel3[[#This Row],[M2 op basis van uitvoeringsmomenten]]/Tabel3[[#This Row],[Prestatienorm inschrijver]])</f>
        <v>106.2</v>
      </c>
      <c r="W1072" s="174">
        <f>Tabel3[[#This Row],[Aantal uur per jaar]]*$V$4</f>
        <v>106.2</v>
      </c>
      <c r="X1072" s="76"/>
    </row>
    <row r="1073" spans="1:24" ht="14.1" customHeight="1" x14ac:dyDescent="0.25">
      <c r="A1073" s="210" t="str">
        <f>_xlfn.CONCAT(Tabel3[[#This Row],[Locatie]],Tabel3[[#This Row],[Vloergroep]])</f>
        <v>PraktijkschoolLino</v>
      </c>
      <c r="C1073" s="69" t="s">
        <v>427</v>
      </c>
      <c r="D1073" s="70" t="s">
        <v>811</v>
      </c>
      <c r="E1073" s="71" t="s">
        <v>69</v>
      </c>
      <c r="F1073" s="79" t="s">
        <v>484</v>
      </c>
      <c r="G1073" s="73" t="s">
        <v>144</v>
      </c>
      <c r="H1073" s="73" t="s">
        <v>25</v>
      </c>
      <c r="I1073" s="79" t="s">
        <v>17</v>
      </c>
      <c r="J1073" s="73" t="s">
        <v>903</v>
      </c>
      <c r="K1073" s="74">
        <v>27.2</v>
      </c>
      <c r="L1073" s="157">
        <v>40</v>
      </c>
      <c r="M1073" s="158" t="s">
        <v>877</v>
      </c>
      <c r="N1073" s="158">
        <f>IF(Tabel3[[#This Row],[Uitvoerings-
momenten]]=0,0,Tabel3[[#This Row],[M2 vloer ]])</f>
        <v>27.2</v>
      </c>
      <c r="O10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3" s="151">
        <f>Tabel3[[#This Row],[M2 vloer ]]*Tabel3[[#This Row],[Uitvoerings-
momenten]]</f>
        <v>3264</v>
      </c>
      <c r="Q1073" s="165">
        <f>VLOOKUP(Tabel3[[#This Row],[Frequentie]],Transformatie!$B$4:$D$12,3,0)</f>
        <v>8</v>
      </c>
      <c r="R1073" s="26">
        <f>IF(Tabel3[[#This Row],[M2 op basis van uitvoeringsmomenten]]=0,0,VLOOKUP(Tabel3[[#This Row],[Ruimte categorie]],'4. Normen &amp; Tarieven'!$C$8:$L$27,Tabel3[[#This Row],[Transformatie]],0))</f>
        <v>90</v>
      </c>
      <c r="S1073" s="26"/>
      <c r="T1073" s="26"/>
      <c r="U1073" s="26"/>
      <c r="V1073" s="172">
        <f>IF(Tabel3[[#This Row],[Prestatienorm inschrijver]]=0,0,Tabel3[[#This Row],[M2 op basis van uitvoeringsmomenten]]/Tabel3[[#This Row],[Prestatienorm inschrijver]])</f>
        <v>36.266666666666666</v>
      </c>
      <c r="W1073" s="174">
        <f>Tabel3[[#This Row],[Aantal uur per jaar]]*$V$4</f>
        <v>36.266666666666666</v>
      </c>
      <c r="X1073" s="76"/>
    </row>
    <row r="1074" spans="1:24" ht="14.1" customHeight="1" x14ac:dyDescent="0.25">
      <c r="A1074" s="210" t="str">
        <f>_xlfn.CONCAT(Tabel3[[#This Row],[Locatie]],Tabel3[[#This Row],[Vloergroep]])</f>
        <v>PraktijkschoolLino</v>
      </c>
      <c r="C1074" s="69" t="s">
        <v>427</v>
      </c>
      <c r="D1074" s="70" t="s">
        <v>811</v>
      </c>
      <c r="E1074" s="71" t="s">
        <v>69</v>
      </c>
      <c r="F1074" s="79" t="s">
        <v>485</v>
      </c>
      <c r="G1074" s="73" t="s">
        <v>35</v>
      </c>
      <c r="H1074" s="73" t="s">
        <v>25</v>
      </c>
      <c r="I1074" s="79" t="s">
        <v>17</v>
      </c>
      <c r="J1074" s="73" t="s">
        <v>903</v>
      </c>
      <c r="K1074" s="74">
        <v>27.5</v>
      </c>
      <c r="L1074" s="157">
        <v>40</v>
      </c>
      <c r="M1074" s="158" t="s">
        <v>877</v>
      </c>
      <c r="N1074" s="158">
        <f>IF(Tabel3[[#This Row],[Uitvoerings-
momenten]]=0,0,Tabel3[[#This Row],[M2 vloer ]])</f>
        <v>27.5</v>
      </c>
      <c r="O10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4" s="151">
        <f>Tabel3[[#This Row],[M2 vloer ]]*Tabel3[[#This Row],[Uitvoerings-
momenten]]</f>
        <v>3300</v>
      </c>
      <c r="Q1074" s="165">
        <f>VLOOKUP(Tabel3[[#This Row],[Frequentie]],Transformatie!$B$4:$D$12,3,0)</f>
        <v>8</v>
      </c>
      <c r="R1074" s="26">
        <f>IF(Tabel3[[#This Row],[M2 op basis van uitvoeringsmomenten]]=0,0,VLOOKUP(Tabel3[[#This Row],[Ruimte categorie]],'4. Normen &amp; Tarieven'!$C$8:$L$27,Tabel3[[#This Row],[Transformatie]],0))</f>
        <v>90</v>
      </c>
      <c r="S1074" s="26"/>
      <c r="T1074" s="26"/>
      <c r="U1074" s="26"/>
      <c r="V1074" s="172">
        <f>IF(Tabel3[[#This Row],[Prestatienorm inschrijver]]=0,0,Tabel3[[#This Row],[M2 op basis van uitvoeringsmomenten]]/Tabel3[[#This Row],[Prestatienorm inschrijver]])</f>
        <v>36.666666666666664</v>
      </c>
      <c r="W1074" s="174">
        <f>Tabel3[[#This Row],[Aantal uur per jaar]]*$V$4</f>
        <v>36.666666666666664</v>
      </c>
      <c r="X1074" s="76"/>
    </row>
    <row r="1075" spans="1:24" ht="14.1" customHeight="1" x14ac:dyDescent="0.25">
      <c r="A1075" s="210" t="str">
        <f>_xlfn.CONCAT(Tabel3[[#This Row],[Locatie]],Tabel3[[#This Row],[Vloergroep]])</f>
        <v>PraktijkschoolLino</v>
      </c>
      <c r="C1075" s="69" t="s">
        <v>427</v>
      </c>
      <c r="D1075" s="70" t="s">
        <v>811</v>
      </c>
      <c r="E1075" s="71" t="s">
        <v>69</v>
      </c>
      <c r="F1075" s="79" t="s">
        <v>486</v>
      </c>
      <c r="G1075" s="79" t="s">
        <v>83</v>
      </c>
      <c r="H1075" s="73" t="s">
        <v>659</v>
      </c>
      <c r="I1075" s="79" t="s">
        <v>17</v>
      </c>
      <c r="J1075" s="73" t="s">
        <v>903</v>
      </c>
      <c r="K1075" s="74">
        <v>27.2</v>
      </c>
      <c r="L1075" s="157">
        <v>40</v>
      </c>
      <c r="M1075" s="158" t="s">
        <v>886</v>
      </c>
      <c r="N1075" s="158">
        <f>IF(Tabel3[[#This Row],[Uitvoerings-
momenten]]=0,0,Tabel3[[#This Row],[M2 vloer ]])</f>
        <v>0</v>
      </c>
      <c r="O10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75" s="151">
        <f>Tabel3[[#This Row],[M2 vloer ]]*Tabel3[[#This Row],[Uitvoerings-
momenten]]</f>
        <v>0</v>
      </c>
      <c r="Q1075" s="165">
        <f>VLOOKUP(Tabel3[[#This Row],[Frequentie]],Transformatie!$B$4:$D$12,3,0)</f>
        <v>0</v>
      </c>
      <c r="R1075" s="26">
        <f>IF(Tabel3[[#This Row],[M2 op basis van uitvoeringsmomenten]]=0,0,VLOOKUP(Tabel3[[#This Row],[Ruimte categorie]],'4. Normen &amp; Tarieven'!$C$8:$L$27,Tabel3[[#This Row],[Transformatie]],0))</f>
        <v>0</v>
      </c>
      <c r="S1075" s="26"/>
      <c r="T1075" s="26"/>
      <c r="U1075" s="26"/>
      <c r="V1075" s="172">
        <f>IF(Tabel3[[#This Row],[Prestatienorm inschrijver]]=0,0,Tabel3[[#This Row],[M2 op basis van uitvoeringsmomenten]]/Tabel3[[#This Row],[Prestatienorm inschrijver]])</f>
        <v>0</v>
      </c>
      <c r="W1075" s="174">
        <f>Tabel3[[#This Row],[Aantal uur per jaar]]*$V$4</f>
        <v>0</v>
      </c>
      <c r="X1075" s="76"/>
    </row>
    <row r="1076" spans="1:24" ht="14.1" customHeight="1" x14ac:dyDescent="0.25">
      <c r="A1076" s="210" t="str">
        <f>_xlfn.CONCAT(Tabel3[[#This Row],[Locatie]],Tabel3[[#This Row],[Vloergroep]])</f>
        <v>PraktijkschoolLino</v>
      </c>
      <c r="C1076" s="69" t="s">
        <v>427</v>
      </c>
      <c r="D1076" s="70" t="s">
        <v>811</v>
      </c>
      <c r="E1076" s="71" t="s">
        <v>69</v>
      </c>
      <c r="F1076" s="79" t="s">
        <v>487</v>
      </c>
      <c r="G1076" s="79" t="s">
        <v>24</v>
      </c>
      <c r="H1076" s="77" t="s">
        <v>25</v>
      </c>
      <c r="I1076" s="79" t="s">
        <v>17</v>
      </c>
      <c r="J1076" s="73" t="s">
        <v>903</v>
      </c>
      <c r="K1076" s="74">
        <v>20.8</v>
      </c>
      <c r="L1076" s="157">
        <v>40</v>
      </c>
      <c r="M1076" s="158" t="s">
        <v>877</v>
      </c>
      <c r="N1076" s="158">
        <f>IF(Tabel3[[#This Row],[Uitvoerings-
momenten]]=0,0,Tabel3[[#This Row],[M2 vloer ]])</f>
        <v>20.8</v>
      </c>
      <c r="O10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6" s="151">
        <f>Tabel3[[#This Row],[M2 vloer ]]*Tabel3[[#This Row],[Uitvoerings-
momenten]]</f>
        <v>2496</v>
      </c>
      <c r="Q1076" s="165">
        <f>VLOOKUP(Tabel3[[#This Row],[Frequentie]],Transformatie!$B$4:$D$12,3,0)</f>
        <v>8</v>
      </c>
      <c r="R1076" s="26">
        <f>IF(Tabel3[[#This Row],[M2 op basis van uitvoeringsmomenten]]=0,0,VLOOKUP(Tabel3[[#This Row],[Ruimte categorie]],'4. Normen &amp; Tarieven'!$C$8:$L$27,Tabel3[[#This Row],[Transformatie]],0))</f>
        <v>90</v>
      </c>
      <c r="S1076" s="26"/>
      <c r="T1076" s="26"/>
      <c r="U1076" s="26"/>
      <c r="V1076" s="172">
        <f>IF(Tabel3[[#This Row],[Prestatienorm inschrijver]]=0,0,Tabel3[[#This Row],[M2 op basis van uitvoeringsmomenten]]/Tabel3[[#This Row],[Prestatienorm inschrijver]])</f>
        <v>27.733333333333334</v>
      </c>
      <c r="W1076" s="174">
        <f>Tabel3[[#This Row],[Aantal uur per jaar]]*$V$4</f>
        <v>27.733333333333334</v>
      </c>
      <c r="X1076" s="76"/>
    </row>
    <row r="1077" spans="1:24" ht="14.1" customHeight="1" x14ac:dyDescent="0.25">
      <c r="A1077" s="210" t="str">
        <f>_xlfn.CONCAT(Tabel3[[#This Row],[Locatie]],Tabel3[[#This Row],[Vloergroep]])</f>
        <v>PraktijkschoolLino</v>
      </c>
      <c r="C1077" s="69" t="s">
        <v>427</v>
      </c>
      <c r="D1077" s="70" t="s">
        <v>811</v>
      </c>
      <c r="E1077" s="71" t="s">
        <v>69</v>
      </c>
      <c r="F1077" s="79" t="s">
        <v>488</v>
      </c>
      <c r="G1077" s="79" t="s">
        <v>489</v>
      </c>
      <c r="H1077" s="73" t="s">
        <v>658</v>
      </c>
      <c r="I1077" s="79" t="s">
        <v>17</v>
      </c>
      <c r="J1077" s="73" t="s">
        <v>903</v>
      </c>
      <c r="K1077" s="74">
        <v>126.6</v>
      </c>
      <c r="L1077" s="157">
        <v>40</v>
      </c>
      <c r="M1077" s="158" t="s">
        <v>879</v>
      </c>
      <c r="N1077" s="158">
        <f>IF(Tabel3[[#This Row],[Uitvoerings-
momenten]]=0,0,Tabel3[[#This Row],[M2 vloer ]])</f>
        <v>126.6</v>
      </c>
      <c r="O10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7" s="151">
        <f>Tabel3[[#This Row],[M2 vloer ]]*Tabel3[[#This Row],[Uitvoerings-
momenten]]</f>
        <v>25320</v>
      </c>
      <c r="Q1077" s="165">
        <f>VLOOKUP(Tabel3[[#This Row],[Frequentie]],Transformatie!$B$4:$D$12,3,0)</f>
        <v>10</v>
      </c>
      <c r="R1077" s="26">
        <f>IF(Tabel3[[#This Row],[M2 op basis van uitvoeringsmomenten]]=0,0,VLOOKUP(Tabel3[[#This Row],[Ruimte categorie]],'4. Normen &amp; Tarieven'!$C$8:$L$27,Tabel3[[#This Row],[Transformatie]],0))</f>
        <v>100</v>
      </c>
      <c r="S1077" s="26"/>
      <c r="T1077" s="26"/>
      <c r="U1077" s="26"/>
      <c r="V1077" s="172">
        <f>IF(Tabel3[[#This Row],[Prestatienorm inschrijver]]=0,0,Tabel3[[#This Row],[M2 op basis van uitvoeringsmomenten]]/Tabel3[[#This Row],[Prestatienorm inschrijver]])</f>
        <v>253.2</v>
      </c>
      <c r="W1077" s="174">
        <f>Tabel3[[#This Row],[Aantal uur per jaar]]*$V$4</f>
        <v>253.2</v>
      </c>
      <c r="X1077" s="76"/>
    </row>
    <row r="1078" spans="1:24" ht="14.1" customHeight="1" x14ac:dyDescent="0.25">
      <c r="A1078" s="210" t="str">
        <f>_xlfn.CONCAT(Tabel3[[#This Row],[Locatie]],Tabel3[[#This Row],[Vloergroep]])</f>
        <v>PraktijkschoolLino</v>
      </c>
      <c r="C1078" s="69" t="s">
        <v>427</v>
      </c>
      <c r="D1078" s="70" t="s">
        <v>811</v>
      </c>
      <c r="E1078" s="71" t="s">
        <v>69</v>
      </c>
      <c r="F1078" s="79" t="s">
        <v>490</v>
      </c>
      <c r="G1078" s="79" t="s">
        <v>41</v>
      </c>
      <c r="H1078" s="73" t="s">
        <v>658</v>
      </c>
      <c r="I1078" s="79" t="s">
        <v>17</v>
      </c>
      <c r="J1078" s="73" t="s">
        <v>903</v>
      </c>
      <c r="K1078" s="74">
        <v>56.1</v>
      </c>
      <c r="L1078" s="157">
        <v>40</v>
      </c>
      <c r="M1078" s="158" t="s">
        <v>879</v>
      </c>
      <c r="N1078" s="158">
        <f>IF(Tabel3[[#This Row],[Uitvoerings-
momenten]]=0,0,Tabel3[[#This Row],[M2 vloer ]])</f>
        <v>56.1</v>
      </c>
      <c r="O10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8" s="151">
        <f>Tabel3[[#This Row],[M2 vloer ]]*Tabel3[[#This Row],[Uitvoerings-
momenten]]</f>
        <v>11220</v>
      </c>
      <c r="Q1078" s="165">
        <f>VLOOKUP(Tabel3[[#This Row],[Frequentie]],Transformatie!$B$4:$D$12,3,0)</f>
        <v>10</v>
      </c>
      <c r="R1078" s="26">
        <f>IF(Tabel3[[#This Row],[M2 op basis van uitvoeringsmomenten]]=0,0,VLOOKUP(Tabel3[[#This Row],[Ruimte categorie]],'4. Normen &amp; Tarieven'!$C$8:$L$27,Tabel3[[#This Row],[Transformatie]],0))</f>
        <v>100</v>
      </c>
      <c r="S1078" s="26"/>
      <c r="T1078" s="26"/>
      <c r="U1078" s="26"/>
      <c r="V1078" s="172">
        <f>IF(Tabel3[[#This Row],[Prestatienorm inschrijver]]=0,0,Tabel3[[#This Row],[M2 op basis van uitvoeringsmomenten]]/Tabel3[[#This Row],[Prestatienorm inschrijver]])</f>
        <v>112.2</v>
      </c>
      <c r="W1078" s="174">
        <f>Tabel3[[#This Row],[Aantal uur per jaar]]*$V$4</f>
        <v>112.2</v>
      </c>
      <c r="X1078" s="76"/>
    </row>
    <row r="1079" spans="1:24" ht="14.1" customHeight="1" x14ac:dyDescent="0.25">
      <c r="A1079" s="210" t="str">
        <f>_xlfn.CONCAT(Tabel3[[#This Row],[Locatie]],Tabel3[[#This Row],[Vloergroep]])</f>
        <v>PraktijkschoolHarde vloer</v>
      </c>
      <c r="C1079" s="69" t="s">
        <v>427</v>
      </c>
      <c r="D1079" s="70" t="s">
        <v>811</v>
      </c>
      <c r="E1079" s="71" t="s">
        <v>69</v>
      </c>
      <c r="F1079" s="79" t="s">
        <v>491</v>
      </c>
      <c r="G1079" s="73" t="s">
        <v>68</v>
      </c>
      <c r="H1079" s="73" t="s">
        <v>762</v>
      </c>
      <c r="I1079" s="79" t="s">
        <v>11</v>
      </c>
      <c r="J1079" s="73" t="s">
        <v>902</v>
      </c>
      <c r="K1079" s="74">
        <v>15.5</v>
      </c>
      <c r="L1079" s="157">
        <v>40</v>
      </c>
      <c r="M1079" s="158" t="s">
        <v>879</v>
      </c>
      <c r="N1079" s="158">
        <f>IF(Tabel3[[#This Row],[Uitvoerings-
momenten]]=0,0,Tabel3[[#This Row],[M2 vloer ]])</f>
        <v>15.5</v>
      </c>
      <c r="O10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9" s="151">
        <f>Tabel3[[#This Row],[M2 vloer ]]*Tabel3[[#This Row],[Uitvoerings-
momenten]]</f>
        <v>3100</v>
      </c>
      <c r="Q1079" s="165">
        <f>VLOOKUP(Tabel3[[#This Row],[Frequentie]],Transformatie!$B$4:$D$12,3,0)</f>
        <v>10</v>
      </c>
      <c r="R1079" s="26">
        <f>IF(Tabel3[[#This Row],[M2 op basis van uitvoeringsmomenten]]=0,0,VLOOKUP(Tabel3[[#This Row],[Ruimte categorie]],'4. Normen &amp; Tarieven'!$C$8:$L$27,Tabel3[[#This Row],[Transformatie]],0))</f>
        <v>100</v>
      </c>
      <c r="S1079" s="26"/>
      <c r="T1079" s="26"/>
      <c r="U1079" s="26"/>
      <c r="V1079" s="172">
        <f>IF(Tabel3[[#This Row],[Prestatienorm inschrijver]]=0,0,Tabel3[[#This Row],[M2 op basis van uitvoeringsmomenten]]/Tabel3[[#This Row],[Prestatienorm inschrijver]])</f>
        <v>31</v>
      </c>
      <c r="W1079" s="174">
        <f>Tabel3[[#This Row],[Aantal uur per jaar]]*$V$4</f>
        <v>31</v>
      </c>
      <c r="X1079" s="76"/>
    </row>
    <row r="1080" spans="1:24" ht="14.1" customHeight="1" x14ac:dyDescent="0.25">
      <c r="A1080" s="210" t="str">
        <f>_xlfn.CONCAT(Tabel3[[#This Row],[Locatie]],Tabel3[[#This Row],[Vloergroep]])</f>
        <v>PraktijkschoolHarde vloer</v>
      </c>
      <c r="C1080" s="69" t="s">
        <v>427</v>
      </c>
      <c r="D1080" s="70" t="s">
        <v>811</v>
      </c>
      <c r="E1080" s="71" t="s">
        <v>69</v>
      </c>
      <c r="F1080" s="79" t="s">
        <v>492</v>
      </c>
      <c r="G1080" s="73" t="s">
        <v>68</v>
      </c>
      <c r="H1080" s="73" t="s">
        <v>762</v>
      </c>
      <c r="I1080" s="79" t="s">
        <v>11</v>
      </c>
      <c r="J1080" s="73" t="s">
        <v>902</v>
      </c>
      <c r="K1080" s="74">
        <v>15.5</v>
      </c>
      <c r="L1080" s="157">
        <v>40</v>
      </c>
      <c r="M1080" s="158" t="s">
        <v>879</v>
      </c>
      <c r="N1080" s="158">
        <f>IF(Tabel3[[#This Row],[Uitvoerings-
momenten]]=0,0,Tabel3[[#This Row],[M2 vloer ]])</f>
        <v>15.5</v>
      </c>
      <c r="O10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0" s="151">
        <f>Tabel3[[#This Row],[M2 vloer ]]*Tabel3[[#This Row],[Uitvoerings-
momenten]]</f>
        <v>3100</v>
      </c>
      <c r="Q1080" s="165">
        <f>VLOOKUP(Tabel3[[#This Row],[Frequentie]],Transformatie!$B$4:$D$12,3,0)</f>
        <v>10</v>
      </c>
      <c r="R1080" s="26">
        <f>IF(Tabel3[[#This Row],[M2 op basis van uitvoeringsmomenten]]=0,0,VLOOKUP(Tabel3[[#This Row],[Ruimte categorie]],'4. Normen &amp; Tarieven'!$C$8:$L$27,Tabel3[[#This Row],[Transformatie]],0))</f>
        <v>100</v>
      </c>
      <c r="S1080" s="26"/>
      <c r="T1080" s="26"/>
      <c r="U1080" s="26"/>
      <c r="V1080" s="172">
        <f>IF(Tabel3[[#This Row],[Prestatienorm inschrijver]]=0,0,Tabel3[[#This Row],[M2 op basis van uitvoeringsmomenten]]/Tabel3[[#This Row],[Prestatienorm inschrijver]])</f>
        <v>31</v>
      </c>
      <c r="W1080" s="174">
        <f>Tabel3[[#This Row],[Aantal uur per jaar]]*$V$4</f>
        <v>31</v>
      </c>
      <c r="X1080" s="76"/>
    </row>
    <row r="1081" spans="1:24" ht="14.1" customHeight="1" x14ac:dyDescent="0.25">
      <c r="A1081" s="210" t="str">
        <f>_xlfn.CONCAT(Tabel3[[#This Row],[Locatie]],Tabel3[[#This Row],[Vloergroep]])</f>
        <v>PraktijkschoolHarde vloer</v>
      </c>
      <c r="C1081" s="69" t="s">
        <v>427</v>
      </c>
      <c r="D1081" s="70" t="s">
        <v>811</v>
      </c>
      <c r="E1081" s="71" t="s">
        <v>69</v>
      </c>
      <c r="F1081" s="79" t="s">
        <v>493</v>
      </c>
      <c r="G1081" s="73" t="s">
        <v>68</v>
      </c>
      <c r="H1081" s="73" t="s">
        <v>762</v>
      </c>
      <c r="I1081" s="79" t="s">
        <v>11</v>
      </c>
      <c r="J1081" s="73" t="s">
        <v>902</v>
      </c>
      <c r="K1081" s="74">
        <v>15.5</v>
      </c>
      <c r="L1081" s="157">
        <v>40</v>
      </c>
      <c r="M1081" s="158" t="s">
        <v>879</v>
      </c>
      <c r="N1081" s="158">
        <f>IF(Tabel3[[#This Row],[Uitvoerings-
momenten]]=0,0,Tabel3[[#This Row],[M2 vloer ]])</f>
        <v>15.5</v>
      </c>
      <c r="O10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1" s="151">
        <f>Tabel3[[#This Row],[M2 vloer ]]*Tabel3[[#This Row],[Uitvoerings-
momenten]]</f>
        <v>3100</v>
      </c>
      <c r="Q1081" s="165">
        <f>VLOOKUP(Tabel3[[#This Row],[Frequentie]],Transformatie!$B$4:$D$12,3,0)</f>
        <v>10</v>
      </c>
      <c r="R1081" s="26">
        <f>IF(Tabel3[[#This Row],[M2 op basis van uitvoeringsmomenten]]=0,0,VLOOKUP(Tabel3[[#This Row],[Ruimte categorie]],'4. Normen &amp; Tarieven'!$C$8:$L$27,Tabel3[[#This Row],[Transformatie]],0))</f>
        <v>100</v>
      </c>
      <c r="S1081" s="26"/>
      <c r="T1081" s="26"/>
      <c r="U1081" s="26"/>
      <c r="V1081" s="172">
        <f>IF(Tabel3[[#This Row],[Prestatienorm inschrijver]]=0,0,Tabel3[[#This Row],[M2 op basis van uitvoeringsmomenten]]/Tabel3[[#This Row],[Prestatienorm inschrijver]])</f>
        <v>31</v>
      </c>
      <c r="W1081" s="174">
        <f>Tabel3[[#This Row],[Aantal uur per jaar]]*$V$4</f>
        <v>31</v>
      </c>
      <c r="X1081" s="76"/>
    </row>
    <row r="1082" spans="1:24" ht="14.1" customHeight="1" x14ac:dyDescent="0.25">
      <c r="A1082" s="210" t="str">
        <f>_xlfn.CONCAT(Tabel3[[#This Row],[Locatie]],Tabel3[[#This Row],[Vloergroep]])</f>
        <v>PraktijkschoolHarde vloer</v>
      </c>
      <c r="C1082" s="69" t="s">
        <v>427</v>
      </c>
      <c r="D1082" s="70" t="s">
        <v>811</v>
      </c>
      <c r="E1082" s="71" t="s">
        <v>69</v>
      </c>
      <c r="F1082" s="79" t="s">
        <v>494</v>
      </c>
      <c r="G1082" s="73" t="s">
        <v>68</v>
      </c>
      <c r="H1082" s="73" t="s">
        <v>762</v>
      </c>
      <c r="I1082" s="79" t="s">
        <v>11</v>
      </c>
      <c r="J1082" s="73" t="s">
        <v>902</v>
      </c>
      <c r="K1082" s="74">
        <v>15.5</v>
      </c>
      <c r="L1082" s="157">
        <v>40</v>
      </c>
      <c r="M1082" s="158" t="s">
        <v>879</v>
      </c>
      <c r="N1082" s="158">
        <f>IF(Tabel3[[#This Row],[Uitvoerings-
momenten]]=0,0,Tabel3[[#This Row],[M2 vloer ]])</f>
        <v>15.5</v>
      </c>
      <c r="O10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2" s="151">
        <f>Tabel3[[#This Row],[M2 vloer ]]*Tabel3[[#This Row],[Uitvoerings-
momenten]]</f>
        <v>3100</v>
      </c>
      <c r="Q1082" s="165">
        <f>VLOOKUP(Tabel3[[#This Row],[Frequentie]],Transformatie!$B$4:$D$12,3,0)</f>
        <v>10</v>
      </c>
      <c r="R1082" s="26">
        <f>IF(Tabel3[[#This Row],[M2 op basis van uitvoeringsmomenten]]=0,0,VLOOKUP(Tabel3[[#This Row],[Ruimte categorie]],'4. Normen &amp; Tarieven'!$C$8:$L$27,Tabel3[[#This Row],[Transformatie]],0))</f>
        <v>100</v>
      </c>
      <c r="S1082" s="26"/>
      <c r="T1082" s="26"/>
      <c r="U1082" s="26"/>
      <c r="V1082" s="172">
        <f>IF(Tabel3[[#This Row],[Prestatienorm inschrijver]]=0,0,Tabel3[[#This Row],[M2 op basis van uitvoeringsmomenten]]/Tabel3[[#This Row],[Prestatienorm inschrijver]])</f>
        <v>31</v>
      </c>
      <c r="W1082" s="174">
        <f>Tabel3[[#This Row],[Aantal uur per jaar]]*$V$4</f>
        <v>31</v>
      </c>
      <c r="X1082" s="76"/>
    </row>
    <row r="1083" spans="1:24" ht="14.1" customHeight="1" x14ac:dyDescent="0.25">
      <c r="A1083" s="210" t="str">
        <f>_xlfn.CONCAT(Tabel3[[#This Row],[Locatie]],Tabel3[[#This Row],[Vloergroep]])</f>
        <v>PraktijkschoolLino</v>
      </c>
      <c r="C1083" s="69" t="s">
        <v>427</v>
      </c>
      <c r="D1083" s="70" t="s">
        <v>811</v>
      </c>
      <c r="E1083" s="71" t="s">
        <v>495</v>
      </c>
      <c r="F1083" s="79" t="s">
        <v>496</v>
      </c>
      <c r="G1083" s="79" t="s">
        <v>497</v>
      </c>
      <c r="H1083" s="73" t="s">
        <v>817</v>
      </c>
      <c r="I1083" s="79" t="s">
        <v>17</v>
      </c>
      <c r="J1083" s="73" t="s">
        <v>903</v>
      </c>
      <c r="K1083" s="74">
        <v>87.3</v>
      </c>
      <c r="L1083" s="157">
        <v>40</v>
      </c>
      <c r="M1083" s="158" t="s">
        <v>879</v>
      </c>
      <c r="N1083" s="158">
        <f>IF(Tabel3[[#This Row],[Uitvoerings-
momenten]]=0,0,Tabel3[[#This Row],[M2 vloer ]])</f>
        <v>87.3</v>
      </c>
      <c r="O10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3" s="151">
        <f>Tabel3[[#This Row],[M2 vloer ]]*Tabel3[[#This Row],[Uitvoerings-
momenten]]</f>
        <v>17460</v>
      </c>
      <c r="Q1083" s="165">
        <f>VLOOKUP(Tabel3[[#This Row],[Frequentie]],Transformatie!$B$4:$D$12,3,0)</f>
        <v>10</v>
      </c>
      <c r="R1083" s="26">
        <f>IF(Tabel3[[#This Row],[M2 op basis van uitvoeringsmomenten]]=0,0,VLOOKUP(Tabel3[[#This Row],[Ruimte categorie]],'4. Normen &amp; Tarieven'!$C$8:$L$27,Tabel3[[#This Row],[Transformatie]],0))</f>
        <v>100</v>
      </c>
      <c r="S1083" s="26"/>
      <c r="T1083" s="26"/>
      <c r="U1083" s="26"/>
      <c r="V1083" s="172">
        <f>IF(Tabel3[[#This Row],[Prestatienorm inschrijver]]=0,0,Tabel3[[#This Row],[M2 op basis van uitvoeringsmomenten]]/Tabel3[[#This Row],[Prestatienorm inschrijver]])</f>
        <v>174.6</v>
      </c>
      <c r="W1083" s="174">
        <f>Tabel3[[#This Row],[Aantal uur per jaar]]*$V$4</f>
        <v>174.6</v>
      </c>
      <c r="X1083" s="76"/>
    </row>
    <row r="1084" spans="1:24" ht="14.1" customHeight="1" x14ac:dyDescent="0.25">
      <c r="A1084" s="210" t="str">
        <f>_xlfn.CONCAT(Tabel3[[#This Row],[Locatie]],Tabel3[[#This Row],[Vloergroep]])</f>
        <v>PraktijkschoolLino</v>
      </c>
      <c r="C1084" s="69" t="s">
        <v>427</v>
      </c>
      <c r="D1084" s="70" t="s">
        <v>811</v>
      </c>
      <c r="E1084" s="71" t="s">
        <v>495</v>
      </c>
      <c r="F1084" s="79" t="s">
        <v>498</v>
      </c>
      <c r="G1084" s="79" t="s">
        <v>499</v>
      </c>
      <c r="H1084" s="73" t="s">
        <v>817</v>
      </c>
      <c r="I1084" s="79" t="s">
        <v>17</v>
      </c>
      <c r="J1084" s="73" t="s">
        <v>903</v>
      </c>
      <c r="K1084" s="74">
        <v>62.2</v>
      </c>
      <c r="L1084" s="157">
        <v>40</v>
      </c>
      <c r="M1084" s="158" t="s">
        <v>879</v>
      </c>
      <c r="N1084" s="158">
        <f>IF(Tabel3[[#This Row],[Uitvoerings-
momenten]]=0,0,Tabel3[[#This Row],[M2 vloer ]])</f>
        <v>62.2</v>
      </c>
      <c r="O10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4" s="151">
        <f>Tabel3[[#This Row],[M2 vloer ]]*Tabel3[[#This Row],[Uitvoerings-
momenten]]</f>
        <v>12440</v>
      </c>
      <c r="Q1084" s="165">
        <f>VLOOKUP(Tabel3[[#This Row],[Frequentie]],Transformatie!$B$4:$D$12,3,0)</f>
        <v>10</v>
      </c>
      <c r="R1084" s="26">
        <f>IF(Tabel3[[#This Row],[M2 op basis van uitvoeringsmomenten]]=0,0,VLOOKUP(Tabel3[[#This Row],[Ruimte categorie]],'4. Normen &amp; Tarieven'!$C$8:$L$27,Tabel3[[#This Row],[Transformatie]],0))</f>
        <v>100</v>
      </c>
      <c r="S1084" s="26"/>
      <c r="T1084" s="26"/>
      <c r="U1084" s="26"/>
      <c r="V1084" s="172">
        <f>IF(Tabel3[[#This Row],[Prestatienorm inschrijver]]=0,0,Tabel3[[#This Row],[M2 op basis van uitvoeringsmomenten]]/Tabel3[[#This Row],[Prestatienorm inschrijver]])</f>
        <v>124.4</v>
      </c>
      <c r="W1084" s="174">
        <f>Tabel3[[#This Row],[Aantal uur per jaar]]*$V$4</f>
        <v>124.4</v>
      </c>
      <c r="X1084" s="76"/>
    </row>
    <row r="1085" spans="1:24" ht="14.1" customHeight="1" x14ac:dyDescent="0.25">
      <c r="A1085" s="210" t="str">
        <f>_xlfn.CONCAT(Tabel3[[#This Row],[Locatie]],Tabel3[[#This Row],[Vloergroep]])</f>
        <v>PraktijkschoolHarde vloer</v>
      </c>
      <c r="C1085" s="69" t="s">
        <v>427</v>
      </c>
      <c r="D1085" s="70" t="s">
        <v>811</v>
      </c>
      <c r="E1085" s="71" t="s">
        <v>495</v>
      </c>
      <c r="F1085" s="79" t="s">
        <v>500</v>
      </c>
      <c r="G1085" s="73" t="s">
        <v>501</v>
      </c>
      <c r="H1085" s="73" t="s">
        <v>756</v>
      </c>
      <c r="I1085" s="79" t="s">
        <v>11</v>
      </c>
      <c r="J1085" s="73" t="s">
        <v>902</v>
      </c>
      <c r="K1085" s="74">
        <v>48.6</v>
      </c>
      <c r="L1085" s="157">
        <v>40</v>
      </c>
      <c r="M1085" s="158" t="s">
        <v>886</v>
      </c>
      <c r="N1085" s="158">
        <f>IF(Tabel3[[#This Row],[Uitvoerings-
momenten]]=0,0,Tabel3[[#This Row],[M2 vloer ]])</f>
        <v>0</v>
      </c>
      <c r="O10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5" s="151">
        <f>Tabel3[[#This Row],[M2 vloer ]]*Tabel3[[#This Row],[Uitvoerings-
momenten]]</f>
        <v>0</v>
      </c>
      <c r="Q1085" s="165">
        <f>VLOOKUP(Tabel3[[#This Row],[Frequentie]],Transformatie!$B$4:$D$12,3,0)</f>
        <v>0</v>
      </c>
      <c r="R1085" s="26">
        <f>IF(Tabel3[[#This Row],[M2 op basis van uitvoeringsmomenten]]=0,0,VLOOKUP(Tabel3[[#This Row],[Ruimte categorie]],'4. Normen &amp; Tarieven'!$C$8:$L$27,Tabel3[[#This Row],[Transformatie]],0))</f>
        <v>0</v>
      </c>
      <c r="S1085" s="26"/>
      <c r="T1085" s="26"/>
      <c r="U1085" s="26"/>
      <c r="V1085" s="172">
        <f>IF(Tabel3[[#This Row],[Prestatienorm inschrijver]]=0,0,Tabel3[[#This Row],[M2 op basis van uitvoeringsmomenten]]/Tabel3[[#This Row],[Prestatienorm inschrijver]])</f>
        <v>0</v>
      </c>
      <c r="W1085" s="174">
        <f>Tabel3[[#This Row],[Aantal uur per jaar]]*$V$4</f>
        <v>0</v>
      </c>
      <c r="X1085" s="76"/>
    </row>
    <row r="1086" spans="1:24" ht="14.1" customHeight="1" x14ac:dyDescent="0.25">
      <c r="A1086" s="210" t="str">
        <f>_xlfn.CONCAT(Tabel3[[#This Row],[Locatie]],Tabel3[[#This Row],[Vloergroep]])</f>
        <v>PraktijkschoolTapijt</v>
      </c>
      <c r="C1086" s="69" t="s">
        <v>427</v>
      </c>
      <c r="D1086" s="70" t="s">
        <v>811</v>
      </c>
      <c r="E1086" s="71" t="s">
        <v>495</v>
      </c>
      <c r="F1086" s="79" t="s">
        <v>502</v>
      </c>
      <c r="G1086" s="79" t="s">
        <v>83</v>
      </c>
      <c r="H1086" s="73" t="s">
        <v>659</v>
      </c>
      <c r="I1086" s="73" t="s">
        <v>14</v>
      </c>
      <c r="J1086" s="73" t="s">
        <v>14</v>
      </c>
      <c r="K1086" s="74">
        <v>28.9</v>
      </c>
      <c r="L1086" s="157">
        <v>40</v>
      </c>
      <c r="M1086" s="158" t="s">
        <v>886</v>
      </c>
      <c r="N1086" s="158">
        <f>IF(Tabel3[[#This Row],[Uitvoerings-
momenten]]=0,0,Tabel3[[#This Row],[M2 vloer ]])</f>
        <v>0</v>
      </c>
      <c r="O10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6" s="151">
        <f>Tabel3[[#This Row],[M2 vloer ]]*Tabel3[[#This Row],[Uitvoerings-
momenten]]</f>
        <v>0</v>
      </c>
      <c r="Q1086" s="165">
        <f>VLOOKUP(Tabel3[[#This Row],[Frequentie]],Transformatie!$B$4:$D$12,3,0)</f>
        <v>0</v>
      </c>
      <c r="R1086" s="26">
        <f>IF(Tabel3[[#This Row],[M2 op basis van uitvoeringsmomenten]]=0,0,VLOOKUP(Tabel3[[#This Row],[Ruimte categorie]],'4. Normen &amp; Tarieven'!$C$8:$L$27,Tabel3[[#This Row],[Transformatie]],0))</f>
        <v>0</v>
      </c>
      <c r="S1086" s="26"/>
      <c r="T1086" s="26"/>
      <c r="U1086" s="26"/>
      <c r="V1086" s="172">
        <f>IF(Tabel3[[#This Row],[Prestatienorm inschrijver]]=0,0,Tabel3[[#This Row],[M2 op basis van uitvoeringsmomenten]]/Tabel3[[#This Row],[Prestatienorm inschrijver]])</f>
        <v>0</v>
      </c>
      <c r="W1086" s="174">
        <f>Tabel3[[#This Row],[Aantal uur per jaar]]*$V$4</f>
        <v>0</v>
      </c>
      <c r="X1086" s="76"/>
    </row>
    <row r="1087" spans="1:24" ht="14.1" customHeight="1" x14ac:dyDescent="0.25">
      <c r="A1087" s="210" t="str">
        <f>_xlfn.CONCAT(Tabel3[[#This Row],[Locatie]],Tabel3[[#This Row],[Vloergroep]])</f>
        <v>PraktijkschoolTapijt</v>
      </c>
      <c r="C1087" s="69" t="s">
        <v>427</v>
      </c>
      <c r="D1087" s="70" t="s">
        <v>811</v>
      </c>
      <c r="E1087" s="71" t="s">
        <v>495</v>
      </c>
      <c r="F1087" s="79" t="s">
        <v>503</v>
      </c>
      <c r="G1087" s="73" t="s">
        <v>353</v>
      </c>
      <c r="H1087" s="73" t="s">
        <v>25</v>
      </c>
      <c r="I1087" s="73" t="s">
        <v>14</v>
      </c>
      <c r="J1087" s="73" t="s">
        <v>14</v>
      </c>
      <c r="K1087" s="74">
        <v>16.399999999999999</v>
      </c>
      <c r="L1087" s="157">
        <v>40</v>
      </c>
      <c r="M1087" s="158" t="s">
        <v>877</v>
      </c>
      <c r="N1087" s="158">
        <f>IF(Tabel3[[#This Row],[Uitvoerings-
momenten]]=0,0,Tabel3[[#This Row],[M2 vloer ]])</f>
        <v>16.399999999999999</v>
      </c>
      <c r="O10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7" s="151">
        <f>Tabel3[[#This Row],[M2 vloer ]]*Tabel3[[#This Row],[Uitvoerings-
momenten]]</f>
        <v>1967.9999999999998</v>
      </c>
      <c r="Q1087" s="165">
        <f>VLOOKUP(Tabel3[[#This Row],[Frequentie]],Transformatie!$B$4:$D$12,3,0)</f>
        <v>8</v>
      </c>
      <c r="R1087" s="26">
        <f>IF(Tabel3[[#This Row],[M2 op basis van uitvoeringsmomenten]]=0,0,VLOOKUP(Tabel3[[#This Row],[Ruimte categorie]],'4. Normen &amp; Tarieven'!$C$8:$L$27,Tabel3[[#This Row],[Transformatie]],0))</f>
        <v>90</v>
      </c>
      <c r="S1087" s="26"/>
      <c r="T1087" s="26"/>
      <c r="U1087" s="26"/>
      <c r="V1087" s="172">
        <f>IF(Tabel3[[#This Row],[Prestatienorm inschrijver]]=0,0,Tabel3[[#This Row],[M2 op basis van uitvoeringsmomenten]]/Tabel3[[#This Row],[Prestatienorm inschrijver]])</f>
        <v>21.866666666666664</v>
      </c>
      <c r="W1087" s="174">
        <f>Tabel3[[#This Row],[Aantal uur per jaar]]*$V$4</f>
        <v>21.866666666666664</v>
      </c>
      <c r="X1087" s="76"/>
    </row>
    <row r="1088" spans="1:24" ht="14.1" customHeight="1" x14ac:dyDescent="0.25">
      <c r="A1088" s="210" t="str">
        <f>_xlfn.CONCAT(Tabel3[[#This Row],[Locatie]],Tabel3[[#This Row],[Vloergroep]])</f>
        <v>PraktijkschoolTapijt</v>
      </c>
      <c r="C1088" s="69" t="s">
        <v>427</v>
      </c>
      <c r="D1088" s="70" t="s">
        <v>811</v>
      </c>
      <c r="E1088" s="71" t="s">
        <v>495</v>
      </c>
      <c r="F1088" s="79" t="s">
        <v>504</v>
      </c>
      <c r="G1088" s="73" t="s">
        <v>39</v>
      </c>
      <c r="H1088" s="73" t="s">
        <v>25</v>
      </c>
      <c r="I1088" s="73" t="s">
        <v>14</v>
      </c>
      <c r="J1088" s="73" t="s">
        <v>14</v>
      </c>
      <c r="K1088" s="74">
        <v>16.399999999999999</v>
      </c>
      <c r="L1088" s="157">
        <v>40</v>
      </c>
      <c r="M1088" s="158" t="s">
        <v>877</v>
      </c>
      <c r="N1088" s="158">
        <f>IF(Tabel3[[#This Row],[Uitvoerings-
momenten]]=0,0,Tabel3[[#This Row],[M2 vloer ]])</f>
        <v>16.399999999999999</v>
      </c>
      <c r="O10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8" s="151">
        <f>Tabel3[[#This Row],[M2 vloer ]]*Tabel3[[#This Row],[Uitvoerings-
momenten]]</f>
        <v>1967.9999999999998</v>
      </c>
      <c r="Q1088" s="165">
        <f>VLOOKUP(Tabel3[[#This Row],[Frequentie]],Transformatie!$B$4:$D$12,3,0)</f>
        <v>8</v>
      </c>
      <c r="R1088" s="26">
        <f>IF(Tabel3[[#This Row],[M2 op basis van uitvoeringsmomenten]]=0,0,VLOOKUP(Tabel3[[#This Row],[Ruimte categorie]],'4. Normen &amp; Tarieven'!$C$8:$L$27,Tabel3[[#This Row],[Transformatie]],0))</f>
        <v>90</v>
      </c>
      <c r="S1088" s="26"/>
      <c r="T1088" s="26"/>
      <c r="U1088" s="26"/>
      <c r="V1088" s="172">
        <f>IF(Tabel3[[#This Row],[Prestatienorm inschrijver]]=0,0,Tabel3[[#This Row],[M2 op basis van uitvoeringsmomenten]]/Tabel3[[#This Row],[Prestatienorm inschrijver]])</f>
        <v>21.866666666666664</v>
      </c>
      <c r="W1088" s="174">
        <f>Tabel3[[#This Row],[Aantal uur per jaar]]*$V$4</f>
        <v>21.866666666666664</v>
      </c>
      <c r="X1088" s="76"/>
    </row>
    <row r="1089" spans="1:24" ht="14.1" customHeight="1" x14ac:dyDescent="0.25">
      <c r="A1089" s="210" t="str">
        <f>_xlfn.CONCAT(Tabel3[[#This Row],[Locatie]],Tabel3[[#This Row],[Vloergroep]])</f>
        <v>PraktijkschoolTapijt</v>
      </c>
      <c r="C1089" s="69" t="s">
        <v>427</v>
      </c>
      <c r="D1089" s="70" t="s">
        <v>811</v>
      </c>
      <c r="E1089" s="71" t="s">
        <v>495</v>
      </c>
      <c r="F1089" s="79" t="s">
        <v>505</v>
      </c>
      <c r="G1089" s="73" t="s">
        <v>35</v>
      </c>
      <c r="H1089" s="73" t="s">
        <v>25</v>
      </c>
      <c r="I1089" s="73" t="s">
        <v>14</v>
      </c>
      <c r="J1089" s="73" t="s">
        <v>14</v>
      </c>
      <c r="K1089" s="74">
        <v>28.9</v>
      </c>
      <c r="L1089" s="157">
        <v>40</v>
      </c>
      <c r="M1089" s="158" t="s">
        <v>877</v>
      </c>
      <c r="N1089" s="158">
        <f>IF(Tabel3[[#This Row],[Uitvoerings-
momenten]]=0,0,Tabel3[[#This Row],[M2 vloer ]])</f>
        <v>28.9</v>
      </c>
      <c r="O10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9" s="151">
        <f>Tabel3[[#This Row],[M2 vloer ]]*Tabel3[[#This Row],[Uitvoerings-
momenten]]</f>
        <v>3468</v>
      </c>
      <c r="Q1089" s="165">
        <f>VLOOKUP(Tabel3[[#This Row],[Frequentie]],Transformatie!$B$4:$D$12,3,0)</f>
        <v>8</v>
      </c>
      <c r="R1089" s="26">
        <f>IF(Tabel3[[#This Row],[M2 op basis van uitvoeringsmomenten]]=0,0,VLOOKUP(Tabel3[[#This Row],[Ruimte categorie]],'4. Normen &amp; Tarieven'!$C$8:$L$27,Tabel3[[#This Row],[Transformatie]],0))</f>
        <v>90</v>
      </c>
      <c r="S1089" s="26"/>
      <c r="T1089" s="26"/>
      <c r="U1089" s="26"/>
      <c r="V1089" s="172">
        <f>IF(Tabel3[[#This Row],[Prestatienorm inschrijver]]=0,0,Tabel3[[#This Row],[M2 op basis van uitvoeringsmomenten]]/Tabel3[[#This Row],[Prestatienorm inschrijver]])</f>
        <v>38.533333333333331</v>
      </c>
      <c r="W1089" s="174">
        <f>Tabel3[[#This Row],[Aantal uur per jaar]]*$V$4</f>
        <v>38.533333333333331</v>
      </c>
      <c r="X1089" s="76"/>
    </row>
    <row r="1090" spans="1:24" ht="14.1" customHeight="1" x14ac:dyDescent="0.25">
      <c r="A1090" s="210" t="str">
        <f>_xlfn.CONCAT(Tabel3[[#This Row],[Locatie]],Tabel3[[#This Row],[Vloergroep]])</f>
        <v>PraktijkschoolHarde vloer</v>
      </c>
      <c r="C1090" s="69" t="s">
        <v>427</v>
      </c>
      <c r="D1090" s="70" t="s">
        <v>811</v>
      </c>
      <c r="E1090" s="71" t="s">
        <v>495</v>
      </c>
      <c r="F1090" s="79" t="s">
        <v>506</v>
      </c>
      <c r="G1090" s="73" t="s">
        <v>68</v>
      </c>
      <c r="H1090" s="73" t="s">
        <v>762</v>
      </c>
      <c r="I1090" s="79" t="s">
        <v>11</v>
      </c>
      <c r="J1090" s="73" t="s">
        <v>902</v>
      </c>
      <c r="K1090" s="74">
        <v>15.5</v>
      </c>
      <c r="L1090" s="157">
        <v>40</v>
      </c>
      <c r="M1090" s="158" t="s">
        <v>879</v>
      </c>
      <c r="N1090" s="158">
        <f>IF(Tabel3[[#This Row],[Uitvoerings-
momenten]]=0,0,Tabel3[[#This Row],[M2 vloer ]])</f>
        <v>15.5</v>
      </c>
      <c r="O10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0" s="151">
        <f>Tabel3[[#This Row],[M2 vloer ]]*Tabel3[[#This Row],[Uitvoerings-
momenten]]</f>
        <v>3100</v>
      </c>
      <c r="Q1090" s="165">
        <f>VLOOKUP(Tabel3[[#This Row],[Frequentie]],Transformatie!$B$4:$D$12,3,0)</f>
        <v>10</v>
      </c>
      <c r="R1090" s="26">
        <f>IF(Tabel3[[#This Row],[M2 op basis van uitvoeringsmomenten]]=0,0,VLOOKUP(Tabel3[[#This Row],[Ruimte categorie]],'4. Normen &amp; Tarieven'!$C$8:$L$27,Tabel3[[#This Row],[Transformatie]],0))</f>
        <v>100</v>
      </c>
      <c r="S1090" s="26"/>
      <c r="T1090" s="26"/>
      <c r="U1090" s="26"/>
      <c r="V1090" s="172">
        <f>IF(Tabel3[[#This Row],[Prestatienorm inschrijver]]=0,0,Tabel3[[#This Row],[M2 op basis van uitvoeringsmomenten]]/Tabel3[[#This Row],[Prestatienorm inschrijver]])</f>
        <v>31</v>
      </c>
      <c r="W1090" s="174">
        <f>Tabel3[[#This Row],[Aantal uur per jaar]]*$V$4</f>
        <v>31</v>
      </c>
      <c r="X1090" s="76"/>
    </row>
    <row r="1091" spans="1:24" ht="14.1" customHeight="1" x14ac:dyDescent="0.25">
      <c r="A1091" s="210" t="str">
        <f>_xlfn.CONCAT(Tabel3[[#This Row],[Locatie]],Tabel3[[#This Row],[Vloergroep]])</f>
        <v>PraktijkschoolHarde vloer</v>
      </c>
      <c r="C1091" s="69" t="s">
        <v>427</v>
      </c>
      <c r="D1091" s="70" t="s">
        <v>811</v>
      </c>
      <c r="E1091" s="71" t="s">
        <v>495</v>
      </c>
      <c r="F1091" s="79" t="s">
        <v>507</v>
      </c>
      <c r="G1091" s="73" t="s">
        <v>68</v>
      </c>
      <c r="H1091" s="73" t="s">
        <v>762</v>
      </c>
      <c r="I1091" s="79" t="s">
        <v>11</v>
      </c>
      <c r="J1091" s="73" t="s">
        <v>902</v>
      </c>
      <c r="K1091" s="74">
        <v>15.5</v>
      </c>
      <c r="L1091" s="157">
        <v>40</v>
      </c>
      <c r="M1091" s="158" t="s">
        <v>879</v>
      </c>
      <c r="N1091" s="158">
        <f>IF(Tabel3[[#This Row],[Uitvoerings-
momenten]]=0,0,Tabel3[[#This Row],[M2 vloer ]])</f>
        <v>15.5</v>
      </c>
      <c r="O10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1" s="151">
        <f>Tabel3[[#This Row],[M2 vloer ]]*Tabel3[[#This Row],[Uitvoerings-
momenten]]</f>
        <v>3100</v>
      </c>
      <c r="Q1091" s="165">
        <f>VLOOKUP(Tabel3[[#This Row],[Frequentie]],Transformatie!$B$4:$D$12,3,0)</f>
        <v>10</v>
      </c>
      <c r="R1091" s="26">
        <f>IF(Tabel3[[#This Row],[M2 op basis van uitvoeringsmomenten]]=0,0,VLOOKUP(Tabel3[[#This Row],[Ruimte categorie]],'4. Normen &amp; Tarieven'!$C$8:$L$27,Tabel3[[#This Row],[Transformatie]],0))</f>
        <v>100</v>
      </c>
      <c r="S1091" s="26"/>
      <c r="T1091" s="26"/>
      <c r="U1091" s="26"/>
      <c r="V1091" s="172">
        <f>IF(Tabel3[[#This Row],[Prestatienorm inschrijver]]=0,0,Tabel3[[#This Row],[M2 op basis van uitvoeringsmomenten]]/Tabel3[[#This Row],[Prestatienorm inschrijver]])</f>
        <v>31</v>
      </c>
      <c r="W1091" s="174">
        <f>Tabel3[[#This Row],[Aantal uur per jaar]]*$V$4</f>
        <v>31</v>
      </c>
      <c r="X1091" s="76"/>
    </row>
    <row r="1092" spans="1:24" ht="14.1" customHeight="1" x14ac:dyDescent="0.25">
      <c r="A1092" s="210" t="str">
        <f>_xlfn.CONCAT(Tabel3[[#This Row],[Locatie]],Tabel3[[#This Row],[Vloergroep]])</f>
        <v>PraktijkschoolHarde vloer</v>
      </c>
      <c r="C1092" s="69" t="s">
        <v>427</v>
      </c>
      <c r="D1092" s="70" t="s">
        <v>811</v>
      </c>
      <c r="E1092" s="71" t="s">
        <v>8</v>
      </c>
      <c r="F1092" s="79" t="s">
        <v>508</v>
      </c>
      <c r="G1092" s="79" t="s">
        <v>139</v>
      </c>
      <c r="H1092" s="73" t="s">
        <v>770</v>
      </c>
      <c r="I1092" s="79" t="s">
        <v>509</v>
      </c>
      <c r="J1092" s="73" t="s">
        <v>902</v>
      </c>
      <c r="K1092" s="74">
        <v>173.3</v>
      </c>
      <c r="L1092" s="157">
        <v>40</v>
      </c>
      <c r="M1092" s="158" t="s">
        <v>875</v>
      </c>
      <c r="N1092" s="158">
        <f>IF(Tabel3[[#This Row],[Uitvoerings-
momenten]]=0,0,Tabel3[[#This Row],[M2 vloer ]])</f>
        <v>173.3</v>
      </c>
      <c r="O10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2" s="151">
        <f>Tabel3[[#This Row],[M2 vloer ]]*Tabel3[[#This Row],[Uitvoerings-
momenten]]</f>
        <v>6932</v>
      </c>
      <c r="Q1092" s="165">
        <f>VLOOKUP(Tabel3[[#This Row],[Frequentie]],Transformatie!$B$4:$D$12,3,0)</f>
        <v>6</v>
      </c>
      <c r="R1092" s="26">
        <f>IF(Tabel3[[#This Row],[M2 op basis van uitvoeringsmomenten]]=0,0,VLOOKUP(Tabel3[[#This Row],[Ruimte categorie]],'4. Normen &amp; Tarieven'!$C$8:$L$27,Tabel3[[#This Row],[Transformatie]],0))</f>
        <v>100</v>
      </c>
      <c r="S1092" s="26"/>
      <c r="T1092" s="26"/>
      <c r="U1092" s="26"/>
      <c r="V1092" s="172">
        <f>IF(Tabel3[[#This Row],[Prestatienorm inschrijver]]=0,0,Tabel3[[#This Row],[M2 op basis van uitvoeringsmomenten]]/Tabel3[[#This Row],[Prestatienorm inschrijver]])</f>
        <v>69.319999999999993</v>
      </c>
      <c r="W1092" s="174">
        <f>Tabel3[[#This Row],[Aantal uur per jaar]]*$V$4</f>
        <v>69.319999999999993</v>
      </c>
      <c r="X1092" s="76" t="s">
        <v>460</v>
      </c>
    </row>
    <row r="1093" spans="1:24" ht="14.1" customHeight="1" x14ac:dyDescent="0.25">
      <c r="A1093" s="210" t="str">
        <f>_xlfn.CONCAT(Tabel3[[#This Row],[Locatie]],Tabel3[[#This Row],[Vloergroep]])</f>
        <v>PraktijkschoolLino</v>
      </c>
      <c r="C1093" s="69" t="s">
        <v>427</v>
      </c>
      <c r="D1093" s="70" t="s">
        <v>811</v>
      </c>
      <c r="E1093" s="71" t="s">
        <v>8</v>
      </c>
      <c r="F1093" s="79" t="s">
        <v>510</v>
      </c>
      <c r="G1093" s="79" t="s">
        <v>412</v>
      </c>
      <c r="H1093" s="73" t="s">
        <v>761</v>
      </c>
      <c r="I1093" s="79" t="s">
        <v>17</v>
      </c>
      <c r="J1093" s="73" t="s">
        <v>903</v>
      </c>
      <c r="K1093" s="74">
        <v>2.1</v>
      </c>
      <c r="L1093" s="157">
        <v>40</v>
      </c>
      <c r="M1093" s="158" t="s">
        <v>879</v>
      </c>
      <c r="N1093" s="158">
        <f>IF(Tabel3[[#This Row],[Uitvoerings-
momenten]]=0,0,Tabel3[[#This Row],[M2 vloer ]])</f>
        <v>2.1</v>
      </c>
      <c r="O10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3" s="151">
        <f>Tabel3[[#This Row],[M2 vloer ]]*Tabel3[[#This Row],[Uitvoerings-
momenten]]</f>
        <v>420</v>
      </c>
      <c r="Q1093" s="165">
        <f>VLOOKUP(Tabel3[[#This Row],[Frequentie]],Transformatie!$B$4:$D$12,3,0)</f>
        <v>10</v>
      </c>
      <c r="R1093" s="26">
        <f>IF(Tabel3[[#This Row],[M2 op basis van uitvoeringsmomenten]]=0,0,VLOOKUP(Tabel3[[#This Row],[Ruimte categorie]],'4. Normen &amp; Tarieven'!$C$8:$L$27,Tabel3[[#This Row],[Transformatie]],0))</f>
        <v>100</v>
      </c>
      <c r="S1093" s="26"/>
      <c r="T1093" s="26"/>
      <c r="U1093" s="26"/>
      <c r="V1093" s="172">
        <f>IF(Tabel3[[#This Row],[Prestatienorm inschrijver]]=0,0,Tabel3[[#This Row],[M2 op basis van uitvoeringsmomenten]]/Tabel3[[#This Row],[Prestatienorm inschrijver]])</f>
        <v>4.2</v>
      </c>
      <c r="W1093" s="174">
        <f>Tabel3[[#This Row],[Aantal uur per jaar]]*$V$4</f>
        <v>4.2</v>
      </c>
      <c r="X1093" s="76"/>
    </row>
    <row r="1094" spans="1:24" ht="14.1" customHeight="1" x14ac:dyDescent="0.25">
      <c r="A1094" s="210" t="str">
        <f>_xlfn.CONCAT(Tabel3[[#This Row],[Locatie]],Tabel3[[#This Row],[Vloergroep]])</f>
        <v>PraktijkschoolLino</v>
      </c>
      <c r="C1094" s="69" t="s">
        <v>427</v>
      </c>
      <c r="D1094" s="70" t="s">
        <v>811</v>
      </c>
      <c r="E1094" s="71" t="s">
        <v>8</v>
      </c>
      <c r="F1094" s="79" t="s">
        <v>511</v>
      </c>
      <c r="G1094" s="73" t="s">
        <v>51</v>
      </c>
      <c r="H1094" s="73" t="s">
        <v>756</v>
      </c>
      <c r="I1094" s="79" t="s">
        <v>17</v>
      </c>
      <c r="J1094" s="73" t="s">
        <v>903</v>
      </c>
      <c r="K1094" s="74">
        <v>4.8</v>
      </c>
      <c r="L1094" s="157">
        <v>40</v>
      </c>
      <c r="M1094" s="158" t="s">
        <v>886</v>
      </c>
      <c r="N1094" s="158">
        <f>IF(Tabel3[[#This Row],[Uitvoerings-
momenten]]=0,0,Tabel3[[#This Row],[M2 vloer ]])</f>
        <v>0</v>
      </c>
      <c r="O10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4" s="151">
        <f>Tabel3[[#This Row],[M2 vloer ]]*Tabel3[[#This Row],[Uitvoerings-
momenten]]</f>
        <v>0</v>
      </c>
      <c r="Q1094" s="165">
        <f>VLOOKUP(Tabel3[[#This Row],[Frequentie]],Transformatie!$B$4:$D$12,3,0)</f>
        <v>0</v>
      </c>
      <c r="R1094" s="26">
        <f>IF(Tabel3[[#This Row],[M2 op basis van uitvoeringsmomenten]]=0,0,VLOOKUP(Tabel3[[#This Row],[Ruimte categorie]],'4. Normen &amp; Tarieven'!$C$8:$L$27,Tabel3[[#This Row],[Transformatie]],0))</f>
        <v>0</v>
      </c>
      <c r="S1094" s="26"/>
      <c r="T1094" s="26"/>
      <c r="U1094" s="26"/>
      <c r="V1094" s="172">
        <f>IF(Tabel3[[#This Row],[Prestatienorm inschrijver]]=0,0,Tabel3[[#This Row],[M2 op basis van uitvoeringsmomenten]]/Tabel3[[#This Row],[Prestatienorm inschrijver]])</f>
        <v>0</v>
      </c>
      <c r="W1094" s="174">
        <f>Tabel3[[#This Row],[Aantal uur per jaar]]*$V$4</f>
        <v>0</v>
      </c>
      <c r="X1094" s="76"/>
    </row>
    <row r="1095" spans="1:24" ht="14.1" customHeight="1" x14ac:dyDescent="0.25">
      <c r="A1095" s="210" t="str">
        <f>_xlfn.CONCAT(Tabel3[[#This Row],[Locatie]],Tabel3[[#This Row],[Vloergroep]])</f>
        <v>PraktijkschoolLino</v>
      </c>
      <c r="C1095" s="69" t="s">
        <v>427</v>
      </c>
      <c r="D1095" s="70" t="s">
        <v>811</v>
      </c>
      <c r="E1095" s="71" t="s">
        <v>8</v>
      </c>
      <c r="F1095" s="79" t="s">
        <v>512</v>
      </c>
      <c r="G1095" s="73" t="s">
        <v>513</v>
      </c>
      <c r="H1095" s="73" t="s">
        <v>761</v>
      </c>
      <c r="I1095" s="79" t="s">
        <v>17</v>
      </c>
      <c r="J1095" s="73" t="s">
        <v>903</v>
      </c>
      <c r="K1095" s="74">
        <v>15.2</v>
      </c>
      <c r="L1095" s="157">
        <v>40</v>
      </c>
      <c r="M1095" s="158" t="s">
        <v>879</v>
      </c>
      <c r="N1095" s="158">
        <f>IF(Tabel3[[#This Row],[Uitvoerings-
momenten]]=0,0,Tabel3[[#This Row],[M2 vloer ]])</f>
        <v>15.2</v>
      </c>
      <c r="O10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5" s="151">
        <f>Tabel3[[#This Row],[M2 vloer ]]*Tabel3[[#This Row],[Uitvoerings-
momenten]]</f>
        <v>3040</v>
      </c>
      <c r="Q1095" s="165">
        <f>VLOOKUP(Tabel3[[#This Row],[Frequentie]],Transformatie!$B$4:$D$12,3,0)</f>
        <v>10</v>
      </c>
      <c r="R1095" s="26">
        <f>IF(Tabel3[[#This Row],[M2 op basis van uitvoeringsmomenten]]=0,0,VLOOKUP(Tabel3[[#This Row],[Ruimte categorie]],'4. Normen &amp; Tarieven'!$C$8:$L$27,Tabel3[[#This Row],[Transformatie]],0))</f>
        <v>100</v>
      </c>
      <c r="S1095" s="26"/>
      <c r="T1095" s="26"/>
      <c r="U1095" s="26"/>
      <c r="V1095" s="172">
        <f>IF(Tabel3[[#This Row],[Prestatienorm inschrijver]]=0,0,Tabel3[[#This Row],[M2 op basis van uitvoeringsmomenten]]/Tabel3[[#This Row],[Prestatienorm inschrijver]])</f>
        <v>30.4</v>
      </c>
      <c r="W1095" s="174">
        <f>Tabel3[[#This Row],[Aantal uur per jaar]]*$V$4</f>
        <v>30.4</v>
      </c>
      <c r="X1095" s="76"/>
    </row>
    <row r="1096" spans="1:24" ht="14.1" customHeight="1" x14ac:dyDescent="0.25">
      <c r="A1096" s="210" t="str">
        <f>_xlfn.CONCAT(Tabel3[[#This Row],[Locatie]],Tabel3[[#This Row],[Vloergroep]])</f>
        <v>PraktijkschoolHarde vloer</v>
      </c>
      <c r="C1096" s="69" t="s">
        <v>427</v>
      </c>
      <c r="D1096" s="70" t="s">
        <v>811</v>
      </c>
      <c r="E1096" s="71" t="s">
        <v>8</v>
      </c>
      <c r="F1096" s="79" t="s">
        <v>514</v>
      </c>
      <c r="G1096" s="73" t="s">
        <v>21</v>
      </c>
      <c r="H1096" s="73" t="s">
        <v>781</v>
      </c>
      <c r="I1096" s="79" t="s">
        <v>93</v>
      </c>
      <c r="J1096" s="73" t="s">
        <v>902</v>
      </c>
      <c r="K1096" s="74">
        <v>7.1</v>
      </c>
      <c r="L1096" s="157">
        <v>40</v>
      </c>
      <c r="M1096" s="158" t="s">
        <v>879</v>
      </c>
      <c r="N1096" s="158">
        <f>IF(Tabel3[[#This Row],[Uitvoerings-
momenten]]=0,0,Tabel3[[#This Row],[M2 vloer ]])</f>
        <v>7.1</v>
      </c>
      <c r="O10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6" s="151">
        <f>Tabel3[[#This Row],[M2 vloer ]]*Tabel3[[#This Row],[Uitvoerings-
momenten]]</f>
        <v>1420</v>
      </c>
      <c r="Q1096" s="165">
        <f>VLOOKUP(Tabel3[[#This Row],[Frequentie]],Transformatie!$B$4:$D$12,3,0)</f>
        <v>10</v>
      </c>
      <c r="R1096" s="26">
        <f>IF(Tabel3[[#This Row],[M2 op basis van uitvoeringsmomenten]]=0,0,VLOOKUP(Tabel3[[#This Row],[Ruimte categorie]],'4. Normen &amp; Tarieven'!$C$8:$L$27,Tabel3[[#This Row],[Transformatie]],0))</f>
        <v>100</v>
      </c>
      <c r="S1096" s="26"/>
      <c r="T1096" s="26"/>
      <c r="U1096" s="26"/>
      <c r="V1096" s="172">
        <f>IF(Tabel3[[#This Row],[Prestatienorm inschrijver]]=0,0,Tabel3[[#This Row],[M2 op basis van uitvoeringsmomenten]]/Tabel3[[#This Row],[Prestatienorm inschrijver]])</f>
        <v>14.2</v>
      </c>
      <c r="W1096" s="174">
        <f>Tabel3[[#This Row],[Aantal uur per jaar]]*$V$4</f>
        <v>14.2</v>
      </c>
      <c r="X1096" s="76"/>
    </row>
    <row r="1097" spans="1:24" ht="14.1" customHeight="1" x14ac:dyDescent="0.25">
      <c r="A1097" s="210" t="str">
        <f>_xlfn.CONCAT(Tabel3[[#This Row],[Locatie]],Tabel3[[#This Row],[Vloergroep]])</f>
        <v>PraktijkschoolHarde vloer</v>
      </c>
      <c r="C1097" s="69" t="s">
        <v>427</v>
      </c>
      <c r="D1097" s="70" t="s">
        <v>811</v>
      </c>
      <c r="E1097" s="71" t="s">
        <v>8</v>
      </c>
      <c r="F1097" s="79" t="s">
        <v>515</v>
      </c>
      <c r="G1097" s="73" t="s">
        <v>115</v>
      </c>
      <c r="H1097" s="73" t="s">
        <v>756</v>
      </c>
      <c r="I1097" s="79" t="s">
        <v>93</v>
      </c>
      <c r="J1097" s="73" t="s">
        <v>902</v>
      </c>
      <c r="K1097" s="74">
        <v>2.7</v>
      </c>
      <c r="L1097" s="157">
        <v>40</v>
      </c>
      <c r="M1097" s="158" t="s">
        <v>886</v>
      </c>
      <c r="N1097" s="158">
        <f>IF(Tabel3[[#This Row],[Uitvoerings-
momenten]]=0,0,Tabel3[[#This Row],[M2 vloer ]])</f>
        <v>0</v>
      </c>
      <c r="O10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7" s="151">
        <f>Tabel3[[#This Row],[M2 vloer ]]*Tabel3[[#This Row],[Uitvoerings-
momenten]]</f>
        <v>0</v>
      </c>
      <c r="Q1097" s="165">
        <f>VLOOKUP(Tabel3[[#This Row],[Frequentie]],Transformatie!$B$4:$D$12,3,0)</f>
        <v>0</v>
      </c>
      <c r="R1097" s="26">
        <f>IF(Tabel3[[#This Row],[M2 op basis van uitvoeringsmomenten]]=0,0,VLOOKUP(Tabel3[[#This Row],[Ruimte categorie]],'4. Normen &amp; Tarieven'!$C$8:$L$27,Tabel3[[#This Row],[Transformatie]],0))</f>
        <v>0</v>
      </c>
      <c r="S1097" s="26"/>
      <c r="T1097" s="26"/>
      <c r="U1097" s="26"/>
      <c r="V1097" s="172">
        <f>IF(Tabel3[[#This Row],[Prestatienorm inschrijver]]=0,0,Tabel3[[#This Row],[M2 op basis van uitvoeringsmomenten]]/Tabel3[[#This Row],[Prestatienorm inschrijver]])</f>
        <v>0</v>
      </c>
      <c r="W1097" s="174">
        <f>Tabel3[[#This Row],[Aantal uur per jaar]]*$V$4</f>
        <v>0</v>
      </c>
      <c r="X1097" s="76"/>
    </row>
    <row r="1098" spans="1:24" ht="14.1" customHeight="1" x14ac:dyDescent="0.25">
      <c r="A1098" s="210" t="str">
        <f>_xlfn.CONCAT(Tabel3[[#This Row],[Locatie]],Tabel3[[#This Row],[Vloergroep]])</f>
        <v>PraktijkschoolHarde vloer</v>
      </c>
      <c r="C1098" s="69" t="s">
        <v>427</v>
      </c>
      <c r="D1098" s="70" t="s">
        <v>811</v>
      </c>
      <c r="E1098" s="71" t="s">
        <v>8</v>
      </c>
      <c r="F1098" s="79" t="s">
        <v>516</v>
      </c>
      <c r="G1098" s="73" t="s">
        <v>21</v>
      </c>
      <c r="H1098" s="73" t="s">
        <v>781</v>
      </c>
      <c r="I1098" s="79" t="s">
        <v>93</v>
      </c>
      <c r="J1098" s="73" t="s">
        <v>902</v>
      </c>
      <c r="K1098" s="74">
        <v>12.1</v>
      </c>
      <c r="L1098" s="157">
        <v>40</v>
      </c>
      <c r="M1098" s="158" t="s">
        <v>879</v>
      </c>
      <c r="N1098" s="158">
        <f>IF(Tabel3[[#This Row],[Uitvoerings-
momenten]]=0,0,Tabel3[[#This Row],[M2 vloer ]])</f>
        <v>12.1</v>
      </c>
      <c r="O10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8" s="151">
        <f>Tabel3[[#This Row],[M2 vloer ]]*Tabel3[[#This Row],[Uitvoerings-
momenten]]</f>
        <v>2420</v>
      </c>
      <c r="Q1098" s="165">
        <f>VLOOKUP(Tabel3[[#This Row],[Frequentie]],Transformatie!$B$4:$D$12,3,0)</f>
        <v>10</v>
      </c>
      <c r="R1098" s="26">
        <f>IF(Tabel3[[#This Row],[M2 op basis van uitvoeringsmomenten]]=0,0,VLOOKUP(Tabel3[[#This Row],[Ruimte categorie]],'4. Normen &amp; Tarieven'!$C$8:$L$27,Tabel3[[#This Row],[Transformatie]],0))</f>
        <v>100</v>
      </c>
      <c r="S1098" s="26"/>
      <c r="T1098" s="26"/>
      <c r="U1098" s="26"/>
      <c r="V1098" s="172">
        <f>IF(Tabel3[[#This Row],[Prestatienorm inschrijver]]=0,0,Tabel3[[#This Row],[M2 op basis van uitvoeringsmomenten]]/Tabel3[[#This Row],[Prestatienorm inschrijver]])</f>
        <v>24.2</v>
      </c>
      <c r="W1098" s="174">
        <f>Tabel3[[#This Row],[Aantal uur per jaar]]*$V$4</f>
        <v>24.2</v>
      </c>
      <c r="X1098" s="76"/>
    </row>
    <row r="1099" spans="1:24" ht="14.1" customHeight="1" x14ac:dyDescent="0.25">
      <c r="A1099" s="210" t="str">
        <f>_xlfn.CONCAT(Tabel3[[#This Row],[Locatie]],Tabel3[[#This Row],[Vloergroep]])</f>
        <v>PraktijkschoolHarde vloer</v>
      </c>
      <c r="C1099" s="69" t="s">
        <v>427</v>
      </c>
      <c r="D1099" s="70" t="s">
        <v>811</v>
      </c>
      <c r="E1099" s="71" t="s">
        <v>8</v>
      </c>
      <c r="F1099" s="79" t="s">
        <v>517</v>
      </c>
      <c r="G1099" s="79" t="s">
        <v>139</v>
      </c>
      <c r="H1099" s="73" t="s">
        <v>770</v>
      </c>
      <c r="I1099" s="79" t="s">
        <v>509</v>
      </c>
      <c r="J1099" s="73" t="s">
        <v>902</v>
      </c>
      <c r="K1099" s="74">
        <v>26.9</v>
      </c>
      <c r="L1099" s="157">
        <v>40</v>
      </c>
      <c r="M1099" s="158" t="s">
        <v>875</v>
      </c>
      <c r="N1099" s="158">
        <f>IF(Tabel3[[#This Row],[Uitvoerings-
momenten]]=0,0,Tabel3[[#This Row],[M2 vloer ]])</f>
        <v>26.9</v>
      </c>
      <c r="O10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9" s="151">
        <f>Tabel3[[#This Row],[M2 vloer ]]*Tabel3[[#This Row],[Uitvoerings-
momenten]]</f>
        <v>1076</v>
      </c>
      <c r="Q1099" s="165">
        <f>VLOOKUP(Tabel3[[#This Row],[Frequentie]],Transformatie!$B$4:$D$12,3,0)</f>
        <v>6</v>
      </c>
      <c r="R1099" s="26">
        <f>IF(Tabel3[[#This Row],[M2 op basis van uitvoeringsmomenten]]=0,0,VLOOKUP(Tabel3[[#This Row],[Ruimte categorie]],'4. Normen &amp; Tarieven'!$C$8:$L$27,Tabel3[[#This Row],[Transformatie]],0))</f>
        <v>100</v>
      </c>
      <c r="S1099" s="26"/>
      <c r="T1099" s="26"/>
      <c r="U1099" s="26"/>
      <c r="V1099" s="172">
        <f>IF(Tabel3[[#This Row],[Prestatienorm inschrijver]]=0,0,Tabel3[[#This Row],[M2 op basis van uitvoeringsmomenten]]/Tabel3[[#This Row],[Prestatienorm inschrijver]])</f>
        <v>10.76</v>
      </c>
      <c r="W1099" s="174">
        <f>Tabel3[[#This Row],[Aantal uur per jaar]]*$V$4</f>
        <v>10.76</v>
      </c>
      <c r="X1099" s="76" t="s">
        <v>460</v>
      </c>
    </row>
    <row r="1100" spans="1:24" ht="14.1" customHeight="1" x14ac:dyDescent="0.25">
      <c r="A1100" s="210" t="str">
        <f>_xlfn.CONCAT(Tabel3[[#This Row],[Locatie]],Tabel3[[#This Row],[Vloergroep]])</f>
        <v>PraktijkschoolLino</v>
      </c>
      <c r="C1100" s="69" t="s">
        <v>427</v>
      </c>
      <c r="D1100" s="70" t="s">
        <v>811</v>
      </c>
      <c r="E1100" s="71" t="s">
        <v>8</v>
      </c>
      <c r="F1100" s="79" t="s">
        <v>518</v>
      </c>
      <c r="G1100" s="70" t="s">
        <v>19</v>
      </c>
      <c r="H1100" s="73" t="s">
        <v>761</v>
      </c>
      <c r="I1100" s="79" t="s">
        <v>17</v>
      </c>
      <c r="J1100" s="73" t="s">
        <v>903</v>
      </c>
      <c r="K1100" s="74">
        <v>43.4</v>
      </c>
      <c r="L1100" s="157">
        <v>40</v>
      </c>
      <c r="M1100" s="158" t="s">
        <v>879</v>
      </c>
      <c r="N1100" s="158">
        <f>IF(Tabel3[[#This Row],[Uitvoerings-
momenten]]=0,0,Tabel3[[#This Row],[M2 vloer ]])</f>
        <v>43.4</v>
      </c>
      <c r="O1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0" s="151">
        <f>Tabel3[[#This Row],[M2 vloer ]]*Tabel3[[#This Row],[Uitvoerings-
momenten]]</f>
        <v>8680</v>
      </c>
      <c r="Q1100" s="165">
        <f>VLOOKUP(Tabel3[[#This Row],[Frequentie]],Transformatie!$B$4:$D$12,3,0)</f>
        <v>10</v>
      </c>
      <c r="R1100" s="26">
        <f>IF(Tabel3[[#This Row],[M2 op basis van uitvoeringsmomenten]]=0,0,VLOOKUP(Tabel3[[#This Row],[Ruimte categorie]],'4. Normen &amp; Tarieven'!$C$8:$L$27,Tabel3[[#This Row],[Transformatie]],0))</f>
        <v>100</v>
      </c>
      <c r="S1100" s="26"/>
      <c r="T1100" s="26"/>
      <c r="U1100" s="26"/>
      <c r="V1100" s="172">
        <f>IF(Tabel3[[#This Row],[Prestatienorm inschrijver]]=0,0,Tabel3[[#This Row],[M2 op basis van uitvoeringsmomenten]]/Tabel3[[#This Row],[Prestatienorm inschrijver]])</f>
        <v>86.8</v>
      </c>
      <c r="W1100" s="174">
        <f>Tabel3[[#This Row],[Aantal uur per jaar]]*$V$4</f>
        <v>86.8</v>
      </c>
      <c r="X1100" s="76"/>
    </row>
    <row r="1101" spans="1:24" ht="14.1" customHeight="1" x14ac:dyDescent="0.25">
      <c r="A1101" s="210" t="str">
        <f>_xlfn.CONCAT(Tabel3[[#This Row],[Locatie]],Tabel3[[#This Row],[Vloergroep]])</f>
        <v>PraktijkschoolLino</v>
      </c>
      <c r="C1101" s="69" t="s">
        <v>427</v>
      </c>
      <c r="D1101" s="70" t="s">
        <v>811</v>
      </c>
      <c r="E1101" s="71" t="s">
        <v>8</v>
      </c>
      <c r="F1101" s="79" t="s">
        <v>519</v>
      </c>
      <c r="G1101" s="70" t="s">
        <v>19</v>
      </c>
      <c r="H1101" s="73" t="s">
        <v>761</v>
      </c>
      <c r="I1101" s="79" t="s">
        <v>17</v>
      </c>
      <c r="J1101" s="73" t="s">
        <v>903</v>
      </c>
      <c r="K1101" s="74">
        <v>15.5</v>
      </c>
      <c r="L1101" s="157">
        <v>40</v>
      </c>
      <c r="M1101" s="158" t="s">
        <v>879</v>
      </c>
      <c r="N1101" s="158">
        <f>IF(Tabel3[[#This Row],[Uitvoerings-
momenten]]=0,0,Tabel3[[#This Row],[M2 vloer ]])</f>
        <v>15.5</v>
      </c>
      <c r="O1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1" s="151">
        <f>Tabel3[[#This Row],[M2 vloer ]]*Tabel3[[#This Row],[Uitvoerings-
momenten]]</f>
        <v>3100</v>
      </c>
      <c r="Q1101" s="165">
        <f>VLOOKUP(Tabel3[[#This Row],[Frequentie]],Transformatie!$B$4:$D$12,3,0)</f>
        <v>10</v>
      </c>
      <c r="R1101" s="26">
        <f>IF(Tabel3[[#This Row],[M2 op basis van uitvoeringsmomenten]]=0,0,VLOOKUP(Tabel3[[#This Row],[Ruimte categorie]],'4. Normen &amp; Tarieven'!$C$8:$L$27,Tabel3[[#This Row],[Transformatie]],0))</f>
        <v>100</v>
      </c>
      <c r="S1101" s="26"/>
      <c r="T1101" s="26"/>
      <c r="U1101" s="26"/>
      <c r="V1101" s="172">
        <f>IF(Tabel3[[#This Row],[Prestatienorm inschrijver]]=0,0,Tabel3[[#This Row],[M2 op basis van uitvoeringsmomenten]]/Tabel3[[#This Row],[Prestatienorm inschrijver]])</f>
        <v>31</v>
      </c>
      <c r="W1101" s="174">
        <f>Tabel3[[#This Row],[Aantal uur per jaar]]*$V$4</f>
        <v>31</v>
      </c>
      <c r="X1101" s="76"/>
    </row>
    <row r="1102" spans="1:24" ht="14.1" customHeight="1" x14ac:dyDescent="0.25">
      <c r="A1102" s="210" t="str">
        <f>_xlfn.CONCAT(Tabel3[[#This Row],[Locatie]],Tabel3[[#This Row],[Vloergroep]])</f>
        <v>PraktijkschoolHarde vloer</v>
      </c>
      <c r="C1102" s="69" t="s">
        <v>427</v>
      </c>
      <c r="D1102" s="70" t="s">
        <v>811</v>
      </c>
      <c r="E1102" s="71" t="s">
        <v>8</v>
      </c>
      <c r="F1102" s="79" t="s">
        <v>520</v>
      </c>
      <c r="G1102" s="79" t="s">
        <v>139</v>
      </c>
      <c r="H1102" s="73" t="s">
        <v>770</v>
      </c>
      <c r="I1102" s="79" t="s">
        <v>509</v>
      </c>
      <c r="J1102" s="73" t="s">
        <v>902</v>
      </c>
      <c r="K1102" s="74">
        <v>67.8</v>
      </c>
      <c r="L1102" s="157">
        <v>40</v>
      </c>
      <c r="M1102" s="158" t="s">
        <v>875</v>
      </c>
      <c r="N1102" s="158">
        <f>IF(Tabel3[[#This Row],[Uitvoerings-
momenten]]=0,0,Tabel3[[#This Row],[M2 vloer ]])</f>
        <v>67.8</v>
      </c>
      <c r="O1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2" s="151">
        <f>Tabel3[[#This Row],[M2 vloer ]]*Tabel3[[#This Row],[Uitvoerings-
momenten]]</f>
        <v>2712</v>
      </c>
      <c r="Q1102" s="165">
        <f>VLOOKUP(Tabel3[[#This Row],[Frequentie]],Transformatie!$B$4:$D$12,3,0)</f>
        <v>6</v>
      </c>
      <c r="R1102" s="26">
        <f>IF(Tabel3[[#This Row],[M2 op basis van uitvoeringsmomenten]]=0,0,VLOOKUP(Tabel3[[#This Row],[Ruimte categorie]],'4. Normen &amp; Tarieven'!$C$8:$L$27,Tabel3[[#This Row],[Transformatie]],0))</f>
        <v>100</v>
      </c>
      <c r="S1102" s="26"/>
      <c r="T1102" s="26"/>
      <c r="U1102" s="26"/>
      <c r="V1102" s="172">
        <f>IF(Tabel3[[#This Row],[Prestatienorm inschrijver]]=0,0,Tabel3[[#This Row],[M2 op basis van uitvoeringsmomenten]]/Tabel3[[#This Row],[Prestatienorm inschrijver]])</f>
        <v>27.12</v>
      </c>
      <c r="W1102" s="174">
        <f>Tabel3[[#This Row],[Aantal uur per jaar]]*$V$4</f>
        <v>27.12</v>
      </c>
      <c r="X1102" s="76" t="s">
        <v>460</v>
      </c>
    </row>
    <row r="1103" spans="1:24" ht="14.1" customHeight="1" x14ac:dyDescent="0.25">
      <c r="A1103" s="210" t="str">
        <f>_xlfn.CONCAT(Tabel3[[#This Row],[Locatie]],Tabel3[[#This Row],[Vloergroep]])</f>
        <v>PraktijkschoolHarde vloer</v>
      </c>
      <c r="C1103" s="69" t="s">
        <v>427</v>
      </c>
      <c r="D1103" s="70" t="s">
        <v>811</v>
      </c>
      <c r="E1103" s="71" t="s">
        <v>8</v>
      </c>
      <c r="F1103" s="79" t="s">
        <v>521</v>
      </c>
      <c r="G1103" s="79" t="s">
        <v>139</v>
      </c>
      <c r="H1103" s="73" t="s">
        <v>770</v>
      </c>
      <c r="I1103" s="79" t="s">
        <v>509</v>
      </c>
      <c r="J1103" s="73" t="s">
        <v>902</v>
      </c>
      <c r="K1103" s="74">
        <v>96</v>
      </c>
      <c r="L1103" s="157">
        <v>40</v>
      </c>
      <c r="M1103" s="158" t="s">
        <v>875</v>
      </c>
      <c r="N1103" s="158">
        <f>IF(Tabel3[[#This Row],[Uitvoerings-
momenten]]=0,0,Tabel3[[#This Row],[M2 vloer ]])</f>
        <v>96</v>
      </c>
      <c r="O1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3" s="151">
        <f>Tabel3[[#This Row],[M2 vloer ]]*Tabel3[[#This Row],[Uitvoerings-
momenten]]</f>
        <v>3840</v>
      </c>
      <c r="Q1103" s="165">
        <f>VLOOKUP(Tabel3[[#This Row],[Frequentie]],Transformatie!$B$4:$D$12,3,0)</f>
        <v>6</v>
      </c>
      <c r="R1103" s="26">
        <f>IF(Tabel3[[#This Row],[M2 op basis van uitvoeringsmomenten]]=0,0,VLOOKUP(Tabel3[[#This Row],[Ruimte categorie]],'4. Normen &amp; Tarieven'!$C$8:$L$27,Tabel3[[#This Row],[Transformatie]],0))</f>
        <v>100</v>
      </c>
      <c r="S1103" s="26"/>
      <c r="T1103" s="26"/>
      <c r="U1103" s="26"/>
      <c r="V1103" s="172">
        <f>IF(Tabel3[[#This Row],[Prestatienorm inschrijver]]=0,0,Tabel3[[#This Row],[M2 op basis van uitvoeringsmomenten]]/Tabel3[[#This Row],[Prestatienorm inschrijver]])</f>
        <v>38.4</v>
      </c>
      <c r="W1103" s="174">
        <f>Tabel3[[#This Row],[Aantal uur per jaar]]*$V$4</f>
        <v>38.4</v>
      </c>
      <c r="X1103" s="76" t="s">
        <v>460</v>
      </c>
    </row>
    <row r="1104" spans="1:24" ht="14.1" customHeight="1" x14ac:dyDescent="0.25">
      <c r="A1104" s="210" t="str">
        <f>_xlfn.CONCAT(Tabel3[[#This Row],[Locatie]],Tabel3[[#This Row],[Vloergroep]])</f>
        <v>PraktijkschoolHarde vloer</v>
      </c>
      <c r="C1104" s="69" t="s">
        <v>427</v>
      </c>
      <c r="D1104" s="70" t="s">
        <v>811</v>
      </c>
      <c r="E1104" s="71" t="s">
        <v>8</v>
      </c>
      <c r="F1104" s="79" t="s">
        <v>522</v>
      </c>
      <c r="G1104" s="79" t="s">
        <v>139</v>
      </c>
      <c r="H1104" s="73" t="s">
        <v>770</v>
      </c>
      <c r="I1104" s="79" t="s">
        <v>509</v>
      </c>
      <c r="J1104" s="73" t="s">
        <v>902</v>
      </c>
      <c r="K1104" s="74">
        <v>44.4</v>
      </c>
      <c r="L1104" s="157">
        <v>40</v>
      </c>
      <c r="M1104" s="158" t="s">
        <v>875</v>
      </c>
      <c r="N1104" s="158">
        <f>IF(Tabel3[[#This Row],[Uitvoerings-
momenten]]=0,0,Tabel3[[#This Row],[M2 vloer ]])</f>
        <v>44.4</v>
      </c>
      <c r="O1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4" s="151">
        <f>Tabel3[[#This Row],[M2 vloer ]]*Tabel3[[#This Row],[Uitvoerings-
momenten]]</f>
        <v>1776</v>
      </c>
      <c r="Q1104" s="165">
        <f>VLOOKUP(Tabel3[[#This Row],[Frequentie]],Transformatie!$B$4:$D$12,3,0)</f>
        <v>6</v>
      </c>
      <c r="R1104" s="26">
        <f>IF(Tabel3[[#This Row],[M2 op basis van uitvoeringsmomenten]]=0,0,VLOOKUP(Tabel3[[#This Row],[Ruimte categorie]],'4. Normen &amp; Tarieven'!$C$8:$L$27,Tabel3[[#This Row],[Transformatie]],0))</f>
        <v>100</v>
      </c>
      <c r="S1104" s="26"/>
      <c r="T1104" s="26"/>
      <c r="U1104" s="26"/>
      <c r="V1104" s="172">
        <f>IF(Tabel3[[#This Row],[Prestatienorm inschrijver]]=0,0,Tabel3[[#This Row],[M2 op basis van uitvoeringsmomenten]]/Tabel3[[#This Row],[Prestatienorm inschrijver]])</f>
        <v>17.760000000000002</v>
      </c>
      <c r="W1104" s="174">
        <f>Tabel3[[#This Row],[Aantal uur per jaar]]*$V$4</f>
        <v>17.760000000000002</v>
      </c>
      <c r="X1104" s="76" t="s">
        <v>460</v>
      </c>
    </row>
    <row r="1105" spans="1:24" ht="14.1" customHeight="1" x14ac:dyDescent="0.25">
      <c r="A1105" s="210" t="str">
        <f>_xlfn.CONCAT(Tabel3[[#This Row],[Locatie]],Tabel3[[#This Row],[Vloergroep]])</f>
        <v>PraktijkschoolHarde vloer</v>
      </c>
      <c r="C1105" s="69" t="s">
        <v>427</v>
      </c>
      <c r="D1105" s="70" t="s">
        <v>811</v>
      </c>
      <c r="E1105" s="71" t="s">
        <v>8</v>
      </c>
      <c r="F1105" s="79" t="s">
        <v>523</v>
      </c>
      <c r="G1105" s="79" t="s">
        <v>139</v>
      </c>
      <c r="H1105" s="73" t="s">
        <v>770</v>
      </c>
      <c r="I1105" s="79" t="s">
        <v>509</v>
      </c>
      <c r="J1105" s="73" t="s">
        <v>902</v>
      </c>
      <c r="K1105" s="74">
        <v>42.2</v>
      </c>
      <c r="L1105" s="157">
        <v>40</v>
      </c>
      <c r="M1105" s="158" t="s">
        <v>875</v>
      </c>
      <c r="N1105" s="158">
        <f>IF(Tabel3[[#This Row],[Uitvoerings-
momenten]]=0,0,Tabel3[[#This Row],[M2 vloer ]])</f>
        <v>42.2</v>
      </c>
      <c r="O1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5" s="151">
        <f>Tabel3[[#This Row],[M2 vloer ]]*Tabel3[[#This Row],[Uitvoerings-
momenten]]</f>
        <v>1688</v>
      </c>
      <c r="Q1105" s="165">
        <f>VLOOKUP(Tabel3[[#This Row],[Frequentie]],Transformatie!$B$4:$D$12,3,0)</f>
        <v>6</v>
      </c>
      <c r="R1105" s="26">
        <f>IF(Tabel3[[#This Row],[M2 op basis van uitvoeringsmomenten]]=0,0,VLOOKUP(Tabel3[[#This Row],[Ruimte categorie]],'4. Normen &amp; Tarieven'!$C$8:$L$27,Tabel3[[#This Row],[Transformatie]],0))</f>
        <v>100</v>
      </c>
      <c r="S1105" s="26"/>
      <c r="T1105" s="26"/>
      <c r="U1105" s="26"/>
      <c r="V1105" s="172">
        <f>IF(Tabel3[[#This Row],[Prestatienorm inschrijver]]=0,0,Tabel3[[#This Row],[M2 op basis van uitvoeringsmomenten]]/Tabel3[[#This Row],[Prestatienorm inschrijver]])</f>
        <v>16.88</v>
      </c>
      <c r="W1105" s="174">
        <f>Tabel3[[#This Row],[Aantal uur per jaar]]*$V$4</f>
        <v>16.88</v>
      </c>
      <c r="X1105" s="76" t="s">
        <v>460</v>
      </c>
    </row>
    <row r="1106" spans="1:24" ht="14.1" customHeight="1" x14ac:dyDescent="0.25">
      <c r="A1106" s="210" t="str">
        <f>_xlfn.CONCAT(Tabel3[[#This Row],[Locatie]],Tabel3[[#This Row],[Vloergroep]])</f>
        <v>PraktijkschoolSportvloer</v>
      </c>
      <c r="C1106" s="69" t="s">
        <v>427</v>
      </c>
      <c r="D1106" s="70" t="s">
        <v>811</v>
      </c>
      <c r="E1106" s="71" t="s">
        <v>69</v>
      </c>
      <c r="F1106" s="79" t="s">
        <v>524</v>
      </c>
      <c r="G1106" s="70" t="s">
        <v>112</v>
      </c>
      <c r="H1106" s="73" t="s">
        <v>818</v>
      </c>
      <c r="I1106" s="79" t="s">
        <v>154</v>
      </c>
      <c r="J1106" s="73" t="s">
        <v>219</v>
      </c>
      <c r="K1106" s="74">
        <v>263.3</v>
      </c>
      <c r="L1106" s="157">
        <v>40</v>
      </c>
      <c r="M1106" s="158" t="s">
        <v>879</v>
      </c>
      <c r="N1106" s="158">
        <f>IF(Tabel3[[#This Row],[Uitvoerings-
momenten]]=0,0,Tabel3[[#This Row],[M2 vloer ]])</f>
        <v>263.3</v>
      </c>
      <c r="O1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6" s="151">
        <f>Tabel3[[#This Row],[M2 vloer ]]*Tabel3[[#This Row],[Uitvoerings-
momenten]]</f>
        <v>52660</v>
      </c>
      <c r="Q1106" s="165">
        <f>VLOOKUP(Tabel3[[#This Row],[Frequentie]],Transformatie!$B$4:$D$12,3,0)</f>
        <v>10</v>
      </c>
      <c r="R1106" s="26">
        <f>IF(Tabel3[[#This Row],[M2 op basis van uitvoeringsmomenten]]=0,0,VLOOKUP(Tabel3[[#This Row],[Ruimte categorie]],'4. Normen &amp; Tarieven'!$C$8:$L$27,Tabel3[[#This Row],[Transformatie]],0))</f>
        <v>100</v>
      </c>
      <c r="S1106" s="26"/>
      <c r="T1106" s="26"/>
      <c r="U1106" s="26"/>
      <c r="V1106" s="172">
        <f>IF(Tabel3[[#This Row],[Prestatienorm inschrijver]]=0,0,Tabel3[[#This Row],[M2 op basis van uitvoeringsmomenten]]/Tabel3[[#This Row],[Prestatienorm inschrijver]])</f>
        <v>526.6</v>
      </c>
      <c r="W1106" s="174">
        <f>Tabel3[[#This Row],[Aantal uur per jaar]]*$V$4</f>
        <v>526.6</v>
      </c>
      <c r="X1106" s="78"/>
    </row>
    <row r="1107" spans="1:24" ht="14.1" customHeight="1" x14ac:dyDescent="0.25">
      <c r="A1107" s="210" t="str">
        <f>_xlfn.CONCAT(Tabel3[[#This Row],[Locatie]],Tabel3[[#This Row],[Vloergroep]])</f>
        <v>PraktijkschoolSportvloer</v>
      </c>
      <c r="C1107" s="69" t="s">
        <v>427</v>
      </c>
      <c r="D1107" s="70" t="s">
        <v>811</v>
      </c>
      <c r="E1107" s="71" t="s">
        <v>69</v>
      </c>
      <c r="F1107" s="79" t="s">
        <v>525</v>
      </c>
      <c r="G1107" s="73" t="s">
        <v>64</v>
      </c>
      <c r="H1107" s="73" t="s">
        <v>756</v>
      </c>
      <c r="I1107" s="79" t="s">
        <v>397</v>
      </c>
      <c r="J1107" s="73" t="s">
        <v>219</v>
      </c>
      <c r="K1107" s="74">
        <v>40.1</v>
      </c>
      <c r="L1107" s="157">
        <v>40</v>
      </c>
      <c r="M1107" s="158" t="s">
        <v>875</v>
      </c>
      <c r="N1107" s="158">
        <f>IF(Tabel3[[#This Row],[Uitvoerings-
momenten]]=0,0,Tabel3[[#This Row],[M2 vloer ]])</f>
        <v>40.1</v>
      </c>
      <c r="O1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7" s="151">
        <f>Tabel3[[#This Row],[M2 vloer ]]*Tabel3[[#This Row],[Uitvoerings-
momenten]]</f>
        <v>1604</v>
      </c>
      <c r="Q1107" s="165">
        <f>VLOOKUP(Tabel3[[#This Row],[Frequentie]],Transformatie!$B$4:$D$12,3,0)</f>
        <v>6</v>
      </c>
      <c r="R1107" s="26">
        <f>IF(Tabel3[[#This Row],[M2 op basis van uitvoeringsmomenten]]=0,0,VLOOKUP(Tabel3[[#This Row],[Ruimte categorie]],'4. Normen &amp; Tarieven'!$C$8:$L$27,Tabel3[[#This Row],[Transformatie]],0))</f>
        <v>100</v>
      </c>
      <c r="S1107" s="26"/>
      <c r="T1107" s="26"/>
      <c r="U1107" s="26"/>
      <c r="V1107" s="172">
        <f>IF(Tabel3[[#This Row],[Prestatienorm inschrijver]]=0,0,Tabel3[[#This Row],[M2 op basis van uitvoeringsmomenten]]/Tabel3[[#This Row],[Prestatienorm inschrijver]])</f>
        <v>16.04</v>
      </c>
      <c r="W1107" s="174">
        <f>Tabel3[[#This Row],[Aantal uur per jaar]]*$V$4</f>
        <v>16.04</v>
      </c>
      <c r="X1107" s="78"/>
    </row>
    <row r="1108" spans="1:24" ht="14.1" customHeight="1" x14ac:dyDescent="0.25">
      <c r="A1108" s="210" t="str">
        <f>_xlfn.CONCAT(Tabel3[[#This Row],[Locatie]],Tabel3[[#This Row],[Vloergroep]])</f>
        <v>PraktijkschoolHarde vloer</v>
      </c>
      <c r="C1108" s="69" t="s">
        <v>427</v>
      </c>
      <c r="D1108" s="70" t="s">
        <v>811</v>
      </c>
      <c r="E1108" s="71" t="s">
        <v>69</v>
      </c>
      <c r="F1108" s="79" t="s">
        <v>526</v>
      </c>
      <c r="G1108" s="73" t="s">
        <v>68</v>
      </c>
      <c r="H1108" s="73" t="s">
        <v>762</v>
      </c>
      <c r="I1108" s="79" t="s">
        <v>11</v>
      </c>
      <c r="J1108" s="73" t="s">
        <v>902</v>
      </c>
      <c r="K1108" s="74">
        <v>14.8</v>
      </c>
      <c r="L1108" s="157">
        <v>40</v>
      </c>
      <c r="M1108" s="158" t="s">
        <v>879</v>
      </c>
      <c r="N1108" s="158">
        <f>IF(Tabel3[[#This Row],[Uitvoerings-
momenten]]=0,0,Tabel3[[#This Row],[M2 vloer ]])</f>
        <v>14.8</v>
      </c>
      <c r="O1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8" s="151">
        <f>Tabel3[[#This Row],[M2 vloer ]]*Tabel3[[#This Row],[Uitvoerings-
momenten]]</f>
        <v>2960</v>
      </c>
      <c r="Q1108" s="165">
        <f>VLOOKUP(Tabel3[[#This Row],[Frequentie]],Transformatie!$B$4:$D$12,3,0)</f>
        <v>10</v>
      </c>
      <c r="R1108" s="26">
        <f>IF(Tabel3[[#This Row],[M2 op basis van uitvoeringsmomenten]]=0,0,VLOOKUP(Tabel3[[#This Row],[Ruimte categorie]],'4. Normen &amp; Tarieven'!$C$8:$L$27,Tabel3[[#This Row],[Transformatie]],0))</f>
        <v>100</v>
      </c>
      <c r="S1108" s="26"/>
      <c r="T1108" s="26"/>
      <c r="U1108" s="26"/>
      <c r="V1108" s="172">
        <f>IF(Tabel3[[#This Row],[Prestatienorm inschrijver]]=0,0,Tabel3[[#This Row],[M2 op basis van uitvoeringsmomenten]]/Tabel3[[#This Row],[Prestatienorm inschrijver]])</f>
        <v>29.6</v>
      </c>
      <c r="W1108" s="174">
        <f>Tabel3[[#This Row],[Aantal uur per jaar]]*$V$4</f>
        <v>29.6</v>
      </c>
      <c r="X1108" s="76"/>
    </row>
    <row r="1109" spans="1:24" ht="14.1" customHeight="1" x14ac:dyDescent="0.25">
      <c r="A1109" s="210" t="str">
        <f>_xlfn.CONCAT(Tabel3[[#This Row],[Locatie]],Tabel3[[#This Row],[Vloergroep]])</f>
        <v>PraktijkschoolLino</v>
      </c>
      <c r="C1109" s="69" t="s">
        <v>427</v>
      </c>
      <c r="D1109" s="70" t="s">
        <v>811</v>
      </c>
      <c r="E1109" s="71" t="s">
        <v>69</v>
      </c>
      <c r="F1109" s="79" t="s">
        <v>527</v>
      </c>
      <c r="G1109" s="70" t="s">
        <v>19</v>
      </c>
      <c r="H1109" s="73" t="s">
        <v>761</v>
      </c>
      <c r="I1109" s="79" t="s">
        <v>17</v>
      </c>
      <c r="J1109" s="73" t="s">
        <v>903</v>
      </c>
      <c r="K1109" s="74">
        <v>20.8</v>
      </c>
      <c r="L1109" s="157">
        <v>40</v>
      </c>
      <c r="M1109" s="158" t="s">
        <v>879</v>
      </c>
      <c r="N1109" s="158">
        <f>IF(Tabel3[[#This Row],[Uitvoerings-
momenten]]=0,0,Tabel3[[#This Row],[M2 vloer ]])</f>
        <v>20.8</v>
      </c>
      <c r="O1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9" s="151">
        <f>Tabel3[[#This Row],[M2 vloer ]]*Tabel3[[#This Row],[Uitvoerings-
momenten]]</f>
        <v>4160</v>
      </c>
      <c r="Q1109" s="165">
        <f>VLOOKUP(Tabel3[[#This Row],[Frequentie]],Transformatie!$B$4:$D$12,3,0)</f>
        <v>10</v>
      </c>
      <c r="R1109" s="26">
        <f>IF(Tabel3[[#This Row],[M2 op basis van uitvoeringsmomenten]]=0,0,VLOOKUP(Tabel3[[#This Row],[Ruimte categorie]],'4. Normen &amp; Tarieven'!$C$8:$L$27,Tabel3[[#This Row],[Transformatie]],0))</f>
        <v>100</v>
      </c>
      <c r="S1109" s="26"/>
      <c r="T1109" s="26"/>
      <c r="U1109" s="26"/>
      <c r="V1109" s="172">
        <f>IF(Tabel3[[#This Row],[Prestatienorm inschrijver]]=0,0,Tabel3[[#This Row],[M2 op basis van uitvoeringsmomenten]]/Tabel3[[#This Row],[Prestatienorm inschrijver]])</f>
        <v>41.6</v>
      </c>
      <c r="W1109" s="174">
        <f>Tabel3[[#This Row],[Aantal uur per jaar]]*$V$4</f>
        <v>41.6</v>
      </c>
      <c r="X1109" s="78"/>
    </row>
    <row r="1110" spans="1:24" ht="14.1" customHeight="1" x14ac:dyDescent="0.25">
      <c r="A1110" s="210" t="str">
        <f>_xlfn.CONCAT(Tabel3[[#This Row],[Locatie]],Tabel3[[#This Row],[Vloergroep]])</f>
        <v>PraktijkschoolLino</v>
      </c>
      <c r="C1110" s="69" t="s">
        <v>427</v>
      </c>
      <c r="D1110" s="70" t="s">
        <v>811</v>
      </c>
      <c r="E1110" s="71" t="s">
        <v>69</v>
      </c>
      <c r="F1110" s="79" t="s">
        <v>528</v>
      </c>
      <c r="G1110" s="73" t="s">
        <v>35</v>
      </c>
      <c r="H1110" s="73" t="s">
        <v>25</v>
      </c>
      <c r="I1110" s="79" t="s">
        <v>17</v>
      </c>
      <c r="J1110" s="73" t="s">
        <v>903</v>
      </c>
      <c r="K1110" s="74">
        <v>8.6</v>
      </c>
      <c r="L1110" s="157">
        <v>40</v>
      </c>
      <c r="M1110" s="158" t="s">
        <v>877</v>
      </c>
      <c r="N1110" s="158">
        <f>IF(Tabel3[[#This Row],[Uitvoerings-
momenten]]=0,0,Tabel3[[#This Row],[M2 vloer ]])</f>
        <v>8.6</v>
      </c>
      <c r="O1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10" s="151">
        <f>Tabel3[[#This Row],[M2 vloer ]]*Tabel3[[#This Row],[Uitvoerings-
momenten]]</f>
        <v>1032</v>
      </c>
      <c r="Q1110" s="165">
        <f>VLOOKUP(Tabel3[[#This Row],[Frequentie]],Transformatie!$B$4:$D$12,3,0)</f>
        <v>8</v>
      </c>
      <c r="R1110" s="26">
        <f>IF(Tabel3[[#This Row],[M2 op basis van uitvoeringsmomenten]]=0,0,VLOOKUP(Tabel3[[#This Row],[Ruimte categorie]],'4. Normen &amp; Tarieven'!$C$8:$L$27,Tabel3[[#This Row],[Transformatie]],0))</f>
        <v>90</v>
      </c>
      <c r="S1110" s="26"/>
      <c r="T1110" s="26"/>
      <c r="U1110" s="26"/>
      <c r="V1110" s="172">
        <f>IF(Tabel3[[#This Row],[Prestatienorm inschrijver]]=0,0,Tabel3[[#This Row],[M2 op basis van uitvoeringsmomenten]]/Tabel3[[#This Row],[Prestatienorm inschrijver]])</f>
        <v>11.466666666666667</v>
      </c>
      <c r="W1110" s="174">
        <f>Tabel3[[#This Row],[Aantal uur per jaar]]*$V$4</f>
        <v>11.466666666666667</v>
      </c>
      <c r="X1110" s="76"/>
    </row>
    <row r="1111" spans="1:24" ht="14.1" customHeight="1" x14ac:dyDescent="0.25">
      <c r="A1111" s="210" t="str">
        <f>_xlfn.CONCAT(Tabel3[[#This Row],[Locatie]],Tabel3[[#This Row],[Vloergroep]])</f>
        <v>PraktijkschoolHarde vloer</v>
      </c>
      <c r="C1111" s="69" t="s">
        <v>427</v>
      </c>
      <c r="D1111" s="70" t="s">
        <v>811</v>
      </c>
      <c r="E1111" s="71" t="s">
        <v>69</v>
      </c>
      <c r="F1111" s="79" t="s">
        <v>529</v>
      </c>
      <c r="G1111" s="73" t="s">
        <v>21</v>
      </c>
      <c r="H1111" s="73" t="s">
        <v>781</v>
      </c>
      <c r="I1111" s="79" t="s">
        <v>93</v>
      </c>
      <c r="J1111" s="73" t="s">
        <v>902</v>
      </c>
      <c r="K1111" s="74">
        <v>4.4000000000000004</v>
      </c>
      <c r="L1111" s="157">
        <v>40</v>
      </c>
      <c r="M1111" s="158" t="s">
        <v>879</v>
      </c>
      <c r="N1111" s="158">
        <f>IF(Tabel3[[#This Row],[Uitvoerings-
momenten]]=0,0,Tabel3[[#This Row],[M2 vloer ]])</f>
        <v>4.4000000000000004</v>
      </c>
      <c r="O1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1" s="151">
        <f>Tabel3[[#This Row],[M2 vloer ]]*Tabel3[[#This Row],[Uitvoerings-
momenten]]</f>
        <v>880.00000000000011</v>
      </c>
      <c r="Q1111" s="165">
        <f>VLOOKUP(Tabel3[[#This Row],[Frequentie]],Transformatie!$B$4:$D$12,3,0)</f>
        <v>10</v>
      </c>
      <c r="R1111" s="26">
        <f>IF(Tabel3[[#This Row],[M2 op basis van uitvoeringsmomenten]]=0,0,VLOOKUP(Tabel3[[#This Row],[Ruimte categorie]],'4. Normen &amp; Tarieven'!$C$8:$L$27,Tabel3[[#This Row],[Transformatie]],0))</f>
        <v>100</v>
      </c>
      <c r="S1111" s="26"/>
      <c r="T1111" s="26"/>
      <c r="U1111" s="26"/>
      <c r="V1111" s="172">
        <f>IF(Tabel3[[#This Row],[Prestatienorm inschrijver]]=0,0,Tabel3[[#This Row],[M2 op basis van uitvoeringsmomenten]]/Tabel3[[#This Row],[Prestatienorm inschrijver]])</f>
        <v>8.8000000000000007</v>
      </c>
      <c r="W1111" s="174">
        <f>Tabel3[[#This Row],[Aantal uur per jaar]]*$V$4</f>
        <v>8.8000000000000007</v>
      </c>
      <c r="X1111" s="76"/>
    </row>
    <row r="1112" spans="1:24" ht="14.1" customHeight="1" x14ac:dyDescent="0.25">
      <c r="A1112" s="210" t="str">
        <f>_xlfn.CONCAT(Tabel3[[#This Row],[Locatie]],Tabel3[[#This Row],[Vloergroep]])</f>
        <v>PraktijkschoolHarde vloer</v>
      </c>
      <c r="C1112" s="69" t="s">
        <v>427</v>
      </c>
      <c r="D1112" s="70" t="s">
        <v>811</v>
      </c>
      <c r="E1112" s="71" t="s">
        <v>69</v>
      </c>
      <c r="F1112" s="79" t="s">
        <v>530</v>
      </c>
      <c r="G1112" s="73" t="s">
        <v>107</v>
      </c>
      <c r="H1112" s="73" t="s">
        <v>117</v>
      </c>
      <c r="I1112" s="79" t="s">
        <v>93</v>
      </c>
      <c r="J1112" s="73" t="s">
        <v>902</v>
      </c>
      <c r="K1112" s="74">
        <v>32.5</v>
      </c>
      <c r="L1112" s="157">
        <v>40</v>
      </c>
      <c r="M1112" s="158" t="s">
        <v>879</v>
      </c>
      <c r="N1112" s="158">
        <f>IF(Tabel3[[#This Row],[Uitvoerings-
momenten]]=0,0,Tabel3[[#This Row],[M2 vloer ]])</f>
        <v>32.5</v>
      </c>
      <c r="O1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2" s="151">
        <f>Tabel3[[#This Row],[M2 vloer ]]*Tabel3[[#This Row],[Uitvoerings-
momenten]]</f>
        <v>6500</v>
      </c>
      <c r="Q1112" s="165">
        <f>VLOOKUP(Tabel3[[#This Row],[Frequentie]],Transformatie!$B$4:$D$12,3,0)</f>
        <v>10</v>
      </c>
      <c r="R1112" s="26">
        <f>IF(Tabel3[[#This Row],[M2 op basis van uitvoeringsmomenten]]=0,0,VLOOKUP(Tabel3[[#This Row],[Ruimte categorie]],'4. Normen &amp; Tarieven'!$C$8:$L$27,Tabel3[[#This Row],[Transformatie]],0))</f>
        <v>100</v>
      </c>
      <c r="S1112" s="26"/>
      <c r="T1112" s="26"/>
      <c r="U1112" s="26"/>
      <c r="V1112" s="172">
        <f>IF(Tabel3[[#This Row],[Prestatienorm inschrijver]]=0,0,Tabel3[[#This Row],[M2 op basis van uitvoeringsmomenten]]/Tabel3[[#This Row],[Prestatienorm inschrijver]])</f>
        <v>65</v>
      </c>
      <c r="W1112" s="174">
        <f>Tabel3[[#This Row],[Aantal uur per jaar]]*$V$4</f>
        <v>65</v>
      </c>
      <c r="X1112" s="76"/>
    </row>
    <row r="1113" spans="1:24" ht="14.1" customHeight="1" x14ac:dyDescent="0.25">
      <c r="A1113" s="210" t="str">
        <f>_xlfn.CONCAT(Tabel3[[#This Row],[Locatie]],Tabel3[[#This Row],[Vloergroep]])</f>
        <v>PraktijkschoolHarde vloer</v>
      </c>
      <c r="C1113" s="69" t="s">
        <v>427</v>
      </c>
      <c r="D1113" s="70" t="s">
        <v>811</v>
      </c>
      <c r="E1113" s="71" t="s">
        <v>69</v>
      </c>
      <c r="F1113" s="79" t="s">
        <v>531</v>
      </c>
      <c r="G1113" s="73" t="s">
        <v>226</v>
      </c>
      <c r="H1113" s="73" t="s">
        <v>756</v>
      </c>
      <c r="I1113" s="79" t="s">
        <v>11</v>
      </c>
      <c r="J1113" s="73" t="s">
        <v>902</v>
      </c>
      <c r="K1113" s="74">
        <v>3.6</v>
      </c>
      <c r="L1113" s="157">
        <v>40</v>
      </c>
      <c r="M1113" s="158" t="s">
        <v>886</v>
      </c>
      <c r="N1113" s="158">
        <f>IF(Tabel3[[#This Row],[Uitvoerings-
momenten]]=0,0,Tabel3[[#This Row],[M2 vloer ]])</f>
        <v>0</v>
      </c>
      <c r="O1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3" s="151">
        <f>Tabel3[[#This Row],[M2 vloer ]]*Tabel3[[#This Row],[Uitvoerings-
momenten]]</f>
        <v>0</v>
      </c>
      <c r="Q1113" s="165">
        <f>VLOOKUP(Tabel3[[#This Row],[Frequentie]],Transformatie!$B$4:$D$12,3,0)</f>
        <v>0</v>
      </c>
      <c r="R1113" s="26">
        <f>IF(Tabel3[[#This Row],[M2 op basis van uitvoeringsmomenten]]=0,0,VLOOKUP(Tabel3[[#This Row],[Ruimte categorie]],'4. Normen &amp; Tarieven'!$C$8:$L$27,Tabel3[[#This Row],[Transformatie]],0))</f>
        <v>0</v>
      </c>
      <c r="S1113" s="26"/>
      <c r="T1113" s="26"/>
      <c r="U1113" s="26"/>
      <c r="V1113" s="172">
        <f>IF(Tabel3[[#This Row],[Prestatienorm inschrijver]]=0,0,Tabel3[[#This Row],[M2 op basis van uitvoeringsmomenten]]/Tabel3[[#This Row],[Prestatienorm inschrijver]])</f>
        <v>0</v>
      </c>
      <c r="W1113" s="174">
        <f>Tabel3[[#This Row],[Aantal uur per jaar]]*$V$4</f>
        <v>0</v>
      </c>
      <c r="X1113" s="76"/>
    </row>
    <row r="1114" spans="1:24" ht="14.1" customHeight="1" x14ac:dyDescent="0.25">
      <c r="A1114" s="210" t="str">
        <f>_xlfn.CONCAT(Tabel3[[#This Row],[Locatie]],Tabel3[[#This Row],[Vloergroep]])</f>
        <v>PraktijkschoolHarde vloer</v>
      </c>
      <c r="C1114" s="69" t="s">
        <v>427</v>
      </c>
      <c r="D1114" s="70" t="s">
        <v>811</v>
      </c>
      <c r="E1114" s="71" t="s">
        <v>69</v>
      </c>
      <c r="F1114" s="79" t="s">
        <v>532</v>
      </c>
      <c r="G1114" s="73" t="s">
        <v>420</v>
      </c>
      <c r="H1114" s="73" t="s">
        <v>820</v>
      </c>
      <c r="I1114" s="79" t="s">
        <v>93</v>
      </c>
      <c r="J1114" s="73" t="s">
        <v>902</v>
      </c>
      <c r="K1114" s="74">
        <v>2.4</v>
      </c>
      <c r="L1114" s="157">
        <v>40</v>
      </c>
      <c r="M1114" s="158" t="s">
        <v>879</v>
      </c>
      <c r="N1114" s="158">
        <f>IF(Tabel3[[#This Row],[Uitvoerings-
momenten]]=0,0,Tabel3[[#This Row],[M2 vloer ]])</f>
        <v>2.4</v>
      </c>
      <c r="O1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4" s="151">
        <f>Tabel3[[#This Row],[M2 vloer ]]*Tabel3[[#This Row],[Uitvoerings-
momenten]]</f>
        <v>480</v>
      </c>
      <c r="Q1114" s="165">
        <f>VLOOKUP(Tabel3[[#This Row],[Frequentie]],Transformatie!$B$4:$D$12,3,0)</f>
        <v>10</v>
      </c>
      <c r="R1114" s="26">
        <f>IF(Tabel3[[#This Row],[M2 op basis van uitvoeringsmomenten]]=0,0,VLOOKUP(Tabel3[[#This Row],[Ruimte categorie]],'4. Normen &amp; Tarieven'!$C$8:$L$27,Tabel3[[#This Row],[Transformatie]],0))</f>
        <v>100</v>
      </c>
      <c r="S1114" s="26"/>
      <c r="T1114" s="26"/>
      <c r="U1114" s="26"/>
      <c r="V1114" s="172">
        <f>IF(Tabel3[[#This Row],[Prestatienorm inschrijver]]=0,0,Tabel3[[#This Row],[M2 op basis van uitvoeringsmomenten]]/Tabel3[[#This Row],[Prestatienorm inschrijver]])</f>
        <v>4.8</v>
      </c>
      <c r="W1114" s="174">
        <f>Tabel3[[#This Row],[Aantal uur per jaar]]*$V$4</f>
        <v>4.8</v>
      </c>
      <c r="X1114" s="76"/>
    </row>
    <row r="1115" spans="1:24" ht="14.1" customHeight="1" x14ac:dyDescent="0.25">
      <c r="A1115" s="210" t="str">
        <f>_xlfn.CONCAT(Tabel3[[#This Row],[Locatie]],Tabel3[[#This Row],[Vloergroep]])</f>
        <v>PraktijkschoolHarde vloer</v>
      </c>
      <c r="C1115" s="69" t="s">
        <v>427</v>
      </c>
      <c r="D1115" s="70" t="s">
        <v>811</v>
      </c>
      <c r="E1115" s="71" t="s">
        <v>69</v>
      </c>
      <c r="F1115" s="79" t="s">
        <v>533</v>
      </c>
      <c r="G1115" s="73" t="s">
        <v>58</v>
      </c>
      <c r="H1115" s="73" t="s">
        <v>781</v>
      </c>
      <c r="I1115" s="79" t="s">
        <v>93</v>
      </c>
      <c r="J1115" s="73" t="s">
        <v>902</v>
      </c>
      <c r="K1115" s="74">
        <v>4.2</v>
      </c>
      <c r="L1115" s="157">
        <v>40</v>
      </c>
      <c r="M1115" s="158" t="s">
        <v>879</v>
      </c>
      <c r="N1115" s="158">
        <f>IF(Tabel3[[#This Row],[Uitvoerings-
momenten]]=0,0,Tabel3[[#This Row],[M2 vloer ]])</f>
        <v>4.2</v>
      </c>
      <c r="O1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5" s="151">
        <f>Tabel3[[#This Row],[M2 vloer ]]*Tabel3[[#This Row],[Uitvoerings-
momenten]]</f>
        <v>840</v>
      </c>
      <c r="Q1115" s="165">
        <f>VLOOKUP(Tabel3[[#This Row],[Frequentie]],Transformatie!$B$4:$D$12,3,0)</f>
        <v>10</v>
      </c>
      <c r="R1115" s="26">
        <f>IF(Tabel3[[#This Row],[M2 op basis van uitvoeringsmomenten]]=0,0,VLOOKUP(Tabel3[[#This Row],[Ruimte categorie]],'4. Normen &amp; Tarieven'!$C$8:$L$27,Tabel3[[#This Row],[Transformatie]],0))</f>
        <v>100</v>
      </c>
      <c r="S1115" s="26"/>
      <c r="T1115" s="26"/>
      <c r="U1115" s="26"/>
      <c r="V1115" s="172">
        <f>IF(Tabel3[[#This Row],[Prestatienorm inschrijver]]=0,0,Tabel3[[#This Row],[M2 op basis van uitvoeringsmomenten]]/Tabel3[[#This Row],[Prestatienorm inschrijver]])</f>
        <v>8.4</v>
      </c>
      <c r="W1115" s="174">
        <f>Tabel3[[#This Row],[Aantal uur per jaar]]*$V$4</f>
        <v>8.4</v>
      </c>
      <c r="X1115" s="76"/>
    </row>
    <row r="1116" spans="1:24" ht="14.1" customHeight="1" x14ac:dyDescent="0.25">
      <c r="A1116" s="210" t="str">
        <f>_xlfn.CONCAT(Tabel3[[#This Row],[Locatie]],Tabel3[[#This Row],[Vloergroep]])</f>
        <v>PraktijkschoolLino</v>
      </c>
      <c r="C1116" s="69" t="s">
        <v>427</v>
      </c>
      <c r="D1116" s="70" t="s">
        <v>811</v>
      </c>
      <c r="E1116" s="71" t="s">
        <v>69</v>
      </c>
      <c r="F1116" s="79" t="s">
        <v>534</v>
      </c>
      <c r="G1116" s="73" t="s">
        <v>51</v>
      </c>
      <c r="H1116" s="73" t="s">
        <v>756</v>
      </c>
      <c r="I1116" s="79" t="s">
        <v>17</v>
      </c>
      <c r="J1116" s="73" t="s">
        <v>903</v>
      </c>
      <c r="K1116" s="74">
        <v>4.5999999999999996</v>
      </c>
      <c r="L1116" s="157">
        <v>40</v>
      </c>
      <c r="M1116" s="158" t="s">
        <v>886</v>
      </c>
      <c r="N1116" s="158">
        <f>IF(Tabel3[[#This Row],[Uitvoerings-
momenten]]=0,0,Tabel3[[#This Row],[M2 vloer ]])</f>
        <v>0</v>
      </c>
      <c r="O1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6" s="151">
        <f>Tabel3[[#This Row],[M2 vloer ]]*Tabel3[[#This Row],[Uitvoerings-
momenten]]</f>
        <v>0</v>
      </c>
      <c r="Q1116" s="165">
        <f>VLOOKUP(Tabel3[[#This Row],[Frequentie]],Transformatie!$B$4:$D$12,3,0)</f>
        <v>0</v>
      </c>
      <c r="R1116" s="26">
        <f>IF(Tabel3[[#This Row],[M2 op basis van uitvoeringsmomenten]]=0,0,VLOOKUP(Tabel3[[#This Row],[Ruimte categorie]],'4. Normen &amp; Tarieven'!$C$8:$L$27,Tabel3[[#This Row],[Transformatie]],0))</f>
        <v>0</v>
      </c>
      <c r="S1116" s="26"/>
      <c r="T1116" s="26"/>
      <c r="U1116" s="26"/>
      <c r="V1116" s="172">
        <f>IF(Tabel3[[#This Row],[Prestatienorm inschrijver]]=0,0,Tabel3[[#This Row],[M2 op basis van uitvoeringsmomenten]]/Tabel3[[#This Row],[Prestatienorm inschrijver]])</f>
        <v>0</v>
      </c>
      <c r="W1116" s="174">
        <f>Tabel3[[#This Row],[Aantal uur per jaar]]*$V$4</f>
        <v>0</v>
      </c>
      <c r="X1116" s="76"/>
    </row>
    <row r="1117" spans="1:24" ht="14.1" customHeight="1" x14ac:dyDescent="0.25">
      <c r="A1117" s="210" t="str">
        <f>_xlfn.CONCAT(Tabel3[[#This Row],[Locatie]],Tabel3[[#This Row],[Vloergroep]])</f>
        <v>PraktijkschoolHarde vloer</v>
      </c>
      <c r="C1117" s="69" t="s">
        <v>427</v>
      </c>
      <c r="D1117" s="70" t="s">
        <v>811</v>
      </c>
      <c r="E1117" s="71" t="s">
        <v>69</v>
      </c>
      <c r="F1117" s="79" t="s">
        <v>535</v>
      </c>
      <c r="G1117" s="73" t="s">
        <v>107</v>
      </c>
      <c r="H1117" s="73" t="s">
        <v>117</v>
      </c>
      <c r="I1117" s="79" t="s">
        <v>93</v>
      </c>
      <c r="J1117" s="73" t="s">
        <v>902</v>
      </c>
      <c r="K1117" s="74">
        <v>28.4</v>
      </c>
      <c r="L1117" s="157">
        <v>40</v>
      </c>
      <c r="M1117" s="158" t="s">
        <v>879</v>
      </c>
      <c r="N1117" s="158">
        <f>IF(Tabel3[[#This Row],[Uitvoerings-
momenten]]=0,0,Tabel3[[#This Row],[M2 vloer ]])</f>
        <v>28.4</v>
      </c>
      <c r="O1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7" s="151">
        <f>Tabel3[[#This Row],[M2 vloer ]]*Tabel3[[#This Row],[Uitvoerings-
momenten]]</f>
        <v>5680</v>
      </c>
      <c r="Q1117" s="165">
        <f>VLOOKUP(Tabel3[[#This Row],[Frequentie]],Transformatie!$B$4:$D$12,3,0)</f>
        <v>10</v>
      </c>
      <c r="R1117" s="26">
        <f>IF(Tabel3[[#This Row],[M2 op basis van uitvoeringsmomenten]]=0,0,VLOOKUP(Tabel3[[#This Row],[Ruimte categorie]],'4. Normen &amp; Tarieven'!$C$8:$L$27,Tabel3[[#This Row],[Transformatie]],0))</f>
        <v>100</v>
      </c>
      <c r="S1117" s="26"/>
      <c r="T1117" s="26"/>
      <c r="U1117" s="26"/>
      <c r="V1117" s="172">
        <f>IF(Tabel3[[#This Row],[Prestatienorm inschrijver]]=0,0,Tabel3[[#This Row],[M2 op basis van uitvoeringsmomenten]]/Tabel3[[#This Row],[Prestatienorm inschrijver]])</f>
        <v>56.8</v>
      </c>
      <c r="W1117" s="174">
        <f>Tabel3[[#This Row],[Aantal uur per jaar]]*$V$4</f>
        <v>56.8</v>
      </c>
      <c r="X1117" s="76"/>
    </row>
    <row r="1118" spans="1:24" ht="14.1" customHeight="1" x14ac:dyDescent="0.25">
      <c r="A1118" s="210" t="str">
        <f>_xlfn.CONCAT(Tabel3[[#This Row],[Locatie]],Tabel3[[#This Row],[Vloergroep]])</f>
        <v>PraktijkschoolHarde vloer</v>
      </c>
      <c r="C1118" s="69" t="s">
        <v>427</v>
      </c>
      <c r="D1118" s="70" t="s">
        <v>811</v>
      </c>
      <c r="E1118" s="71" t="s">
        <v>69</v>
      </c>
      <c r="F1118" s="79" t="s">
        <v>536</v>
      </c>
      <c r="G1118" s="73" t="s">
        <v>21</v>
      </c>
      <c r="H1118" s="73" t="s">
        <v>781</v>
      </c>
      <c r="I1118" s="79" t="s">
        <v>93</v>
      </c>
      <c r="J1118" s="73" t="s">
        <v>902</v>
      </c>
      <c r="K1118" s="74">
        <v>1.4</v>
      </c>
      <c r="L1118" s="157">
        <v>40</v>
      </c>
      <c r="M1118" s="158" t="s">
        <v>879</v>
      </c>
      <c r="N1118" s="158">
        <f>IF(Tabel3[[#This Row],[Uitvoerings-
momenten]]=0,0,Tabel3[[#This Row],[M2 vloer ]])</f>
        <v>1.4</v>
      </c>
      <c r="O1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8" s="151">
        <f>Tabel3[[#This Row],[M2 vloer ]]*Tabel3[[#This Row],[Uitvoerings-
momenten]]</f>
        <v>280</v>
      </c>
      <c r="Q1118" s="165">
        <f>VLOOKUP(Tabel3[[#This Row],[Frequentie]],Transformatie!$B$4:$D$12,3,0)</f>
        <v>10</v>
      </c>
      <c r="R1118" s="26">
        <f>IF(Tabel3[[#This Row],[M2 op basis van uitvoeringsmomenten]]=0,0,VLOOKUP(Tabel3[[#This Row],[Ruimte categorie]],'4. Normen &amp; Tarieven'!$C$8:$L$27,Tabel3[[#This Row],[Transformatie]],0))</f>
        <v>100</v>
      </c>
      <c r="S1118" s="26"/>
      <c r="T1118" s="26"/>
      <c r="U1118" s="26"/>
      <c r="V1118" s="172">
        <f>IF(Tabel3[[#This Row],[Prestatienorm inschrijver]]=0,0,Tabel3[[#This Row],[M2 op basis van uitvoeringsmomenten]]/Tabel3[[#This Row],[Prestatienorm inschrijver]])</f>
        <v>2.8</v>
      </c>
      <c r="W1118" s="174">
        <f>Tabel3[[#This Row],[Aantal uur per jaar]]*$V$4</f>
        <v>2.8</v>
      </c>
      <c r="X1118" s="76"/>
    </row>
    <row r="1119" spans="1:24" ht="14.1" customHeight="1" x14ac:dyDescent="0.25">
      <c r="A1119" s="210" t="str">
        <f>_xlfn.CONCAT(Tabel3[[#This Row],[Locatie]],Tabel3[[#This Row],[Vloergroep]])</f>
        <v>PraktijkschoolHarde vloer</v>
      </c>
      <c r="C1119" s="69" t="s">
        <v>427</v>
      </c>
      <c r="D1119" s="70" t="s">
        <v>811</v>
      </c>
      <c r="E1119" s="71" t="s">
        <v>69</v>
      </c>
      <c r="F1119" s="79" t="s">
        <v>537</v>
      </c>
      <c r="G1119" s="73" t="s">
        <v>21</v>
      </c>
      <c r="H1119" s="73" t="s">
        <v>781</v>
      </c>
      <c r="I1119" s="79" t="s">
        <v>93</v>
      </c>
      <c r="J1119" s="73" t="s">
        <v>902</v>
      </c>
      <c r="K1119" s="74">
        <v>1.4</v>
      </c>
      <c r="L1119" s="157">
        <v>40</v>
      </c>
      <c r="M1119" s="158" t="s">
        <v>879</v>
      </c>
      <c r="N1119" s="158">
        <f>IF(Tabel3[[#This Row],[Uitvoerings-
momenten]]=0,0,Tabel3[[#This Row],[M2 vloer ]])</f>
        <v>1.4</v>
      </c>
      <c r="O1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9" s="151">
        <f>Tabel3[[#This Row],[M2 vloer ]]*Tabel3[[#This Row],[Uitvoerings-
momenten]]</f>
        <v>280</v>
      </c>
      <c r="Q1119" s="165">
        <f>VLOOKUP(Tabel3[[#This Row],[Frequentie]],Transformatie!$B$4:$D$12,3,0)</f>
        <v>10</v>
      </c>
      <c r="R1119" s="26">
        <f>IF(Tabel3[[#This Row],[M2 op basis van uitvoeringsmomenten]]=0,0,VLOOKUP(Tabel3[[#This Row],[Ruimte categorie]],'4. Normen &amp; Tarieven'!$C$8:$L$27,Tabel3[[#This Row],[Transformatie]],0))</f>
        <v>100</v>
      </c>
      <c r="S1119" s="26"/>
      <c r="T1119" s="26"/>
      <c r="U1119" s="26"/>
      <c r="V1119" s="172">
        <f>IF(Tabel3[[#This Row],[Prestatienorm inschrijver]]=0,0,Tabel3[[#This Row],[M2 op basis van uitvoeringsmomenten]]/Tabel3[[#This Row],[Prestatienorm inschrijver]])</f>
        <v>2.8</v>
      </c>
      <c r="W1119" s="174">
        <f>Tabel3[[#This Row],[Aantal uur per jaar]]*$V$4</f>
        <v>2.8</v>
      </c>
      <c r="X1119" s="76"/>
    </row>
    <row r="1120" spans="1:24" ht="14.1" customHeight="1" x14ac:dyDescent="0.25">
      <c r="A1120" s="210" t="str">
        <f>_xlfn.CONCAT(Tabel3[[#This Row],[Locatie]],Tabel3[[#This Row],[Vloergroep]])</f>
        <v>PraktijkschoolHarde vloer</v>
      </c>
      <c r="C1120" s="69" t="s">
        <v>427</v>
      </c>
      <c r="D1120" s="70" t="s">
        <v>811</v>
      </c>
      <c r="E1120" s="71" t="s">
        <v>69</v>
      </c>
      <c r="F1120" s="79" t="s">
        <v>538</v>
      </c>
      <c r="G1120" s="73" t="s">
        <v>116</v>
      </c>
      <c r="H1120" s="73" t="s">
        <v>820</v>
      </c>
      <c r="I1120" s="79" t="s">
        <v>93</v>
      </c>
      <c r="J1120" s="73" t="s">
        <v>902</v>
      </c>
      <c r="K1120" s="74">
        <v>10.6</v>
      </c>
      <c r="L1120" s="157">
        <v>40</v>
      </c>
      <c r="M1120" s="158" t="s">
        <v>879</v>
      </c>
      <c r="N1120" s="158">
        <f>IF(Tabel3[[#This Row],[Uitvoerings-
momenten]]=0,0,Tabel3[[#This Row],[M2 vloer ]])</f>
        <v>10.6</v>
      </c>
      <c r="O1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0" s="151">
        <f>Tabel3[[#This Row],[M2 vloer ]]*Tabel3[[#This Row],[Uitvoerings-
momenten]]</f>
        <v>2120</v>
      </c>
      <c r="Q1120" s="165">
        <f>VLOOKUP(Tabel3[[#This Row],[Frequentie]],Transformatie!$B$4:$D$12,3,0)</f>
        <v>10</v>
      </c>
      <c r="R1120" s="26">
        <f>IF(Tabel3[[#This Row],[M2 op basis van uitvoeringsmomenten]]=0,0,VLOOKUP(Tabel3[[#This Row],[Ruimte categorie]],'4. Normen &amp; Tarieven'!$C$8:$L$27,Tabel3[[#This Row],[Transformatie]],0))</f>
        <v>100</v>
      </c>
      <c r="S1120" s="26"/>
      <c r="T1120" s="26"/>
      <c r="U1120" s="26"/>
      <c r="V1120" s="172">
        <f>IF(Tabel3[[#This Row],[Prestatienorm inschrijver]]=0,0,Tabel3[[#This Row],[M2 op basis van uitvoeringsmomenten]]/Tabel3[[#This Row],[Prestatienorm inschrijver]])</f>
        <v>21.2</v>
      </c>
      <c r="W1120" s="174">
        <f>Tabel3[[#This Row],[Aantal uur per jaar]]*$V$4</f>
        <v>21.2</v>
      </c>
      <c r="X1120" s="76"/>
    </row>
    <row r="1121" spans="1:24" ht="14.1" customHeight="1" x14ac:dyDescent="0.25">
      <c r="A1121" s="210" t="str">
        <f>_xlfn.CONCAT(Tabel3[[#This Row],[Locatie]],Tabel3[[#This Row],[Vloergroep]])</f>
        <v>PraktijkschoolHarde vloer</v>
      </c>
      <c r="C1121" s="69" t="s">
        <v>427</v>
      </c>
      <c r="D1121" s="70" t="s">
        <v>811</v>
      </c>
      <c r="E1121" s="71" t="s">
        <v>69</v>
      </c>
      <c r="F1121" s="79" t="s">
        <v>539</v>
      </c>
      <c r="G1121" s="73" t="s">
        <v>116</v>
      </c>
      <c r="H1121" s="73" t="s">
        <v>820</v>
      </c>
      <c r="I1121" s="79" t="s">
        <v>93</v>
      </c>
      <c r="J1121" s="73" t="s">
        <v>902</v>
      </c>
      <c r="K1121" s="74">
        <v>11</v>
      </c>
      <c r="L1121" s="157">
        <v>40</v>
      </c>
      <c r="M1121" s="158" t="s">
        <v>879</v>
      </c>
      <c r="N1121" s="158">
        <f>IF(Tabel3[[#This Row],[Uitvoerings-
momenten]]=0,0,Tabel3[[#This Row],[M2 vloer ]])</f>
        <v>11</v>
      </c>
      <c r="O1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1" s="151">
        <f>Tabel3[[#This Row],[M2 vloer ]]*Tabel3[[#This Row],[Uitvoerings-
momenten]]</f>
        <v>2200</v>
      </c>
      <c r="Q1121" s="165">
        <f>VLOOKUP(Tabel3[[#This Row],[Frequentie]],Transformatie!$B$4:$D$12,3,0)</f>
        <v>10</v>
      </c>
      <c r="R1121" s="26">
        <f>IF(Tabel3[[#This Row],[M2 op basis van uitvoeringsmomenten]]=0,0,VLOOKUP(Tabel3[[#This Row],[Ruimte categorie]],'4. Normen &amp; Tarieven'!$C$8:$L$27,Tabel3[[#This Row],[Transformatie]],0))</f>
        <v>100</v>
      </c>
      <c r="S1121" s="26"/>
      <c r="T1121" s="26"/>
      <c r="U1121" s="26"/>
      <c r="V1121" s="172">
        <f>IF(Tabel3[[#This Row],[Prestatienorm inschrijver]]=0,0,Tabel3[[#This Row],[M2 op basis van uitvoeringsmomenten]]/Tabel3[[#This Row],[Prestatienorm inschrijver]])</f>
        <v>22</v>
      </c>
      <c r="W1121" s="174">
        <f>Tabel3[[#This Row],[Aantal uur per jaar]]*$V$4</f>
        <v>22</v>
      </c>
      <c r="X1121" s="76"/>
    </row>
    <row r="1122" spans="1:24" ht="13.9" customHeight="1" x14ac:dyDescent="0.25">
      <c r="A1122" s="210" t="str">
        <f>_xlfn.CONCAT(Tabel3[[#This Row],[Locatie]],Tabel3[[#This Row],[Vloergroep]])</f>
        <v>PraktijkschoolLino</v>
      </c>
      <c r="C1122" s="69" t="s">
        <v>427</v>
      </c>
      <c r="D1122" s="70" t="s">
        <v>811</v>
      </c>
      <c r="E1122" s="71" t="s">
        <v>69</v>
      </c>
      <c r="F1122" s="79" t="s">
        <v>540</v>
      </c>
      <c r="G1122" s="73" t="s">
        <v>51</v>
      </c>
      <c r="H1122" s="73" t="s">
        <v>756</v>
      </c>
      <c r="I1122" s="79" t="s">
        <v>17</v>
      </c>
      <c r="J1122" s="73" t="s">
        <v>903</v>
      </c>
      <c r="K1122" s="74">
        <v>38.200000000000003</v>
      </c>
      <c r="L1122" s="157">
        <v>40</v>
      </c>
      <c r="M1122" s="158" t="s">
        <v>886</v>
      </c>
      <c r="N1122" s="158">
        <f>IF(Tabel3[[#This Row],[Uitvoerings-
momenten]]=0,0,Tabel3[[#This Row],[M2 vloer ]])</f>
        <v>0</v>
      </c>
      <c r="O1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22" s="151">
        <f>Tabel3[[#This Row],[M2 vloer ]]*Tabel3[[#This Row],[Uitvoerings-
momenten]]</f>
        <v>0</v>
      </c>
      <c r="Q1122" s="165">
        <f>VLOOKUP(Tabel3[[#This Row],[Frequentie]],Transformatie!$B$4:$D$12,3,0)</f>
        <v>0</v>
      </c>
      <c r="R1122" s="26">
        <f>IF(Tabel3[[#This Row],[M2 op basis van uitvoeringsmomenten]]=0,0,VLOOKUP(Tabel3[[#This Row],[Ruimte categorie]],'4. Normen &amp; Tarieven'!$C$8:$L$27,Tabel3[[#This Row],[Transformatie]],0))</f>
        <v>0</v>
      </c>
      <c r="S1122" s="26"/>
      <c r="T1122" s="26"/>
      <c r="U1122" s="26"/>
      <c r="V1122" s="172">
        <f>IF(Tabel3[[#This Row],[Prestatienorm inschrijver]]=0,0,Tabel3[[#This Row],[M2 op basis van uitvoeringsmomenten]]/Tabel3[[#This Row],[Prestatienorm inschrijver]])</f>
        <v>0</v>
      </c>
      <c r="W1122" s="174">
        <f>Tabel3[[#This Row],[Aantal uur per jaar]]*$V$4</f>
        <v>0</v>
      </c>
      <c r="X1122" s="76"/>
    </row>
    <row r="1123" spans="1:24" ht="14.1" customHeight="1" x14ac:dyDescent="0.25">
      <c r="A1123" s="210" t="str">
        <f>_xlfn.CONCAT(Tabel3[[#This Row],[Locatie]],Tabel3[[#This Row],[Vloergroep]])</f>
        <v>PraktijkschoolHarde vloer</v>
      </c>
      <c r="C1123" s="69" t="s">
        <v>427</v>
      </c>
      <c r="D1123" s="70" t="s">
        <v>811</v>
      </c>
      <c r="E1123" s="71" t="s">
        <v>8</v>
      </c>
      <c r="F1123" s="72" t="s">
        <v>9</v>
      </c>
      <c r="G1123" s="79" t="s">
        <v>431</v>
      </c>
      <c r="H1123" s="73" t="s">
        <v>756</v>
      </c>
      <c r="I1123" s="79" t="s">
        <v>11</v>
      </c>
      <c r="J1123" s="73" t="s">
        <v>902</v>
      </c>
      <c r="K1123" s="74">
        <v>192</v>
      </c>
      <c r="L1123" s="157">
        <v>40</v>
      </c>
      <c r="M1123" s="158" t="s">
        <v>874</v>
      </c>
      <c r="N1123" s="158">
        <f>IF(Tabel3[[#This Row],[Uitvoerings-
momenten]]=0,0,Tabel3[[#This Row],[M2 vloer ]])</f>
        <v>192</v>
      </c>
      <c r="O1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123" s="151">
        <f>Tabel3[[#This Row],[M2 vloer ]]*Tabel3[[#This Row],[Uitvoerings-
momenten]]</f>
        <v>768</v>
      </c>
      <c r="Q1123" s="165">
        <f>VLOOKUP(Tabel3[[#This Row],[Frequentie]],Transformatie!$B$4:$D$12,3,0)</f>
        <v>5</v>
      </c>
      <c r="R1123" s="26">
        <f>IF(Tabel3[[#This Row],[M2 op basis van uitvoeringsmomenten]]=0,0,VLOOKUP(Tabel3[[#This Row],[Ruimte categorie]],'4. Normen &amp; Tarieven'!$C$8:$L$27,Tabel3[[#This Row],[Transformatie]],0))</f>
        <v>100</v>
      </c>
      <c r="S1123" s="26"/>
      <c r="T1123" s="26"/>
      <c r="U1123" s="26"/>
      <c r="V1123" s="172">
        <f>IF(Tabel3[[#This Row],[Prestatienorm inschrijver]]=0,0,Tabel3[[#This Row],[M2 op basis van uitvoeringsmomenten]]/Tabel3[[#This Row],[Prestatienorm inschrijver]])</f>
        <v>7.68</v>
      </c>
      <c r="W1123" s="174">
        <f>Tabel3[[#This Row],[Aantal uur per jaar]]*$V$4</f>
        <v>7.68</v>
      </c>
      <c r="X1123" s="81"/>
    </row>
    <row r="1124" spans="1:24" ht="14.1" customHeight="1" x14ac:dyDescent="0.25">
      <c r="A1124" s="210" t="str">
        <f>_xlfn.CONCAT(Tabel3[[#This Row],[Locatie]],Tabel3[[#This Row],[Vloergroep]])</f>
        <v>SpitsbergenHarde vloer</v>
      </c>
      <c r="C1124" s="69" t="s">
        <v>541</v>
      </c>
      <c r="D1124" s="70" t="s">
        <v>812</v>
      </c>
      <c r="E1124" s="71" t="s">
        <v>8</v>
      </c>
      <c r="F1124" s="72" t="s">
        <v>9</v>
      </c>
      <c r="G1124" s="73" t="s">
        <v>10</v>
      </c>
      <c r="H1124" s="73" t="s">
        <v>821</v>
      </c>
      <c r="I1124" s="73" t="s">
        <v>11</v>
      </c>
      <c r="J1124" s="73" t="s">
        <v>902</v>
      </c>
      <c r="K1124" s="74">
        <v>25</v>
      </c>
      <c r="L1124" s="157">
        <v>40</v>
      </c>
      <c r="M1124" s="158" t="s">
        <v>879</v>
      </c>
      <c r="N1124" s="158">
        <f>IF(Tabel3[[#This Row],[Uitvoerings-
momenten]]=0,0,Tabel3[[#This Row],[M2 vloer ]])</f>
        <v>25</v>
      </c>
      <c r="O1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4" s="151">
        <f>Tabel3[[#This Row],[M2 vloer ]]*Tabel3[[#This Row],[Uitvoerings-
momenten]]</f>
        <v>5000</v>
      </c>
      <c r="Q1124" s="165">
        <f>VLOOKUP(Tabel3[[#This Row],[Frequentie]],Transformatie!$B$4:$D$12,3,0)</f>
        <v>10</v>
      </c>
      <c r="R1124" s="26">
        <f>IF(Tabel3[[#This Row],[M2 op basis van uitvoeringsmomenten]]=0,0,VLOOKUP(Tabel3[[#This Row],[Ruimte categorie]],'4. Normen &amp; Tarieven'!$C$8:$L$27,Tabel3[[#This Row],[Transformatie]],0))</f>
        <v>100</v>
      </c>
      <c r="S1124" s="26"/>
      <c r="T1124" s="26"/>
      <c r="U1124" s="26"/>
      <c r="V1124" s="172">
        <f>IF(Tabel3[[#This Row],[Prestatienorm inschrijver]]=0,0,Tabel3[[#This Row],[M2 op basis van uitvoeringsmomenten]]/Tabel3[[#This Row],[Prestatienorm inschrijver]])</f>
        <v>50</v>
      </c>
      <c r="W1124" s="174">
        <f>Tabel3[[#This Row],[Aantal uur per jaar]]*$V$4</f>
        <v>50</v>
      </c>
      <c r="X1124" s="76"/>
    </row>
    <row r="1125" spans="1:24" ht="14.1" customHeight="1" x14ac:dyDescent="0.25">
      <c r="A1125" s="210" t="str">
        <f>_xlfn.CONCAT(Tabel3[[#This Row],[Locatie]],Tabel3[[#This Row],[Vloergroep]])</f>
        <v>SpitsbergenTapijt</v>
      </c>
      <c r="C1125" s="69" t="s">
        <v>541</v>
      </c>
      <c r="D1125" s="70" t="s">
        <v>812</v>
      </c>
      <c r="E1125" s="71" t="s">
        <v>8</v>
      </c>
      <c r="F1125" s="72" t="s">
        <v>12</v>
      </c>
      <c r="G1125" s="73" t="s">
        <v>13</v>
      </c>
      <c r="H1125" s="73" t="s">
        <v>761</v>
      </c>
      <c r="I1125" s="73" t="s">
        <v>14</v>
      </c>
      <c r="J1125" s="73" t="s">
        <v>14</v>
      </c>
      <c r="K1125" s="74">
        <v>5.0999999999999996</v>
      </c>
      <c r="L1125" s="157">
        <v>40</v>
      </c>
      <c r="M1125" s="158" t="s">
        <v>879</v>
      </c>
      <c r="N1125" s="158">
        <f>IF(Tabel3[[#This Row],[Uitvoerings-
momenten]]=0,0,Tabel3[[#This Row],[M2 vloer ]])</f>
        <v>5.0999999999999996</v>
      </c>
      <c r="O1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5" s="151">
        <f>Tabel3[[#This Row],[M2 vloer ]]*Tabel3[[#This Row],[Uitvoerings-
momenten]]</f>
        <v>1019.9999999999999</v>
      </c>
      <c r="Q1125" s="165">
        <f>VLOOKUP(Tabel3[[#This Row],[Frequentie]],Transformatie!$B$4:$D$12,3,0)</f>
        <v>10</v>
      </c>
      <c r="R1125" s="26">
        <f>IF(Tabel3[[#This Row],[M2 op basis van uitvoeringsmomenten]]=0,0,VLOOKUP(Tabel3[[#This Row],[Ruimte categorie]],'4. Normen &amp; Tarieven'!$C$8:$L$27,Tabel3[[#This Row],[Transformatie]],0))</f>
        <v>100</v>
      </c>
      <c r="S1125" s="26"/>
      <c r="T1125" s="26"/>
      <c r="U1125" s="26"/>
      <c r="V1125" s="172">
        <f>IF(Tabel3[[#This Row],[Prestatienorm inschrijver]]=0,0,Tabel3[[#This Row],[M2 op basis van uitvoeringsmomenten]]/Tabel3[[#This Row],[Prestatienorm inschrijver]])</f>
        <v>10.199999999999999</v>
      </c>
      <c r="W1125" s="174">
        <f>Tabel3[[#This Row],[Aantal uur per jaar]]*$V$4</f>
        <v>10.199999999999999</v>
      </c>
      <c r="X1125" s="78"/>
    </row>
    <row r="1126" spans="1:24" ht="14.1" customHeight="1" x14ac:dyDescent="0.25">
      <c r="A1126" s="210" t="str">
        <f>_xlfn.CONCAT(Tabel3[[#This Row],[Locatie]],Tabel3[[#This Row],[Vloergroep]])</f>
        <v>SpitsbergenLino</v>
      </c>
      <c r="C1126" s="69" t="s">
        <v>541</v>
      </c>
      <c r="D1126" s="70" t="s">
        <v>812</v>
      </c>
      <c r="E1126" s="71" t="s">
        <v>8</v>
      </c>
      <c r="F1126" s="72" t="s">
        <v>15</v>
      </c>
      <c r="G1126" s="70" t="s">
        <v>19</v>
      </c>
      <c r="H1126" s="73" t="s">
        <v>761</v>
      </c>
      <c r="I1126" s="73" t="s">
        <v>225</v>
      </c>
      <c r="J1126" s="73" t="s">
        <v>903</v>
      </c>
      <c r="K1126" s="74">
        <v>15.8</v>
      </c>
      <c r="L1126" s="157">
        <v>40</v>
      </c>
      <c r="M1126" s="158" t="s">
        <v>879</v>
      </c>
      <c r="N1126" s="158">
        <f>IF(Tabel3[[#This Row],[Uitvoerings-
momenten]]=0,0,Tabel3[[#This Row],[M2 vloer ]])</f>
        <v>15.8</v>
      </c>
      <c r="O1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6" s="151">
        <f>Tabel3[[#This Row],[M2 vloer ]]*Tabel3[[#This Row],[Uitvoerings-
momenten]]</f>
        <v>3160</v>
      </c>
      <c r="Q1126" s="165">
        <f>VLOOKUP(Tabel3[[#This Row],[Frequentie]],Transformatie!$B$4:$D$12,3,0)</f>
        <v>10</v>
      </c>
      <c r="R1126" s="26">
        <f>IF(Tabel3[[#This Row],[M2 op basis van uitvoeringsmomenten]]=0,0,VLOOKUP(Tabel3[[#This Row],[Ruimte categorie]],'4. Normen &amp; Tarieven'!$C$8:$L$27,Tabel3[[#This Row],[Transformatie]],0))</f>
        <v>100</v>
      </c>
      <c r="S1126" s="26"/>
      <c r="T1126" s="26"/>
      <c r="U1126" s="26"/>
      <c r="V1126" s="172">
        <f>IF(Tabel3[[#This Row],[Prestatienorm inschrijver]]=0,0,Tabel3[[#This Row],[M2 op basis van uitvoeringsmomenten]]/Tabel3[[#This Row],[Prestatienorm inschrijver]])</f>
        <v>31.6</v>
      </c>
      <c r="W1126" s="174">
        <f>Tabel3[[#This Row],[Aantal uur per jaar]]*$V$4</f>
        <v>31.6</v>
      </c>
      <c r="X1126" s="78"/>
    </row>
    <row r="1127" spans="1:24" ht="14.1" customHeight="1" x14ac:dyDescent="0.25">
      <c r="A1127" s="210" t="str">
        <f>_xlfn.CONCAT(Tabel3[[#This Row],[Locatie]],Tabel3[[#This Row],[Vloergroep]])</f>
        <v>SpitsbergenLino</v>
      </c>
      <c r="C1127" s="69" t="s">
        <v>541</v>
      </c>
      <c r="D1127" s="70" t="s">
        <v>812</v>
      </c>
      <c r="E1127" s="71" t="s">
        <v>8</v>
      </c>
      <c r="F1127" s="72" t="s">
        <v>151</v>
      </c>
      <c r="G1127" s="70" t="s">
        <v>542</v>
      </c>
      <c r="H1127" s="73" t="s">
        <v>761</v>
      </c>
      <c r="I1127" s="73" t="s">
        <v>225</v>
      </c>
      <c r="J1127" s="73" t="s">
        <v>903</v>
      </c>
      <c r="K1127" s="74">
        <v>22.5</v>
      </c>
      <c r="L1127" s="157">
        <v>40</v>
      </c>
      <c r="M1127" s="158" t="s">
        <v>879</v>
      </c>
      <c r="N1127" s="158">
        <f>IF(Tabel3[[#This Row],[Uitvoerings-
momenten]]=0,0,Tabel3[[#This Row],[M2 vloer ]])</f>
        <v>22.5</v>
      </c>
      <c r="O1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7" s="151">
        <f>Tabel3[[#This Row],[M2 vloer ]]*Tabel3[[#This Row],[Uitvoerings-
momenten]]</f>
        <v>4500</v>
      </c>
      <c r="Q1127" s="165">
        <f>VLOOKUP(Tabel3[[#This Row],[Frequentie]],Transformatie!$B$4:$D$12,3,0)</f>
        <v>10</v>
      </c>
      <c r="R1127" s="26">
        <f>IF(Tabel3[[#This Row],[M2 op basis van uitvoeringsmomenten]]=0,0,VLOOKUP(Tabel3[[#This Row],[Ruimte categorie]],'4. Normen &amp; Tarieven'!$C$8:$L$27,Tabel3[[#This Row],[Transformatie]],0))</f>
        <v>100</v>
      </c>
      <c r="S1127" s="26"/>
      <c r="T1127" s="26"/>
      <c r="U1127" s="26"/>
      <c r="V1127" s="172">
        <f>IF(Tabel3[[#This Row],[Prestatienorm inschrijver]]=0,0,Tabel3[[#This Row],[M2 op basis van uitvoeringsmomenten]]/Tabel3[[#This Row],[Prestatienorm inschrijver]])</f>
        <v>45</v>
      </c>
      <c r="W1127" s="174">
        <f>Tabel3[[#This Row],[Aantal uur per jaar]]*$V$4</f>
        <v>45</v>
      </c>
      <c r="X1127" s="78"/>
    </row>
    <row r="1128" spans="1:24" ht="14.1" customHeight="1" x14ac:dyDescent="0.25">
      <c r="A1128" s="210" t="str">
        <f>_xlfn.CONCAT(Tabel3[[#This Row],[Locatie]],Tabel3[[#This Row],[Vloergroep]])</f>
        <v>SpitsbergenTapijt</v>
      </c>
      <c r="C1128" s="69" t="s">
        <v>541</v>
      </c>
      <c r="D1128" s="70" t="s">
        <v>812</v>
      </c>
      <c r="E1128" s="71" t="s">
        <v>8</v>
      </c>
      <c r="F1128" s="72" t="s">
        <v>18</v>
      </c>
      <c r="G1128" s="73" t="s">
        <v>37</v>
      </c>
      <c r="H1128" s="73" t="s">
        <v>25</v>
      </c>
      <c r="I1128" s="73" t="s">
        <v>14</v>
      </c>
      <c r="J1128" s="73" t="s">
        <v>14</v>
      </c>
      <c r="K1128" s="74">
        <v>14.3</v>
      </c>
      <c r="L1128" s="157">
        <v>40</v>
      </c>
      <c r="M1128" s="158" t="s">
        <v>877</v>
      </c>
      <c r="N1128" s="158">
        <f>IF(Tabel3[[#This Row],[Uitvoerings-
momenten]]=0,0,Tabel3[[#This Row],[M2 vloer ]])</f>
        <v>14.3</v>
      </c>
      <c r="O1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8" s="151">
        <f>Tabel3[[#This Row],[M2 vloer ]]*Tabel3[[#This Row],[Uitvoerings-
momenten]]</f>
        <v>1716</v>
      </c>
      <c r="Q1128" s="165">
        <f>VLOOKUP(Tabel3[[#This Row],[Frequentie]],Transformatie!$B$4:$D$12,3,0)</f>
        <v>8</v>
      </c>
      <c r="R1128" s="26">
        <f>IF(Tabel3[[#This Row],[M2 op basis van uitvoeringsmomenten]]=0,0,VLOOKUP(Tabel3[[#This Row],[Ruimte categorie]],'4. Normen &amp; Tarieven'!$C$8:$L$27,Tabel3[[#This Row],[Transformatie]],0))</f>
        <v>90</v>
      </c>
      <c r="S1128" s="26"/>
      <c r="T1128" s="26"/>
      <c r="U1128" s="26"/>
      <c r="V1128" s="172">
        <f>IF(Tabel3[[#This Row],[Prestatienorm inschrijver]]=0,0,Tabel3[[#This Row],[M2 op basis van uitvoeringsmomenten]]/Tabel3[[#This Row],[Prestatienorm inschrijver]])</f>
        <v>19.066666666666666</v>
      </c>
      <c r="W1128" s="174">
        <f>Tabel3[[#This Row],[Aantal uur per jaar]]*$V$4</f>
        <v>19.066666666666666</v>
      </c>
      <c r="X1128" s="76"/>
    </row>
    <row r="1129" spans="1:24" ht="14.1" customHeight="1" x14ac:dyDescent="0.25">
      <c r="A1129" s="210" t="str">
        <f>_xlfn.CONCAT(Tabel3[[#This Row],[Locatie]],Tabel3[[#This Row],[Vloergroep]])</f>
        <v>SpitsbergenLino</v>
      </c>
      <c r="C1129" s="69" t="s">
        <v>541</v>
      </c>
      <c r="D1129" s="70" t="s">
        <v>812</v>
      </c>
      <c r="E1129" s="71" t="s">
        <v>8</v>
      </c>
      <c r="F1129" s="72" t="s">
        <v>20</v>
      </c>
      <c r="G1129" s="73" t="s">
        <v>24</v>
      </c>
      <c r="H1129" s="73" t="s">
        <v>25</v>
      </c>
      <c r="I1129" s="73" t="s">
        <v>17</v>
      </c>
      <c r="J1129" s="73" t="s">
        <v>903</v>
      </c>
      <c r="K1129" s="74">
        <v>20.399999999999999</v>
      </c>
      <c r="L1129" s="157">
        <v>40</v>
      </c>
      <c r="M1129" s="158" t="s">
        <v>877</v>
      </c>
      <c r="N1129" s="158">
        <f>IF(Tabel3[[#This Row],[Uitvoerings-
momenten]]=0,0,Tabel3[[#This Row],[M2 vloer ]])</f>
        <v>20.399999999999999</v>
      </c>
      <c r="O1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9" s="151">
        <f>Tabel3[[#This Row],[M2 vloer ]]*Tabel3[[#This Row],[Uitvoerings-
momenten]]</f>
        <v>2448</v>
      </c>
      <c r="Q1129" s="165">
        <f>VLOOKUP(Tabel3[[#This Row],[Frequentie]],Transformatie!$B$4:$D$12,3,0)</f>
        <v>8</v>
      </c>
      <c r="R1129" s="26">
        <f>IF(Tabel3[[#This Row],[M2 op basis van uitvoeringsmomenten]]=0,0,VLOOKUP(Tabel3[[#This Row],[Ruimte categorie]],'4. Normen &amp; Tarieven'!$C$8:$L$27,Tabel3[[#This Row],[Transformatie]],0))</f>
        <v>90</v>
      </c>
      <c r="S1129" s="26"/>
      <c r="T1129" s="26"/>
      <c r="U1129" s="26"/>
      <c r="V1129" s="172">
        <f>IF(Tabel3[[#This Row],[Prestatienorm inschrijver]]=0,0,Tabel3[[#This Row],[M2 op basis van uitvoeringsmomenten]]/Tabel3[[#This Row],[Prestatienorm inschrijver]])</f>
        <v>27.2</v>
      </c>
      <c r="W1129" s="174">
        <f>Tabel3[[#This Row],[Aantal uur per jaar]]*$V$4</f>
        <v>27.2</v>
      </c>
      <c r="X1129" s="76"/>
    </row>
    <row r="1130" spans="1:24" ht="14.1" customHeight="1" x14ac:dyDescent="0.25">
      <c r="A1130" s="210" t="str">
        <f>_xlfn.CONCAT(Tabel3[[#This Row],[Locatie]],Tabel3[[#This Row],[Vloergroep]])</f>
        <v>SpitsbergenHarde vloer</v>
      </c>
      <c r="C1130" s="69" t="s">
        <v>541</v>
      </c>
      <c r="D1130" s="70" t="s">
        <v>812</v>
      </c>
      <c r="E1130" s="71" t="s">
        <v>8</v>
      </c>
      <c r="F1130" s="72" t="s">
        <v>23</v>
      </c>
      <c r="G1130" s="73" t="s">
        <v>58</v>
      </c>
      <c r="H1130" s="73" t="s">
        <v>759</v>
      </c>
      <c r="I1130" s="73" t="s">
        <v>93</v>
      </c>
      <c r="J1130" s="73" t="s">
        <v>902</v>
      </c>
      <c r="K1130" s="74">
        <v>6.4</v>
      </c>
      <c r="L1130" s="157">
        <v>40</v>
      </c>
      <c r="M1130" s="158" t="s">
        <v>879</v>
      </c>
      <c r="N1130" s="158">
        <f>IF(Tabel3[[#This Row],[Uitvoerings-
momenten]]=0,0,Tabel3[[#This Row],[M2 vloer ]])</f>
        <v>6.4</v>
      </c>
      <c r="O1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0" s="151">
        <f>Tabel3[[#This Row],[M2 vloer ]]*Tabel3[[#This Row],[Uitvoerings-
momenten]]</f>
        <v>1280</v>
      </c>
      <c r="Q1130" s="165">
        <f>VLOOKUP(Tabel3[[#This Row],[Frequentie]],Transformatie!$B$4:$D$12,3,0)</f>
        <v>10</v>
      </c>
      <c r="R1130" s="26">
        <f>IF(Tabel3[[#This Row],[M2 op basis van uitvoeringsmomenten]]=0,0,VLOOKUP(Tabel3[[#This Row],[Ruimte categorie]],'4. Normen &amp; Tarieven'!$C$8:$L$27,Tabel3[[#This Row],[Transformatie]],0))</f>
        <v>100</v>
      </c>
      <c r="S1130" s="26"/>
      <c r="T1130" s="26"/>
      <c r="U1130" s="26"/>
      <c r="V1130" s="172">
        <f>IF(Tabel3[[#This Row],[Prestatienorm inschrijver]]=0,0,Tabel3[[#This Row],[M2 op basis van uitvoeringsmomenten]]/Tabel3[[#This Row],[Prestatienorm inschrijver]])</f>
        <v>12.8</v>
      </c>
      <c r="W1130" s="174">
        <f>Tabel3[[#This Row],[Aantal uur per jaar]]*$V$4</f>
        <v>12.8</v>
      </c>
      <c r="X1130" s="76"/>
    </row>
    <row r="1131" spans="1:24" ht="14.1" customHeight="1" x14ac:dyDescent="0.25">
      <c r="A1131" s="210" t="str">
        <f>_xlfn.CONCAT(Tabel3[[#This Row],[Locatie]],Tabel3[[#This Row],[Vloergroep]])</f>
        <v>SpitsbergenHarde vloer</v>
      </c>
      <c r="C1131" s="69" t="s">
        <v>541</v>
      </c>
      <c r="D1131" s="70" t="s">
        <v>812</v>
      </c>
      <c r="E1131" s="71" t="s">
        <v>8</v>
      </c>
      <c r="F1131" s="72" t="s">
        <v>26</v>
      </c>
      <c r="G1131" s="73" t="s">
        <v>543</v>
      </c>
      <c r="H1131" s="73" t="s">
        <v>759</v>
      </c>
      <c r="I1131" s="73" t="s">
        <v>93</v>
      </c>
      <c r="J1131" s="73" t="s">
        <v>902</v>
      </c>
      <c r="K1131" s="74">
        <v>6.2</v>
      </c>
      <c r="L1131" s="157">
        <v>40</v>
      </c>
      <c r="M1131" s="158" t="s">
        <v>879</v>
      </c>
      <c r="N1131" s="158">
        <f>IF(Tabel3[[#This Row],[Uitvoerings-
momenten]]=0,0,Tabel3[[#This Row],[M2 vloer ]])</f>
        <v>6.2</v>
      </c>
      <c r="O1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1" s="151">
        <f>Tabel3[[#This Row],[M2 vloer ]]*Tabel3[[#This Row],[Uitvoerings-
momenten]]</f>
        <v>1240</v>
      </c>
      <c r="Q1131" s="165">
        <f>VLOOKUP(Tabel3[[#This Row],[Frequentie]],Transformatie!$B$4:$D$12,3,0)</f>
        <v>10</v>
      </c>
      <c r="R1131" s="26">
        <f>IF(Tabel3[[#This Row],[M2 op basis van uitvoeringsmomenten]]=0,0,VLOOKUP(Tabel3[[#This Row],[Ruimte categorie]],'4. Normen &amp; Tarieven'!$C$8:$L$27,Tabel3[[#This Row],[Transformatie]],0))</f>
        <v>100</v>
      </c>
      <c r="S1131" s="26"/>
      <c r="T1131" s="26"/>
      <c r="U1131" s="26"/>
      <c r="V1131" s="172">
        <f>IF(Tabel3[[#This Row],[Prestatienorm inschrijver]]=0,0,Tabel3[[#This Row],[M2 op basis van uitvoeringsmomenten]]/Tabel3[[#This Row],[Prestatienorm inschrijver]])</f>
        <v>12.4</v>
      </c>
      <c r="W1131" s="174">
        <f>Tabel3[[#This Row],[Aantal uur per jaar]]*$V$4</f>
        <v>12.4</v>
      </c>
      <c r="X1131" s="76"/>
    </row>
    <row r="1132" spans="1:24" ht="14.1" customHeight="1" x14ac:dyDescent="0.25">
      <c r="A1132" s="210" t="str">
        <f>_xlfn.CONCAT(Tabel3[[#This Row],[Locatie]],Tabel3[[#This Row],[Vloergroep]])</f>
        <v>SpitsbergenHarde vloer</v>
      </c>
      <c r="C1132" s="69" t="s">
        <v>541</v>
      </c>
      <c r="D1132" s="70" t="s">
        <v>812</v>
      </c>
      <c r="E1132" s="71" t="s">
        <v>8</v>
      </c>
      <c r="F1132" s="72" t="s">
        <v>28</v>
      </c>
      <c r="G1132" s="73" t="s">
        <v>543</v>
      </c>
      <c r="H1132" s="73" t="s">
        <v>759</v>
      </c>
      <c r="I1132" s="73" t="s">
        <v>93</v>
      </c>
      <c r="J1132" s="73" t="s">
        <v>902</v>
      </c>
      <c r="K1132" s="74">
        <v>6.2</v>
      </c>
      <c r="L1132" s="157">
        <v>40</v>
      </c>
      <c r="M1132" s="158" t="s">
        <v>879</v>
      </c>
      <c r="N1132" s="158">
        <f>IF(Tabel3[[#This Row],[Uitvoerings-
momenten]]=0,0,Tabel3[[#This Row],[M2 vloer ]])</f>
        <v>6.2</v>
      </c>
      <c r="O1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2" s="151">
        <f>Tabel3[[#This Row],[M2 vloer ]]*Tabel3[[#This Row],[Uitvoerings-
momenten]]</f>
        <v>1240</v>
      </c>
      <c r="Q1132" s="165">
        <f>VLOOKUP(Tabel3[[#This Row],[Frequentie]],Transformatie!$B$4:$D$12,3,0)</f>
        <v>10</v>
      </c>
      <c r="R1132" s="26">
        <f>IF(Tabel3[[#This Row],[M2 op basis van uitvoeringsmomenten]]=0,0,VLOOKUP(Tabel3[[#This Row],[Ruimte categorie]],'4. Normen &amp; Tarieven'!$C$8:$L$27,Tabel3[[#This Row],[Transformatie]],0))</f>
        <v>100</v>
      </c>
      <c r="S1132" s="26"/>
      <c r="T1132" s="26"/>
      <c r="U1132" s="26"/>
      <c r="V1132" s="172">
        <f>IF(Tabel3[[#This Row],[Prestatienorm inschrijver]]=0,0,Tabel3[[#This Row],[M2 op basis van uitvoeringsmomenten]]/Tabel3[[#This Row],[Prestatienorm inschrijver]])</f>
        <v>12.4</v>
      </c>
      <c r="W1132" s="174">
        <f>Tabel3[[#This Row],[Aantal uur per jaar]]*$V$4</f>
        <v>12.4</v>
      </c>
      <c r="X1132" s="76"/>
    </row>
    <row r="1133" spans="1:24" ht="14.1" customHeight="1" x14ac:dyDescent="0.25">
      <c r="A1133" s="210" t="str">
        <f>_xlfn.CONCAT(Tabel3[[#This Row],[Locatie]],Tabel3[[#This Row],[Vloergroep]])</f>
        <v>SpitsbergenTapijt</v>
      </c>
      <c r="C1133" s="69" t="s">
        <v>541</v>
      </c>
      <c r="D1133" s="70" t="s">
        <v>812</v>
      </c>
      <c r="E1133" s="71" t="s">
        <v>8</v>
      </c>
      <c r="F1133" s="72" t="s">
        <v>30</v>
      </c>
      <c r="G1133" s="73" t="s">
        <v>53</v>
      </c>
      <c r="H1133" s="73" t="s">
        <v>25</v>
      </c>
      <c r="I1133" s="73" t="s">
        <v>14</v>
      </c>
      <c r="J1133" s="73" t="s">
        <v>14</v>
      </c>
      <c r="K1133" s="74">
        <v>30.7</v>
      </c>
      <c r="L1133" s="157">
        <v>40</v>
      </c>
      <c r="M1133" s="158" t="s">
        <v>877</v>
      </c>
      <c r="N1133" s="158">
        <f>IF(Tabel3[[#This Row],[Uitvoerings-
momenten]]=0,0,Tabel3[[#This Row],[M2 vloer ]])</f>
        <v>30.7</v>
      </c>
      <c r="O1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3" s="151">
        <f>Tabel3[[#This Row],[M2 vloer ]]*Tabel3[[#This Row],[Uitvoerings-
momenten]]</f>
        <v>3684</v>
      </c>
      <c r="Q1133" s="165">
        <f>VLOOKUP(Tabel3[[#This Row],[Frequentie]],Transformatie!$B$4:$D$12,3,0)</f>
        <v>8</v>
      </c>
      <c r="R1133" s="26">
        <f>IF(Tabel3[[#This Row],[M2 op basis van uitvoeringsmomenten]]=0,0,VLOOKUP(Tabel3[[#This Row],[Ruimte categorie]],'4. Normen &amp; Tarieven'!$C$8:$L$27,Tabel3[[#This Row],[Transformatie]],0))</f>
        <v>90</v>
      </c>
      <c r="S1133" s="26"/>
      <c r="T1133" s="26"/>
      <c r="U1133" s="26"/>
      <c r="V1133" s="172">
        <f>IF(Tabel3[[#This Row],[Prestatienorm inschrijver]]=0,0,Tabel3[[#This Row],[M2 op basis van uitvoeringsmomenten]]/Tabel3[[#This Row],[Prestatienorm inschrijver]])</f>
        <v>40.93333333333333</v>
      </c>
      <c r="W1133" s="174">
        <f>Tabel3[[#This Row],[Aantal uur per jaar]]*$V$4</f>
        <v>40.93333333333333</v>
      </c>
      <c r="X1133" s="76"/>
    </row>
    <row r="1134" spans="1:24" ht="14.1" customHeight="1" x14ac:dyDescent="0.25">
      <c r="A1134" s="210" t="str">
        <f>_xlfn.CONCAT(Tabel3[[#This Row],[Locatie]],Tabel3[[#This Row],[Vloergroep]])</f>
        <v>SpitsbergenTapijt</v>
      </c>
      <c r="C1134" s="69" t="s">
        <v>541</v>
      </c>
      <c r="D1134" s="70" t="s">
        <v>812</v>
      </c>
      <c r="E1134" s="71" t="s">
        <v>8</v>
      </c>
      <c r="F1134" s="72" t="s">
        <v>34</v>
      </c>
      <c r="G1134" s="73" t="s">
        <v>53</v>
      </c>
      <c r="H1134" s="73" t="s">
        <v>25</v>
      </c>
      <c r="I1134" s="73" t="s">
        <v>14</v>
      </c>
      <c r="J1134" s="73" t="s">
        <v>14</v>
      </c>
      <c r="K1134" s="74">
        <v>30.7</v>
      </c>
      <c r="L1134" s="157">
        <v>40</v>
      </c>
      <c r="M1134" s="158" t="s">
        <v>877</v>
      </c>
      <c r="N1134" s="158">
        <f>IF(Tabel3[[#This Row],[Uitvoerings-
momenten]]=0,0,Tabel3[[#This Row],[M2 vloer ]])</f>
        <v>30.7</v>
      </c>
      <c r="O1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4" s="151">
        <f>Tabel3[[#This Row],[M2 vloer ]]*Tabel3[[#This Row],[Uitvoerings-
momenten]]</f>
        <v>3684</v>
      </c>
      <c r="Q1134" s="165">
        <f>VLOOKUP(Tabel3[[#This Row],[Frequentie]],Transformatie!$B$4:$D$12,3,0)</f>
        <v>8</v>
      </c>
      <c r="R1134" s="26">
        <f>IF(Tabel3[[#This Row],[M2 op basis van uitvoeringsmomenten]]=0,0,VLOOKUP(Tabel3[[#This Row],[Ruimte categorie]],'4. Normen &amp; Tarieven'!$C$8:$L$27,Tabel3[[#This Row],[Transformatie]],0))</f>
        <v>90</v>
      </c>
      <c r="S1134" s="26"/>
      <c r="T1134" s="26"/>
      <c r="U1134" s="26"/>
      <c r="V1134" s="172">
        <f>IF(Tabel3[[#This Row],[Prestatienorm inschrijver]]=0,0,Tabel3[[#This Row],[M2 op basis van uitvoeringsmomenten]]/Tabel3[[#This Row],[Prestatienorm inschrijver]])</f>
        <v>40.93333333333333</v>
      </c>
      <c r="W1134" s="174">
        <f>Tabel3[[#This Row],[Aantal uur per jaar]]*$V$4</f>
        <v>40.93333333333333</v>
      </c>
      <c r="X1134" s="76"/>
    </row>
    <row r="1135" spans="1:24" ht="14.1" customHeight="1" x14ac:dyDescent="0.25">
      <c r="A1135" s="210" t="str">
        <f>_xlfn.CONCAT(Tabel3[[#This Row],[Locatie]],Tabel3[[#This Row],[Vloergroep]])</f>
        <v>SpitsbergenLino</v>
      </c>
      <c r="C1135" s="69" t="s">
        <v>541</v>
      </c>
      <c r="D1135" s="70" t="s">
        <v>812</v>
      </c>
      <c r="E1135" s="71" t="s">
        <v>8</v>
      </c>
      <c r="F1135" s="72" t="s">
        <v>36</v>
      </c>
      <c r="G1135" s="73" t="s">
        <v>544</v>
      </c>
      <c r="H1135" s="73" t="s">
        <v>658</v>
      </c>
      <c r="I1135" s="73" t="s">
        <v>17</v>
      </c>
      <c r="J1135" s="73" t="s">
        <v>903</v>
      </c>
      <c r="K1135" s="74">
        <v>55.5</v>
      </c>
      <c r="L1135" s="157">
        <v>40</v>
      </c>
      <c r="M1135" s="158" t="s">
        <v>879</v>
      </c>
      <c r="N1135" s="158">
        <f>IF(Tabel3[[#This Row],[Uitvoerings-
momenten]]=0,0,Tabel3[[#This Row],[M2 vloer ]])</f>
        <v>55.5</v>
      </c>
      <c r="O1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5" s="151">
        <f>Tabel3[[#This Row],[M2 vloer ]]*Tabel3[[#This Row],[Uitvoerings-
momenten]]</f>
        <v>11100</v>
      </c>
      <c r="Q1135" s="165">
        <f>VLOOKUP(Tabel3[[#This Row],[Frequentie]],Transformatie!$B$4:$D$12,3,0)</f>
        <v>10</v>
      </c>
      <c r="R1135" s="26">
        <f>IF(Tabel3[[#This Row],[M2 op basis van uitvoeringsmomenten]]=0,0,VLOOKUP(Tabel3[[#This Row],[Ruimte categorie]],'4. Normen &amp; Tarieven'!$C$8:$L$27,Tabel3[[#This Row],[Transformatie]],0))</f>
        <v>100</v>
      </c>
      <c r="S1135" s="26"/>
      <c r="T1135" s="26"/>
      <c r="U1135" s="26"/>
      <c r="V1135" s="172">
        <f>IF(Tabel3[[#This Row],[Prestatienorm inschrijver]]=0,0,Tabel3[[#This Row],[M2 op basis van uitvoeringsmomenten]]/Tabel3[[#This Row],[Prestatienorm inschrijver]])</f>
        <v>111</v>
      </c>
      <c r="W1135" s="174">
        <f>Tabel3[[#This Row],[Aantal uur per jaar]]*$V$4</f>
        <v>111</v>
      </c>
      <c r="X1135" s="76"/>
    </row>
    <row r="1136" spans="1:24" ht="14.1" customHeight="1" x14ac:dyDescent="0.25">
      <c r="A1136" s="210" t="str">
        <f>_xlfn.CONCAT(Tabel3[[#This Row],[Locatie]],Tabel3[[#This Row],[Vloergroep]])</f>
        <v>SpitsbergenLino</v>
      </c>
      <c r="C1136" s="69" t="s">
        <v>541</v>
      </c>
      <c r="D1136" s="70" t="s">
        <v>812</v>
      </c>
      <c r="E1136" s="71" t="s">
        <v>8</v>
      </c>
      <c r="F1136" s="72" t="s">
        <v>38</v>
      </c>
      <c r="G1136" s="73" t="s">
        <v>544</v>
      </c>
      <c r="H1136" s="73" t="s">
        <v>658</v>
      </c>
      <c r="I1136" s="73" t="s">
        <v>17</v>
      </c>
      <c r="J1136" s="73" t="s">
        <v>903</v>
      </c>
      <c r="K1136" s="74">
        <v>55.5</v>
      </c>
      <c r="L1136" s="157">
        <v>40</v>
      </c>
      <c r="M1136" s="158" t="s">
        <v>879</v>
      </c>
      <c r="N1136" s="158">
        <f>IF(Tabel3[[#This Row],[Uitvoerings-
momenten]]=0,0,Tabel3[[#This Row],[M2 vloer ]])</f>
        <v>55.5</v>
      </c>
      <c r="O1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6" s="151">
        <f>Tabel3[[#This Row],[M2 vloer ]]*Tabel3[[#This Row],[Uitvoerings-
momenten]]</f>
        <v>11100</v>
      </c>
      <c r="Q1136" s="165">
        <f>VLOOKUP(Tabel3[[#This Row],[Frequentie]],Transformatie!$B$4:$D$12,3,0)</f>
        <v>10</v>
      </c>
      <c r="R1136" s="26">
        <f>IF(Tabel3[[#This Row],[M2 op basis van uitvoeringsmomenten]]=0,0,VLOOKUP(Tabel3[[#This Row],[Ruimte categorie]],'4. Normen &amp; Tarieven'!$C$8:$L$27,Tabel3[[#This Row],[Transformatie]],0))</f>
        <v>100</v>
      </c>
      <c r="S1136" s="26"/>
      <c r="T1136" s="26"/>
      <c r="U1136" s="26"/>
      <c r="V1136" s="172">
        <f>IF(Tabel3[[#This Row],[Prestatienorm inschrijver]]=0,0,Tabel3[[#This Row],[M2 op basis van uitvoeringsmomenten]]/Tabel3[[#This Row],[Prestatienorm inschrijver]])</f>
        <v>111</v>
      </c>
      <c r="W1136" s="174">
        <f>Tabel3[[#This Row],[Aantal uur per jaar]]*$V$4</f>
        <v>111</v>
      </c>
      <c r="X1136" s="76"/>
    </row>
    <row r="1137" spans="1:24" ht="14.1" customHeight="1" x14ac:dyDescent="0.25">
      <c r="A1137" s="210" t="str">
        <f>_xlfn.CONCAT(Tabel3[[#This Row],[Locatie]],Tabel3[[#This Row],[Vloergroep]])</f>
        <v>SpitsbergenLino</v>
      </c>
      <c r="C1137" s="69" t="s">
        <v>541</v>
      </c>
      <c r="D1137" s="70" t="s">
        <v>812</v>
      </c>
      <c r="E1137" s="71" t="s">
        <v>8</v>
      </c>
      <c r="F1137" s="72" t="s">
        <v>40</v>
      </c>
      <c r="G1137" s="73" t="s">
        <v>41</v>
      </c>
      <c r="H1137" s="73" t="s">
        <v>658</v>
      </c>
      <c r="I1137" s="73" t="s">
        <v>17</v>
      </c>
      <c r="J1137" s="73" t="s">
        <v>903</v>
      </c>
      <c r="K1137" s="74">
        <v>55.4</v>
      </c>
      <c r="L1137" s="157">
        <v>40</v>
      </c>
      <c r="M1137" s="158" t="s">
        <v>879</v>
      </c>
      <c r="N1137" s="158">
        <f>IF(Tabel3[[#This Row],[Uitvoerings-
momenten]]=0,0,Tabel3[[#This Row],[M2 vloer ]])</f>
        <v>55.4</v>
      </c>
      <c r="O1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7" s="151">
        <f>Tabel3[[#This Row],[M2 vloer ]]*Tabel3[[#This Row],[Uitvoerings-
momenten]]</f>
        <v>11080</v>
      </c>
      <c r="Q1137" s="165">
        <f>VLOOKUP(Tabel3[[#This Row],[Frequentie]],Transformatie!$B$4:$D$12,3,0)</f>
        <v>10</v>
      </c>
      <c r="R1137" s="26">
        <f>IF(Tabel3[[#This Row],[M2 op basis van uitvoeringsmomenten]]=0,0,VLOOKUP(Tabel3[[#This Row],[Ruimte categorie]],'4. Normen &amp; Tarieven'!$C$8:$L$27,Tabel3[[#This Row],[Transformatie]],0))</f>
        <v>100</v>
      </c>
      <c r="S1137" s="26"/>
      <c r="T1137" s="26"/>
      <c r="U1137" s="26"/>
      <c r="V1137" s="172">
        <f>IF(Tabel3[[#This Row],[Prestatienorm inschrijver]]=0,0,Tabel3[[#This Row],[M2 op basis van uitvoeringsmomenten]]/Tabel3[[#This Row],[Prestatienorm inschrijver]])</f>
        <v>110.8</v>
      </c>
      <c r="W1137" s="174">
        <f>Tabel3[[#This Row],[Aantal uur per jaar]]*$V$4</f>
        <v>110.8</v>
      </c>
      <c r="X1137" s="76"/>
    </row>
    <row r="1138" spans="1:24" ht="14.1" customHeight="1" x14ac:dyDescent="0.25">
      <c r="A1138" s="210" t="str">
        <f>_xlfn.CONCAT(Tabel3[[#This Row],[Locatie]],Tabel3[[#This Row],[Vloergroep]])</f>
        <v>SpitsbergenLino</v>
      </c>
      <c r="C1138" s="69" t="s">
        <v>541</v>
      </c>
      <c r="D1138" s="70" t="s">
        <v>812</v>
      </c>
      <c r="E1138" s="71" t="s">
        <v>8</v>
      </c>
      <c r="F1138" s="72" t="s">
        <v>42</v>
      </c>
      <c r="G1138" s="73" t="s">
        <v>41</v>
      </c>
      <c r="H1138" s="73" t="s">
        <v>658</v>
      </c>
      <c r="I1138" s="73" t="s">
        <v>17</v>
      </c>
      <c r="J1138" s="73" t="s">
        <v>903</v>
      </c>
      <c r="K1138" s="74">
        <v>56</v>
      </c>
      <c r="L1138" s="157">
        <v>40</v>
      </c>
      <c r="M1138" s="158" t="s">
        <v>879</v>
      </c>
      <c r="N1138" s="158">
        <f>IF(Tabel3[[#This Row],[Uitvoerings-
momenten]]=0,0,Tabel3[[#This Row],[M2 vloer ]])</f>
        <v>56</v>
      </c>
      <c r="O1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8" s="151">
        <f>Tabel3[[#This Row],[M2 vloer ]]*Tabel3[[#This Row],[Uitvoerings-
momenten]]</f>
        <v>11200</v>
      </c>
      <c r="Q1138" s="165">
        <f>VLOOKUP(Tabel3[[#This Row],[Frequentie]],Transformatie!$B$4:$D$12,3,0)</f>
        <v>10</v>
      </c>
      <c r="R1138" s="26">
        <f>IF(Tabel3[[#This Row],[M2 op basis van uitvoeringsmomenten]]=0,0,VLOOKUP(Tabel3[[#This Row],[Ruimte categorie]],'4. Normen &amp; Tarieven'!$C$8:$L$27,Tabel3[[#This Row],[Transformatie]],0))</f>
        <v>100</v>
      </c>
      <c r="S1138" s="26"/>
      <c r="T1138" s="26"/>
      <c r="U1138" s="26"/>
      <c r="V1138" s="172">
        <f>IF(Tabel3[[#This Row],[Prestatienorm inschrijver]]=0,0,Tabel3[[#This Row],[M2 op basis van uitvoeringsmomenten]]/Tabel3[[#This Row],[Prestatienorm inschrijver]])</f>
        <v>112</v>
      </c>
      <c r="W1138" s="174">
        <f>Tabel3[[#This Row],[Aantal uur per jaar]]*$V$4</f>
        <v>112</v>
      </c>
      <c r="X1138" s="76"/>
    </row>
    <row r="1139" spans="1:24" ht="14.1" customHeight="1" x14ac:dyDescent="0.25">
      <c r="A1139" s="210" t="str">
        <f>_xlfn.CONCAT(Tabel3[[#This Row],[Locatie]],Tabel3[[#This Row],[Vloergroep]])</f>
        <v>SpitsbergenLino</v>
      </c>
      <c r="C1139" s="69" t="s">
        <v>541</v>
      </c>
      <c r="D1139" s="70" t="s">
        <v>812</v>
      </c>
      <c r="E1139" s="71" t="s">
        <v>8</v>
      </c>
      <c r="F1139" s="72" t="s">
        <v>43</v>
      </c>
      <c r="G1139" s="70" t="s">
        <v>19</v>
      </c>
      <c r="H1139" s="73" t="s">
        <v>761</v>
      </c>
      <c r="I1139" s="73" t="s">
        <v>225</v>
      </c>
      <c r="J1139" s="73" t="s">
        <v>903</v>
      </c>
      <c r="K1139" s="74">
        <v>26.2</v>
      </c>
      <c r="L1139" s="157">
        <v>40</v>
      </c>
      <c r="M1139" s="158" t="s">
        <v>879</v>
      </c>
      <c r="N1139" s="158">
        <f>IF(Tabel3[[#This Row],[Uitvoerings-
momenten]]=0,0,Tabel3[[#This Row],[M2 vloer ]])</f>
        <v>26.2</v>
      </c>
      <c r="O1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9" s="151">
        <f>Tabel3[[#This Row],[M2 vloer ]]*Tabel3[[#This Row],[Uitvoerings-
momenten]]</f>
        <v>5240</v>
      </c>
      <c r="Q1139" s="165">
        <f>VLOOKUP(Tabel3[[#This Row],[Frequentie]],Transformatie!$B$4:$D$12,3,0)</f>
        <v>10</v>
      </c>
      <c r="R1139" s="26">
        <f>IF(Tabel3[[#This Row],[M2 op basis van uitvoeringsmomenten]]=0,0,VLOOKUP(Tabel3[[#This Row],[Ruimte categorie]],'4. Normen &amp; Tarieven'!$C$8:$L$27,Tabel3[[#This Row],[Transformatie]],0))</f>
        <v>100</v>
      </c>
      <c r="S1139" s="26"/>
      <c r="T1139" s="26"/>
      <c r="U1139" s="26"/>
      <c r="V1139" s="172">
        <f>IF(Tabel3[[#This Row],[Prestatienorm inschrijver]]=0,0,Tabel3[[#This Row],[M2 op basis van uitvoeringsmomenten]]/Tabel3[[#This Row],[Prestatienorm inschrijver]])</f>
        <v>52.4</v>
      </c>
      <c r="W1139" s="174">
        <f>Tabel3[[#This Row],[Aantal uur per jaar]]*$V$4</f>
        <v>52.4</v>
      </c>
      <c r="X1139" s="78"/>
    </row>
    <row r="1140" spans="1:24" ht="14.1" customHeight="1" x14ac:dyDescent="0.25">
      <c r="A1140" s="210" t="str">
        <f>_xlfn.CONCAT(Tabel3[[#This Row],[Locatie]],Tabel3[[#This Row],[Vloergroep]])</f>
        <v>SpitsbergenLino</v>
      </c>
      <c r="C1140" s="69" t="s">
        <v>541</v>
      </c>
      <c r="D1140" s="70" t="s">
        <v>812</v>
      </c>
      <c r="E1140" s="71" t="s">
        <v>8</v>
      </c>
      <c r="F1140" s="72" t="s">
        <v>44</v>
      </c>
      <c r="G1140" s="73" t="s">
        <v>27</v>
      </c>
      <c r="H1140" s="73" t="s">
        <v>761</v>
      </c>
      <c r="I1140" s="73" t="s">
        <v>17</v>
      </c>
      <c r="J1140" s="73" t="s">
        <v>903</v>
      </c>
      <c r="K1140" s="74">
        <v>14.2</v>
      </c>
      <c r="L1140" s="157">
        <v>40</v>
      </c>
      <c r="M1140" s="158" t="s">
        <v>879</v>
      </c>
      <c r="N1140" s="158">
        <f>IF(Tabel3[[#This Row],[Uitvoerings-
momenten]]=0,0,Tabel3[[#This Row],[M2 vloer ]])</f>
        <v>14.2</v>
      </c>
      <c r="O1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0" s="151">
        <f>Tabel3[[#This Row],[M2 vloer ]]*Tabel3[[#This Row],[Uitvoerings-
momenten]]</f>
        <v>2840</v>
      </c>
      <c r="Q1140" s="165">
        <f>VLOOKUP(Tabel3[[#This Row],[Frequentie]],Transformatie!$B$4:$D$12,3,0)</f>
        <v>10</v>
      </c>
      <c r="R1140" s="26">
        <f>IF(Tabel3[[#This Row],[M2 op basis van uitvoeringsmomenten]]=0,0,VLOOKUP(Tabel3[[#This Row],[Ruimte categorie]],'4. Normen &amp; Tarieven'!$C$8:$L$27,Tabel3[[#This Row],[Transformatie]],0))</f>
        <v>100</v>
      </c>
      <c r="S1140" s="26"/>
      <c r="T1140" s="26"/>
      <c r="U1140" s="26"/>
      <c r="V1140" s="172">
        <f>IF(Tabel3[[#This Row],[Prestatienorm inschrijver]]=0,0,Tabel3[[#This Row],[M2 op basis van uitvoeringsmomenten]]/Tabel3[[#This Row],[Prestatienorm inschrijver]])</f>
        <v>28.4</v>
      </c>
      <c r="W1140" s="174">
        <f>Tabel3[[#This Row],[Aantal uur per jaar]]*$V$4</f>
        <v>28.4</v>
      </c>
      <c r="X1140" s="76"/>
    </row>
    <row r="1141" spans="1:24" ht="14.1" customHeight="1" x14ac:dyDescent="0.25">
      <c r="A1141" s="210" t="str">
        <f>_xlfn.CONCAT(Tabel3[[#This Row],[Locatie]],Tabel3[[#This Row],[Vloergroep]])</f>
        <v>SpitsbergenHarde vloer</v>
      </c>
      <c r="C1141" s="69" t="s">
        <v>541</v>
      </c>
      <c r="D1141" s="70" t="s">
        <v>812</v>
      </c>
      <c r="E1141" s="71" t="s">
        <v>8</v>
      </c>
      <c r="F1141" s="72" t="s">
        <v>45</v>
      </c>
      <c r="G1141" s="73" t="s">
        <v>21</v>
      </c>
      <c r="H1141" s="73" t="s">
        <v>760</v>
      </c>
      <c r="I1141" s="73" t="s">
        <v>93</v>
      </c>
      <c r="J1141" s="73" t="s">
        <v>902</v>
      </c>
      <c r="K1141" s="74">
        <v>5.5</v>
      </c>
      <c r="L1141" s="157">
        <v>40</v>
      </c>
      <c r="M1141" s="158" t="s">
        <v>879</v>
      </c>
      <c r="N1141" s="158">
        <f>IF(Tabel3[[#This Row],[Uitvoerings-
momenten]]=0,0,Tabel3[[#This Row],[M2 vloer ]])</f>
        <v>5.5</v>
      </c>
      <c r="O1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1" s="151">
        <f>Tabel3[[#This Row],[M2 vloer ]]*Tabel3[[#This Row],[Uitvoerings-
momenten]]</f>
        <v>1100</v>
      </c>
      <c r="Q1141" s="165">
        <f>VLOOKUP(Tabel3[[#This Row],[Frequentie]],Transformatie!$B$4:$D$12,3,0)</f>
        <v>10</v>
      </c>
      <c r="R1141" s="26">
        <f>IF(Tabel3[[#This Row],[M2 op basis van uitvoeringsmomenten]]=0,0,VLOOKUP(Tabel3[[#This Row],[Ruimte categorie]],'4. Normen &amp; Tarieven'!$C$8:$L$27,Tabel3[[#This Row],[Transformatie]],0))</f>
        <v>100</v>
      </c>
      <c r="S1141" s="26"/>
      <c r="T1141" s="26"/>
      <c r="U1141" s="26"/>
      <c r="V1141" s="172">
        <f>IF(Tabel3[[#This Row],[Prestatienorm inschrijver]]=0,0,Tabel3[[#This Row],[M2 op basis van uitvoeringsmomenten]]/Tabel3[[#This Row],[Prestatienorm inschrijver]])</f>
        <v>11</v>
      </c>
      <c r="W1141" s="174">
        <f>Tabel3[[#This Row],[Aantal uur per jaar]]*$V$4</f>
        <v>11</v>
      </c>
      <c r="X1141" s="76"/>
    </row>
    <row r="1142" spans="1:24" ht="14.1" customHeight="1" x14ac:dyDescent="0.25">
      <c r="A1142" s="210" t="str">
        <f>_xlfn.CONCAT(Tabel3[[#This Row],[Locatie]],Tabel3[[#This Row],[Vloergroep]])</f>
        <v>SpitsbergenHarde vloer</v>
      </c>
      <c r="C1142" s="69" t="s">
        <v>541</v>
      </c>
      <c r="D1142" s="70" t="s">
        <v>812</v>
      </c>
      <c r="E1142" s="71" t="s">
        <v>8</v>
      </c>
      <c r="F1142" s="72" t="s">
        <v>46</v>
      </c>
      <c r="G1142" s="73" t="s">
        <v>21</v>
      </c>
      <c r="H1142" s="73" t="s">
        <v>760</v>
      </c>
      <c r="I1142" s="73" t="s">
        <v>93</v>
      </c>
      <c r="J1142" s="73" t="s">
        <v>902</v>
      </c>
      <c r="K1142" s="74">
        <v>5.5</v>
      </c>
      <c r="L1142" s="157">
        <v>40</v>
      </c>
      <c r="M1142" s="158" t="s">
        <v>879</v>
      </c>
      <c r="N1142" s="158">
        <f>IF(Tabel3[[#This Row],[Uitvoerings-
momenten]]=0,0,Tabel3[[#This Row],[M2 vloer ]])</f>
        <v>5.5</v>
      </c>
      <c r="O1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2" s="151">
        <f>Tabel3[[#This Row],[M2 vloer ]]*Tabel3[[#This Row],[Uitvoerings-
momenten]]</f>
        <v>1100</v>
      </c>
      <c r="Q1142" s="165">
        <f>VLOOKUP(Tabel3[[#This Row],[Frequentie]],Transformatie!$B$4:$D$12,3,0)</f>
        <v>10</v>
      </c>
      <c r="R1142" s="26">
        <f>IF(Tabel3[[#This Row],[M2 op basis van uitvoeringsmomenten]]=0,0,VLOOKUP(Tabel3[[#This Row],[Ruimte categorie]],'4. Normen &amp; Tarieven'!$C$8:$L$27,Tabel3[[#This Row],[Transformatie]],0))</f>
        <v>100</v>
      </c>
      <c r="S1142" s="26"/>
      <c r="T1142" s="26"/>
      <c r="U1142" s="26"/>
      <c r="V1142" s="172">
        <f>IF(Tabel3[[#This Row],[Prestatienorm inschrijver]]=0,0,Tabel3[[#This Row],[M2 op basis van uitvoeringsmomenten]]/Tabel3[[#This Row],[Prestatienorm inschrijver]])</f>
        <v>11</v>
      </c>
      <c r="W1142" s="174">
        <f>Tabel3[[#This Row],[Aantal uur per jaar]]*$V$4</f>
        <v>11</v>
      </c>
      <c r="X1142" s="76"/>
    </row>
    <row r="1143" spans="1:24" ht="14.1" customHeight="1" x14ac:dyDescent="0.25">
      <c r="A1143" s="210" t="str">
        <f>_xlfn.CONCAT(Tabel3[[#This Row],[Locatie]],Tabel3[[#This Row],[Vloergroep]])</f>
        <v>SpitsbergenLino</v>
      </c>
      <c r="C1143" s="69" t="s">
        <v>541</v>
      </c>
      <c r="D1143" s="70" t="s">
        <v>812</v>
      </c>
      <c r="E1143" s="71" t="s">
        <v>8</v>
      </c>
      <c r="F1143" s="72" t="s">
        <v>48</v>
      </c>
      <c r="G1143" s="73" t="s">
        <v>51</v>
      </c>
      <c r="H1143" s="73" t="s">
        <v>756</v>
      </c>
      <c r="I1143" s="73" t="s">
        <v>225</v>
      </c>
      <c r="J1143" s="73" t="s">
        <v>903</v>
      </c>
      <c r="K1143" s="74">
        <v>18.100000000000001</v>
      </c>
      <c r="L1143" s="157">
        <v>40</v>
      </c>
      <c r="M1143" s="158" t="s">
        <v>886</v>
      </c>
      <c r="N1143" s="158">
        <f>IF(Tabel3[[#This Row],[Uitvoerings-
momenten]]=0,0,Tabel3[[#This Row],[M2 vloer ]])</f>
        <v>0</v>
      </c>
      <c r="O1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3" s="151">
        <f>Tabel3[[#This Row],[M2 vloer ]]*Tabel3[[#This Row],[Uitvoerings-
momenten]]</f>
        <v>0</v>
      </c>
      <c r="Q1143" s="165">
        <f>VLOOKUP(Tabel3[[#This Row],[Frequentie]],Transformatie!$B$4:$D$12,3,0)</f>
        <v>0</v>
      </c>
      <c r="R1143" s="26">
        <f>IF(Tabel3[[#This Row],[M2 op basis van uitvoeringsmomenten]]=0,0,VLOOKUP(Tabel3[[#This Row],[Ruimte categorie]],'4. Normen &amp; Tarieven'!$C$8:$L$27,Tabel3[[#This Row],[Transformatie]],0))</f>
        <v>0</v>
      </c>
      <c r="S1143" s="26"/>
      <c r="T1143" s="26"/>
      <c r="U1143" s="26"/>
      <c r="V1143" s="172">
        <f>IF(Tabel3[[#This Row],[Prestatienorm inschrijver]]=0,0,Tabel3[[#This Row],[M2 op basis van uitvoeringsmomenten]]/Tabel3[[#This Row],[Prestatienorm inschrijver]])</f>
        <v>0</v>
      </c>
      <c r="W1143" s="174">
        <f>Tabel3[[#This Row],[Aantal uur per jaar]]*$V$4</f>
        <v>0</v>
      </c>
      <c r="X1143" s="76"/>
    </row>
    <row r="1144" spans="1:24" ht="14.1" customHeight="1" x14ac:dyDescent="0.25">
      <c r="A1144" s="210" t="str">
        <f>_xlfn.CONCAT(Tabel3[[#This Row],[Locatie]],Tabel3[[#This Row],[Vloergroep]])</f>
        <v>SpitsbergenLino</v>
      </c>
      <c r="C1144" s="69" t="s">
        <v>541</v>
      </c>
      <c r="D1144" s="70" t="s">
        <v>812</v>
      </c>
      <c r="E1144" s="71" t="s">
        <v>8</v>
      </c>
      <c r="F1144" s="72" t="s">
        <v>49</v>
      </c>
      <c r="G1144" s="73" t="s">
        <v>51</v>
      </c>
      <c r="H1144" s="73" t="s">
        <v>756</v>
      </c>
      <c r="I1144" s="73" t="s">
        <v>225</v>
      </c>
      <c r="J1144" s="73" t="s">
        <v>903</v>
      </c>
      <c r="K1144" s="74">
        <v>8</v>
      </c>
      <c r="L1144" s="157">
        <v>40</v>
      </c>
      <c r="M1144" s="158" t="s">
        <v>886</v>
      </c>
      <c r="N1144" s="158">
        <f>IF(Tabel3[[#This Row],[Uitvoerings-
momenten]]=0,0,Tabel3[[#This Row],[M2 vloer ]])</f>
        <v>0</v>
      </c>
      <c r="O1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4" s="151">
        <f>Tabel3[[#This Row],[M2 vloer ]]*Tabel3[[#This Row],[Uitvoerings-
momenten]]</f>
        <v>0</v>
      </c>
      <c r="Q1144" s="165">
        <f>VLOOKUP(Tabel3[[#This Row],[Frequentie]],Transformatie!$B$4:$D$12,3,0)</f>
        <v>0</v>
      </c>
      <c r="R1144" s="26">
        <f>IF(Tabel3[[#This Row],[M2 op basis van uitvoeringsmomenten]]=0,0,VLOOKUP(Tabel3[[#This Row],[Ruimte categorie]],'4. Normen &amp; Tarieven'!$C$8:$L$27,Tabel3[[#This Row],[Transformatie]],0))</f>
        <v>0</v>
      </c>
      <c r="S1144" s="26"/>
      <c r="T1144" s="26"/>
      <c r="U1144" s="26"/>
      <c r="V1144" s="172">
        <f>IF(Tabel3[[#This Row],[Prestatienorm inschrijver]]=0,0,Tabel3[[#This Row],[M2 op basis van uitvoeringsmomenten]]/Tabel3[[#This Row],[Prestatienorm inschrijver]])</f>
        <v>0</v>
      </c>
      <c r="W1144" s="174">
        <f>Tabel3[[#This Row],[Aantal uur per jaar]]*$V$4</f>
        <v>0</v>
      </c>
      <c r="X1144" s="76"/>
    </row>
    <row r="1145" spans="1:24" ht="14.1" customHeight="1" x14ac:dyDescent="0.25">
      <c r="A1145" s="210" t="str">
        <f>_xlfn.CONCAT(Tabel3[[#This Row],[Locatie]],Tabel3[[#This Row],[Vloergroep]])</f>
        <v>SpitsbergenLino</v>
      </c>
      <c r="C1145" s="69" t="s">
        <v>541</v>
      </c>
      <c r="D1145" s="70" t="s">
        <v>812</v>
      </c>
      <c r="E1145" s="71" t="s">
        <v>8</v>
      </c>
      <c r="F1145" s="72" t="s">
        <v>50</v>
      </c>
      <c r="G1145" s="70" t="s">
        <v>95</v>
      </c>
      <c r="H1145" s="73" t="s">
        <v>815</v>
      </c>
      <c r="I1145" s="73" t="s">
        <v>17</v>
      </c>
      <c r="J1145" s="73" t="s">
        <v>903</v>
      </c>
      <c r="K1145" s="74">
        <v>4.7</v>
      </c>
      <c r="L1145" s="157">
        <v>40</v>
      </c>
      <c r="M1145" s="158" t="s">
        <v>879</v>
      </c>
      <c r="N1145" s="158">
        <f>IF(Tabel3[[#This Row],[Uitvoerings-
momenten]]=0,0,Tabel3[[#This Row],[M2 vloer ]])</f>
        <v>4.7</v>
      </c>
      <c r="O1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5" s="151">
        <f>Tabel3[[#This Row],[M2 vloer ]]*Tabel3[[#This Row],[Uitvoerings-
momenten]]</f>
        <v>940</v>
      </c>
      <c r="Q1145" s="165">
        <f>VLOOKUP(Tabel3[[#This Row],[Frequentie]],Transformatie!$B$4:$D$12,3,0)</f>
        <v>10</v>
      </c>
      <c r="R1145" s="26">
        <f>IF(Tabel3[[#This Row],[M2 op basis van uitvoeringsmomenten]]=0,0,VLOOKUP(Tabel3[[#This Row],[Ruimte categorie]],'4. Normen &amp; Tarieven'!$C$8:$L$27,Tabel3[[#This Row],[Transformatie]],0))</f>
        <v>100</v>
      </c>
      <c r="S1145" s="26"/>
      <c r="T1145" s="26"/>
      <c r="U1145" s="26"/>
      <c r="V1145" s="172">
        <f>IF(Tabel3[[#This Row],[Prestatienorm inschrijver]]=0,0,Tabel3[[#This Row],[M2 op basis van uitvoeringsmomenten]]/Tabel3[[#This Row],[Prestatienorm inschrijver]])</f>
        <v>9.4</v>
      </c>
      <c r="W1145" s="174">
        <f>Tabel3[[#This Row],[Aantal uur per jaar]]*$V$4</f>
        <v>9.4</v>
      </c>
      <c r="X1145" s="76"/>
    </row>
    <row r="1146" spans="1:24" ht="14.1" customHeight="1" x14ac:dyDescent="0.25">
      <c r="A1146" s="210" t="str">
        <f>_xlfn.CONCAT(Tabel3[[#This Row],[Locatie]],Tabel3[[#This Row],[Vloergroep]])</f>
        <v>SpitsbergenLino</v>
      </c>
      <c r="C1146" s="69" t="s">
        <v>541</v>
      </c>
      <c r="D1146" s="70" t="s">
        <v>812</v>
      </c>
      <c r="E1146" s="71" t="s">
        <v>8</v>
      </c>
      <c r="F1146" s="72" t="s">
        <v>52</v>
      </c>
      <c r="G1146" s="70" t="s">
        <v>31</v>
      </c>
      <c r="H1146" s="73" t="s">
        <v>815</v>
      </c>
      <c r="I1146" s="73" t="s">
        <v>17</v>
      </c>
      <c r="J1146" s="73" t="s">
        <v>903</v>
      </c>
      <c r="K1146" s="74">
        <v>23.9</v>
      </c>
      <c r="L1146" s="157">
        <v>40</v>
      </c>
      <c r="M1146" s="158" t="s">
        <v>879</v>
      </c>
      <c r="N1146" s="158">
        <f>IF(Tabel3[[#This Row],[Uitvoerings-
momenten]]=0,0,Tabel3[[#This Row],[M2 vloer ]])</f>
        <v>23.9</v>
      </c>
      <c r="O1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6" s="151">
        <f>Tabel3[[#This Row],[M2 vloer ]]*Tabel3[[#This Row],[Uitvoerings-
momenten]]</f>
        <v>4780</v>
      </c>
      <c r="Q1146" s="165">
        <f>VLOOKUP(Tabel3[[#This Row],[Frequentie]],Transformatie!$B$4:$D$12,3,0)</f>
        <v>10</v>
      </c>
      <c r="R1146" s="26">
        <f>IF(Tabel3[[#This Row],[M2 op basis van uitvoeringsmomenten]]=0,0,VLOOKUP(Tabel3[[#This Row],[Ruimte categorie]],'4. Normen &amp; Tarieven'!$C$8:$L$27,Tabel3[[#This Row],[Transformatie]],0))</f>
        <v>100</v>
      </c>
      <c r="S1146" s="26"/>
      <c r="T1146" s="26"/>
      <c r="U1146" s="26"/>
      <c r="V1146" s="172">
        <f>IF(Tabel3[[#This Row],[Prestatienorm inschrijver]]=0,0,Tabel3[[#This Row],[M2 op basis van uitvoeringsmomenten]]/Tabel3[[#This Row],[Prestatienorm inschrijver]])</f>
        <v>47.8</v>
      </c>
      <c r="W1146" s="174">
        <f>Tabel3[[#This Row],[Aantal uur per jaar]]*$V$4</f>
        <v>47.8</v>
      </c>
      <c r="X1146" s="76"/>
    </row>
    <row r="1147" spans="1:24" ht="14.1" customHeight="1" x14ac:dyDescent="0.25">
      <c r="A1147" s="210" t="str">
        <f>_xlfn.CONCAT(Tabel3[[#This Row],[Locatie]],Tabel3[[#This Row],[Vloergroep]])</f>
        <v>SpitsbergenLino</v>
      </c>
      <c r="C1147" s="69" t="s">
        <v>541</v>
      </c>
      <c r="D1147" s="70" t="s">
        <v>812</v>
      </c>
      <c r="E1147" s="71" t="s">
        <v>8</v>
      </c>
      <c r="F1147" s="72" t="s">
        <v>54</v>
      </c>
      <c r="G1147" s="70" t="s">
        <v>19</v>
      </c>
      <c r="H1147" s="73" t="s">
        <v>761</v>
      </c>
      <c r="I1147" s="73" t="s">
        <v>225</v>
      </c>
      <c r="J1147" s="73" t="s">
        <v>903</v>
      </c>
      <c r="K1147" s="74">
        <v>16.3</v>
      </c>
      <c r="L1147" s="157">
        <v>40</v>
      </c>
      <c r="M1147" s="158" t="s">
        <v>879</v>
      </c>
      <c r="N1147" s="158">
        <f>IF(Tabel3[[#This Row],[Uitvoerings-
momenten]]=0,0,Tabel3[[#This Row],[M2 vloer ]])</f>
        <v>16.3</v>
      </c>
      <c r="O1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7" s="151">
        <f>Tabel3[[#This Row],[M2 vloer ]]*Tabel3[[#This Row],[Uitvoerings-
momenten]]</f>
        <v>3260</v>
      </c>
      <c r="Q1147" s="165">
        <f>VLOOKUP(Tabel3[[#This Row],[Frequentie]],Transformatie!$B$4:$D$12,3,0)</f>
        <v>10</v>
      </c>
      <c r="R1147" s="26">
        <f>IF(Tabel3[[#This Row],[M2 op basis van uitvoeringsmomenten]]=0,0,VLOOKUP(Tabel3[[#This Row],[Ruimte categorie]],'4. Normen &amp; Tarieven'!$C$8:$L$27,Tabel3[[#This Row],[Transformatie]],0))</f>
        <v>100</v>
      </c>
      <c r="S1147" s="26"/>
      <c r="T1147" s="26"/>
      <c r="U1147" s="26"/>
      <c r="V1147" s="172">
        <f>IF(Tabel3[[#This Row],[Prestatienorm inschrijver]]=0,0,Tabel3[[#This Row],[M2 op basis van uitvoeringsmomenten]]/Tabel3[[#This Row],[Prestatienorm inschrijver]])</f>
        <v>32.6</v>
      </c>
      <c r="W1147" s="174">
        <f>Tabel3[[#This Row],[Aantal uur per jaar]]*$V$4</f>
        <v>32.6</v>
      </c>
      <c r="X1147" s="78"/>
    </row>
    <row r="1148" spans="1:24" ht="14.1" customHeight="1" x14ac:dyDescent="0.25">
      <c r="A1148" s="210" t="str">
        <f>_xlfn.CONCAT(Tabel3[[#This Row],[Locatie]],Tabel3[[#This Row],[Vloergroep]])</f>
        <v>SpitsbergenLino</v>
      </c>
      <c r="C1148" s="69" t="s">
        <v>541</v>
      </c>
      <c r="D1148" s="70" t="s">
        <v>812</v>
      </c>
      <c r="E1148" s="71" t="s">
        <v>8</v>
      </c>
      <c r="F1148" s="72" t="s">
        <v>55</v>
      </c>
      <c r="G1148" s="73" t="s">
        <v>94</v>
      </c>
      <c r="H1148" s="73" t="s">
        <v>817</v>
      </c>
      <c r="I1148" s="73" t="s">
        <v>225</v>
      </c>
      <c r="J1148" s="73" t="s">
        <v>903</v>
      </c>
      <c r="K1148" s="74">
        <v>89.2</v>
      </c>
      <c r="L1148" s="157">
        <v>40</v>
      </c>
      <c r="M1148" s="158" t="s">
        <v>879</v>
      </c>
      <c r="N1148" s="158">
        <f>IF(Tabel3[[#This Row],[Uitvoerings-
momenten]]=0,0,Tabel3[[#This Row],[M2 vloer ]])</f>
        <v>89.2</v>
      </c>
      <c r="O1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8" s="151">
        <f>Tabel3[[#This Row],[M2 vloer ]]*Tabel3[[#This Row],[Uitvoerings-
momenten]]</f>
        <v>17840</v>
      </c>
      <c r="Q1148" s="165">
        <f>VLOOKUP(Tabel3[[#This Row],[Frequentie]],Transformatie!$B$4:$D$12,3,0)</f>
        <v>10</v>
      </c>
      <c r="R1148" s="26">
        <f>IF(Tabel3[[#This Row],[M2 op basis van uitvoeringsmomenten]]=0,0,VLOOKUP(Tabel3[[#This Row],[Ruimte categorie]],'4. Normen &amp; Tarieven'!$C$8:$L$27,Tabel3[[#This Row],[Transformatie]],0))</f>
        <v>100</v>
      </c>
      <c r="S1148" s="26"/>
      <c r="T1148" s="26"/>
      <c r="U1148" s="26"/>
      <c r="V1148" s="172">
        <f>IF(Tabel3[[#This Row],[Prestatienorm inschrijver]]=0,0,Tabel3[[#This Row],[M2 op basis van uitvoeringsmomenten]]/Tabel3[[#This Row],[Prestatienorm inschrijver]])</f>
        <v>178.4</v>
      </c>
      <c r="W1148" s="174">
        <f>Tabel3[[#This Row],[Aantal uur per jaar]]*$V$4</f>
        <v>178.4</v>
      </c>
      <c r="X1148" s="76"/>
    </row>
    <row r="1149" spans="1:24" ht="14.1" customHeight="1" x14ac:dyDescent="0.25">
      <c r="A1149" s="210" t="str">
        <f>_xlfn.CONCAT(Tabel3[[#This Row],[Locatie]],Tabel3[[#This Row],[Vloergroep]])</f>
        <v>SpitsbergenLino</v>
      </c>
      <c r="C1149" s="69" t="s">
        <v>541</v>
      </c>
      <c r="D1149" s="70" t="s">
        <v>812</v>
      </c>
      <c r="E1149" s="71" t="s">
        <v>8</v>
      </c>
      <c r="F1149" s="72" t="s">
        <v>56</v>
      </c>
      <c r="G1149" s="73" t="s">
        <v>41</v>
      </c>
      <c r="H1149" s="73" t="s">
        <v>658</v>
      </c>
      <c r="I1149" s="73" t="s">
        <v>17</v>
      </c>
      <c r="J1149" s="73" t="s">
        <v>903</v>
      </c>
      <c r="K1149" s="74">
        <v>60.8</v>
      </c>
      <c r="L1149" s="157">
        <v>40</v>
      </c>
      <c r="M1149" s="158" t="s">
        <v>879</v>
      </c>
      <c r="N1149" s="158">
        <f>IF(Tabel3[[#This Row],[Uitvoerings-
momenten]]=0,0,Tabel3[[#This Row],[M2 vloer ]])</f>
        <v>60.8</v>
      </c>
      <c r="O1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9" s="151">
        <f>Tabel3[[#This Row],[M2 vloer ]]*Tabel3[[#This Row],[Uitvoerings-
momenten]]</f>
        <v>12160</v>
      </c>
      <c r="Q1149" s="165">
        <f>VLOOKUP(Tabel3[[#This Row],[Frequentie]],Transformatie!$B$4:$D$12,3,0)</f>
        <v>10</v>
      </c>
      <c r="R1149" s="26">
        <f>IF(Tabel3[[#This Row],[M2 op basis van uitvoeringsmomenten]]=0,0,VLOOKUP(Tabel3[[#This Row],[Ruimte categorie]],'4. Normen &amp; Tarieven'!$C$8:$L$27,Tabel3[[#This Row],[Transformatie]],0))</f>
        <v>100</v>
      </c>
      <c r="S1149" s="26"/>
      <c r="T1149" s="26"/>
      <c r="U1149" s="26"/>
      <c r="V1149" s="172">
        <f>IF(Tabel3[[#This Row],[Prestatienorm inschrijver]]=0,0,Tabel3[[#This Row],[M2 op basis van uitvoeringsmomenten]]/Tabel3[[#This Row],[Prestatienorm inschrijver]])</f>
        <v>121.6</v>
      </c>
      <c r="W1149" s="174">
        <f>Tabel3[[#This Row],[Aantal uur per jaar]]*$V$4</f>
        <v>121.6</v>
      </c>
      <c r="X1149" s="76"/>
    </row>
    <row r="1150" spans="1:24" ht="14.1" customHeight="1" x14ac:dyDescent="0.25">
      <c r="A1150" s="210" t="str">
        <f>_xlfn.CONCAT(Tabel3[[#This Row],[Locatie]],Tabel3[[#This Row],[Vloergroep]])</f>
        <v>SpitsbergenTapijt</v>
      </c>
      <c r="C1150" s="69" t="s">
        <v>541</v>
      </c>
      <c r="D1150" s="70" t="s">
        <v>812</v>
      </c>
      <c r="E1150" s="71" t="s">
        <v>8</v>
      </c>
      <c r="F1150" s="72" t="s">
        <v>57</v>
      </c>
      <c r="G1150" s="73" t="s">
        <v>13</v>
      </c>
      <c r="H1150" s="73" t="s">
        <v>761</v>
      </c>
      <c r="I1150" s="73" t="s">
        <v>14</v>
      </c>
      <c r="J1150" s="73" t="s">
        <v>14</v>
      </c>
      <c r="K1150" s="74">
        <v>4.2</v>
      </c>
      <c r="L1150" s="157">
        <v>40</v>
      </c>
      <c r="M1150" s="158" t="s">
        <v>879</v>
      </c>
      <c r="N1150" s="158">
        <f>IF(Tabel3[[#This Row],[Uitvoerings-
momenten]]=0,0,Tabel3[[#This Row],[M2 vloer ]])</f>
        <v>4.2</v>
      </c>
      <c r="O1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0" s="151">
        <f>Tabel3[[#This Row],[M2 vloer ]]*Tabel3[[#This Row],[Uitvoerings-
momenten]]</f>
        <v>840</v>
      </c>
      <c r="Q1150" s="165">
        <f>VLOOKUP(Tabel3[[#This Row],[Frequentie]],Transformatie!$B$4:$D$12,3,0)</f>
        <v>10</v>
      </c>
      <c r="R1150" s="26">
        <f>IF(Tabel3[[#This Row],[M2 op basis van uitvoeringsmomenten]]=0,0,VLOOKUP(Tabel3[[#This Row],[Ruimte categorie]],'4. Normen &amp; Tarieven'!$C$8:$L$27,Tabel3[[#This Row],[Transformatie]],0))</f>
        <v>100</v>
      </c>
      <c r="S1150" s="26"/>
      <c r="T1150" s="26"/>
      <c r="U1150" s="26"/>
      <c r="V1150" s="172">
        <f>IF(Tabel3[[#This Row],[Prestatienorm inschrijver]]=0,0,Tabel3[[#This Row],[M2 op basis van uitvoeringsmomenten]]/Tabel3[[#This Row],[Prestatienorm inschrijver]])</f>
        <v>8.4</v>
      </c>
      <c r="W1150" s="174">
        <f>Tabel3[[#This Row],[Aantal uur per jaar]]*$V$4</f>
        <v>8.4</v>
      </c>
      <c r="X1150" s="78"/>
    </row>
    <row r="1151" spans="1:24" ht="14.1" customHeight="1" x14ac:dyDescent="0.25">
      <c r="A1151" s="210" t="str">
        <f>_xlfn.CONCAT(Tabel3[[#This Row],[Locatie]],Tabel3[[#This Row],[Vloergroep]])</f>
        <v>SpitsbergenLino</v>
      </c>
      <c r="C1151" s="69" t="s">
        <v>541</v>
      </c>
      <c r="D1151" s="70" t="s">
        <v>812</v>
      </c>
      <c r="E1151" s="71" t="s">
        <v>8</v>
      </c>
      <c r="F1151" s="72" t="s">
        <v>59</v>
      </c>
      <c r="G1151" s="73" t="s">
        <v>51</v>
      </c>
      <c r="H1151" s="73" t="s">
        <v>756</v>
      </c>
      <c r="I1151" s="73" t="s">
        <v>225</v>
      </c>
      <c r="J1151" s="73" t="s">
        <v>903</v>
      </c>
      <c r="K1151" s="74">
        <v>4.4000000000000004</v>
      </c>
      <c r="L1151" s="157">
        <v>40</v>
      </c>
      <c r="M1151" s="158" t="s">
        <v>886</v>
      </c>
      <c r="N1151" s="158">
        <f>IF(Tabel3[[#This Row],[Uitvoerings-
momenten]]=0,0,Tabel3[[#This Row],[M2 vloer ]])</f>
        <v>0</v>
      </c>
      <c r="O1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1" s="151">
        <f>Tabel3[[#This Row],[M2 vloer ]]*Tabel3[[#This Row],[Uitvoerings-
momenten]]</f>
        <v>0</v>
      </c>
      <c r="Q1151" s="165">
        <f>VLOOKUP(Tabel3[[#This Row],[Frequentie]],Transformatie!$B$4:$D$12,3,0)</f>
        <v>0</v>
      </c>
      <c r="R1151" s="26">
        <f>IF(Tabel3[[#This Row],[M2 op basis van uitvoeringsmomenten]]=0,0,VLOOKUP(Tabel3[[#This Row],[Ruimte categorie]],'4. Normen &amp; Tarieven'!$C$8:$L$27,Tabel3[[#This Row],[Transformatie]],0))</f>
        <v>0</v>
      </c>
      <c r="S1151" s="26"/>
      <c r="T1151" s="26"/>
      <c r="U1151" s="26"/>
      <c r="V1151" s="172">
        <f>IF(Tabel3[[#This Row],[Prestatienorm inschrijver]]=0,0,Tabel3[[#This Row],[M2 op basis van uitvoeringsmomenten]]/Tabel3[[#This Row],[Prestatienorm inschrijver]])</f>
        <v>0</v>
      </c>
      <c r="W1151" s="174">
        <f>Tabel3[[#This Row],[Aantal uur per jaar]]*$V$4</f>
        <v>0</v>
      </c>
      <c r="X1151" s="76"/>
    </row>
    <row r="1152" spans="1:24" ht="14.1" customHeight="1" x14ac:dyDescent="0.25">
      <c r="A1152" s="210" t="str">
        <f>_xlfn.CONCAT(Tabel3[[#This Row],[Locatie]],Tabel3[[#This Row],[Vloergroep]])</f>
        <v>SpitsbergenLino</v>
      </c>
      <c r="C1152" s="69" t="s">
        <v>541</v>
      </c>
      <c r="D1152" s="70" t="s">
        <v>812</v>
      </c>
      <c r="E1152" s="71" t="s">
        <v>8</v>
      </c>
      <c r="F1152" s="72" t="s">
        <v>61</v>
      </c>
      <c r="G1152" s="73" t="s">
        <v>115</v>
      </c>
      <c r="H1152" s="73" t="s">
        <v>756</v>
      </c>
      <c r="I1152" s="73" t="s">
        <v>225</v>
      </c>
      <c r="J1152" s="73" t="s">
        <v>903</v>
      </c>
      <c r="K1152" s="74">
        <v>2.4</v>
      </c>
      <c r="L1152" s="157">
        <v>40</v>
      </c>
      <c r="M1152" s="158" t="s">
        <v>886</v>
      </c>
      <c r="N1152" s="158">
        <f>IF(Tabel3[[#This Row],[Uitvoerings-
momenten]]=0,0,Tabel3[[#This Row],[M2 vloer ]])</f>
        <v>0</v>
      </c>
      <c r="O1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2" s="151">
        <f>Tabel3[[#This Row],[M2 vloer ]]*Tabel3[[#This Row],[Uitvoerings-
momenten]]</f>
        <v>0</v>
      </c>
      <c r="Q1152" s="165">
        <f>VLOOKUP(Tabel3[[#This Row],[Frequentie]],Transformatie!$B$4:$D$12,3,0)</f>
        <v>0</v>
      </c>
      <c r="R1152" s="26">
        <f>IF(Tabel3[[#This Row],[M2 op basis van uitvoeringsmomenten]]=0,0,VLOOKUP(Tabel3[[#This Row],[Ruimte categorie]],'4. Normen &amp; Tarieven'!$C$8:$L$27,Tabel3[[#This Row],[Transformatie]],0))</f>
        <v>0</v>
      </c>
      <c r="S1152" s="26"/>
      <c r="T1152" s="26"/>
      <c r="U1152" s="26"/>
      <c r="V1152" s="172">
        <f>IF(Tabel3[[#This Row],[Prestatienorm inschrijver]]=0,0,Tabel3[[#This Row],[M2 op basis van uitvoeringsmomenten]]/Tabel3[[#This Row],[Prestatienorm inschrijver]])</f>
        <v>0</v>
      </c>
      <c r="W1152" s="174">
        <f>Tabel3[[#This Row],[Aantal uur per jaar]]*$V$4</f>
        <v>0</v>
      </c>
      <c r="X1152" s="76"/>
    </row>
    <row r="1153" spans="1:24" ht="14.1" customHeight="1" x14ac:dyDescent="0.25">
      <c r="A1153" s="210" t="str">
        <f>_xlfn.CONCAT(Tabel3[[#This Row],[Locatie]],Tabel3[[#This Row],[Vloergroep]])</f>
        <v>SpitsbergenHarde vloer</v>
      </c>
      <c r="C1153" s="69" t="s">
        <v>541</v>
      </c>
      <c r="D1153" s="70" t="s">
        <v>812</v>
      </c>
      <c r="E1153" s="71" t="s">
        <v>8</v>
      </c>
      <c r="F1153" s="72" t="s">
        <v>96</v>
      </c>
      <c r="G1153" s="73" t="s">
        <v>21</v>
      </c>
      <c r="H1153" s="73" t="s">
        <v>759</v>
      </c>
      <c r="I1153" s="73" t="s">
        <v>93</v>
      </c>
      <c r="J1153" s="73" t="s">
        <v>902</v>
      </c>
      <c r="K1153" s="74">
        <v>5.5</v>
      </c>
      <c r="L1153" s="157">
        <v>40</v>
      </c>
      <c r="M1153" s="158" t="s">
        <v>879</v>
      </c>
      <c r="N1153" s="158">
        <f>IF(Tabel3[[#This Row],[Uitvoerings-
momenten]]=0,0,Tabel3[[#This Row],[M2 vloer ]])</f>
        <v>5.5</v>
      </c>
      <c r="O1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3" s="151">
        <f>Tabel3[[#This Row],[M2 vloer ]]*Tabel3[[#This Row],[Uitvoerings-
momenten]]</f>
        <v>1100</v>
      </c>
      <c r="Q1153" s="165">
        <f>VLOOKUP(Tabel3[[#This Row],[Frequentie]],Transformatie!$B$4:$D$12,3,0)</f>
        <v>10</v>
      </c>
      <c r="R1153" s="26">
        <f>IF(Tabel3[[#This Row],[M2 op basis van uitvoeringsmomenten]]=0,0,VLOOKUP(Tabel3[[#This Row],[Ruimte categorie]],'4. Normen &amp; Tarieven'!$C$8:$L$27,Tabel3[[#This Row],[Transformatie]],0))</f>
        <v>100</v>
      </c>
      <c r="S1153" s="26"/>
      <c r="T1153" s="26"/>
      <c r="U1153" s="26"/>
      <c r="V1153" s="172">
        <f>IF(Tabel3[[#This Row],[Prestatienorm inschrijver]]=0,0,Tabel3[[#This Row],[M2 op basis van uitvoeringsmomenten]]/Tabel3[[#This Row],[Prestatienorm inschrijver]])</f>
        <v>11</v>
      </c>
      <c r="W1153" s="174">
        <f>Tabel3[[#This Row],[Aantal uur per jaar]]*$V$4</f>
        <v>11</v>
      </c>
      <c r="X1153" s="76"/>
    </row>
    <row r="1154" spans="1:24" ht="14.1" customHeight="1" x14ac:dyDescent="0.25">
      <c r="A1154" s="210" t="str">
        <f>_xlfn.CONCAT(Tabel3[[#This Row],[Locatie]],Tabel3[[#This Row],[Vloergroep]])</f>
        <v>SpitsbergenHarde vloer</v>
      </c>
      <c r="C1154" s="69" t="s">
        <v>541</v>
      </c>
      <c r="D1154" s="70" t="s">
        <v>812</v>
      </c>
      <c r="E1154" s="71" t="s">
        <v>8</v>
      </c>
      <c r="F1154" s="72" t="s">
        <v>97</v>
      </c>
      <c r="G1154" s="73" t="s">
        <v>21</v>
      </c>
      <c r="H1154" s="73" t="s">
        <v>759</v>
      </c>
      <c r="I1154" s="73" t="s">
        <v>93</v>
      </c>
      <c r="J1154" s="73" t="s">
        <v>902</v>
      </c>
      <c r="K1154" s="74">
        <v>5.5</v>
      </c>
      <c r="L1154" s="157">
        <v>40</v>
      </c>
      <c r="M1154" s="158" t="s">
        <v>879</v>
      </c>
      <c r="N1154" s="158">
        <f>IF(Tabel3[[#This Row],[Uitvoerings-
momenten]]=0,0,Tabel3[[#This Row],[M2 vloer ]])</f>
        <v>5.5</v>
      </c>
      <c r="O1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4" s="151">
        <f>Tabel3[[#This Row],[M2 vloer ]]*Tabel3[[#This Row],[Uitvoerings-
momenten]]</f>
        <v>1100</v>
      </c>
      <c r="Q1154" s="165">
        <f>VLOOKUP(Tabel3[[#This Row],[Frequentie]],Transformatie!$B$4:$D$12,3,0)</f>
        <v>10</v>
      </c>
      <c r="R1154" s="26">
        <f>IF(Tabel3[[#This Row],[M2 op basis van uitvoeringsmomenten]]=0,0,VLOOKUP(Tabel3[[#This Row],[Ruimte categorie]],'4. Normen &amp; Tarieven'!$C$8:$L$27,Tabel3[[#This Row],[Transformatie]],0))</f>
        <v>100</v>
      </c>
      <c r="S1154" s="26"/>
      <c r="T1154" s="26"/>
      <c r="U1154" s="26"/>
      <c r="V1154" s="172">
        <f>IF(Tabel3[[#This Row],[Prestatienorm inschrijver]]=0,0,Tabel3[[#This Row],[M2 op basis van uitvoeringsmomenten]]/Tabel3[[#This Row],[Prestatienorm inschrijver]])</f>
        <v>11</v>
      </c>
      <c r="W1154" s="174">
        <f>Tabel3[[#This Row],[Aantal uur per jaar]]*$V$4</f>
        <v>11</v>
      </c>
      <c r="X1154" s="76"/>
    </row>
    <row r="1155" spans="1:24" ht="14.1" customHeight="1" x14ac:dyDescent="0.25">
      <c r="A1155" s="210" t="str">
        <f>_xlfn.CONCAT(Tabel3[[#This Row],[Locatie]],Tabel3[[#This Row],[Vloergroep]])</f>
        <v>SpitsbergenLino</v>
      </c>
      <c r="C1155" s="69" t="s">
        <v>541</v>
      </c>
      <c r="D1155" s="70" t="s">
        <v>812</v>
      </c>
      <c r="E1155" s="71" t="s">
        <v>8</v>
      </c>
      <c r="F1155" s="72" t="s">
        <v>98</v>
      </c>
      <c r="G1155" s="70" t="s">
        <v>19</v>
      </c>
      <c r="H1155" s="73" t="s">
        <v>761</v>
      </c>
      <c r="I1155" s="73" t="s">
        <v>225</v>
      </c>
      <c r="J1155" s="73" t="s">
        <v>903</v>
      </c>
      <c r="K1155" s="74">
        <v>25.2</v>
      </c>
      <c r="L1155" s="157">
        <v>40</v>
      </c>
      <c r="M1155" s="158" t="s">
        <v>879</v>
      </c>
      <c r="N1155" s="158">
        <f>IF(Tabel3[[#This Row],[Uitvoerings-
momenten]]=0,0,Tabel3[[#This Row],[M2 vloer ]])</f>
        <v>25.2</v>
      </c>
      <c r="O1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5" s="151">
        <f>Tabel3[[#This Row],[M2 vloer ]]*Tabel3[[#This Row],[Uitvoerings-
momenten]]</f>
        <v>5040</v>
      </c>
      <c r="Q1155" s="165">
        <f>VLOOKUP(Tabel3[[#This Row],[Frequentie]],Transformatie!$B$4:$D$12,3,0)</f>
        <v>10</v>
      </c>
      <c r="R1155" s="26">
        <f>IF(Tabel3[[#This Row],[M2 op basis van uitvoeringsmomenten]]=0,0,VLOOKUP(Tabel3[[#This Row],[Ruimte categorie]],'4. Normen &amp; Tarieven'!$C$8:$L$27,Tabel3[[#This Row],[Transformatie]],0))</f>
        <v>100</v>
      </c>
      <c r="S1155" s="26"/>
      <c r="T1155" s="26"/>
      <c r="U1155" s="26"/>
      <c r="V1155" s="172">
        <f>IF(Tabel3[[#This Row],[Prestatienorm inschrijver]]=0,0,Tabel3[[#This Row],[M2 op basis van uitvoeringsmomenten]]/Tabel3[[#This Row],[Prestatienorm inschrijver]])</f>
        <v>50.4</v>
      </c>
      <c r="W1155" s="174">
        <f>Tabel3[[#This Row],[Aantal uur per jaar]]*$V$4</f>
        <v>50.4</v>
      </c>
      <c r="X1155" s="78"/>
    </row>
    <row r="1156" spans="1:24" ht="14.1" customHeight="1" x14ac:dyDescent="0.25">
      <c r="A1156" s="210" t="str">
        <f>_xlfn.CONCAT(Tabel3[[#This Row],[Locatie]],Tabel3[[#This Row],[Vloergroep]])</f>
        <v>SpitsbergenLino</v>
      </c>
      <c r="C1156" s="69" t="s">
        <v>541</v>
      </c>
      <c r="D1156" s="70" t="s">
        <v>812</v>
      </c>
      <c r="E1156" s="71" t="s">
        <v>8</v>
      </c>
      <c r="F1156" s="72" t="s">
        <v>99</v>
      </c>
      <c r="G1156" s="73" t="s">
        <v>41</v>
      </c>
      <c r="H1156" s="73" t="s">
        <v>658</v>
      </c>
      <c r="I1156" s="73" t="s">
        <v>17</v>
      </c>
      <c r="J1156" s="73" t="s">
        <v>903</v>
      </c>
      <c r="K1156" s="74">
        <v>57.1</v>
      </c>
      <c r="L1156" s="157">
        <v>40</v>
      </c>
      <c r="M1156" s="158" t="s">
        <v>879</v>
      </c>
      <c r="N1156" s="158">
        <f>IF(Tabel3[[#This Row],[Uitvoerings-
momenten]]=0,0,Tabel3[[#This Row],[M2 vloer ]])</f>
        <v>57.1</v>
      </c>
      <c r="O1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6" s="151">
        <f>Tabel3[[#This Row],[M2 vloer ]]*Tabel3[[#This Row],[Uitvoerings-
momenten]]</f>
        <v>11420</v>
      </c>
      <c r="Q1156" s="165">
        <f>VLOOKUP(Tabel3[[#This Row],[Frequentie]],Transformatie!$B$4:$D$12,3,0)</f>
        <v>10</v>
      </c>
      <c r="R1156" s="26">
        <f>IF(Tabel3[[#This Row],[M2 op basis van uitvoeringsmomenten]]=0,0,VLOOKUP(Tabel3[[#This Row],[Ruimte categorie]],'4. Normen &amp; Tarieven'!$C$8:$L$27,Tabel3[[#This Row],[Transformatie]],0))</f>
        <v>100</v>
      </c>
      <c r="S1156" s="26"/>
      <c r="T1156" s="26"/>
      <c r="U1156" s="26"/>
      <c r="V1156" s="172">
        <f>IF(Tabel3[[#This Row],[Prestatienorm inschrijver]]=0,0,Tabel3[[#This Row],[M2 op basis van uitvoeringsmomenten]]/Tabel3[[#This Row],[Prestatienorm inschrijver]])</f>
        <v>114.2</v>
      </c>
      <c r="W1156" s="174">
        <f>Tabel3[[#This Row],[Aantal uur per jaar]]*$V$4</f>
        <v>114.2</v>
      </c>
      <c r="X1156" s="76"/>
    </row>
    <row r="1157" spans="1:24" ht="14.1" customHeight="1" x14ac:dyDescent="0.25">
      <c r="A1157" s="210" t="str">
        <f>_xlfn.CONCAT(Tabel3[[#This Row],[Locatie]],Tabel3[[#This Row],[Vloergroep]])</f>
        <v>SpitsbergenLino</v>
      </c>
      <c r="C1157" s="69" t="s">
        <v>541</v>
      </c>
      <c r="D1157" s="70" t="s">
        <v>812</v>
      </c>
      <c r="E1157" s="71" t="s">
        <v>8</v>
      </c>
      <c r="F1157" s="72" t="s">
        <v>100</v>
      </c>
      <c r="G1157" s="73" t="s">
        <v>41</v>
      </c>
      <c r="H1157" s="73" t="s">
        <v>658</v>
      </c>
      <c r="I1157" s="73" t="s">
        <v>17</v>
      </c>
      <c r="J1157" s="73" t="s">
        <v>903</v>
      </c>
      <c r="K1157" s="74">
        <v>57.1</v>
      </c>
      <c r="L1157" s="157">
        <v>40</v>
      </c>
      <c r="M1157" s="158" t="s">
        <v>879</v>
      </c>
      <c r="N1157" s="158">
        <f>IF(Tabel3[[#This Row],[Uitvoerings-
momenten]]=0,0,Tabel3[[#This Row],[M2 vloer ]])</f>
        <v>57.1</v>
      </c>
      <c r="O1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7" s="151">
        <f>Tabel3[[#This Row],[M2 vloer ]]*Tabel3[[#This Row],[Uitvoerings-
momenten]]</f>
        <v>11420</v>
      </c>
      <c r="Q1157" s="165">
        <f>VLOOKUP(Tabel3[[#This Row],[Frequentie]],Transformatie!$B$4:$D$12,3,0)</f>
        <v>10</v>
      </c>
      <c r="R1157" s="26">
        <f>IF(Tabel3[[#This Row],[M2 op basis van uitvoeringsmomenten]]=0,0,VLOOKUP(Tabel3[[#This Row],[Ruimte categorie]],'4. Normen &amp; Tarieven'!$C$8:$L$27,Tabel3[[#This Row],[Transformatie]],0))</f>
        <v>100</v>
      </c>
      <c r="S1157" s="26"/>
      <c r="T1157" s="26"/>
      <c r="U1157" s="26"/>
      <c r="V1157" s="172">
        <f>IF(Tabel3[[#This Row],[Prestatienorm inschrijver]]=0,0,Tabel3[[#This Row],[M2 op basis van uitvoeringsmomenten]]/Tabel3[[#This Row],[Prestatienorm inschrijver]])</f>
        <v>114.2</v>
      </c>
      <c r="W1157" s="174">
        <f>Tabel3[[#This Row],[Aantal uur per jaar]]*$V$4</f>
        <v>114.2</v>
      </c>
      <c r="X1157" s="76"/>
    </row>
    <row r="1158" spans="1:24" ht="14.1" customHeight="1" x14ac:dyDescent="0.25">
      <c r="A1158" s="210" t="str">
        <f>_xlfn.CONCAT(Tabel3[[#This Row],[Locatie]],Tabel3[[#This Row],[Vloergroep]])</f>
        <v>SpitsbergenLino</v>
      </c>
      <c r="C1158" s="69" t="s">
        <v>541</v>
      </c>
      <c r="D1158" s="70" t="s">
        <v>812</v>
      </c>
      <c r="E1158" s="71" t="s">
        <v>8</v>
      </c>
      <c r="F1158" s="72" t="s">
        <v>102</v>
      </c>
      <c r="G1158" s="73" t="s">
        <v>226</v>
      </c>
      <c r="H1158" s="73" t="s">
        <v>756</v>
      </c>
      <c r="I1158" s="73" t="s">
        <v>225</v>
      </c>
      <c r="J1158" s="73" t="s">
        <v>903</v>
      </c>
      <c r="K1158" s="74">
        <v>9.6</v>
      </c>
      <c r="L1158" s="157">
        <v>40</v>
      </c>
      <c r="M1158" s="158" t="s">
        <v>886</v>
      </c>
      <c r="N1158" s="158">
        <f>IF(Tabel3[[#This Row],[Uitvoerings-
momenten]]=0,0,Tabel3[[#This Row],[M2 vloer ]])</f>
        <v>0</v>
      </c>
      <c r="O1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8" s="151">
        <f>Tabel3[[#This Row],[M2 vloer ]]*Tabel3[[#This Row],[Uitvoerings-
momenten]]</f>
        <v>0</v>
      </c>
      <c r="Q1158" s="165">
        <f>VLOOKUP(Tabel3[[#This Row],[Frequentie]],Transformatie!$B$4:$D$12,3,0)</f>
        <v>0</v>
      </c>
      <c r="R1158" s="26">
        <f>IF(Tabel3[[#This Row],[M2 op basis van uitvoeringsmomenten]]=0,0,VLOOKUP(Tabel3[[#This Row],[Ruimte categorie]],'4. Normen &amp; Tarieven'!$C$8:$L$27,Tabel3[[#This Row],[Transformatie]],0))</f>
        <v>0</v>
      </c>
      <c r="S1158" s="26"/>
      <c r="T1158" s="26"/>
      <c r="U1158" s="26"/>
      <c r="V1158" s="172">
        <f>IF(Tabel3[[#This Row],[Prestatienorm inschrijver]]=0,0,Tabel3[[#This Row],[M2 op basis van uitvoeringsmomenten]]/Tabel3[[#This Row],[Prestatienorm inschrijver]])</f>
        <v>0</v>
      </c>
      <c r="W1158" s="174">
        <f>Tabel3[[#This Row],[Aantal uur per jaar]]*$V$4</f>
        <v>0</v>
      </c>
      <c r="X1158" s="76"/>
    </row>
    <row r="1159" spans="1:24" ht="14.1" customHeight="1" x14ac:dyDescent="0.25">
      <c r="A1159" s="210" t="str">
        <f>_xlfn.CONCAT(Tabel3[[#This Row],[Locatie]],Tabel3[[#This Row],[Vloergroep]])</f>
        <v>SpitsbergenLino</v>
      </c>
      <c r="C1159" s="69" t="s">
        <v>541</v>
      </c>
      <c r="D1159" s="70" t="s">
        <v>812</v>
      </c>
      <c r="E1159" s="71" t="s">
        <v>8</v>
      </c>
      <c r="F1159" s="72" t="s">
        <v>103</v>
      </c>
      <c r="G1159" s="73" t="s">
        <v>51</v>
      </c>
      <c r="H1159" s="73" t="s">
        <v>756</v>
      </c>
      <c r="I1159" s="73" t="s">
        <v>225</v>
      </c>
      <c r="J1159" s="73" t="s">
        <v>903</v>
      </c>
      <c r="K1159" s="74">
        <v>3.4</v>
      </c>
      <c r="L1159" s="157">
        <v>40</v>
      </c>
      <c r="M1159" s="158" t="s">
        <v>886</v>
      </c>
      <c r="N1159" s="158">
        <f>IF(Tabel3[[#This Row],[Uitvoerings-
momenten]]=0,0,Tabel3[[#This Row],[M2 vloer ]])</f>
        <v>0</v>
      </c>
      <c r="O1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9" s="151">
        <f>Tabel3[[#This Row],[M2 vloer ]]*Tabel3[[#This Row],[Uitvoerings-
momenten]]</f>
        <v>0</v>
      </c>
      <c r="Q1159" s="165">
        <f>VLOOKUP(Tabel3[[#This Row],[Frequentie]],Transformatie!$B$4:$D$12,3,0)</f>
        <v>0</v>
      </c>
      <c r="R1159" s="26">
        <f>IF(Tabel3[[#This Row],[M2 op basis van uitvoeringsmomenten]]=0,0,VLOOKUP(Tabel3[[#This Row],[Ruimte categorie]],'4. Normen &amp; Tarieven'!$C$8:$L$27,Tabel3[[#This Row],[Transformatie]],0))</f>
        <v>0</v>
      </c>
      <c r="S1159" s="26"/>
      <c r="T1159" s="26"/>
      <c r="U1159" s="26"/>
      <c r="V1159" s="172">
        <f>IF(Tabel3[[#This Row],[Prestatienorm inschrijver]]=0,0,Tabel3[[#This Row],[M2 op basis van uitvoeringsmomenten]]/Tabel3[[#This Row],[Prestatienorm inschrijver]])</f>
        <v>0</v>
      </c>
      <c r="W1159" s="174">
        <f>Tabel3[[#This Row],[Aantal uur per jaar]]*$V$4</f>
        <v>0</v>
      </c>
      <c r="X1159" s="76"/>
    </row>
    <row r="1160" spans="1:24" ht="14.1" customHeight="1" x14ac:dyDescent="0.25">
      <c r="A1160" s="210" t="str">
        <f>_xlfn.CONCAT(Tabel3[[#This Row],[Locatie]],Tabel3[[#This Row],[Vloergroep]])</f>
        <v>SpitsbergenHarde vloer</v>
      </c>
      <c r="C1160" s="69" t="s">
        <v>541</v>
      </c>
      <c r="D1160" s="70" t="s">
        <v>812</v>
      </c>
      <c r="E1160" s="71" t="s">
        <v>8</v>
      </c>
      <c r="F1160" s="72" t="s">
        <v>104</v>
      </c>
      <c r="G1160" s="79" t="s">
        <v>431</v>
      </c>
      <c r="H1160" s="73" t="s">
        <v>756</v>
      </c>
      <c r="I1160" s="73" t="s">
        <v>11</v>
      </c>
      <c r="J1160" s="73" t="s">
        <v>902</v>
      </c>
      <c r="K1160" s="74">
        <v>0</v>
      </c>
      <c r="L1160" s="157">
        <v>40</v>
      </c>
      <c r="M1160" s="158" t="s">
        <v>886</v>
      </c>
      <c r="N1160" s="158">
        <f>IF(Tabel3[[#This Row],[Uitvoerings-
momenten]]=0,0,Tabel3[[#This Row],[M2 vloer ]])</f>
        <v>0</v>
      </c>
      <c r="O1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0" s="151">
        <f>Tabel3[[#This Row],[M2 vloer ]]*Tabel3[[#This Row],[Uitvoerings-
momenten]]</f>
        <v>0</v>
      </c>
      <c r="Q1160" s="165">
        <f>VLOOKUP(Tabel3[[#This Row],[Frequentie]],Transformatie!$B$4:$D$12,3,0)</f>
        <v>0</v>
      </c>
      <c r="R1160" s="26">
        <f>IF(Tabel3[[#This Row],[M2 op basis van uitvoeringsmomenten]]=0,0,VLOOKUP(Tabel3[[#This Row],[Ruimte categorie]],'4. Normen &amp; Tarieven'!$C$8:$L$27,Tabel3[[#This Row],[Transformatie]],0))</f>
        <v>0</v>
      </c>
      <c r="S1160" s="26"/>
      <c r="T1160" s="26"/>
      <c r="U1160" s="26"/>
      <c r="V1160" s="172">
        <f>IF(Tabel3[[#This Row],[Prestatienorm inschrijver]]=0,0,Tabel3[[#This Row],[M2 op basis van uitvoeringsmomenten]]/Tabel3[[#This Row],[Prestatienorm inschrijver]])</f>
        <v>0</v>
      </c>
      <c r="W1160" s="174">
        <f>Tabel3[[#This Row],[Aantal uur per jaar]]*$V$4</f>
        <v>0</v>
      </c>
      <c r="X1160" s="76"/>
    </row>
    <row r="1161" spans="1:24" ht="14.1" customHeight="1" x14ac:dyDescent="0.25">
      <c r="A1161" s="210" t="str">
        <f>_xlfn.CONCAT(Tabel3[[#This Row],[Locatie]],Tabel3[[#This Row],[Vloergroep]])</f>
        <v>SpitsbergenLino</v>
      </c>
      <c r="C1161" s="69" t="s">
        <v>541</v>
      </c>
      <c r="D1161" s="70" t="s">
        <v>812</v>
      </c>
      <c r="E1161" s="71" t="s">
        <v>8</v>
      </c>
      <c r="F1161" s="72" t="s">
        <v>105</v>
      </c>
      <c r="G1161" s="73" t="s">
        <v>51</v>
      </c>
      <c r="H1161" s="73" t="s">
        <v>756</v>
      </c>
      <c r="I1161" s="73" t="s">
        <v>225</v>
      </c>
      <c r="J1161" s="73" t="s">
        <v>903</v>
      </c>
      <c r="K1161" s="74">
        <v>6</v>
      </c>
      <c r="L1161" s="157">
        <v>40</v>
      </c>
      <c r="M1161" s="158" t="s">
        <v>886</v>
      </c>
      <c r="N1161" s="158">
        <f>IF(Tabel3[[#This Row],[Uitvoerings-
momenten]]=0,0,Tabel3[[#This Row],[M2 vloer ]])</f>
        <v>0</v>
      </c>
      <c r="O1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1" s="151">
        <f>Tabel3[[#This Row],[M2 vloer ]]*Tabel3[[#This Row],[Uitvoerings-
momenten]]</f>
        <v>0</v>
      </c>
      <c r="Q1161" s="165">
        <f>VLOOKUP(Tabel3[[#This Row],[Frequentie]],Transformatie!$B$4:$D$12,3,0)</f>
        <v>0</v>
      </c>
      <c r="R1161" s="26">
        <f>IF(Tabel3[[#This Row],[M2 op basis van uitvoeringsmomenten]]=0,0,VLOOKUP(Tabel3[[#This Row],[Ruimte categorie]],'4. Normen &amp; Tarieven'!$C$8:$L$27,Tabel3[[#This Row],[Transformatie]],0))</f>
        <v>0</v>
      </c>
      <c r="S1161" s="26"/>
      <c r="T1161" s="26"/>
      <c r="U1161" s="26"/>
      <c r="V1161" s="172">
        <f>IF(Tabel3[[#This Row],[Prestatienorm inschrijver]]=0,0,Tabel3[[#This Row],[M2 op basis van uitvoeringsmomenten]]/Tabel3[[#This Row],[Prestatienorm inschrijver]])</f>
        <v>0</v>
      </c>
      <c r="W1161" s="174">
        <f>Tabel3[[#This Row],[Aantal uur per jaar]]*$V$4</f>
        <v>0</v>
      </c>
      <c r="X1161" s="76"/>
    </row>
    <row r="1162" spans="1:24" ht="14.1" customHeight="1" x14ac:dyDescent="0.25">
      <c r="A1162" s="210" t="str">
        <f>_xlfn.CONCAT(Tabel3[[#This Row],[Locatie]],Tabel3[[#This Row],[Vloergroep]])</f>
        <v>SpitsbergenLino</v>
      </c>
      <c r="C1162" s="69" t="s">
        <v>541</v>
      </c>
      <c r="D1162" s="70" t="s">
        <v>812</v>
      </c>
      <c r="E1162" s="71" t="s">
        <v>8</v>
      </c>
      <c r="F1162" s="72" t="s">
        <v>106</v>
      </c>
      <c r="G1162" s="70" t="s">
        <v>19</v>
      </c>
      <c r="H1162" s="73" t="s">
        <v>761</v>
      </c>
      <c r="I1162" s="73" t="s">
        <v>225</v>
      </c>
      <c r="J1162" s="73" t="s">
        <v>903</v>
      </c>
      <c r="K1162" s="74">
        <v>16.5</v>
      </c>
      <c r="L1162" s="157">
        <v>40</v>
      </c>
      <c r="M1162" s="158" t="s">
        <v>879</v>
      </c>
      <c r="N1162" s="158">
        <f>IF(Tabel3[[#This Row],[Uitvoerings-
momenten]]=0,0,Tabel3[[#This Row],[M2 vloer ]])</f>
        <v>16.5</v>
      </c>
      <c r="O1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2" s="151">
        <f>Tabel3[[#This Row],[M2 vloer ]]*Tabel3[[#This Row],[Uitvoerings-
momenten]]</f>
        <v>3300</v>
      </c>
      <c r="Q1162" s="165">
        <f>VLOOKUP(Tabel3[[#This Row],[Frequentie]],Transformatie!$B$4:$D$12,3,0)</f>
        <v>10</v>
      </c>
      <c r="R1162" s="26">
        <f>IF(Tabel3[[#This Row],[M2 op basis van uitvoeringsmomenten]]=0,0,VLOOKUP(Tabel3[[#This Row],[Ruimte categorie]],'4. Normen &amp; Tarieven'!$C$8:$L$27,Tabel3[[#This Row],[Transformatie]],0))</f>
        <v>100</v>
      </c>
      <c r="S1162" s="26"/>
      <c r="T1162" s="26"/>
      <c r="U1162" s="26"/>
      <c r="V1162" s="172">
        <f>IF(Tabel3[[#This Row],[Prestatienorm inschrijver]]=0,0,Tabel3[[#This Row],[M2 op basis van uitvoeringsmomenten]]/Tabel3[[#This Row],[Prestatienorm inschrijver]])</f>
        <v>33</v>
      </c>
      <c r="W1162" s="174">
        <f>Tabel3[[#This Row],[Aantal uur per jaar]]*$V$4</f>
        <v>33</v>
      </c>
      <c r="X1162" s="78"/>
    </row>
    <row r="1163" spans="1:24" ht="14.1" customHeight="1" x14ac:dyDescent="0.25">
      <c r="A1163" s="210" t="str">
        <f>_xlfn.CONCAT(Tabel3[[#This Row],[Locatie]],Tabel3[[#This Row],[Vloergroep]])</f>
        <v>SpitsbergenLino</v>
      </c>
      <c r="C1163" s="69" t="s">
        <v>541</v>
      </c>
      <c r="D1163" s="70" t="s">
        <v>812</v>
      </c>
      <c r="E1163" s="71" t="s">
        <v>8</v>
      </c>
      <c r="F1163" s="72" t="s">
        <v>108</v>
      </c>
      <c r="G1163" s="73" t="s">
        <v>35</v>
      </c>
      <c r="H1163" s="73" t="s">
        <v>25</v>
      </c>
      <c r="I1163" s="73" t="s">
        <v>17</v>
      </c>
      <c r="J1163" s="73" t="s">
        <v>903</v>
      </c>
      <c r="K1163" s="74">
        <v>8.3000000000000007</v>
      </c>
      <c r="L1163" s="157">
        <v>40</v>
      </c>
      <c r="M1163" s="158" t="s">
        <v>877</v>
      </c>
      <c r="N1163" s="158">
        <f>IF(Tabel3[[#This Row],[Uitvoerings-
momenten]]=0,0,Tabel3[[#This Row],[M2 vloer ]])</f>
        <v>8.3000000000000007</v>
      </c>
      <c r="O1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63" s="151">
        <f>Tabel3[[#This Row],[M2 vloer ]]*Tabel3[[#This Row],[Uitvoerings-
momenten]]</f>
        <v>996.00000000000011</v>
      </c>
      <c r="Q1163" s="165">
        <f>VLOOKUP(Tabel3[[#This Row],[Frequentie]],Transformatie!$B$4:$D$12,3,0)</f>
        <v>8</v>
      </c>
      <c r="R1163" s="26">
        <f>IF(Tabel3[[#This Row],[M2 op basis van uitvoeringsmomenten]]=0,0,VLOOKUP(Tabel3[[#This Row],[Ruimte categorie]],'4. Normen &amp; Tarieven'!$C$8:$L$27,Tabel3[[#This Row],[Transformatie]],0))</f>
        <v>90</v>
      </c>
      <c r="S1163" s="26"/>
      <c r="T1163" s="26"/>
      <c r="U1163" s="26"/>
      <c r="V1163" s="172">
        <f>IF(Tabel3[[#This Row],[Prestatienorm inschrijver]]=0,0,Tabel3[[#This Row],[M2 op basis van uitvoeringsmomenten]]/Tabel3[[#This Row],[Prestatienorm inschrijver]])</f>
        <v>11.066666666666668</v>
      </c>
      <c r="W1163" s="174">
        <f>Tabel3[[#This Row],[Aantal uur per jaar]]*$V$4</f>
        <v>11.066666666666668</v>
      </c>
      <c r="X1163" s="76"/>
    </row>
    <row r="1164" spans="1:24" ht="14.1" customHeight="1" x14ac:dyDescent="0.25">
      <c r="A1164" s="210" t="str">
        <f>_xlfn.CONCAT(Tabel3[[#This Row],[Locatie]],Tabel3[[#This Row],[Vloergroep]])</f>
        <v>SpitsbergenHarde vloer</v>
      </c>
      <c r="C1164" s="69" t="s">
        <v>541</v>
      </c>
      <c r="D1164" s="70" t="s">
        <v>812</v>
      </c>
      <c r="E1164" s="71" t="s">
        <v>8</v>
      </c>
      <c r="F1164" s="72" t="s">
        <v>109</v>
      </c>
      <c r="G1164" s="73" t="s">
        <v>21</v>
      </c>
      <c r="H1164" s="73" t="s">
        <v>759</v>
      </c>
      <c r="I1164" s="73" t="s">
        <v>93</v>
      </c>
      <c r="J1164" s="73" t="s">
        <v>902</v>
      </c>
      <c r="K1164" s="74">
        <v>10.3</v>
      </c>
      <c r="L1164" s="157">
        <v>40</v>
      </c>
      <c r="M1164" s="158" t="s">
        <v>879</v>
      </c>
      <c r="N1164" s="158">
        <f>IF(Tabel3[[#This Row],[Uitvoerings-
momenten]]=0,0,Tabel3[[#This Row],[M2 vloer ]])</f>
        <v>10.3</v>
      </c>
      <c r="O1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4" s="151">
        <f>Tabel3[[#This Row],[M2 vloer ]]*Tabel3[[#This Row],[Uitvoerings-
momenten]]</f>
        <v>2060</v>
      </c>
      <c r="Q1164" s="165">
        <f>VLOOKUP(Tabel3[[#This Row],[Frequentie]],Transformatie!$B$4:$D$12,3,0)</f>
        <v>10</v>
      </c>
      <c r="R1164" s="26">
        <f>IF(Tabel3[[#This Row],[M2 op basis van uitvoeringsmomenten]]=0,0,VLOOKUP(Tabel3[[#This Row],[Ruimte categorie]],'4. Normen &amp; Tarieven'!$C$8:$L$27,Tabel3[[#This Row],[Transformatie]],0))</f>
        <v>100</v>
      </c>
      <c r="S1164" s="26"/>
      <c r="T1164" s="26"/>
      <c r="U1164" s="26"/>
      <c r="V1164" s="172">
        <f>IF(Tabel3[[#This Row],[Prestatienorm inschrijver]]=0,0,Tabel3[[#This Row],[M2 op basis van uitvoeringsmomenten]]/Tabel3[[#This Row],[Prestatienorm inschrijver]])</f>
        <v>20.6</v>
      </c>
      <c r="W1164" s="174">
        <f>Tabel3[[#This Row],[Aantal uur per jaar]]*$V$4</f>
        <v>20.6</v>
      </c>
      <c r="X1164" s="76"/>
    </row>
    <row r="1165" spans="1:24" ht="14.1" customHeight="1" x14ac:dyDescent="0.25">
      <c r="A1165" s="210" t="str">
        <f>_xlfn.CONCAT(Tabel3[[#This Row],[Locatie]],Tabel3[[#This Row],[Vloergroep]])</f>
        <v>SpitsbergenLino</v>
      </c>
      <c r="C1165" s="69" t="s">
        <v>541</v>
      </c>
      <c r="D1165" s="70" t="s">
        <v>812</v>
      </c>
      <c r="E1165" s="71" t="s">
        <v>8</v>
      </c>
      <c r="F1165" s="72" t="s">
        <v>110</v>
      </c>
      <c r="G1165" s="73" t="s">
        <v>95</v>
      </c>
      <c r="H1165" s="73" t="s">
        <v>815</v>
      </c>
      <c r="I1165" s="73" t="s">
        <v>17</v>
      </c>
      <c r="J1165" s="73" t="s">
        <v>903</v>
      </c>
      <c r="K1165" s="74">
        <v>5.2</v>
      </c>
      <c r="L1165" s="157">
        <v>40</v>
      </c>
      <c r="M1165" s="158" t="s">
        <v>879</v>
      </c>
      <c r="N1165" s="158">
        <f>IF(Tabel3[[#This Row],[Uitvoerings-
momenten]]=0,0,Tabel3[[#This Row],[M2 vloer ]])</f>
        <v>5.2</v>
      </c>
      <c r="O1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5" s="151">
        <f>Tabel3[[#This Row],[M2 vloer ]]*Tabel3[[#This Row],[Uitvoerings-
momenten]]</f>
        <v>1040</v>
      </c>
      <c r="Q1165" s="165">
        <f>VLOOKUP(Tabel3[[#This Row],[Frequentie]],Transformatie!$B$4:$D$12,3,0)</f>
        <v>10</v>
      </c>
      <c r="R1165" s="26">
        <f>IF(Tabel3[[#This Row],[M2 op basis van uitvoeringsmomenten]]=0,0,VLOOKUP(Tabel3[[#This Row],[Ruimte categorie]],'4. Normen &amp; Tarieven'!$C$8:$L$27,Tabel3[[#This Row],[Transformatie]],0))</f>
        <v>100</v>
      </c>
      <c r="S1165" s="26"/>
      <c r="T1165" s="26"/>
      <c r="U1165" s="26"/>
      <c r="V1165" s="172">
        <f>IF(Tabel3[[#This Row],[Prestatienorm inschrijver]]=0,0,Tabel3[[#This Row],[M2 op basis van uitvoeringsmomenten]]/Tabel3[[#This Row],[Prestatienorm inschrijver]])</f>
        <v>10.4</v>
      </c>
      <c r="W1165" s="174">
        <f>Tabel3[[#This Row],[Aantal uur per jaar]]*$V$4</f>
        <v>10.4</v>
      </c>
      <c r="X1165" s="76"/>
    </row>
    <row r="1166" spans="1:24" ht="14.1" customHeight="1" x14ac:dyDescent="0.25">
      <c r="A1166" s="210" t="str">
        <f>_xlfn.CONCAT(Tabel3[[#This Row],[Locatie]],Tabel3[[#This Row],[Vloergroep]])</f>
        <v>SpitsbergenLino</v>
      </c>
      <c r="C1166" s="69" t="s">
        <v>541</v>
      </c>
      <c r="D1166" s="70" t="s">
        <v>812</v>
      </c>
      <c r="E1166" s="71" t="s">
        <v>8</v>
      </c>
      <c r="F1166" s="72" t="s">
        <v>111</v>
      </c>
      <c r="G1166" s="73" t="s">
        <v>47</v>
      </c>
      <c r="H1166" s="73" t="s">
        <v>758</v>
      </c>
      <c r="I1166" s="73" t="s">
        <v>17</v>
      </c>
      <c r="J1166" s="73" t="s">
        <v>903</v>
      </c>
      <c r="K1166" s="74">
        <v>73.400000000000006</v>
      </c>
      <c r="L1166" s="157">
        <v>40</v>
      </c>
      <c r="M1166" s="158" t="s">
        <v>879</v>
      </c>
      <c r="N1166" s="158">
        <f>IF(Tabel3[[#This Row],[Uitvoerings-
momenten]]=0,0,Tabel3[[#This Row],[M2 vloer ]])</f>
        <v>73.400000000000006</v>
      </c>
      <c r="O1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6" s="151">
        <f>Tabel3[[#This Row],[M2 vloer ]]*Tabel3[[#This Row],[Uitvoerings-
momenten]]</f>
        <v>14680.000000000002</v>
      </c>
      <c r="Q1166" s="165">
        <f>VLOOKUP(Tabel3[[#This Row],[Frequentie]],Transformatie!$B$4:$D$12,3,0)</f>
        <v>10</v>
      </c>
      <c r="R1166" s="26">
        <f>IF(Tabel3[[#This Row],[M2 op basis van uitvoeringsmomenten]]=0,0,VLOOKUP(Tabel3[[#This Row],[Ruimte categorie]],'4. Normen &amp; Tarieven'!$C$8:$L$27,Tabel3[[#This Row],[Transformatie]],0))</f>
        <v>100</v>
      </c>
      <c r="S1166" s="26"/>
      <c r="T1166" s="26"/>
      <c r="U1166" s="26"/>
      <c r="V1166" s="172">
        <f>IF(Tabel3[[#This Row],[Prestatienorm inschrijver]]=0,0,Tabel3[[#This Row],[M2 op basis van uitvoeringsmomenten]]/Tabel3[[#This Row],[Prestatienorm inschrijver]])</f>
        <v>146.80000000000001</v>
      </c>
      <c r="W1166" s="174">
        <f>Tabel3[[#This Row],[Aantal uur per jaar]]*$V$4</f>
        <v>146.80000000000001</v>
      </c>
      <c r="X1166" s="76"/>
    </row>
    <row r="1167" spans="1:24" ht="14.1" customHeight="1" x14ac:dyDescent="0.25">
      <c r="A1167" s="210" t="str">
        <f>_xlfn.CONCAT(Tabel3[[#This Row],[Locatie]],Tabel3[[#This Row],[Vloergroep]])</f>
        <v>SpitsbergenLino</v>
      </c>
      <c r="C1167" s="69" t="s">
        <v>541</v>
      </c>
      <c r="D1167" s="70" t="s">
        <v>812</v>
      </c>
      <c r="E1167" s="71" t="s">
        <v>8</v>
      </c>
      <c r="F1167" s="72" t="s">
        <v>113</v>
      </c>
      <c r="G1167" s="73" t="s">
        <v>16</v>
      </c>
      <c r="H1167" s="73" t="s">
        <v>761</v>
      </c>
      <c r="I1167" s="73" t="s">
        <v>17</v>
      </c>
      <c r="J1167" s="73" t="s">
        <v>903</v>
      </c>
      <c r="K1167" s="74">
        <v>65.5</v>
      </c>
      <c r="L1167" s="157">
        <v>40</v>
      </c>
      <c r="M1167" s="158" t="s">
        <v>879</v>
      </c>
      <c r="N1167" s="158">
        <f>IF(Tabel3[[#This Row],[Uitvoerings-
momenten]]=0,0,Tabel3[[#This Row],[M2 vloer ]])</f>
        <v>65.5</v>
      </c>
      <c r="O1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7" s="151">
        <f>Tabel3[[#This Row],[M2 vloer ]]*Tabel3[[#This Row],[Uitvoerings-
momenten]]</f>
        <v>13100</v>
      </c>
      <c r="Q1167" s="165">
        <f>VLOOKUP(Tabel3[[#This Row],[Frequentie]],Transformatie!$B$4:$D$12,3,0)</f>
        <v>10</v>
      </c>
      <c r="R1167" s="26">
        <f>IF(Tabel3[[#This Row],[M2 op basis van uitvoeringsmomenten]]=0,0,VLOOKUP(Tabel3[[#This Row],[Ruimte categorie]],'4. Normen &amp; Tarieven'!$C$8:$L$27,Tabel3[[#This Row],[Transformatie]],0))</f>
        <v>100</v>
      </c>
      <c r="S1167" s="26"/>
      <c r="T1167" s="26"/>
      <c r="U1167" s="26"/>
      <c r="V1167" s="172">
        <f>IF(Tabel3[[#This Row],[Prestatienorm inschrijver]]=0,0,Tabel3[[#This Row],[M2 op basis van uitvoeringsmomenten]]/Tabel3[[#This Row],[Prestatienorm inschrijver]])</f>
        <v>131</v>
      </c>
      <c r="W1167" s="174">
        <f>Tabel3[[#This Row],[Aantal uur per jaar]]*$V$4</f>
        <v>131</v>
      </c>
      <c r="X1167" s="76"/>
    </row>
    <row r="1168" spans="1:24" ht="14.1" customHeight="1" x14ac:dyDescent="0.25">
      <c r="A1168" s="210" t="str">
        <f>_xlfn.CONCAT(Tabel3[[#This Row],[Locatie]],Tabel3[[#This Row],[Vloergroep]])</f>
        <v>SpitsbergenTapijt</v>
      </c>
      <c r="C1168" s="69" t="s">
        <v>541</v>
      </c>
      <c r="D1168" s="70" t="s">
        <v>812</v>
      </c>
      <c r="E1168" s="71" t="s">
        <v>8</v>
      </c>
      <c r="F1168" s="72" t="s">
        <v>120</v>
      </c>
      <c r="G1168" s="73" t="s">
        <v>13</v>
      </c>
      <c r="H1168" s="73" t="s">
        <v>761</v>
      </c>
      <c r="I1168" s="73" t="s">
        <v>14</v>
      </c>
      <c r="J1168" s="73" t="s">
        <v>14</v>
      </c>
      <c r="K1168" s="74">
        <v>4.2</v>
      </c>
      <c r="L1168" s="157">
        <v>40</v>
      </c>
      <c r="M1168" s="158" t="s">
        <v>879</v>
      </c>
      <c r="N1168" s="158">
        <f>IF(Tabel3[[#This Row],[Uitvoerings-
momenten]]=0,0,Tabel3[[#This Row],[M2 vloer ]])</f>
        <v>4.2</v>
      </c>
      <c r="O1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8" s="151">
        <f>Tabel3[[#This Row],[M2 vloer ]]*Tabel3[[#This Row],[Uitvoerings-
momenten]]</f>
        <v>840</v>
      </c>
      <c r="Q1168" s="165">
        <f>VLOOKUP(Tabel3[[#This Row],[Frequentie]],Transformatie!$B$4:$D$12,3,0)</f>
        <v>10</v>
      </c>
      <c r="R1168" s="26">
        <f>IF(Tabel3[[#This Row],[M2 op basis van uitvoeringsmomenten]]=0,0,VLOOKUP(Tabel3[[#This Row],[Ruimte categorie]],'4. Normen &amp; Tarieven'!$C$8:$L$27,Tabel3[[#This Row],[Transformatie]],0))</f>
        <v>100</v>
      </c>
      <c r="S1168" s="26"/>
      <c r="T1168" s="26"/>
      <c r="U1168" s="26"/>
      <c r="V1168" s="172">
        <f>IF(Tabel3[[#This Row],[Prestatienorm inschrijver]]=0,0,Tabel3[[#This Row],[M2 op basis van uitvoeringsmomenten]]/Tabel3[[#This Row],[Prestatienorm inschrijver]])</f>
        <v>8.4</v>
      </c>
      <c r="W1168" s="174">
        <f>Tabel3[[#This Row],[Aantal uur per jaar]]*$V$4</f>
        <v>8.4</v>
      </c>
      <c r="X1168" s="78"/>
    </row>
    <row r="1169" spans="1:24" ht="14.1" customHeight="1" x14ac:dyDescent="0.25">
      <c r="A1169" s="210" t="str">
        <f>_xlfn.CONCAT(Tabel3[[#This Row],[Locatie]],Tabel3[[#This Row],[Vloergroep]])</f>
        <v>SpitsbergenLino</v>
      </c>
      <c r="C1169" s="69" t="s">
        <v>541</v>
      </c>
      <c r="D1169" s="70" t="s">
        <v>812</v>
      </c>
      <c r="E1169" s="71" t="s">
        <v>8</v>
      </c>
      <c r="F1169" s="72" t="s">
        <v>121</v>
      </c>
      <c r="G1169" s="73" t="s">
        <v>47</v>
      </c>
      <c r="H1169" s="73" t="s">
        <v>758</v>
      </c>
      <c r="I1169" s="73" t="s">
        <v>17</v>
      </c>
      <c r="J1169" s="73" t="s">
        <v>903</v>
      </c>
      <c r="K1169" s="74">
        <v>83.3</v>
      </c>
      <c r="L1169" s="157">
        <v>40</v>
      </c>
      <c r="M1169" s="158" t="s">
        <v>879</v>
      </c>
      <c r="N1169" s="158">
        <f>IF(Tabel3[[#This Row],[Uitvoerings-
momenten]]=0,0,Tabel3[[#This Row],[M2 vloer ]])</f>
        <v>83.3</v>
      </c>
      <c r="O1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9" s="151">
        <f>Tabel3[[#This Row],[M2 vloer ]]*Tabel3[[#This Row],[Uitvoerings-
momenten]]</f>
        <v>16660</v>
      </c>
      <c r="Q1169" s="165">
        <f>VLOOKUP(Tabel3[[#This Row],[Frequentie]],Transformatie!$B$4:$D$12,3,0)</f>
        <v>10</v>
      </c>
      <c r="R1169" s="26">
        <f>IF(Tabel3[[#This Row],[M2 op basis van uitvoeringsmomenten]]=0,0,VLOOKUP(Tabel3[[#This Row],[Ruimte categorie]],'4. Normen &amp; Tarieven'!$C$8:$L$27,Tabel3[[#This Row],[Transformatie]],0))</f>
        <v>100</v>
      </c>
      <c r="S1169" s="26"/>
      <c r="T1169" s="26"/>
      <c r="U1169" s="26"/>
      <c r="V1169" s="172">
        <f>IF(Tabel3[[#This Row],[Prestatienorm inschrijver]]=0,0,Tabel3[[#This Row],[M2 op basis van uitvoeringsmomenten]]/Tabel3[[#This Row],[Prestatienorm inschrijver]])</f>
        <v>166.6</v>
      </c>
      <c r="W1169" s="174">
        <f>Tabel3[[#This Row],[Aantal uur per jaar]]*$V$4</f>
        <v>166.6</v>
      </c>
      <c r="X1169" s="76"/>
    </row>
    <row r="1170" spans="1:24" ht="14.1" customHeight="1" x14ac:dyDescent="0.25">
      <c r="A1170" s="210" t="str">
        <f>_xlfn.CONCAT(Tabel3[[#This Row],[Locatie]],Tabel3[[#This Row],[Vloergroep]])</f>
        <v>SpitsbergenLino</v>
      </c>
      <c r="C1170" s="69" t="s">
        <v>541</v>
      </c>
      <c r="D1170" s="70" t="s">
        <v>812</v>
      </c>
      <c r="E1170" s="71" t="s">
        <v>8</v>
      </c>
      <c r="F1170" s="72" t="s">
        <v>67</v>
      </c>
      <c r="G1170" s="73" t="s">
        <v>355</v>
      </c>
      <c r="H1170" s="73" t="s">
        <v>756</v>
      </c>
      <c r="I1170" s="73" t="s">
        <v>225</v>
      </c>
      <c r="J1170" s="73" t="s">
        <v>903</v>
      </c>
      <c r="K1170" s="74">
        <v>17.399999999999999</v>
      </c>
      <c r="L1170" s="157">
        <v>40</v>
      </c>
      <c r="M1170" s="158" t="s">
        <v>886</v>
      </c>
      <c r="N1170" s="158">
        <f>IF(Tabel3[[#This Row],[Uitvoerings-
momenten]]=0,0,Tabel3[[#This Row],[M2 vloer ]])</f>
        <v>0</v>
      </c>
      <c r="O1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0" s="151">
        <f>Tabel3[[#This Row],[M2 vloer ]]*Tabel3[[#This Row],[Uitvoerings-
momenten]]</f>
        <v>0</v>
      </c>
      <c r="Q1170" s="165">
        <f>VLOOKUP(Tabel3[[#This Row],[Frequentie]],Transformatie!$B$4:$D$12,3,0)</f>
        <v>0</v>
      </c>
      <c r="R1170" s="26">
        <f>IF(Tabel3[[#This Row],[M2 op basis van uitvoeringsmomenten]]=0,0,VLOOKUP(Tabel3[[#This Row],[Ruimte categorie]],'4. Normen &amp; Tarieven'!$C$8:$L$27,Tabel3[[#This Row],[Transformatie]],0))</f>
        <v>0</v>
      </c>
      <c r="S1170" s="26"/>
      <c r="T1170" s="26"/>
      <c r="U1170" s="26"/>
      <c r="V1170" s="172">
        <f>IF(Tabel3[[#This Row],[Prestatienorm inschrijver]]=0,0,Tabel3[[#This Row],[M2 op basis van uitvoeringsmomenten]]/Tabel3[[#This Row],[Prestatienorm inschrijver]])</f>
        <v>0</v>
      </c>
      <c r="W1170" s="174">
        <f>Tabel3[[#This Row],[Aantal uur per jaar]]*$V$4</f>
        <v>0</v>
      </c>
      <c r="X1170" s="76"/>
    </row>
    <row r="1171" spans="1:24" ht="14.1" customHeight="1" x14ac:dyDescent="0.25">
      <c r="A1171" s="210" t="str">
        <f>_xlfn.CONCAT(Tabel3[[#This Row],[Locatie]],Tabel3[[#This Row],[Vloergroep]])</f>
        <v>SprengenparkHarde vloer</v>
      </c>
      <c r="C1171" s="69" t="s">
        <v>545</v>
      </c>
      <c r="D1171" s="70" t="s">
        <v>813</v>
      </c>
      <c r="E1171" s="71" t="s">
        <v>8</v>
      </c>
      <c r="F1171" s="72" t="s">
        <v>9</v>
      </c>
      <c r="G1171" s="73" t="s">
        <v>10</v>
      </c>
      <c r="H1171" s="73" t="s">
        <v>821</v>
      </c>
      <c r="I1171" s="73" t="s">
        <v>11</v>
      </c>
      <c r="J1171" s="73" t="s">
        <v>902</v>
      </c>
      <c r="K1171" s="74">
        <v>25</v>
      </c>
      <c r="L1171" s="157">
        <v>40</v>
      </c>
      <c r="M1171" s="158" t="s">
        <v>879</v>
      </c>
      <c r="N1171" s="158">
        <f>IF(Tabel3[[#This Row],[Uitvoerings-
momenten]]=0,0,Tabel3[[#This Row],[M2 vloer ]])</f>
        <v>25</v>
      </c>
      <c r="O1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1" s="151">
        <f>Tabel3[[#This Row],[M2 vloer ]]*Tabel3[[#This Row],[Uitvoerings-
momenten]]</f>
        <v>5000</v>
      </c>
      <c r="Q1171" s="165">
        <f>VLOOKUP(Tabel3[[#This Row],[Frequentie]],Transformatie!$B$4:$D$12,3,0)</f>
        <v>10</v>
      </c>
      <c r="R1171" s="26">
        <f>IF(Tabel3[[#This Row],[M2 op basis van uitvoeringsmomenten]]=0,0,VLOOKUP(Tabel3[[#This Row],[Ruimte categorie]],'4. Normen &amp; Tarieven'!$C$8:$L$27,Tabel3[[#This Row],[Transformatie]],0))</f>
        <v>100</v>
      </c>
      <c r="S1171" s="26"/>
      <c r="T1171" s="26"/>
      <c r="U1171" s="26"/>
      <c r="V1171" s="172">
        <f>IF(Tabel3[[#This Row],[Prestatienorm inschrijver]]=0,0,Tabel3[[#This Row],[M2 op basis van uitvoeringsmomenten]]/Tabel3[[#This Row],[Prestatienorm inschrijver]])</f>
        <v>50</v>
      </c>
      <c r="W1171" s="174">
        <f>Tabel3[[#This Row],[Aantal uur per jaar]]*$V$4</f>
        <v>50</v>
      </c>
      <c r="X1171" s="76"/>
    </row>
    <row r="1172" spans="1:24" ht="14.1" customHeight="1" x14ac:dyDescent="0.25">
      <c r="A1172" s="210" t="str">
        <f>_xlfn.CONCAT(Tabel3[[#This Row],[Locatie]],Tabel3[[#This Row],[Vloergroep]])</f>
        <v>SprengenparkTapijt</v>
      </c>
      <c r="C1172" s="69" t="s">
        <v>545</v>
      </c>
      <c r="D1172" s="70" t="s">
        <v>813</v>
      </c>
      <c r="E1172" s="71" t="s">
        <v>8</v>
      </c>
      <c r="F1172" s="72" t="s">
        <v>12</v>
      </c>
      <c r="G1172" s="73" t="s">
        <v>13</v>
      </c>
      <c r="H1172" s="73" t="s">
        <v>761</v>
      </c>
      <c r="I1172" s="73" t="s">
        <v>14</v>
      </c>
      <c r="J1172" s="73" t="s">
        <v>14</v>
      </c>
      <c r="K1172" s="74">
        <v>11.7</v>
      </c>
      <c r="L1172" s="157">
        <v>40</v>
      </c>
      <c r="M1172" s="158" t="s">
        <v>879</v>
      </c>
      <c r="N1172" s="158">
        <f>IF(Tabel3[[#This Row],[Uitvoerings-
momenten]]=0,0,Tabel3[[#This Row],[M2 vloer ]])</f>
        <v>11.7</v>
      </c>
      <c r="O1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2" s="151">
        <f>Tabel3[[#This Row],[M2 vloer ]]*Tabel3[[#This Row],[Uitvoerings-
momenten]]</f>
        <v>2340</v>
      </c>
      <c r="Q1172" s="165">
        <f>VLOOKUP(Tabel3[[#This Row],[Frequentie]],Transformatie!$B$4:$D$12,3,0)</f>
        <v>10</v>
      </c>
      <c r="R1172" s="26">
        <f>IF(Tabel3[[#This Row],[M2 op basis van uitvoeringsmomenten]]=0,0,VLOOKUP(Tabel3[[#This Row],[Ruimte categorie]],'4. Normen &amp; Tarieven'!$C$8:$L$27,Tabel3[[#This Row],[Transformatie]],0))</f>
        <v>100</v>
      </c>
      <c r="S1172" s="26"/>
      <c r="T1172" s="26"/>
      <c r="U1172" s="26"/>
      <c r="V1172" s="172">
        <f>IF(Tabel3[[#This Row],[Prestatienorm inschrijver]]=0,0,Tabel3[[#This Row],[M2 op basis van uitvoeringsmomenten]]/Tabel3[[#This Row],[Prestatienorm inschrijver]])</f>
        <v>23.4</v>
      </c>
      <c r="W1172" s="174">
        <f>Tabel3[[#This Row],[Aantal uur per jaar]]*$V$4</f>
        <v>23.4</v>
      </c>
      <c r="X1172" s="78"/>
    </row>
    <row r="1173" spans="1:24" ht="14.1" customHeight="1" x14ac:dyDescent="0.25">
      <c r="A1173" s="210" t="str">
        <f>_xlfn.CONCAT(Tabel3[[#This Row],[Locatie]],Tabel3[[#This Row],[Vloergroep]])</f>
        <v>SprengenparkLino</v>
      </c>
      <c r="C1173" s="69" t="s">
        <v>545</v>
      </c>
      <c r="D1173" s="70" t="s">
        <v>813</v>
      </c>
      <c r="E1173" s="71" t="s">
        <v>8</v>
      </c>
      <c r="F1173" s="72" t="s">
        <v>15</v>
      </c>
      <c r="G1173" s="73" t="s">
        <v>119</v>
      </c>
      <c r="H1173" s="73" t="s">
        <v>25</v>
      </c>
      <c r="I1173" s="73" t="s">
        <v>17</v>
      </c>
      <c r="J1173" s="73" t="s">
        <v>903</v>
      </c>
      <c r="K1173" s="74">
        <v>11.9</v>
      </c>
      <c r="L1173" s="157">
        <v>40</v>
      </c>
      <c r="M1173" s="158" t="s">
        <v>877</v>
      </c>
      <c r="N1173" s="158">
        <f>IF(Tabel3[[#This Row],[Uitvoerings-
momenten]]=0,0,Tabel3[[#This Row],[M2 vloer ]])</f>
        <v>11.9</v>
      </c>
      <c r="O1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3" s="151">
        <f>Tabel3[[#This Row],[M2 vloer ]]*Tabel3[[#This Row],[Uitvoerings-
momenten]]</f>
        <v>1428</v>
      </c>
      <c r="Q1173" s="165">
        <f>VLOOKUP(Tabel3[[#This Row],[Frequentie]],Transformatie!$B$4:$D$12,3,0)</f>
        <v>8</v>
      </c>
      <c r="R1173" s="26">
        <f>IF(Tabel3[[#This Row],[M2 op basis van uitvoeringsmomenten]]=0,0,VLOOKUP(Tabel3[[#This Row],[Ruimte categorie]],'4. Normen &amp; Tarieven'!$C$8:$L$27,Tabel3[[#This Row],[Transformatie]],0))</f>
        <v>90</v>
      </c>
      <c r="S1173" s="26"/>
      <c r="T1173" s="26"/>
      <c r="U1173" s="26"/>
      <c r="V1173" s="172">
        <f>IF(Tabel3[[#This Row],[Prestatienorm inschrijver]]=0,0,Tabel3[[#This Row],[M2 op basis van uitvoeringsmomenten]]/Tabel3[[#This Row],[Prestatienorm inschrijver]])</f>
        <v>15.866666666666667</v>
      </c>
      <c r="W1173" s="174">
        <f>Tabel3[[#This Row],[Aantal uur per jaar]]*$V$4</f>
        <v>15.866666666666667</v>
      </c>
      <c r="X1173" s="76"/>
    </row>
    <row r="1174" spans="1:24" ht="14.1" customHeight="1" x14ac:dyDescent="0.25">
      <c r="A1174" s="210" t="str">
        <f>_xlfn.CONCAT(Tabel3[[#This Row],[Locatie]],Tabel3[[#This Row],[Vloergroep]])</f>
        <v>SprengenparkLino</v>
      </c>
      <c r="C1174" s="69" t="s">
        <v>545</v>
      </c>
      <c r="D1174" s="70" t="s">
        <v>813</v>
      </c>
      <c r="E1174" s="71" t="s">
        <v>8</v>
      </c>
      <c r="F1174" s="72" t="s">
        <v>18</v>
      </c>
      <c r="G1174" s="73" t="s">
        <v>24</v>
      </c>
      <c r="H1174" s="73" t="s">
        <v>25</v>
      </c>
      <c r="I1174" s="73" t="s">
        <v>17</v>
      </c>
      <c r="J1174" s="73" t="s">
        <v>903</v>
      </c>
      <c r="K1174" s="74">
        <v>9</v>
      </c>
      <c r="L1174" s="157">
        <v>40</v>
      </c>
      <c r="M1174" s="158" t="s">
        <v>877</v>
      </c>
      <c r="N1174" s="158">
        <f>IF(Tabel3[[#This Row],[Uitvoerings-
momenten]]=0,0,Tabel3[[#This Row],[M2 vloer ]])</f>
        <v>9</v>
      </c>
      <c r="O1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4" s="151">
        <f>Tabel3[[#This Row],[M2 vloer ]]*Tabel3[[#This Row],[Uitvoerings-
momenten]]</f>
        <v>1080</v>
      </c>
      <c r="Q1174" s="165">
        <f>VLOOKUP(Tabel3[[#This Row],[Frequentie]],Transformatie!$B$4:$D$12,3,0)</f>
        <v>8</v>
      </c>
      <c r="R1174" s="26">
        <f>IF(Tabel3[[#This Row],[M2 op basis van uitvoeringsmomenten]]=0,0,VLOOKUP(Tabel3[[#This Row],[Ruimte categorie]],'4. Normen &amp; Tarieven'!$C$8:$L$27,Tabel3[[#This Row],[Transformatie]],0))</f>
        <v>90</v>
      </c>
      <c r="S1174" s="26"/>
      <c r="T1174" s="26"/>
      <c r="U1174" s="26"/>
      <c r="V1174" s="172">
        <f>IF(Tabel3[[#This Row],[Prestatienorm inschrijver]]=0,0,Tabel3[[#This Row],[M2 op basis van uitvoeringsmomenten]]/Tabel3[[#This Row],[Prestatienorm inschrijver]])</f>
        <v>12</v>
      </c>
      <c r="W1174" s="174">
        <f>Tabel3[[#This Row],[Aantal uur per jaar]]*$V$4</f>
        <v>12</v>
      </c>
      <c r="X1174" s="76"/>
    </row>
    <row r="1175" spans="1:24" ht="14.1" customHeight="1" x14ac:dyDescent="0.25">
      <c r="A1175" s="210" t="str">
        <f>_xlfn.CONCAT(Tabel3[[#This Row],[Locatie]],Tabel3[[#This Row],[Vloergroep]])</f>
        <v>SprengenparkLino</v>
      </c>
      <c r="C1175" s="69" t="s">
        <v>545</v>
      </c>
      <c r="D1175" s="70" t="s">
        <v>813</v>
      </c>
      <c r="E1175" s="71" t="s">
        <v>8</v>
      </c>
      <c r="F1175" s="72" t="s">
        <v>20</v>
      </c>
      <c r="G1175" s="73" t="s">
        <v>31</v>
      </c>
      <c r="H1175" s="73" t="s">
        <v>815</v>
      </c>
      <c r="I1175" s="73" t="s">
        <v>17</v>
      </c>
      <c r="J1175" s="73" t="s">
        <v>903</v>
      </c>
      <c r="K1175" s="74">
        <v>21.6</v>
      </c>
      <c r="L1175" s="157">
        <v>40</v>
      </c>
      <c r="M1175" s="158" t="s">
        <v>879</v>
      </c>
      <c r="N1175" s="158">
        <f>IF(Tabel3[[#This Row],[Uitvoerings-
momenten]]=0,0,Tabel3[[#This Row],[M2 vloer ]])</f>
        <v>21.6</v>
      </c>
      <c r="O1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5" s="151">
        <f>Tabel3[[#This Row],[M2 vloer ]]*Tabel3[[#This Row],[Uitvoerings-
momenten]]</f>
        <v>4320</v>
      </c>
      <c r="Q1175" s="165">
        <f>VLOOKUP(Tabel3[[#This Row],[Frequentie]],Transformatie!$B$4:$D$12,3,0)</f>
        <v>10</v>
      </c>
      <c r="R1175" s="26">
        <f>IF(Tabel3[[#This Row],[M2 op basis van uitvoeringsmomenten]]=0,0,VLOOKUP(Tabel3[[#This Row],[Ruimte categorie]],'4. Normen &amp; Tarieven'!$C$8:$L$27,Tabel3[[#This Row],[Transformatie]],0))</f>
        <v>100</v>
      </c>
      <c r="S1175" s="26"/>
      <c r="T1175" s="26"/>
      <c r="U1175" s="26"/>
      <c r="V1175" s="172">
        <f>IF(Tabel3[[#This Row],[Prestatienorm inschrijver]]=0,0,Tabel3[[#This Row],[M2 op basis van uitvoeringsmomenten]]/Tabel3[[#This Row],[Prestatienorm inschrijver]])</f>
        <v>43.2</v>
      </c>
      <c r="W1175" s="174">
        <f>Tabel3[[#This Row],[Aantal uur per jaar]]*$V$4</f>
        <v>43.2</v>
      </c>
      <c r="X1175" s="76"/>
    </row>
    <row r="1176" spans="1:24" ht="14.1" customHeight="1" x14ac:dyDescent="0.25">
      <c r="A1176" s="210" t="str">
        <f>_xlfn.CONCAT(Tabel3[[#This Row],[Locatie]],Tabel3[[#This Row],[Vloergroep]])</f>
        <v>SprengenparkLino</v>
      </c>
      <c r="C1176" s="69" t="s">
        <v>545</v>
      </c>
      <c r="D1176" s="70" t="s">
        <v>813</v>
      </c>
      <c r="E1176" s="71" t="s">
        <v>8</v>
      </c>
      <c r="F1176" s="72" t="s">
        <v>23</v>
      </c>
      <c r="G1176" s="73" t="s">
        <v>546</v>
      </c>
      <c r="H1176" s="73" t="s">
        <v>756</v>
      </c>
      <c r="I1176" s="73" t="s">
        <v>225</v>
      </c>
      <c r="J1176" s="73" t="s">
        <v>903</v>
      </c>
      <c r="K1176" s="74">
        <v>14.6</v>
      </c>
      <c r="L1176" s="157">
        <v>40</v>
      </c>
      <c r="M1176" s="158" t="s">
        <v>886</v>
      </c>
      <c r="N1176" s="158">
        <f>IF(Tabel3[[#This Row],[Uitvoerings-
momenten]]=0,0,Tabel3[[#This Row],[M2 vloer ]])</f>
        <v>0</v>
      </c>
      <c r="O1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6" s="151">
        <f>Tabel3[[#This Row],[M2 vloer ]]*Tabel3[[#This Row],[Uitvoerings-
momenten]]</f>
        <v>0</v>
      </c>
      <c r="Q1176" s="165">
        <f>VLOOKUP(Tabel3[[#This Row],[Frequentie]],Transformatie!$B$4:$D$12,3,0)</f>
        <v>0</v>
      </c>
      <c r="R1176" s="26">
        <f>IF(Tabel3[[#This Row],[M2 op basis van uitvoeringsmomenten]]=0,0,VLOOKUP(Tabel3[[#This Row],[Ruimte categorie]],'4. Normen &amp; Tarieven'!$C$8:$L$27,Tabel3[[#This Row],[Transformatie]],0))</f>
        <v>0</v>
      </c>
      <c r="S1176" s="26"/>
      <c r="T1176" s="26"/>
      <c r="U1176" s="26"/>
      <c r="V1176" s="172">
        <f>IF(Tabel3[[#This Row],[Prestatienorm inschrijver]]=0,0,Tabel3[[#This Row],[M2 op basis van uitvoeringsmomenten]]/Tabel3[[#This Row],[Prestatienorm inschrijver]])</f>
        <v>0</v>
      </c>
      <c r="W1176" s="174">
        <f>Tabel3[[#This Row],[Aantal uur per jaar]]*$V$4</f>
        <v>0</v>
      </c>
      <c r="X1176" s="76"/>
    </row>
    <row r="1177" spans="1:24" ht="14.1" customHeight="1" x14ac:dyDescent="0.25">
      <c r="A1177" s="210" t="str">
        <f>_xlfn.CONCAT(Tabel3[[#This Row],[Locatie]],Tabel3[[#This Row],[Vloergroep]])</f>
        <v>SprengenparkTapijt</v>
      </c>
      <c r="C1177" s="69" t="s">
        <v>545</v>
      </c>
      <c r="D1177" s="70" t="s">
        <v>813</v>
      </c>
      <c r="E1177" s="71" t="s">
        <v>8</v>
      </c>
      <c r="F1177" s="72" t="s">
        <v>26</v>
      </c>
      <c r="G1177" s="73" t="s">
        <v>13</v>
      </c>
      <c r="H1177" s="73" t="s">
        <v>761</v>
      </c>
      <c r="I1177" s="73" t="s">
        <v>14</v>
      </c>
      <c r="J1177" s="73" t="s">
        <v>14</v>
      </c>
      <c r="K1177" s="74">
        <v>5.8</v>
      </c>
      <c r="L1177" s="157">
        <v>40</v>
      </c>
      <c r="M1177" s="158" t="s">
        <v>879</v>
      </c>
      <c r="N1177" s="158">
        <f>IF(Tabel3[[#This Row],[Uitvoerings-
momenten]]=0,0,Tabel3[[#This Row],[M2 vloer ]])</f>
        <v>5.8</v>
      </c>
      <c r="O1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7" s="151">
        <f>Tabel3[[#This Row],[M2 vloer ]]*Tabel3[[#This Row],[Uitvoerings-
momenten]]</f>
        <v>1160</v>
      </c>
      <c r="Q1177" s="165">
        <f>VLOOKUP(Tabel3[[#This Row],[Frequentie]],Transformatie!$B$4:$D$12,3,0)</f>
        <v>10</v>
      </c>
      <c r="R1177" s="26">
        <f>IF(Tabel3[[#This Row],[M2 op basis van uitvoeringsmomenten]]=0,0,VLOOKUP(Tabel3[[#This Row],[Ruimte categorie]],'4. Normen &amp; Tarieven'!$C$8:$L$27,Tabel3[[#This Row],[Transformatie]],0))</f>
        <v>100</v>
      </c>
      <c r="S1177" s="26"/>
      <c r="T1177" s="26"/>
      <c r="U1177" s="26"/>
      <c r="V1177" s="172">
        <f>IF(Tabel3[[#This Row],[Prestatienorm inschrijver]]=0,0,Tabel3[[#This Row],[M2 op basis van uitvoeringsmomenten]]/Tabel3[[#This Row],[Prestatienorm inschrijver]])</f>
        <v>11.6</v>
      </c>
      <c r="W1177" s="174">
        <f>Tabel3[[#This Row],[Aantal uur per jaar]]*$V$4</f>
        <v>11.6</v>
      </c>
      <c r="X1177" s="78"/>
    </row>
    <row r="1178" spans="1:24" ht="14.1" customHeight="1" x14ac:dyDescent="0.25">
      <c r="A1178" s="210" t="str">
        <f>_xlfn.CONCAT(Tabel3[[#This Row],[Locatie]],Tabel3[[#This Row],[Vloergroep]])</f>
        <v>SprengenparkSportvloer</v>
      </c>
      <c r="C1178" s="69" t="s">
        <v>545</v>
      </c>
      <c r="D1178" s="70" t="s">
        <v>813</v>
      </c>
      <c r="E1178" s="71" t="s">
        <v>8</v>
      </c>
      <c r="F1178" s="72" t="s">
        <v>28</v>
      </c>
      <c r="G1178" s="73" t="s">
        <v>153</v>
      </c>
      <c r="H1178" s="73" t="s">
        <v>817</v>
      </c>
      <c r="I1178" s="73" t="s">
        <v>219</v>
      </c>
      <c r="J1178" s="73" t="s">
        <v>219</v>
      </c>
      <c r="K1178" s="74">
        <v>83.7</v>
      </c>
      <c r="L1178" s="157">
        <v>40</v>
      </c>
      <c r="M1178" s="158" t="s">
        <v>879</v>
      </c>
      <c r="N1178" s="158">
        <f>IF(Tabel3[[#This Row],[Uitvoerings-
momenten]]=0,0,Tabel3[[#This Row],[M2 vloer ]])</f>
        <v>83.7</v>
      </c>
      <c r="O1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8" s="151">
        <f>Tabel3[[#This Row],[M2 vloer ]]*Tabel3[[#This Row],[Uitvoerings-
momenten]]</f>
        <v>16740</v>
      </c>
      <c r="Q1178" s="165">
        <f>VLOOKUP(Tabel3[[#This Row],[Frequentie]],Transformatie!$B$4:$D$12,3,0)</f>
        <v>10</v>
      </c>
      <c r="R1178" s="26">
        <f>IF(Tabel3[[#This Row],[M2 op basis van uitvoeringsmomenten]]=0,0,VLOOKUP(Tabel3[[#This Row],[Ruimte categorie]],'4. Normen &amp; Tarieven'!$C$8:$L$27,Tabel3[[#This Row],[Transformatie]],0))</f>
        <v>100</v>
      </c>
      <c r="S1178" s="26"/>
      <c r="T1178" s="26"/>
      <c r="U1178" s="26"/>
      <c r="V1178" s="172">
        <f>IF(Tabel3[[#This Row],[Prestatienorm inschrijver]]=0,0,Tabel3[[#This Row],[M2 op basis van uitvoeringsmomenten]]/Tabel3[[#This Row],[Prestatienorm inschrijver]])</f>
        <v>167.4</v>
      </c>
      <c r="W1178" s="174">
        <f>Tabel3[[#This Row],[Aantal uur per jaar]]*$V$4</f>
        <v>167.4</v>
      </c>
      <c r="X1178" s="76"/>
    </row>
    <row r="1179" spans="1:24" ht="14.1" customHeight="1" x14ac:dyDescent="0.25">
      <c r="A1179" s="210" t="str">
        <f>_xlfn.CONCAT(Tabel3[[#This Row],[Locatie]],Tabel3[[#This Row],[Vloergroep]])</f>
        <v>SprengenparkLino</v>
      </c>
      <c r="C1179" s="69" t="s">
        <v>545</v>
      </c>
      <c r="D1179" s="70" t="s">
        <v>813</v>
      </c>
      <c r="E1179" s="71" t="s">
        <v>8</v>
      </c>
      <c r="F1179" s="72" t="s">
        <v>30</v>
      </c>
      <c r="G1179" s="73" t="s">
        <v>51</v>
      </c>
      <c r="H1179" s="73" t="s">
        <v>756</v>
      </c>
      <c r="I1179" s="73" t="s">
        <v>225</v>
      </c>
      <c r="J1179" s="73" t="s">
        <v>903</v>
      </c>
      <c r="K1179" s="74">
        <v>6.4</v>
      </c>
      <c r="L1179" s="157">
        <v>40</v>
      </c>
      <c r="M1179" s="158" t="s">
        <v>886</v>
      </c>
      <c r="N1179" s="158">
        <f>IF(Tabel3[[#This Row],[Uitvoerings-
momenten]]=0,0,Tabel3[[#This Row],[M2 vloer ]])</f>
        <v>0</v>
      </c>
      <c r="O1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9" s="151">
        <f>Tabel3[[#This Row],[M2 vloer ]]*Tabel3[[#This Row],[Uitvoerings-
momenten]]</f>
        <v>0</v>
      </c>
      <c r="Q1179" s="165">
        <f>VLOOKUP(Tabel3[[#This Row],[Frequentie]],Transformatie!$B$4:$D$12,3,0)</f>
        <v>0</v>
      </c>
      <c r="R1179" s="26">
        <f>IF(Tabel3[[#This Row],[M2 op basis van uitvoeringsmomenten]]=0,0,VLOOKUP(Tabel3[[#This Row],[Ruimte categorie]],'4. Normen &amp; Tarieven'!$C$8:$L$27,Tabel3[[#This Row],[Transformatie]],0))</f>
        <v>0</v>
      </c>
      <c r="S1179" s="26"/>
      <c r="T1179" s="26"/>
      <c r="U1179" s="26"/>
      <c r="V1179" s="172">
        <f>IF(Tabel3[[#This Row],[Prestatienorm inschrijver]]=0,0,Tabel3[[#This Row],[M2 op basis van uitvoeringsmomenten]]/Tabel3[[#This Row],[Prestatienorm inschrijver]])</f>
        <v>0</v>
      </c>
      <c r="W1179" s="174">
        <f>Tabel3[[#This Row],[Aantal uur per jaar]]*$V$4</f>
        <v>0</v>
      </c>
      <c r="X1179" s="76"/>
    </row>
    <row r="1180" spans="1:24" ht="14.1" customHeight="1" x14ac:dyDescent="0.25">
      <c r="A1180" s="210" t="str">
        <f>_xlfn.CONCAT(Tabel3[[#This Row],[Locatie]],Tabel3[[#This Row],[Vloergroep]])</f>
        <v>SprengenparkHarde vloer</v>
      </c>
      <c r="C1180" s="69" t="s">
        <v>545</v>
      </c>
      <c r="D1180" s="70" t="s">
        <v>813</v>
      </c>
      <c r="E1180" s="71" t="s">
        <v>8</v>
      </c>
      <c r="F1180" s="72" t="s">
        <v>34</v>
      </c>
      <c r="G1180" s="79" t="s">
        <v>431</v>
      </c>
      <c r="H1180" s="73" t="s">
        <v>756</v>
      </c>
      <c r="I1180" s="73" t="s">
        <v>11</v>
      </c>
      <c r="J1180" s="73" t="s">
        <v>902</v>
      </c>
      <c r="K1180" s="74">
        <v>12.8</v>
      </c>
      <c r="L1180" s="157">
        <v>40</v>
      </c>
      <c r="M1180" s="158" t="s">
        <v>886</v>
      </c>
      <c r="N1180" s="158">
        <f>IF(Tabel3[[#This Row],[Uitvoerings-
momenten]]=0,0,Tabel3[[#This Row],[M2 vloer ]])</f>
        <v>0</v>
      </c>
      <c r="O1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0" s="151">
        <f>Tabel3[[#This Row],[M2 vloer ]]*Tabel3[[#This Row],[Uitvoerings-
momenten]]</f>
        <v>0</v>
      </c>
      <c r="Q1180" s="165">
        <f>VLOOKUP(Tabel3[[#This Row],[Frequentie]],Transformatie!$B$4:$D$12,3,0)</f>
        <v>0</v>
      </c>
      <c r="R1180" s="26">
        <f>IF(Tabel3[[#This Row],[M2 op basis van uitvoeringsmomenten]]=0,0,VLOOKUP(Tabel3[[#This Row],[Ruimte categorie]],'4. Normen &amp; Tarieven'!$C$8:$L$27,Tabel3[[#This Row],[Transformatie]],0))</f>
        <v>0</v>
      </c>
      <c r="S1180" s="26"/>
      <c r="T1180" s="26"/>
      <c r="U1180" s="26"/>
      <c r="V1180" s="172">
        <f>IF(Tabel3[[#This Row],[Prestatienorm inschrijver]]=0,0,Tabel3[[#This Row],[M2 op basis van uitvoeringsmomenten]]/Tabel3[[#This Row],[Prestatienorm inschrijver]])</f>
        <v>0</v>
      </c>
      <c r="W1180" s="174">
        <f>Tabel3[[#This Row],[Aantal uur per jaar]]*$V$4</f>
        <v>0</v>
      </c>
      <c r="X1180" s="76"/>
    </row>
    <row r="1181" spans="1:24" ht="14.1" customHeight="1" x14ac:dyDescent="0.25">
      <c r="A1181" s="210" t="str">
        <f>_xlfn.CONCAT(Tabel3[[#This Row],[Locatie]],Tabel3[[#This Row],[Vloergroep]])</f>
        <v>SprengenparkLino</v>
      </c>
      <c r="C1181" s="69" t="s">
        <v>545</v>
      </c>
      <c r="D1181" s="70" t="s">
        <v>813</v>
      </c>
      <c r="E1181" s="71" t="s">
        <v>8</v>
      </c>
      <c r="F1181" s="72" t="s">
        <v>36</v>
      </c>
      <c r="G1181" s="73" t="s">
        <v>51</v>
      </c>
      <c r="H1181" s="73" t="s">
        <v>756</v>
      </c>
      <c r="I1181" s="73" t="s">
        <v>225</v>
      </c>
      <c r="J1181" s="73" t="s">
        <v>903</v>
      </c>
      <c r="K1181" s="74">
        <v>4</v>
      </c>
      <c r="L1181" s="157">
        <v>40</v>
      </c>
      <c r="M1181" s="158" t="s">
        <v>886</v>
      </c>
      <c r="N1181" s="158">
        <f>IF(Tabel3[[#This Row],[Uitvoerings-
momenten]]=0,0,Tabel3[[#This Row],[M2 vloer ]])</f>
        <v>0</v>
      </c>
      <c r="O1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1" s="151">
        <f>Tabel3[[#This Row],[M2 vloer ]]*Tabel3[[#This Row],[Uitvoerings-
momenten]]</f>
        <v>0</v>
      </c>
      <c r="Q1181" s="165">
        <f>VLOOKUP(Tabel3[[#This Row],[Frequentie]],Transformatie!$B$4:$D$12,3,0)</f>
        <v>0</v>
      </c>
      <c r="R1181" s="26">
        <f>IF(Tabel3[[#This Row],[M2 op basis van uitvoeringsmomenten]]=0,0,VLOOKUP(Tabel3[[#This Row],[Ruimte categorie]],'4. Normen &amp; Tarieven'!$C$8:$L$27,Tabel3[[#This Row],[Transformatie]],0))</f>
        <v>0</v>
      </c>
      <c r="S1181" s="26"/>
      <c r="T1181" s="26"/>
      <c r="U1181" s="26"/>
      <c r="V1181" s="172">
        <f>IF(Tabel3[[#This Row],[Prestatienorm inschrijver]]=0,0,Tabel3[[#This Row],[M2 op basis van uitvoeringsmomenten]]/Tabel3[[#This Row],[Prestatienorm inschrijver]])</f>
        <v>0</v>
      </c>
      <c r="W1181" s="174">
        <f>Tabel3[[#This Row],[Aantal uur per jaar]]*$V$4</f>
        <v>0</v>
      </c>
      <c r="X1181" s="76"/>
    </row>
    <row r="1182" spans="1:24" ht="14.1" customHeight="1" x14ac:dyDescent="0.25">
      <c r="A1182" s="210" t="str">
        <f>_xlfn.CONCAT(Tabel3[[#This Row],[Locatie]],Tabel3[[#This Row],[Vloergroep]])</f>
        <v>SprengenparkLino</v>
      </c>
      <c r="C1182" s="69" t="s">
        <v>545</v>
      </c>
      <c r="D1182" s="70" t="s">
        <v>813</v>
      </c>
      <c r="E1182" s="71" t="s">
        <v>8</v>
      </c>
      <c r="F1182" s="72" t="s">
        <v>38</v>
      </c>
      <c r="G1182" s="73" t="s">
        <v>355</v>
      </c>
      <c r="H1182" s="73" t="s">
        <v>756</v>
      </c>
      <c r="I1182" s="73" t="s">
        <v>225</v>
      </c>
      <c r="J1182" s="73" t="s">
        <v>903</v>
      </c>
      <c r="K1182" s="74">
        <v>9.6999999999999993</v>
      </c>
      <c r="L1182" s="157">
        <v>40</v>
      </c>
      <c r="M1182" s="158" t="s">
        <v>886</v>
      </c>
      <c r="N1182" s="158">
        <f>IF(Tabel3[[#This Row],[Uitvoerings-
momenten]]=0,0,Tabel3[[#This Row],[M2 vloer ]])</f>
        <v>0</v>
      </c>
      <c r="O1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2" s="151">
        <f>Tabel3[[#This Row],[M2 vloer ]]*Tabel3[[#This Row],[Uitvoerings-
momenten]]</f>
        <v>0</v>
      </c>
      <c r="Q1182" s="165">
        <f>VLOOKUP(Tabel3[[#This Row],[Frequentie]],Transformatie!$B$4:$D$12,3,0)</f>
        <v>0</v>
      </c>
      <c r="R1182" s="26">
        <f>IF(Tabel3[[#This Row],[M2 op basis van uitvoeringsmomenten]]=0,0,VLOOKUP(Tabel3[[#This Row],[Ruimte categorie]],'4. Normen &amp; Tarieven'!$C$8:$L$27,Tabel3[[#This Row],[Transformatie]],0))</f>
        <v>0</v>
      </c>
      <c r="S1182" s="26"/>
      <c r="T1182" s="26"/>
      <c r="U1182" s="26"/>
      <c r="V1182" s="172">
        <f>IF(Tabel3[[#This Row],[Prestatienorm inschrijver]]=0,0,Tabel3[[#This Row],[M2 op basis van uitvoeringsmomenten]]/Tabel3[[#This Row],[Prestatienorm inschrijver]])</f>
        <v>0</v>
      </c>
      <c r="W1182" s="174">
        <f>Tabel3[[#This Row],[Aantal uur per jaar]]*$V$4</f>
        <v>0</v>
      </c>
      <c r="X1182" s="76"/>
    </row>
    <row r="1183" spans="1:24" ht="14.1" customHeight="1" x14ac:dyDescent="0.25">
      <c r="A1183" s="210" t="str">
        <f>_xlfn.CONCAT(Tabel3[[#This Row],[Locatie]],Tabel3[[#This Row],[Vloergroep]])</f>
        <v>SprengenparkLino</v>
      </c>
      <c r="C1183" s="69" t="s">
        <v>545</v>
      </c>
      <c r="D1183" s="70" t="s">
        <v>813</v>
      </c>
      <c r="E1183" s="71" t="s">
        <v>8</v>
      </c>
      <c r="F1183" s="72" t="s">
        <v>40</v>
      </c>
      <c r="G1183" s="73" t="s">
        <v>228</v>
      </c>
      <c r="H1183" s="73" t="s">
        <v>398</v>
      </c>
      <c r="I1183" s="73" t="s">
        <v>225</v>
      </c>
      <c r="J1183" s="73" t="s">
        <v>903</v>
      </c>
      <c r="K1183" s="74">
        <v>60</v>
      </c>
      <c r="L1183" s="157">
        <v>40</v>
      </c>
      <c r="M1183" s="158" t="s">
        <v>879</v>
      </c>
      <c r="N1183" s="158">
        <f>IF(Tabel3[[#This Row],[Uitvoerings-
momenten]]=0,0,Tabel3[[#This Row],[M2 vloer ]])</f>
        <v>60</v>
      </c>
      <c r="O1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3" s="151">
        <f>Tabel3[[#This Row],[M2 vloer ]]*Tabel3[[#This Row],[Uitvoerings-
momenten]]</f>
        <v>12000</v>
      </c>
      <c r="Q1183" s="165">
        <f>VLOOKUP(Tabel3[[#This Row],[Frequentie]],Transformatie!$B$4:$D$12,3,0)</f>
        <v>10</v>
      </c>
      <c r="R1183" s="26">
        <f>IF(Tabel3[[#This Row],[M2 op basis van uitvoeringsmomenten]]=0,0,VLOOKUP(Tabel3[[#This Row],[Ruimte categorie]],'4. Normen &amp; Tarieven'!$C$8:$L$27,Tabel3[[#This Row],[Transformatie]],0))</f>
        <v>100</v>
      </c>
      <c r="S1183" s="26"/>
      <c r="T1183" s="26"/>
      <c r="U1183" s="26"/>
      <c r="V1183" s="172">
        <f>IF(Tabel3[[#This Row],[Prestatienorm inschrijver]]=0,0,Tabel3[[#This Row],[M2 op basis van uitvoeringsmomenten]]/Tabel3[[#This Row],[Prestatienorm inschrijver]])</f>
        <v>120</v>
      </c>
      <c r="W1183" s="174">
        <f>Tabel3[[#This Row],[Aantal uur per jaar]]*$V$4</f>
        <v>120</v>
      </c>
      <c r="X1183" s="76"/>
    </row>
    <row r="1184" spans="1:24" ht="14.1" customHeight="1" x14ac:dyDescent="0.25">
      <c r="A1184" s="210" t="str">
        <f>_xlfn.CONCAT(Tabel3[[#This Row],[Locatie]],Tabel3[[#This Row],[Vloergroep]])</f>
        <v>SprengenparkLino</v>
      </c>
      <c r="C1184" s="69" t="s">
        <v>545</v>
      </c>
      <c r="D1184" s="70" t="s">
        <v>813</v>
      </c>
      <c r="E1184" s="71" t="s">
        <v>8</v>
      </c>
      <c r="F1184" s="72" t="s">
        <v>42</v>
      </c>
      <c r="G1184" s="73" t="s">
        <v>94</v>
      </c>
      <c r="H1184" s="73" t="s">
        <v>817</v>
      </c>
      <c r="I1184" s="73" t="s">
        <v>225</v>
      </c>
      <c r="J1184" s="73" t="s">
        <v>903</v>
      </c>
      <c r="K1184" s="74">
        <v>118</v>
      </c>
      <c r="L1184" s="157">
        <v>40</v>
      </c>
      <c r="M1184" s="158" t="s">
        <v>879</v>
      </c>
      <c r="N1184" s="158">
        <f>IF(Tabel3[[#This Row],[Uitvoerings-
momenten]]=0,0,Tabel3[[#This Row],[M2 vloer ]])</f>
        <v>118</v>
      </c>
      <c r="O1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4" s="151">
        <f>Tabel3[[#This Row],[M2 vloer ]]*Tabel3[[#This Row],[Uitvoerings-
momenten]]</f>
        <v>23600</v>
      </c>
      <c r="Q1184" s="165">
        <f>VLOOKUP(Tabel3[[#This Row],[Frequentie]],Transformatie!$B$4:$D$12,3,0)</f>
        <v>10</v>
      </c>
      <c r="R1184" s="26">
        <f>IF(Tabel3[[#This Row],[M2 op basis van uitvoeringsmomenten]]=0,0,VLOOKUP(Tabel3[[#This Row],[Ruimte categorie]],'4. Normen &amp; Tarieven'!$C$8:$L$27,Tabel3[[#This Row],[Transformatie]],0))</f>
        <v>100</v>
      </c>
      <c r="S1184" s="26"/>
      <c r="T1184" s="26"/>
      <c r="U1184" s="26"/>
      <c r="V1184" s="172">
        <f>IF(Tabel3[[#This Row],[Prestatienorm inschrijver]]=0,0,Tabel3[[#This Row],[M2 op basis van uitvoeringsmomenten]]/Tabel3[[#This Row],[Prestatienorm inschrijver]])</f>
        <v>236</v>
      </c>
      <c r="W1184" s="174">
        <f>Tabel3[[#This Row],[Aantal uur per jaar]]*$V$4</f>
        <v>236</v>
      </c>
      <c r="X1184" s="76"/>
    </row>
    <row r="1185" spans="1:24" ht="14.1" customHeight="1" x14ac:dyDescent="0.25">
      <c r="A1185" s="210" t="str">
        <f>_xlfn.CONCAT(Tabel3[[#This Row],[Locatie]],Tabel3[[#This Row],[Vloergroep]])</f>
        <v>SprengenparkLino</v>
      </c>
      <c r="C1185" s="69" t="s">
        <v>545</v>
      </c>
      <c r="D1185" s="70" t="s">
        <v>813</v>
      </c>
      <c r="E1185" s="71" t="s">
        <v>8</v>
      </c>
      <c r="F1185" s="72" t="s">
        <v>43</v>
      </c>
      <c r="G1185" s="70" t="s">
        <v>422</v>
      </c>
      <c r="H1185" s="73" t="s">
        <v>761</v>
      </c>
      <c r="I1185" s="73" t="s">
        <v>225</v>
      </c>
      <c r="J1185" s="73" t="s">
        <v>903</v>
      </c>
      <c r="K1185" s="74">
        <v>13.8</v>
      </c>
      <c r="L1185" s="157">
        <v>40</v>
      </c>
      <c r="M1185" s="158" t="s">
        <v>879</v>
      </c>
      <c r="N1185" s="158">
        <f>IF(Tabel3[[#This Row],[Uitvoerings-
momenten]]=0,0,Tabel3[[#This Row],[M2 vloer ]])</f>
        <v>13.8</v>
      </c>
      <c r="O1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5" s="151">
        <f>Tabel3[[#This Row],[M2 vloer ]]*Tabel3[[#This Row],[Uitvoerings-
momenten]]</f>
        <v>2760</v>
      </c>
      <c r="Q1185" s="165">
        <f>VLOOKUP(Tabel3[[#This Row],[Frequentie]],Transformatie!$B$4:$D$12,3,0)</f>
        <v>10</v>
      </c>
      <c r="R1185" s="26">
        <f>IF(Tabel3[[#This Row],[M2 op basis van uitvoeringsmomenten]]=0,0,VLOOKUP(Tabel3[[#This Row],[Ruimte categorie]],'4. Normen &amp; Tarieven'!$C$8:$L$27,Tabel3[[#This Row],[Transformatie]],0))</f>
        <v>100</v>
      </c>
      <c r="S1185" s="26"/>
      <c r="T1185" s="26"/>
      <c r="U1185" s="26"/>
      <c r="V1185" s="172">
        <f>IF(Tabel3[[#This Row],[Prestatienorm inschrijver]]=0,0,Tabel3[[#This Row],[M2 op basis van uitvoeringsmomenten]]/Tabel3[[#This Row],[Prestatienorm inschrijver]])</f>
        <v>27.6</v>
      </c>
      <c r="W1185" s="174">
        <f>Tabel3[[#This Row],[Aantal uur per jaar]]*$V$4</f>
        <v>27.6</v>
      </c>
      <c r="X1185" s="78"/>
    </row>
    <row r="1186" spans="1:24" ht="14.1" customHeight="1" x14ac:dyDescent="0.25">
      <c r="A1186" s="210" t="str">
        <f>_xlfn.CONCAT(Tabel3[[#This Row],[Locatie]],Tabel3[[#This Row],[Vloergroep]])</f>
        <v>SprengenparkHarde vloer</v>
      </c>
      <c r="C1186" s="69" t="s">
        <v>545</v>
      </c>
      <c r="D1186" s="70" t="s">
        <v>813</v>
      </c>
      <c r="E1186" s="71" t="s">
        <v>8</v>
      </c>
      <c r="F1186" s="72" t="s">
        <v>44</v>
      </c>
      <c r="G1186" s="73" t="s">
        <v>21</v>
      </c>
      <c r="H1186" s="73" t="s">
        <v>760</v>
      </c>
      <c r="I1186" s="73" t="s">
        <v>22</v>
      </c>
      <c r="J1186" s="73" t="s">
        <v>902</v>
      </c>
      <c r="K1186" s="74">
        <v>5.3</v>
      </c>
      <c r="L1186" s="157">
        <v>40</v>
      </c>
      <c r="M1186" s="158" t="s">
        <v>879</v>
      </c>
      <c r="N1186" s="158">
        <f>IF(Tabel3[[#This Row],[Uitvoerings-
momenten]]=0,0,Tabel3[[#This Row],[M2 vloer ]])</f>
        <v>5.3</v>
      </c>
      <c r="O1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6" s="151">
        <f>Tabel3[[#This Row],[M2 vloer ]]*Tabel3[[#This Row],[Uitvoerings-
momenten]]</f>
        <v>1060</v>
      </c>
      <c r="Q1186" s="165">
        <f>VLOOKUP(Tabel3[[#This Row],[Frequentie]],Transformatie!$B$4:$D$12,3,0)</f>
        <v>10</v>
      </c>
      <c r="R1186" s="26">
        <f>IF(Tabel3[[#This Row],[M2 op basis van uitvoeringsmomenten]]=0,0,VLOOKUP(Tabel3[[#This Row],[Ruimte categorie]],'4. Normen &amp; Tarieven'!$C$8:$L$27,Tabel3[[#This Row],[Transformatie]],0))</f>
        <v>100</v>
      </c>
      <c r="S1186" s="26"/>
      <c r="T1186" s="26"/>
      <c r="U1186" s="26"/>
      <c r="V1186" s="172">
        <f>IF(Tabel3[[#This Row],[Prestatienorm inschrijver]]=0,0,Tabel3[[#This Row],[M2 op basis van uitvoeringsmomenten]]/Tabel3[[#This Row],[Prestatienorm inschrijver]])</f>
        <v>10.6</v>
      </c>
      <c r="W1186" s="174">
        <f>Tabel3[[#This Row],[Aantal uur per jaar]]*$V$4</f>
        <v>10.6</v>
      </c>
      <c r="X1186" s="76"/>
    </row>
    <row r="1187" spans="1:24" ht="14.1" customHeight="1" x14ac:dyDescent="0.25">
      <c r="A1187" s="210" t="str">
        <f>_xlfn.CONCAT(Tabel3[[#This Row],[Locatie]],Tabel3[[#This Row],[Vloergroep]])</f>
        <v>SprengenparkTapijt</v>
      </c>
      <c r="C1187" s="69" t="s">
        <v>545</v>
      </c>
      <c r="D1187" s="70" t="s">
        <v>813</v>
      </c>
      <c r="E1187" s="71" t="s">
        <v>8</v>
      </c>
      <c r="F1187" s="72" t="s">
        <v>45</v>
      </c>
      <c r="G1187" s="73" t="s">
        <v>228</v>
      </c>
      <c r="H1187" s="73" t="s">
        <v>398</v>
      </c>
      <c r="I1187" s="73" t="s">
        <v>14</v>
      </c>
      <c r="J1187" s="73" t="s">
        <v>14</v>
      </c>
      <c r="K1187" s="74">
        <v>34.200000000000003</v>
      </c>
      <c r="L1187" s="157">
        <v>40</v>
      </c>
      <c r="M1187" s="158" t="s">
        <v>879</v>
      </c>
      <c r="N1187" s="158">
        <f>IF(Tabel3[[#This Row],[Uitvoerings-
momenten]]=0,0,Tabel3[[#This Row],[M2 vloer ]])</f>
        <v>34.200000000000003</v>
      </c>
      <c r="O1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7" s="151">
        <f>Tabel3[[#This Row],[M2 vloer ]]*Tabel3[[#This Row],[Uitvoerings-
momenten]]</f>
        <v>6840.0000000000009</v>
      </c>
      <c r="Q1187" s="165">
        <f>VLOOKUP(Tabel3[[#This Row],[Frequentie]],Transformatie!$B$4:$D$12,3,0)</f>
        <v>10</v>
      </c>
      <c r="R1187" s="26">
        <f>IF(Tabel3[[#This Row],[M2 op basis van uitvoeringsmomenten]]=0,0,VLOOKUP(Tabel3[[#This Row],[Ruimte categorie]],'4. Normen &amp; Tarieven'!$C$8:$L$27,Tabel3[[#This Row],[Transformatie]],0))</f>
        <v>100</v>
      </c>
      <c r="S1187" s="26"/>
      <c r="T1187" s="26"/>
      <c r="U1187" s="26"/>
      <c r="V1187" s="172">
        <f>IF(Tabel3[[#This Row],[Prestatienorm inschrijver]]=0,0,Tabel3[[#This Row],[M2 op basis van uitvoeringsmomenten]]/Tabel3[[#This Row],[Prestatienorm inschrijver]])</f>
        <v>68.400000000000006</v>
      </c>
      <c r="W1187" s="174">
        <f>Tabel3[[#This Row],[Aantal uur per jaar]]*$V$4</f>
        <v>68.400000000000006</v>
      </c>
      <c r="X1187" s="76"/>
    </row>
    <row r="1188" spans="1:24" ht="14.1" customHeight="1" x14ac:dyDescent="0.25">
      <c r="A1188" s="210" t="str">
        <f>_xlfn.CONCAT(Tabel3[[#This Row],[Locatie]],Tabel3[[#This Row],[Vloergroep]])</f>
        <v>SprengenparkLino</v>
      </c>
      <c r="C1188" s="69" t="s">
        <v>545</v>
      </c>
      <c r="D1188" s="70" t="s">
        <v>813</v>
      </c>
      <c r="E1188" s="71" t="s">
        <v>8</v>
      </c>
      <c r="F1188" s="72" t="s">
        <v>547</v>
      </c>
      <c r="G1188" s="73" t="s">
        <v>156</v>
      </c>
      <c r="H1188" s="73" t="s">
        <v>815</v>
      </c>
      <c r="I1188" s="73" t="s">
        <v>225</v>
      </c>
      <c r="J1188" s="73" t="s">
        <v>903</v>
      </c>
      <c r="K1188" s="74">
        <v>3.1</v>
      </c>
      <c r="L1188" s="157">
        <v>40</v>
      </c>
      <c r="M1188" s="158" t="s">
        <v>879</v>
      </c>
      <c r="N1188" s="158">
        <f>IF(Tabel3[[#This Row],[Uitvoerings-
momenten]]=0,0,Tabel3[[#This Row],[M2 vloer ]])</f>
        <v>3.1</v>
      </c>
      <c r="O1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8" s="151">
        <f>Tabel3[[#This Row],[M2 vloer ]]*Tabel3[[#This Row],[Uitvoerings-
momenten]]</f>
        <v>620</v>
      </c>
      <c r="Q1188" s="165">
        <f>VLOOKUP(Tabel3[[#This Row],[Frequentie]],Transformatie!$B$4:$D$12,3,0)</f>
        <v>10</v>
      </c>
      <c r="R1188" s="26">
        <f>IF(Tabel3[[#This Row],[M2 op basis van uitvoeringsmomenten]]=0,0,VLOOKUP(Tabel3[[#This Row],[Ruimte categorie]],'4. Normen &amp; Tarieven'!$C$8:$L$27,Tabel3[[#This Row],[Transformatie]],0))</f>
        <v>100</v>
      </c>
      <c r="S1188" s="26"/>
      <c r="T1188" s="26"/>
      <c r="U1188" s="26"/>
      <c r="V1188" s="172">
        <f>IF(Tabel3[[#This Row],[Prestatienorm inschrijver]]=0,0,Tabel3[[#This Row],[M2 op basis van uitvoeringsmomenten]]/Tabel3[[#This Row],[Prestatienorm inschrijver]])</f>
        <v>6.2</v>
      </c>
      <c r="W1188" s="174">
        <f>Tabel3[[#This Row],[Aantal uur per jaar]]*$V$4</f>
        <v>6.2</v>
      </c>
      <c r="X1188" s="76"/>
    </row>
    <row r="1189" spans="1:24" ht="14.1" customHeight="1" x14ac:dyDescent="0.25">
      <c r="A1189" s="210" t="str">
        <f>_xlfn.CONCAT(Tabel3[[#This Row],[Locatie]],Tabel3[[#This Row],[Vloergroep]])</f>
        <v>SprengenparkLino</v>
      </c>
      <c r="C1189" s="69" t="s">
        <v>545</v>
      </c>
      <c r="D1189" s="70" t="s">
        <v>813</v>
      </c>
      <c r="E1189" s="71" t="s">
        <v>8</v>
      </c>
      <c r="F1189" s="72" t="s">
        <v>46</v>
      </c>
      <c r="G1189" s="73" t="s">
        <v>353</v>
      </c>
      <c r="H1189" s="73" t="s">
        <v>25</v>
      </c>
      <c r="I1189" s="73" t="s">
        <v>17</v>
      </c>
      <c r="J1189" s="73" t="s">
        <v>903</v>
      </c>
      <c r="K1189" s="74">
        <v>13</v>
      </c>
      <c r="L1189" s="157">
        <v>40</v>
      </c>
      <c r="M1189" s="158" t="s">
        <v>877</v>
      </c>
      <c r="N1189" s="158">
        <f>IF(Tabel3[[#This Row],[Uitvoerings-
momenten]]=0,0,Tabel3[[#This Row],[M2 vloer ]])</f>
        <v>13</v>
      </c>
      <c r="O1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89" s="151">
        <f>Tabel3[[#This Row],[M2 vloer ]]*Tabel3[[#This Row],[Uitvoerings-
momenten]]</f>
        <v>1560</v>
      </c>
      <c r="Q1189" s="165">
        <f>VLOOKUP(Tabel3[[#This Row],[Frequentie]],Transformatie!$B$4:$D$12,3,0)</f>
        <v>8</v>
      </c>
      <c r="R1189" s="26">
        <f>IF(Tabel3[[#This Row],[M2 op basis van uitvoeringsmomenten]]=0,0,VLOOKUP(Tabel3[[#This Row],[Ruimte categorie]],'4. Normen &amp; Tarieven'!$C$8:$L$27,Tabel3[[#This Row],[Transformatie]],0))</f>
        <v>90</v>
      </c>
      <c r="S1189" s="26"/>
      <c r="T1189" s="26"/>
      <c r="U1189" s="26"/>
      <c r="V1189" s="172">
        <f>IF(Tabel3[[#This Row],[Prestatienorm inschrijver]]=0,0,Tabel3[[#This Row],[M2 op basis van uitvoeringsmomenten]]/Tabel3[[#This Row],[Prestatienorm inschrijver]])</f>
        <v>17.333333333333332</v>
      </c>
      <c r="W1189" s="174">
        <f>Tabel3[[#This Row],[Aantal uur per jaar]]*$V$4</f>
        <v>17.333333333333332</v>
      </c>
      <c r="X1189" s="76"/>
    </row>
    <row r="1190" spans="1:24" ht="14.1" customHeight="1" x14ac:dyDescent="0.25">
      <c r="A1190" s="210" t="str">
        <f>_xlfn.CONCAT(Tabel3[[#This Row],[Locatie]],Tabel3[[#This Row],[Vloergroep]])</f>
        <v>SprengenparkLino</v>
      </c>
      <c r="C1190" s="69" t="s">
        <v>545</v>
      </c>
      <c r="D1190" s="70" t="s">
        <v>813</v>
      </c>
      <c r="E1190" s="71" t="s">
        <v>8</v>
      </c>
      <c r="F1190" s="72" t="s">
        <v>48</v>
      </c>
      <c r="G1190" s="73" t="s">
        <v>115</v>
      </c>
      <c r="H1190" s="73" t="s">
        <v>756</v>
      </c>
      <c r="I1190" s="73" t="s">
        <v>225</v>
      </c>
      <c r="J1190" s="73" t="s">
        <v>903</v>
      </c>
      <c r="K1190" s="74">
        <v>1.6</v>
      </c>
      <c r="L1190" s="157">
        <v>40</v>
      </c>
      <c r="M1190" s="158" t="s">
        <v>886</v>
      </c>
      <c r="N1190" s="158">
        <f>IF(Tabel3[[#This Row],[Uitvoerings-
momenten]]=0,0,Tabel3[[#This Row],[M2 vloer ]])</f>
        <v>0</v>
      </c>
      <c r="O1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90" s="151">
        <f>Tabel3[[#This Row],[M2 vloer ]]*Tabel3[[#This Row],[Uitvoerings-
momenten]]</f>
        <v>0</v>
      </c>
      <c r="Q1190" s="165">
        <f>VLOOKUP(Tabel3[[#This Row],[Frequentie]],Transformatie!$B$4:$D$12,3,0)</f>
        <v>0</v>
      </c>
      <c r="R1190" s="26">
        <f>IF(Tabel3[[#This Row],[M2 op basis van uitvoeringsmomenten]]=0,0,VLOOKUP(Tabel3[[#This Row],[Ruimte categorie]],'4. Normen &amp; Tarieven'!$C$8:$L$27,Tabel3[[#This Row],[Transformatie]],0))</f>
        <v>0</v>
      </c>
      <c r="S1190" s="26"/>
      <c r="T1190" s="26"/>
      <c r="U1190" s="26"/>
      <c r="V1190" s="172">
        <f>IF(Tabel3[[#This Row],[Prestatienorm inschrijver]]=0,0,Tabel3[[#This Row],[M2 op basis van uitvoeringsmomenten]]/Tabel3[[#This Row],[Prestatienorm inschrijver]])</f>
        <v>0</v>
      </c>
      <c r="W1190" s="174">
        <f>Tabel3[[#This Row],[Aantal uur per jaar]]*$V$4</f>
        <v>0</v>
      </c>
      <c r="X1190" s="76"/>
    </row>
    <row r="1191" spans="1:24" ht="14.1" customHeight="1" x14ac:dyDescent="0.25">
      <c r="A1191" s="210" t="str">
        <f>_xlfn.CONCAT(Tabel3[[#This Row],[Locatie]],Tabel3[[#This Row],[Vloergroep]])</f>
        <v>SprengenparkTapijt</v>
      </c>
      <c r="C1191" s="69" t="s">
        <v>545</v>
      </c>
      <c r="D1191" s="70" t="s">
        <v>813</v>
      </c>
      <c r="E1191" s="71" t="s">
        <v>8</v>
      </c>
      <c r="F1191" s="72" t="s">
        <v>49</v>
      </c>
      <c r="G1191" s="73" t="s">
        <v>13</v>
      </c>
      <c r="H1191" s="73" t="s">
        <v>761</v>
      </c>
      <c r="I1191" s="73" t="s">
        <v>14</v>
      </c>
      <c r="J1191" s="73" t="s">
        <v>14</v>
      </c>
      <c r="K1191" s="74">
        <v>13.7</v>
      </c>
      <c r="L1191" s="157">
        <v>40</v>
      </c>
      <c r="M1191" s="158" t="s">
        <v>879</v>
      </c>
      <c r="N1191" s="158">
        <f>IF(Tabel3[[#This Row],[Uitvoerings-
momenten]]=0,0,Tabel3[[#This Row],[M2 vloer ]])</f>
        <v>13.7</v>
      </c>
      <c r="O1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1" s="151">
        <f>Tabel3[[#This Row],[M2 vloer ]]*Tabel3[[#This Row],[Uitvoerings-
momenten]]</f>
        <v>2740</v>
      </c>
      <c r="Q1191" s="165">
        <f>VLOOKUP(Tabel3[[#This Row],[Frequentie]],Transformatie!$B$4:$D$12,3,0)</f>
        <v>10</v>
      </c>
      <c r="R1191" s="26">
        <f>IF(Tabel3[[#This Row],[M2 op basis van uitvoeringsmomenten]]=0,0,VLOOKUP(Tabel3[[#This Row],[Ruimte categorie]],'4. Normen &amp; Tarieven'!$C$8:$L$27,Tabel3[[#This Row],[Transformatie]],0))</f>
        <v>100</v>
      </c>
      <c r="S1191" s="26"/>
      <c r="T1191" s="26"/>
      <c r="U1191" s="26"/>
      <c r="V1191" s="172">
        <f>IF(Tabel3[[#This Row],[Prestatienorm inschrijver]]=0,0,Tabel3[[#This Row],[M2 op basis van uitvoeringsmomenten]]/Tabel3[[#This Row],[Prestatienorm inschrijver]])</f>
        <v>27.4</v>
      </c>
      <c r="W1191" s="174">
        <f>Tabel3[[#This Row],[Aantal uur per jaar]]*$V$4</f>
        <v>27.4</v>
      </c>
      <c r="X1191" s="78"/>
    </row>
    <row r="1192" spans="1:24" ht="14.1" customHeight="1" x14ac:dyDescent="0.25">
      <c r="A1192" s="210" t="str">
        <f>_xlfn.CONCAT(Tabel3[[#This Row],[Locatie]],Tabel3[[#This Row],[Vloergroep]])</f>
        <v>SprengenparkHarde vloer</v>
      </c>
      <c r="C1192" s="69" t="s">
        <v>545</v>
      </c>
      <c r="D1192" s="70" t="s">
        <v>813</v>
      </c>
      <c r="E1192" s="71" t="s">
        <v>8</v>
      </c>
      <c r="F1192" s="72" t="s">
        <v>50</v>
      </c>
      <c r="G1192" s="73" t="s">
        <v>21</v>
      </c>
      <c r="H1192" s="73" t="s">
        <v>760</v>
      </c>
      <c r="I1192" s="73" t="s">
        <v>22</v>
      </c>
      <c r="J1192" s="73" t="s">
        <v>902</v>
      </c>
      <c r="K1192" s="74">
        <v>6.7</v>
      </c>
      <c r="L1192" s="157">
        <v>40</v>
      </c>
      <c r="M1192" s="158" t="s">
        <v>879</v>
      </c>
      <c r="N1192" s="158">
        <f>IF(Tabel3[[#This Row],[Uitvoerings-
momenten]]=0,0,Tabel3[[#This Row],[M2 vloer ]])</f>
        <v>6.7</v>
      </c>
      <c r="O1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2" s="151">
        <f>Tabel3[[#This Row],[M2 vloer ]]*Tabel3[[#This Row],[Uitvoerings-
momenten]]</f>
        <v>1340</v>
      </c>
      <c r="Q1192" s="165">
        <f>VLOOKUP(Tabel3[[#This Row],[Frequentie]],Transformatie!$B$4:$D$12,3,0)</f>
        <v>10</v>
      </c>
      <c r="R1192" s="26">
        <f>IF(Tabel3[[#This Row],[M2 op basis van uitvoeringsmomenten]]=0,0,VLOOKUP(Tabel3[[#This Row],[Ruimte categorie]],'4. Normen &amp; Tarieven'!$C$8:$L$27,Tabel3[[#This Row],[Transformatie]],0))</f>
        <v>100</v>
      </c>
      <c r="S1192" s="26"/>
      <c r="T1192" s="26"/>
      <c r="U1192" s="26"/>
      <c r="V1192" s="172">
        <f>IF(Tabel3[[#This Row],[Prestatienorm inschrijver]]=0,0,Tabel3[[#This Row],[M2 op basis van uitvoeringsmomenten]]/Tabel3[[#This Row],[Prestatienorm inschrijver]])</f>
        <v>13.4</v>
      </c>
      <c r="W1192" s="174">
        <f>Tabel3[[#This Row],[Aantal uur per jaar]]*$V$4</f>
        <v>13.4</v>
      </c>
      <c r="X1192" s="76"/>
    </row>
    <row r="1193" spans="1:24" ht="14.1" customHeight="1" x14ac:dyDescent="0.25">
      <c r="A1193" s="210" t="str">
        <f>_xlfn.CONCAT(Tabel3[[#This Row],[Locatie]],Tabel3[[#This Row],[Vloergroep]])</f>
        <v>SprengenparkLino</v>
      </c>
      <c r="C1193" s="69" t="s">
        <v>545</v>
      </c>
      <c r="D1193" s="70" t="s">
        <v>813</v>
      </c>
      <c r="E1193" s="71" t="s">
        <v>8</v>
      </c>
      <c r="F1193" s="72" t="s">
        <v>52</v>
      </c>
      <c r="G1193" s="73" t="s">
        <v>232</v>
      </c>
      <c r="H1193" s="73" t="s">
        <v>758</v>
      </c>
      <c r="I1193" s="73" t="s">
        <v>17</v>
      </c>
      <c r="J1193" s="73" t="s">
        <v>903</v>
      </c>
      <c r="K1193" s="74">
        <v>60.8</v>
      </c>
      <c r="L1193" s="157">
        <v>40</v>
      </c>
      <c r="M1193" s="158" t="s">
        <v>879</v>
      </c>
      <c r="N1193" s="158">
        <f>IF(Tabel3[[#This Row],[Uitvoerings-
momenten]]=0,0,Tabel3[[#This Row],[M2 vloer ]])</f>
        <v>60.8</v>
      </c>
      <c r="O1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3" s="151">
        <f>Tabel3[[#This Row],[M2 vloer ]]*Tabel3[[#This Row],[Uitvoerings-
momenten]]</f>
        <v>12160</v>
      </c>
      <c r="Q1193" s="165">
        <f>VLOOKUP(Tabel3[[#This Row],[Frequentie]],Transformatie!$B$4:$D$12,3,0)</f>
        <v>10</v>
      </c>
      <c r="R1193" s="26">
        <f>IF(Tabel3[[#This Row],[M2 op basis van uitvoeringsmomenten]]=0,0,VLOOKUP(Tabel3[[#This Row],[Ruimte categorie]],'4. Normen &amp; Tarieven'!$C$8:$L$27,Tabel3[[#This Row],[Transformatie]],0))</f>
        <v>100</v>
      </c>
      <c r="S1193" s="26"/>
      <c r="T1193" s="26"/>
      <c r="U1193" s="26"/>
      <c r="V1193" s="172">
        <f>IF(Tabel3[[#This Row],[Prestatienorm inschrijver]]=0,0,Tabel3[[#This Row],[M2 op basis van uitvoeringsmomenten]]/Tabel3[[#This Row],[Prestatienorm inschrijver]])</f>
        <v>121.6</v>
      </c>
      <c r="W1193" s="174">
        <f>Tabel3[[#This Row],[Aantal uur per jaar]]*$V$4</f>
        <v>121.6</v>
      </c>
      <c r="X1193" s="76"/>
    </row>
    <row r="1194" spans="1:24" ht="14.1" customHeight="1" x14ac:dyDescent="0.25">
      <c r="A1194" s="210" t="str">
        <f>_xlfn.CONCAT(Tabel3[[#This Row],[Locatie]],Tabel3[[#This Row],[Vloergroep]])</f>
        <v>SprengenparkLino</v>
      </c>
      <c r="C1194" s="69" t="s">
        <v>545</v>
      </c>
      <c r="D1194" s="70" t="s">
        <v>813</v>
      </c>
      <c r="E1194" s="71" t="s">
        <v>8</v>
      </c>
      <c r="F1194" s="72" t="s">
        <v>54</v>
      </c>
      <c r="G1194" s="73" t="s">
        <v>41</v>
      </c>
      <c r="H1194" s="73" t="s">
        <v>658</v>
      </c>
      <c r="I1194" s="73" t="s">
        <v>17</v>
      </c>
      <c r="J1194" s="73" t="s">
        <v>903</v>
      </c>
      <c r="K1194" s="74">
        <v>80.5</v>
      </c>
      <c r="L1194" s="157">
        <v>40</v>
      </c>
      <c r="M1194" s="158" t="s">
        <v>879</v>
      </c>
      <c r="N1194" s="158">
        <f>IF(Tabel3[[#This Row],[Uitvoerings-
momenten]]=0,0,Tabel3[[#This Row],[M2 vloer ]])</f>
        <v>80.5</v>
      </c>
      <c r="O1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4" s="151">
        <f>Tabel3[[#This Row],[M2 vloer ]]*Tabel3[[#This Row],[Uitvoerings-
momenten]]</f>
        <v>16100</v>
      </c>
      <c r="Q1194" s="165">
        <f>VLOOKUP(Tabel3[[#This Row],[Frequentie]],Transformatie!$B$4:$D$12,3,0)</f>
        <v>10</v>
      </c>
      <c r="R1194" s="26">
        <f>IF(Tabel3[[#This Row],[M2 op basis van uitvoeringsmomenten]]=0,0,VLOOKUP(Tabel3[[#This Row],[Ruimte categorie]],'4. Normen &amp; Tarieven'!$C$8:$L$27,Tabel3[[#This Row],[Transformatie]],0))</f>
        <v>100</v>
      </c>
      <c r="S1194" s="26"/>
      <c r="T1194" s="26"/>
      <c r="U1194" s="26"/>
      <c r="V1194" s="172">
        <f>IF(Tabel3[[#This Row],[Prestatienorm inschrijver]]=0,0,Tabel3[[#This Row],[M2 op basis van uitvoeringsmomenten]]/Tabel3[[#This Row],[Prestatienorm inschrijver]])</f>
        <v>161</v>
      </c>
      <c r="W1194" s="174">
        <f>Tabel3[[#This Row],[Aantal uur per jaar]]*$V$4</f>
        <v>161</v>
      </c>
      <c r="X1194" s="76"/>
    </row>
    <row r="1195" spans="1:24" ht="14.1" customHeight="1" x14ac:dyDescent="0.25">
      <c r="A1195" s="210" t="str">
        <f>_xlfn.CONCAT(Tabel3[[#This Row],[Locatie]],Tabel3[[#This Row],[Vloergroep]])</f>
        <v>SprengenparkLino</v>
      </c>
      <c r="C1195" s="69" t="s">
        <v>545</v>
      </c>
      <c r="D1195" s="70" t="s">
        <v>813</v>
      </c>
      <c r="E1195" s="71" t="s">
        <v>8</v>
      </c>
      <c r="F1195" s="72" t="s">
        <v>55</v>
      </c>
      <c r="G1195" s="73" t="s">
        <v>41</v>
      </c>
      <c r="H1195" s="73" t="s">
        <v>658</v>
      </c>
      <c r="I1195" s="73" t="s">
        <v>17</v>
      </c>
      <c r="J1195" s="73" t="s">
        <v>903</v>
      </c>
      <c r="K1195" s="74">
        <v>72</v>
      </c>
      <c r="L1195" s="157">
        <v>40</v>
      </c>
      <c r="M1195" s="158" t="s">
        <v>879</v>
      </c>
      <c r="N1195" s="158">
        <f>IF(Tabel3[[#This Row],[Uitvoerings-
momenten]]=0,0,Tabel3[[#This Row],[M2 vloer ]])</f>
        <v>72</v>
      </c>
      <c r="O1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5" s="151">
        <f>Tabel3[[#This Row],[M2 vloer ]]*Tabel3[[#This Row],[Uitvoerings-
momenten]]</f>
        <v>14400</v>
      </c>
      <c r="Q1195" s="165">
        <f>VLOOKUP(Tabel3[[#This Row],[Frequentie]],Transformatie!$B$4:$D$12,3,0)</f>
        <v>10</v>
      </c>
      <c r="R1195" s="26">
        <f>IF(Tabel3[[#This Row],[M2 op basis van uitvoeringsmomenten]]=0,0,VLOOKUP(Tabel3[[#This Row],[Ruimte categorie]],'4. Normen &amp; Tarieven'!$C$8:$L$27,Tabel3[[#This Row],[Transformatie]],0))</f>
        <v>100</v>
      </c>
      <c r="S1195" s="26"/>
      <c r="T1195" s="26"/>
      <c r="U1195" s="26"/>
      <c r="V1195" s="172">
        <f>IF(Tabel3[[#This Row],[Prestatienorm inschrijver]]=0,0,Tabel3[[#This Row],[M2 op basis van uitvoeringsmomenten]]/Tabel3[[#This Row],[Prestatienorm inschrijver]])</f>
        <v>144</v>
      </c>
      <c r="W1195" s="174">
        <f>Tabel3[[#This Row],[Aantal uur per jaar]]*$V$4</f>
        <v>144</v>
      </c>
      <c r="X1195" s="76"/>
    </row>
    <row r="1196" spans="1:24" ht="14.1" customHeight="1" x14ac:dyDescent="0.25">
      <c r="A1196" s="210" t="str">
        <f>_xlfn.CONCAT(Tabel3[[#This Row],[Locatie]],Tabel3[[#This Row],[Vloergroep]])</f>
        <v>SprengenparkLino</v>
      </c>
      <c r="C1196" s="69" t="s">
        <v>545</v>
      </c>
      <c r="D1196" s="70" t="s">
        <v>813</v>
      </c>
      <c r="E1196" s="71" t="s">
        <v>8</v>
      </c>
      <c r="F1196" s="72" t="s">
        <v>56</v>
      </c>
      <c r="G1196" s="73" t="s">
        <v>41</v>
      </c>
      <c r="H1196" s="73" t="s">
        <v>658</v>
      </c>
      <c r="I1196" s="73" t="s">
        <v>17</v>
      </c>
      <c r="J1196" s="73" t="s">
        <v>903</v>
      </c>
      <c r="K1196" s="74">
        <v>108</v>
      </c>
      <c r="L1196" s="157">
        <v>40</v>
      </c>
      <c r="M1196" s="158" t="s">
        <v>879</v>
      </c>
      <c r="N1196" s="158">
        <f>IF(Tabel3[[#This Row],[Uitvoerings-
momenten]]=0,0,Tabel3[[#This Row],[M2 vloer ]])</f>
        <v>108</v>
      </c>
      <c r="O1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6" s="151">
        <f>Tabel3[[#This Row],[M2 vloer ]]*Tabel3[[#This Row],[Uitvoerings-
momenten]]</f>
        <v>21600</v>
      </c>
      <c r="Q1196" s="165">
        <f>VLOOKUP(Tabel3[[#This Row],[Frequentie]],Transformatie!$B$4:$D$12,3,0)</f>
        <v>10</v>
      </c>
      <c r="R1196" s="26">
        <f>IF(Tabel3[[#This Row],[M2 op basis van uitvoeringsmomenten]]=0,0,VLOOKUP(Tabel3[[#This Row],[Ruimte categorie]],'4. Normen &amp; Tarieven'!$C$8:$L$27,Tabel3[[#This Row],[Transformatie]],0))</f>
        <v>100</v>
      </c>
      <c r="S1196" s="26"/>
      <c r="T1196" s="26"/>
      <c r="U1196" s="26"/>
      <c r="V1196" s="172">
        <f>IF(Tabel3[[#This Row],[Prestatienorm inschrijver]]=0,0,Tabel3[[#This Row],[M2 op basis van uitvoeringsmomenten]]/Tabel3[[#This Row],[Prestatienorm inschrijver]])</f>
        <v>216</v>
      </c>
      <c r="W1196" s="174">
        <f>Tabel3[[#This Row],[Aantal uur per jaar]]*$V$4</f>
        <v>216</v>
      </c>
      <c r="X1196" s="76"/>
    </row>
    <row r="1197" spans="1:24" ht="14.1" customHeight="1" x14ac:dyDescent="0.25">
      <c r="A1197" s="210" t="str">
        <f>_xlfn.CONCAT(Tabel3[[#This Row],[Locatie]],Tabel3[[#This Row],[Vloergroep]])</f>
        <v>SprengenparkLino</v>
      </c>
      <c r="C1197" s="69" t="s">
        <v>545</v>
      </c>
      <c r="D1197" s="70" t="s">
        <v>813</v>
      </c>
      <c r="E1197" s="71" t="s">
        <v>8</v>
      </c>
      <c r="F1197" s="72" t="s">
        <v>57</v>
      </c>
      <c r="G1197" s="70" t="s">
        <v>19</v>
      </c>
      <c r="H1197" s="73" t="s">
        <v>761</v>
      </c>
      <c r="I1197" s="73" t="s">
        <v>225</v>
      </c>
      <c r="J1197" s="73" t="s">
        <v>903</v>
      </c>
      <c r="K1197" s="74">
        <v>34.4</v>
      </c>
      <c r="L1197" s="157">
        <v>40</v>
      </c>
      <c r="M1197" s="158" t="s">
        <v>879</v>
      </c>
      <c r="N1197" s="158">
        <f>IF(Tabel3[[#This Row],[Uitvoerings-
momenten]]=0,0,Tabel3[[#This Row],[M2 vloer ]])</f>
        <v>34.4</v>
      </c>
      <c r="O1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7" s="151">
        <f>Tabel3[[#This Row],[M2 vloer ]]*Tabel3[[#This Row],[Uitvoerings-
momenten]]</f>
        <v>6880</v>
      </c>
      <c r="Q1197" s="165">
        <f>VLOOKUP(Tabel3[[#This Row],[Frequentie]],Transformatie!$B$4:$D$12,3,0)</f>
        <v>10</v>
      </c>
      <c r="R1197" s="26">
        <f>IF(Tabel3[[#This Row],[M2 op basis van uitvoeringsmomenten]]=0,0,VLOOKUP(Tabel3[[#This Row],[Ruimte categorie]],'4. Normen &amp; Tarieven'!$C$8:$L$27,Tabel3[[#This Row],[Transformatie]],0))</f>
        <v>100</v>
      </c>
      <c r="S1197" s="26"/>
      <c r="T1197" s="26"/>
      <c r="U1197" s="26"/>
      <c r="V1197" s="172">
        <f>IF(Tabel3[[#This Row],[Prestatienorm inschrijver]]=0,0,Tabel3[[#This Row],[M2 op basis van uitvoeringsmomenten]]/Tabel3[[#This Row],[Prestatienorm inschrijver]])</f>
        <v>68.8</v>
      </c>
      <c r="W1197" s="174">
        <f>Tabel3[[#This Row],[Aantal uur per jaar]]*$V$4</f>
        <v>68.8</v>
      </c>
      <c r="X1197" s="78"/>
    </row>
    <row r="1198" spans="1:24" ht="14.1" customHeight="1" x14ac:dyDescent="0.25">
      <c r="A1198" s="210" t="str">
        <f>_xlfn.CONCAT(Tabel3[[#This Row],[Locatie]],Tabel3[[#This Row],[Vloergroep]])</f>
        <v>SprengenparkHarde vloer</v>
      </c>
      <c r="C1198" s="69" t="s">
        <v>545</v>
      </c>
      <c r="D1198" s="70" t="s">
        <v>813</v>
      </c>
      <c r="E1198" s="71" t="s">
        <v>8</v>
      </c>
      <c r="F1198" s="72" t="s">
        <v>59</v>
      </c>
      <c r="G1198" s="73" t="s">
        <v>21</v>
      </c>
      <c r="H1198" s="73" t="s">
        <v>759</v>
      </c>
      <c r="I1198" s="73" t="s">
        <v>22</v>
      </c>
      <c r="J1198" s="73" t="s">
        <v>902</v>
      </c>
      <c r="K1198" s="74">
        <v>8</v>
      </c>
      <c r="L1198" s="157">
        <v>40</v>
      </c>
      <c r="M1198" s="158" t="s">
        <v>879</v>
      </c>
      <c r="N1198" s="158">
        <f>IF(Tabel3[[#This Row],[Uitvoerings-
momenten]]=0,0,Tabel3[[#This Row],[M2 vloer ]])</f>
        <v>8</v>
      </c>
      <c r="O1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8" s="151">
        <f>Tabel3[[#This Row],[M2 vloer ]]*Tabel3[[#This Row],[Uitvoerings-
momenten]]</f>
        <v>1600</v>
      </c>
      <c r="Q1198" s="165">
        <f>VLOOKUP(Tabel3[[#This Row],[Frequentie]],Transformatie!$B$4:$D$12,3,0)</f>
        <v>10</v>
      </c>
      <c r="R1198" s="26">
        <f>IF(Tabel3[[#This Row],[M2 op basis van uitvoeringsmomenten]]=0,0,VLOOKUP(Tabel3[[#This Row],[Ruimte categorie]],'4. Normen &amp; Tarieven'!$C$8:$L$27,Tabel3[[#This Row],[Transformatie]],0))</f>
        <v>100</v>
      </c>
      <c r="S1198" s="26"/>
      <c r="T1198" s="26"/>
      <c r="U1198" s="26"/>
      <c r="V1198" s="172">
        <f>IF(Tabel3[[#This Row],[Prestatienorm inschrijver]]=0,0,Tabel3[[#This Row],[M2 op basis van uitvoeringsmomenten]]/Tabel3[[#This Row],[Prestatienorm inschrijver]])</f>
        <v>16</v>
      </c>
      <c r="W1198" s="174">
        <f>Tabel3[[#This Row],[Aantal uur per jaar]]*$V$4</f>
        <v>16</v>
      </c>
      <c r="X1198" s="76"/>
    </row>
    <row r="1199" spans="1:24" ht="14.1" customHeight="1" x14ac:dyDescent="0.25">
      <c r="A1199" s="210" t="str">
        <f>_xlfn.CONCAT(Tabel3[[#This Row],[Locatie]],Tabel3[[#This Row],[Vloergroep]])</f>
        <v>SprengenparkHarde vloer</v>
      </c>
      <c r="C1199" s="69" t="s">
        <v>545</v>
      </c>
      <c r="D1199" s="70" t="s">
        <v>813</v>
      </c>
      <c r="E1199" s="71" t="s">
        <v>8</v>
      </c>
      <c r="F1199" s="72" t="s">
        <v>61</v>
      </c>
      <c r="G1199" s="73" t="s">
        <v>21</v>
      </c>
      <c r="H1199" s="73" t="s">
        <v>759</v>
      </c>
      <c r="I1199" s="73" t="s">
        <v>22</v>
      </c>
      <c r="J1199" s="73" t="s">
        <v>902</v>
      </c>
      <c r="K1199" s="74">
        <v>8.4</v>
      </c>
      <c r="L1199" s="157">
        <v>40</v>
      </c>
      <c r="M1199" s="158" t="s">
        <v>879</v>
      </c>
      <c r="N1199" s="158">
        <f>IF(Tabel3[[#This Row],[Uitvoerings-
momenten]]=0,0,Tabel3[[#This Row],[M2 vloer ]])</f>
        <v>8.4</v>
      </c>
      <c r="O1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9" s="151">
        <f>Tabel3[[#This Row],[M2 vloer ]]*Tabel3[[#This Row],[Uitvoerings-
momenten]]</f>
        <v>1680</v>
      </c>
      <c r="Q1199" s="165">
        <f>VLOOKUP(Tabel3[[#This Row],[Frequentie]],Transformatie!$B$4:$D$12,3,0)</f>
        <v>10</v>
      </c>
      <c r="R1199" s="26">
        <f>IF(Tabel3[[#This Row],[M2 op basis van uitvoeringsmomenten]]=0,0,VLOOKUP(Tabel3[[#This Row],[Ruimte categorie]],'4. Normen &amp; Tarieven'!$C$8:$L$27,Tabel3[[#This Row],[Transformatie]],0))</f>
        <v>100</v>
      </c>
      <c r="S1199" s="26"/>
      <c r="T1199" s="26"/>
      <c r="U1199" s="26"/>
      <c r="V1199" s="172">
        <f>IF(Tabel3[[#This Row],[Prestatienorm inschrijver]]=0,0,Tabel3[[#This Row],[M2 op basis van uitvoeringsmomenten]]/Tabel3[[#This Row],[Prestatienorm inschrijver]])</f>
        <v>16.8</v>
      </c>
      <c r="W1199" s="174">
        <f>Tabel3[[#This Row],[Aantal uur per jaar]]*$V$4</f>
        <v>16.8</v>
      </c>
      <c r="X1199" s="76"/>
    </row>
    <row r="1200" spans="1:24" ht="14.1" customHeight="1" x14ac:dyDescent="0.25">
      <c r="A1200" s="210" t="str">
        <f>_xlfn.CONCAT(Tabel3[[#This Row],[Locatie]],Tabel3[[#This Row],[Vloergroep]])</f>
        <v>SprengenparkHarde vloer</v>
      </c>
      <c r="C1200" s="69" t="s">
        <v>545</v>
      </c>
      <c r="D1200" s="70" t="s">
        <v>813</v>
      </c>
      <c r="E1200" s="71" t="s">
        <v>8</v>
      </c>
      <c r="F1200" s="72" t="s">
        <v>96</v>
      </c>
      <c r="G1200" s="73" t="s">
        <v>58</v>
      </c>
      <c r="H1200" s="73" t="s">
        <v>759</v>
      </c>
      <c r="I1200" s="73" t="s">
        <v>22</v>
      </c>
      <c r="J1200" s="73" t="s">
        <v>902</v>
      </c>
      <c r="K1200" s="74">
        <v>4</v>
      </c>
      <c r="L1200" s="157">
        <v>40</v>
      </c>
      <c r="M1200" s="158" t="s">
        <v>879</v>
      </c>
      <c r="N1200" s="158">
        <f>IF(Tabel3[[#This Row],[Uitvoerings-
momenten]]=0,0,Tabel3[[#This Row],[M2 vloer ]])</f>
        <v>4</v>
      </c>
      <c r="O1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0" s="151">
        <f>Tabel3[[#This Row],[M2 vloer ]]*Tabel3[[#This Row],[Uitvoerings-
momenten]]</f>
        <v>800</v>
      </c>
      <c r="Q1200" s="165">
        <f>VLOOKUP(Tabel3[[#This Row],[Frequentie]],Transformatie!$B$4:$D$12,3,0)</f>
        <v>10</v>
      </c>
      <c r="R1200" s="26">
        <f>IF(Tabel3[[#This Row],[M2 op basis van uitvoeringsmomenten]]=0,0,VLOOKUP(Tabel3[[#This Row],[Ruimte categorie]],'4. Normen &amp; Tarieven'!$C$8:$L$27,Tabel3[[#This Row],[Transformatie]],0))</f>
        <v>100</v>
      </c>
      <c r="S1200" s="26"/>
      <c r="T1200" s="26"/>
      <c r="U1200" s="26"/>
      <c r="V1200" s="172">
        <f>IF(Tabel3[[#This Row],[Prestatienorm inschrijver]]=0,0,Tabel3[[#This Row],[M2 op basis van uitvoeringsmomenten]]/Tabel3[[#This Row],[Prestatienorm inschrijver]])</f>
        <v>8</v>
      </c>
      <c r="W1200" s="174">
        <f>Tabel3[[#This Row],[Aantal uur per jaar]]*$V$4</f>
        <v>8</v>
      </c>
      <c r="X1200" s="76"/>
    </row>
    <row r="1201" spans="1:25" ht="14.1" customHeight="1" x14ac:dyDescent="0.25">
      <c r="A1201" s="210" t="str">
        <f>_xlfn.CONCAT(Tabel3[[#This Row],[Locatie]],Tabel3[[#This Row],[Vloergroep]])</f>
        <v>SprengenparkLino</v>
      </c>
      <c r="C1201" s="69" t="s">
        <v>545</v>
      </c>
      <c r="D1201" s="70" t="s">
        <v>813</v>
      </c>
      <c r="E1201" s="71" t="s">
        <v>69</v>
      </c>
      <c r="F1201" s="72" t="s">
        <v>70</v>
      </c>
      <c r="G1201" s="73" t="s">
        <v>58</v>
      </c>
      <c r="H1201" s="73" t="s">
        <v>759</v>
      </c>
      <c r="I1201" s="73" t="s">
        <v>225</v>
      </c>
      <c r="J1201" s="73" t="s">
        <v>903</v>
      </c>
      <c r="K1201" s="74">
        <v>27.7</v>
      </c>
      <c r="L1201" s="157">
        <v>40</v>
      </c>
      <c r="M1201" s="158" t="s">
        <v>886</v>
      </c>
      <c r="N1201" s="158">
        <f>IF(Tabel3[[#This Row],[Uitvoerings-
momenten]]=0,0,Tabel3[[#This Row],[M2 vloer ]])</f>
        <v>0</v>
      </c>
      <c r="O1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201" s="151">
        <f>Tabel3[[#This Row],[M2 vloer ]]*Tabel3[[#This Row],[Uitvoerings-
momenten]]</f>
        <v>0</v>
      </c>
      <c r="Q1201" s="165">
        <f>VLOOKUP(Tabel3[[#This Row],[Frequentie]],Transformatie!$B$4:$D$12,3,0)</f>
        <v>0</v>
      </c>
      <c r="R1201" s="26">
        <f>IF(Tabel3[[#This Row],[M2 op basis van uitvoeringsmomenten]]=0,0,VLOOKUP(Tabel3[[#This Row],[Ruimte categorie]],'4. Normen &amp; Tarieven'!$C$8:$L$27,Tabel3[[#This Row],[Transformatie]],0))</f>
        <v>0</v>
      </c>
      <c r="S1201" s="26"/>
      <c r="T1201" s="26"/>
      <c r="U1201" s="26"/>
      <c r="V1201" s="172">
        <f>IF(Tabel3[[#This Row],[Prestatienorm inschrijver]]=0,0,Tabel3[[#This Row],[M2 op basis van uitvoeringsmomenten]]/Tabel3[[#This Row],[Prestatienorm inschrijver]])</f>
        <v>0</v>
      </c>
      <c r="W1201" s="174">
        <f>Tabel3[[#This Row],[Aantal uur per jaar]]*$V$4</f>
        <v>0</v>
      </c>
      <c r="X1201" s="76"/>
    </row>
    <row r="1202" spans="1:25" ht="14.1" customHeight="1" x14ac:dyDescent="0.25">
      <c r="A1202" s="210" t="str">
        <f>_xlfn.CONCAT(Tabel3[[#This Row],[Locatie]],Tabel3[[#This Row],[Vloergroep]])</f>
        <v>SprengenparkLino</v>
      </c>
      <c r="C1202" s="69" t="s">
        <v>545</v>
      </c>
      <c r="D1202" s="70" t="s">
        <v>813</v>
      </c>
      <c r="E1202" s="71" t="s">
        <v>69</v>
      </c>
      <c r="F1202" s="72" t="s">
        <v>71</v>
      </c>
      <c r="G1202" s="70" t="s">
        <v>19</v>
      </c>
      <c r="H1202" s="73" t="s">
        <v>761</v>
      </c>
      <c r="I1202" s="73" t="s">
        <v>225</v>
      </c>
      <c r="J1202" s="73" t="s">
        <v>903</v>
      </c>
      <c r="K1202" s="74">
        <v>26.6</v>
      </c>
      <c r="L1202" s="157">
        <v>40</v>
      </c>
      <c r="M1202" s="158" t="s">
        <v>879</v>
      </c>
      <c r="N1202" s="158">
        <f>IF(Tabel3[[#This Row],[Uitvoerings-
momenten]]=0,0,Tabel3[[#This Row],[M2 vloer ]])</f>
        <v>26.6</v>
      </c>
      <c r="O1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2" s="151">
        <f>Tabel3[[#This Row],[M2 vloer ]]*Tabel3[[#This Row],[Uitvoerings-
momenten]]</f>
        <v>5320</v>
      </c>
      <c r="Q1202" s="165">
        <f>VLOOKUP(Tabel3[[#This Row],[Frequentie]],Transformatie!$B$4:$D$12,3,0)</f>
        <v>10</v>
      </c>
      <c r="R1202" s="26">
        <f>IF(Tabel3[[#This Row],[M2 op basis van uitvoeringsmomenten]]=0,0,VLOOKUP(Tabel3[[#This Row],[Ruimte categorie]],'4. Normen &amp; Tarieven'!$C$8:$L$27,Tabel3[[#This Row],[Transformatie]],0))</f>
        <v>100</v>
      </c>
      <c r="S1202" s="26"/>
      <c r="T1202" s="26"/>
      <c r="U1202" s="26"/>
      <c r="V1202" s="172">
        <f>IF(Tabel3[[#This Row],[Prestatienorm inschrijver]]=0,0,Tabel3[[#This Row],[M2 op basis van uitvoeringsmomenten]]/Tabel3[[#This Row],[Prestatienorm inschrijver]])</f>
        <v>53.2</v>
      </c>
      <c r="W1202" s="174">
        <f>Tabel3[[#This Row],[Aantal uur per jaar]]*$V$4</f>
        <v>53.2</v>
      </c>
      <c r="X1202" s="78"/>
    </row>
    <row r="1203" spans="1:25" ht="14.1" customHeight="1" x14ac:dyDescent="0.25">
      <c r="A1203" s="210" t="str">
        <f>_xlfn.CONCAT(Tabel3[[#This Row],[Locatie]],Tabel3[[#This Row],[Vloergroep]])</f>
        <v>SprengenparkHarde vloer</v>
      </c>
      <c r="C1203" s="69" t="s">
        <v>545</v>
      </c>
      <c r="D1203" s="70" t="s">
        <v>813</v>
      </c>
      <c r="E1203" s="71" t="s">
        <v>69</v>
      </c>
      <c r="F1203" s="72" t="s">
        <v>72</v>
      </c>
      <c r="G1203" s="73" t="s">
        <v>21</v>
      </c>
      <c r="H1203" s="73" t="s">
        <v>759</v>
      </c>
      <c r="I1203" s="73" t="s">
        <v>22</v>
      </c>
      <c r="J1203" s="73" t="s">
        <v>902</v>
      </c>
      <c r="K1203" s="74">
        <v>2.8</v>
      </c>
      <c r="L1203" s="157">
        <v>40</v>
      </c>
      <c r="M1203" s="158" t="s">
        <v>879</v>
      </c>
      <c r="N1203" s="158">
        <f>IF(Tabel3[[#This Row],[Uitvoerings-
momenten]]=0,0,Tabel3[[#This Row],[M2 vloer ]])</f>
        <v>2.8</v>
      </c>
      <c r="O1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3" s="151">
        <f>Tabel3[[#This Row],[M2 vloer ]]*Tabel3[[#This Row],[Uitvoerings-
momenten]]</f>
        <v>560</v>
      </c>
      <c r="Q1203" s="165">
        <f>VLOOKUP(Tabel3[[#This Row],[Frequentie]],Transformatie!$B$4:$D$12,3,0)</f>
        <v>10</v>
      </c>
      <c r="R1203" s="26">
        <f>IF(Tabel3[[#This Row],[M2 op basis van uitvoeringsmomenten]]=0,0,VLOOKUP(Tabel3[[#This Row],[Ruimte categorie]],'4. Normen &amp; Tarieven'!$C$8:$L$27,Tabel3[[#This Row],[Transformatie]],0))</f>
        <v>100</v>
      </c>
      <c r="S1203" s="26"/>
      <c r="T1203" s="26"/>
      <c r="U1203" s="26"/>
      <c r="V1203" s="172">
        <f>IF(Tabel3[[#This Row],[Prestatienorm inschrijver]]=0,0,Tabel3[[#This Row],[M2 op basis van uitvoeringsmomenten]]/Tabel3[[#This Row],[Prestatienorm inschrijver]])</f>
        <v>5.6</v>
      </c>
      <c r="W1203" s="174">
        <f>Tabel3[[#This Row],[Aantal uur per jaar]]*$V$4</f>
        <v>5.6</v>
      </c>
      <c r="X1203" s="76"/>
    </row>
    <row r="1204" spans="1:25" ht="14.1" customHeight="1" x14ac:dyDescent="0.25">
      <c r="A1204" s="210" t="str">
        <f>_xlfn.CONCAT(Tabel3[[#This Row],[Locatie]],Tabel3[[#This Row],[Vloergroep]])</f>
        <v>SprengenparkHarde vloer</v>
      </c>
      <c r="C1204" s="69" t="s">
        <v>545</v>
      </c>
      <c r="D1204" s="70" t="s">
        <v>813</v>
      </c>
      <c r="E1204" s="71" t="s">
        <v>69</v>
      </c>
      <c r="F1204" s="72" t="s">
        <v>73</v>
      </c>
      <c r="G1204" s="73" t="s">
        <v>21</v>
      </c>
      <c r="H1204" s="73" t="s">
        <v>759</v>
      </c>
      <c r="I1204" s="73" t="s">
        <v>22</v>
      </c>
      <c r="J1204" s="73" t="s">
        <v>902</v>
      </c>
      <c r="K1204" s="74">
        <v>4.8</v>
      </c>
      <c r="L1204" s="157">
        <v>40</v>
      </c>
      <c r="M1204" s="158" t="s">
        <v>879</v>
      </c>
      <c r="N1204" s="158">
        <f>IF(Tabel3[[#This Row],[Uitvoerings-
momenten]]=0,0,Tabel3[[#This Row],[M2 vloer ]])</f>
        <v>4.8</v>
      </c>
      <c r="O1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4" s="151">
        <f>Tabel3[[#This Row],[M2 vloer ]]*Tabel3[[#This Row],[Uitvoerings-
momenten]]</f>
        <v>960</v>
      </c>
      <c r="Q1204" s="165">
        <f>VLOOKUP(Tabel3[[#This Row],[Frequentie]],Transformatie!$B$4:$D$12,3,0)</f>
        <v>10</v>
      </c>
      <c r="R1204" s="26">
        <f>IF(Tabel3[[#This Row],[M2 op basis van uitvoeringsmomenten]]=0,0,VLOOKUP(Tabel3[[#This Row],[Ruimte categorie]],'4. Normen &amp; Tarieven'!$C$8:$L$27,Tabel3[[#This Row],[Transformatie]],0))</f>
        <v>100</v>
      </c>
      <c r="S1204" s="26"/>
      <c r="T1204" s="26"/>
      <c r="U1204" s="26"/>
      <c r="V1204" s="172">
        <f>IF(Tabel3[[#This Row],[Prestatienorm inschrijver]]=0,0,Tabel3[[#This Row],[M2 op basis van uitvoeringsmomenten]]/Tabel3[[#This Row],[Prestatienorm inschrijver]])</f>
        <v>9.6</v>
      </c>
      <c r="W1204" s="174">
        <f>Tabel3[[#This Row],[Aantal uur per jaar]]*$V$4</f>
        <v>9.6</v>
      </c>
      <c r="X1204" s="76"/>
    </row>
    <row r="1205" spans="1:25" ht="14.1" customHeight="1" x14ac:dyDescent="0.25">
      <c r="A1205" s="210" t="str">
        <f>_xlfn.CONCAT(Tabel3[[#This Row],[Locatie]],Tabel3[[#This Row],[Vloergroep]])</f>
        <v>SprengenparkLino</v>
      </c>
      <c r="C1205" s="69" t="s">
        <v>545</v>
      </c>
      <c r="D1205" s="70" t="s">
        <v>813</v>
      </c>
      <c r="E1205" s="71" t="s">
        <v>69</v>
      </c>
      <c r="F1205" s="72" t="s">
        <v>74</v>
      </c>
      <c r="G1205" s="73" t="s">
        <v>41</v>
      </c>
      <c r="H1205" s="73" t="s">
        <v>658</v>
      </c>
      <c r="I1205" s="73" t="s">
        <v>17</v>
      </c>
      <c r="J1205" s="73" t="s">
        <v>903</v>
      </c>
      <c r="K1205" s="74">
        <v>62.1</v>
      </c>
      <c r="L1205" s="157">
        <v>40</v>
      </c>
      <c r="M1205" s="158" t="s">
        <v>879</v>
      </c>
      <c r="N1205" s="158">
        <f>IF(Tabel3[[#This Row],[Uitvoerings-
momenten]]=0,0,Tabel3[[#This Row],[M2 vloer ]])</f>
        <v>62.1</v>
      </c>
      <c r="O1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5" s="151">
        <f>Tabel3[[#This Row],[M2 vloer ]]*Tabel3[[#This Row],[Uitvoerings-
momenten]]</f>
        <v>12420</v>
      </c>
      <c r="Q1205" s="165">
        <f>VLOOKUP(Tabel3[[#This Row],[Frequentie]],Transformatie!$B$4:$D$12,3,0)</f>
        <v>10</v>
      </c>
      <c r="R1205" s="26">
        <f>IF(Tabel3[[#This Row],[M2 op basis van uitvoeringsmomenten]]=0,0,VLOOKUP(Tabel3[[#This Row],[Ruimte categorie]],'4. Normen &amp; Tarieven'!$C$8:$L$27,Tabel3[[#This Row],[Transformatie]],0))</f>
        <v>100</v>
      </c>
      <c r="S1205" s="26"/>
      <c r="T1205" s="26"/>
      <c r="U1205" s="26"/>
      <c r="V1205" s="172">
        <f>IF(Tabel3[[#This Row],[Prestatienorm inschrijver]]=0,0,Tabel3[[#This Row],[M2 op basis van uitvoeringsmomenten]]/Tabel3[[#This Row],[Prestatienorm inschrijver]])</f>
        <v>124.2</v>
      </c>
      <c r="W1205" s="174">
        <f>Tabel3[[#This Row],[Aantal uur per jaar]]*$V$4</f>
        <v>124.2</v>
      </c>
      <c r="X1205" s="76"/>
    </row>
    <row r="1206" spans="1:25" ht="14.1" customHeight="1" x14ac:dyDescent="0.25">
      <c r="A1206" s="210" t="str">
        <f>_xlfn.CONCAT(Tabel3[[#This Row],[Locatie]],Tabel3[[#This Row],[Vloergroep]])</f>
        <v>SprengenparkLino</v>
      </c>
      <c r="C1206" s="69" t="s">
        <v>545</v>
      </c>
      <c r="D1206" s="70" t="s">
        <v>813</v>
      </c>
      <c r="E1206" s="71" t="s">
        <v>69</v>
      </c>
      <c r="F1206" s="72" t="s">
        <v>76</v>
      </c>
      <c r="G1206" s="73" t="s">
        <v>35</v>
      </c>
      <c r="H1206" s="73" t="s">
        <v>25</v>
      </c>
      <c r="I1206" s="73" t="s">
        <v>17</v>
      </c>
      <c r="J1206" s="73" t="s">
        <v>903</v>
      </c>
      <c r="K1206" s="74">
        <v>22</v>
      </c>
      <c r="L1206" s="157">
        <v>40</v>
      </c>
      <c r="M1206" s="158" t="s">
        <v>877</v>
      </c>
      <c r="N1206" s="158">
        <f>IF(Tabel3[[#This Row],[Uitvoerings-
momenten]]=0,0,Tabel3[[#This Row],[M2 vloer ]])</f>
        <v>22</v>
      </c>
      <c r="O1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06" s="151">
        <f>Tabel3[[#This Row],[M2 vloer ]]*Tabel3[[#This Row],[Uitvoerings-
momenten]]</f>
        <v>2640</v>
      </c>
      <c r="Q1206" s="165">
        <f>VLOOKUP(Tabel3[[#This Row],[Frequentie]],Transformatie!$B$4:$D$12,3,0)</f>
        <v>8</v>
      </c>
      <c r="R1206" s="26">
        <f>IF(Tabel3[[#This Row],[M2 op basis van uitvoeringsmomenten]]=0,0,VLOOKUP(Tabel3[[#This Row],[Ruimte categorie]],'4. Normen &amp; Tarieven'!$C$8:$L$27,Tabel3[[#This Row],[Transformatie]],0))</f>
        <v>90</v>
      </c>
      <c r="S1206" s="26"/>
      <c r="T1206" s="26"/>
      <c r="U1206" s="26"/>
      <c r="V1206" s="172">
        <f>IF(Tabel3[[#This Row],[Prestatienorm inschrijver]]=0,0,Tabel3[[#This Row],[M2 op basis van uitvoeringsmomenten]]/Tabel3[[#This Row],[Prestatienorm inschrijver]])</f>
        <v>29.333333333333332</v>
      </c>
      <c r="W1206" s="174">
        <f>Tabel3[[#This Row],[Aantal uur per jaar]]*$V$4</f>
        <v>29.333333333333332</v>
      </c>
      <c r="X1206" s="76"/>
    </row>
    <row r="1207" spans="1:25" ht="14.1" customHeight="1" x14ac:dyDescent="0.25">
      <c r="A1207" s="210" t="str">
        <f>_xlfn.CONCAT(Tabel3[[#This Row],[Locatie]],Tabel3[[#This Row],[Vloergroep]])</f>
        <v>BestuursbureauHarde vloer</v>
      </c>
      <c r="C1207" s="69" t="s">
        <v>548</v>
      </c>
      <c r="D1207" s="70" t="s">
        <v>814</v>
      </c>
      <c r="E1207" s="71" t="s">
        <v>69</v>
      </c>
      <c r="F1207" s="72"/>
      <c r="G1207" s="72" t="s">
        <v>549</v>
      </c>
      <c r="H1207" s="73" t="s">
        <v>762</v>
      </c>
      <c r="I1207" s="73" t="s">
        <v>550</v>
      </c>
      <c r="J1207" s="73" t="s">
        <v>902</v>
      </c>
      <c r="K1207" s="74">
        <v>8.75</v>
      </c>
      <c r="L1207" s="157">
        <v>43</v>
      </c>
      <c r="M1207" s="158" t="s">
        <v>877</v>
      </c>
      <c r="N1207" s="158">
        <f>IF(Tabel3[[#This Row],[Uitvoerings-
momenten]]=0,0,Tabel3[[#This Row],[M2 vloer ]])</f>
        <v>8.75</v>
      </c>
      <c r="O1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7" s="151">
        <f>Tabel3[[#This Row],[M2 vloer ]]*Tabel3[[#This Row],[Uitvoerings-
momenten]]</f>
        <v>1128.75</v>
      </c>
      <c r="Q1207" s="165">
        <f>VLOOKUP(Tabel3[[#This Row],[Frequentie]],Transformatie!$B$4:$D$12,3,0)</f>
        <v>8</v>
      </c>
      <c r="R1207" s="26">
        <f>IF(Tabel3[[#This Row],[M2 op basis van uitvoeringsmomenten]]=0,0,VLOOKUP(Tabel3[[#This Row],[Ruimte categorie]],'4. Normen &amp; Tarieven'!$C$8:$L$27,Tabel3[[#This Row],[Transformatie]],0))</f>
        <v>90</v>
      </c>
      <c r="S1207" s="26"/>
      <c r="T1207" s="26"/>
      <c r="U1207" s="26"/>
      <c r="V1207" s="172">
        <f>IF(Tabel3[[#This Row],[Prestatienorm inschrijver]]=0,0,Tabel3[[#This Row],[M2 op basis van uitvoeringsmomenten]]/Tabel3[[#This Row],[Prestatienorm inschrijver]])</f>
        <v>12.541666666666666</v>
      </c>
      <c r="W1207" s="174">
        <f>Tabel3[[#This Row],[Aantal uur per jaar]]*$V$4</f>
        <v>12.541666666666666</v>
      </c>
      <c r="X1207" s="82"/>
      <c r="Y1207" s="19"/>
    </row>
    <row r="1208" spans="1:25" ht="14.1" customHeight="1" x14ac:dyDescent="0.25">
      <c r="A1208" s="210" t="str">
        <f>_xlfn.CONCAT(Tabel3[[#This Row],[Locatie]],Tabel3[[#This Row],[Vloergroep]])</f>
        <v>BestuursbureauTapijt</v>
      </c>
      <c r="C1208" s="69" t="s">
        <v>548</v>
      </c>
      <c r="D1208" s="70" t="s">
        <v>814</v>
      </c>
      <c r="E1208" s="71" t="s">
        <v>69</v>
      </c>
      <c r="F1208" s="72"/>
      <c r="G1208" s="72" t="s">
        <v>19</v>
      </c>
      <c r="H1208" s="70" t="s">
        <v>761</v>
      </c>
      <c r="I1208" s="73" t="s">
        <v>14</v>
      </c>
      <c r="J1208" s="73" t="s">
        <v>14</v>
      </c>
      <c r="K1208" s="83">
        <v>5.5</v>
      </c>
      <c r="L1208" s="157">
        <v>43</v>
      </c>
      <c r="M1208" s="158" t="s">
        <v>877</v>
      </c>
      <c r="N1208" s="158">
        <f>IF(Tabel3[[#This Row],[Uitvoerings-
momenten]]=0,0,Tabel3[[#This Row],[M2 vloer ]])</f>
        <v>5.5</v>
      </c>
      <c r="O120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8" s="152">
        <f>Tabel3[[#This Row],[M2 vloer ]]*Tabel3[[#This Row],[Uitvoerings-
momenten]]</f>
        <v>709.5</v>
      </c>
      <c r="Q1208" s="166">
        <f>VLOOKUP(Tabel3[[#This Row],[Frequentie]],Transformatie!$B$4:$D$12,3,0)</f>
        <v>8</v>
      </c>
      <c r="R1208" s="26">
        <f>IF(Tabel3[[#This Row],[M2 op basis van uitvoeringsmomenten]]=0,0,VLOOKUP(Tabel3[[#This Row],[Ruimte categorie]],'4. Normen &amp; Tarieven'!$C$8:$L$27,Tabel3[[#This Row],[Transformatie]],0))</f>
        <v>90</v>
      </c>
      <c r="S1208" s="26"/>
      <c r="T1208" s="26"/>
      <c r="U1208" s="26"/>
      <c r="V1208" s="172">
        <f>IF(Tabel3[[#This Row],[Prestatienorm inschrijver]]=0,0,Tabel3[[#This Row],[M2 op basis van uitvoeringsmomenten]]/Tabel3[[#This Row],[Prestatienorm inschrijver]])</f>
        <v>7.8833333333333337</v>
      </c>
      <c r="W1208" s="174">
        <f>Tabel3[[#This Row],[Aantal uur per jaar]]*$V$4</f>
        <v>7.8833333333333337</v>
      </c>
      <c r="X1208" s="82"/>
      <c r="Y1208" s="19"/>
    </row>
    <row r="1209" spans="1:25" ht="14.1" customHeight="1" x14ac:dyDescent="0.25">
      <c r="A1209" s="210" t="str">
        <f>_xlfn.CONCAT(Tabel3[[#This Row],[Locatie]],Tabel3[[#This Row],[Vloergroep]])</f>
        <v>BestuursbureauTapijt</v>
      </c>
      <c r="C1209" s="69" t="s">
        <v>548</v>
      </c>
      <c r="D1209" s="70" t="s">
        <v>814</v>
      </c>
      <c r="E1209" s="71" t="s">
        <v>69</v>
      </c>
      <c r="F1209" s="72"/>
      <c r="G1209" s="84" t="s">
        <v>551</v>
      </c>
      <c r="H1209" s="73" t="s">
        <v>761</v>
      </c>
      <c r="I1209" s="73" t="s">
        <v>14</v>
      </c>
      <c r="J1209" s="73" t="s">
        <v>14</v>
      </c>
      <c r="K1209" s="83">
        <v>15.5</v>
      </c>
      <c r="L1209" s="157">
        <v>43</v>
      </c>
      <c r="M1209" s="158" t="s">
        <v>877</v>
      </c>
      <c r="N1209" s="158">
        <f>IF(Tabel3[[#This Row],[Uitvoerings-
momenten]]=0,0,Tabel3[[#This Row],[M2 vloer ]])</f>
        <v>15.5</v>
      </c>
      <c r="O120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9" s="152">
        <f>Tabel3[[#This Row],[M2 vloer ]]*Tabel3[[#This Row],[Uitvoerings-
momenten]]</f>
        <v>1999.5</v>
      </c>
      <c r="Q1209" s="166">
        <f>VLOOKUP(Tabel3[[#This Row],[Frequentie]],Transformatie!$B$4:$D$12,3,0)</f>
        <v>8</v>
      </c>
      <c r="R1209" s="26">
        <f>IF(Tabel3[[#This Row],[M2 op basis van uitvoeringsmomenten]]=0,0,VLOOKUP(Tabel3[[#This Row],[Ruimte categorie]],'4. Normen &amp; Tarieven'!$C$8:$L$27,Tabel3[[#This Row],[Transformatie]],0))</f>
        <v>90</v>
      </c>
      <c r="S1209" s="26"/>
      <c r="T1209" s="26"/>
      <c r="U1209" s="26"/>
      <c r="V1209" s="172">
        <f>IF(Tabel3[[#This Row],[Prestatienorm inschrijver]]=0,0,Tabel3[[#This Row],[M2 op basis van uitvoeringsmomenten]]/Tabel3[[#This Row],[Prestatienorm inschrijver]])</f>
        <v>22.216666666666665</v>
      </c>
      <c r="W1209" s="174">
        <f>Tabel3[[#This Row],[Aantal uur per jaar]]*$V$4</f>
        <v>22.216666666666665</v>
      </c>
      <c r="X1209" s="82"/>
      <c r="Y1209" s="19"/>
    </row>
    <row r="1210" spans="1:25" ht="14.1" customHeight="1" x14ac:dyDescent="0.25">
      <c r="A1210" s="210" t="str">
        <f>_xlfn.CONCAT(Tabel3[[#This Row],[Locatie]],Tabel3[[#This Row],[Vloergroep]])</f>
        <v>BestuursbureauTapijt</v>
      </c>
      <c r="C1210" s="69" t="s">
        <v>548</v>
      </c>
      <c r="D1210" s="70" t="s">
        <v>814</v>
      </c>
      <c r="E1210" s="71" t="s">
        <v>69</v>
      </c>
      <c r="F1210" s="72"/>
      <c r="G1210" s="84" t="s">
        <v>173</v>
      </c>
      <c r="H1210" s="84" t="s">
        <v>25</v>
      </c>
      <c r="I1210" s="73" t="s">
        <v>14</v>
      </c>
      <c r="J1210" s="73" t="s">
        <v>14</v>
      </c>
      <c r="K1210" s="83">
        <v>6.75</v>
      </c>
      <c r="L1210" s="157">
        <v>43</v>
      </c>
      <c r="M1210" s="158" t="s">
        <v>877</v>
      </c>
      <c r="N1210" s="158">
        <f>IF(Tabel3[[#This Row],[Uitvoerings-
momenten]]=0,0,Tabel3[[#This Row],[M2 vloer ]])</f>
        <v>6.75</v>
      </c>
      <c r="O121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0" s="152">
        <f>Tabel3[[#This Row],[M2 vloer ]]*Tabel3[[#This Row],[Uitvoerings-
momenten]]</f>
        <v>870.75</v>
      </c>
      <c r="Q1210" s="166">
        <f>VLOOKUP(Tabel3[[#This Row],[Frequentie]],Transformatie!$B$4:$D$12,3,0)</f>
        <v>8</v>
      </c>
      <c r="R1210" s="26">
        <f>IF(Tabel3[[#This Row],[M2 op basis van uitvoeringsmomenten]]=0,0,VLOOKUP(Tabel3[[#This Row],[Ruimte categorie]],'4. Normen &amp; Tarieven'!$C$8:$L$27,Tabel3[[#This Row],[Transformatie]],0))</f>
        <v>90</v>
      </c>
      <c r="S1210" s="26"/>
      <c r="T1210" s="26"/>
      <c r="U1210" s="26"/>
      <c r="V1210" s="172">
        <f>IF(Tabel3[[#This Row],[Prestatienorm inschrijver]]=0,0,Tabel3[[#This Row],[M2 op basis van uitvoeringsmomenten]]/Tabel3[[#This Row],[Prestatienorm inschrijver]])</f>
        <v>9.6750000000000007</v>
      </c>
      <c r="W1210" s="174">
        <f>Tabel3[[#This Row],[Aantal uur per jaar]]*$V$4</f>
        <v>9.6750000000000007</v>
      </c>
      <c r="X1210" s="82"/>
      <c r="Y1210" s="19"/>
    </row>
    <row r="1211" spans="1:25" ht="14.1" customHeight="1" x14ac:dyDescent="0.25">
      <c r="A1211" s="210" t="str">
        <f>_xlfn.CONCAT(Tabel3[[#This Row],[Locatie]],Tabel3[[#This Row],[Vloergroep]])</f>
        <v>BestuursbureauLino</v>
      </c>
      <c r="C1211" s="69" t="s">
        <v>548</v>
      </c>
      <c r="D1211" s="70" t="s">
        <v>814</v>
      </c>
      <c r="E1211" s="71" t="s">
        <v>69</v>
      </c>
      <c r="F1211" s="72"/>
      <c r="G1211" s="84" t="s">
        <v>552</v>
      </c>
      <c r="H1211" s="73" t="s">
        <v>815</v>
      </c>
      <c r="I1211" s="73" t="s">
        <v>17</v>
      </c>
      <c r="J1211" s="73" t="s">
        <v>903</v>
      </c>
      <c r="K1211" s="83">
        <v>28.25</v>
      </c>
      <c r="L1211" s="157">
        <v>43</v>
      </c>
      <c r="M1211" s="158" t="s">
        <v>877</v>
      </c>
      <c r="N1211" s="158">
        <f>IF(Tabel3[[#This Row],[Uitvoerings-
momenten]]=0,0,Tabel3[[#This Row],[M2 vloer ]])</f>
        <v>28.25</v>
      </c>
      <c r="O121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1" s="152">
        <f>Tabel3[[#This Row],[M2 vloer ]]*Tabel3[[#This Row],[Uitvoerings-
momenten]]</f>
        <v>3644.25</v>
      </c>
      <c r="Q1211" s="166">
        <f>VLOOKUP(Tabel3[[#This Row],[Frequentie]],Transformatie!$B$4:$D$12,3,0)</f>
        <v>8</v>
      </c>
      <c r="R1211" s="26">
        <f>IF(Tabel3[[#This Row],[M2 op basis van uitvoeringsmomenten]]=0,0,VLOOKUP(Tabel3[[#This Row],[Ruimte categorie]],'4. Normen &amp; Tarieven'!$C$8:$L$27,Tabel3[[#This Row],[Transformatie]],0))</f>
        <v>90</v>
      </c>
      <c r="S1211" s="26"/>
      <c r="T1211" s="26"/>
      <c r="U1211" s="26"/>
      <c r="V1211" s="172">
        <f>IF(Tabel3[[#This Row],[Prestatienorm inschrijver]]=0,0,Tabel3[[#This Row],[M2 op basis van uitvoeringsmomenten]]/Tabel3[[#This Row],[Prestatienorm inschrijver]])</f>
        <v>40.491666666666667</v>
      </c>
      <c r="W1211" s="174">
        <f>Tabel3[[#This Row],[Aantal uur per jaar]]*$V$4</f>
        <v>40.491666666666667</v>
      </c>
      <c r="X1211" s="82"/>
      <c r="Y1211" s="19"/>
    </row>
    <row r="1212" spans="1:25" ht="14.1" customHeight="1" x14ac:dyDescent="0.25">
      <c r="A1212" s="210" t="str">
        <f>_xlfn.CONCAT(Tabel3[[#This Row],[Locatie]],Tabel3[[#This Row],[Vloergroep]])</f>
        <v>BestuursbureauHarde vloer</v>
      </c>
      <c r="C1212" s="69" t="s">
        <v>548</v>
      </c>
      <c r="D1212" s="70" t="s">
        <v>814</v>
      </c>
      <c r="E1212" s="71" t="s">
        <v>69</v>
      </c>
      <c r="F1212" s="72"/>
      <c r="G1212" s="84" t="s">
        <v>156</v>
      </c>
      <c r="H1212" s="73" t="s">
        <v>815</v>
      </c>
      <c r="I1212" s="73" t="s">
        <v>553</v>
      </c>
      <c r="J1212" s="73" t="s">
        <v>902</v>
      </c>
      <c r="K1212" s="83">
        <v>9.5</v>
      </c>
      <c r="L1212" s="162">
        <v>43</v>
      </c>
      <c r="M1212" s="159" t="s">
        <v>879</v>
      </c>
      <c r="N1212" s="159">
        <f>IF(Tabel3[[#This Row],[Uitvoerings-
momenten]]=0,0,Tabel3[[#This Row],[M2 vloer ]])</f>
        <v>9.5</v>
      </c>
      <c r="O121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2" s="152">
        <f>Tabel3[[#This Row],[M2 vloer ]]*Tabel3[[#This Row],[Uitvoerings-
momenten]]</f>
        <v>2042.5</v>
      </c>
      <c r="Q1212" s="166">
        <f>VLOOKUP(Tabel3[[#This Row],[Frequentie]],Transformatie!$B$4:$D$12,3,0)</f>
        <v>10</v>
      </c>
      <c r="R1212" s="26">
        <f>IF(Tabel3[[#This Row],[M2 op basis van uitvoeringsmomenten]]=0,0,VLOOKUP(Tabel3[[#This Row],[Ruimte categorie]],'4. Normen &amp; Tarieven'!$C$8:$L$27,Tabel3[[#This Row],[Transformatie]],0))</f>
        <v>100</v>
      </c>
      <c r="S1212" s="26"/>
      <c r="T1212" s="26"/>
      <c r="U1212" s="26"/>
      <c r="V1212" s="172">
        <f>IF(Tabel3[[#This Row],[Prestatienorm inschrijver]]=0,0,Tabel3[[#This Row],[M2 op basis van uitvoeringsmomenten]]/Tabel3[[#This Row],[Prestatienorm inschrijver]])</f>
        <v>20.425000000000001</v>
      </c>
      <c r="W1212" s="174">
        <f>Tabel3[[#This Row],[Aantal uur per jaar]]*$V$4</f>
        <v>20.425000000000001</v>
      </c>
      <c r="X1212" s="82"/>
    </row>
    <row r="1213" spans="1:25" ht="14.1" customHeight="1" x14ac:dyDescent="0.25">
      <c r="A1213" s="210" t="str">
        <f>_xlfn.CONCAT(Tabel3[[#This Row],[Locatie]],Tabel3[[#This Row],[Vloergroep]])</f>
        <v>BestuursbureauLino</v>
      </c>
      <c r="C1213" s="69" t="s">
        <v>548</v>
      </c>
      <c r="D1213" s="70" t="s">
        <v>814</v>
      </c>
      <c r="E1213" s="71" t="s">
        <v>69</v>
      </c>
      <c r="F1213" s="72"/>
      <c r="G1213" s="84" t="s">
        <v>19</v>
      </c>
      <c r="H1213" s="70" t="s">
        <v>761</v>
      </c>
      <c r="I1213" s="73" t="s">
        <v>17</v>
      </c>
      <c r="J1213" s="73" t="s">
        <v>903</v>
      </c>
      <c r="K1213" s="83">
        <v>25.5</v>
      </c>
      <c r="L1213" s="157">
        <v>43</v>
      </c>
      <c r="M1213" s="158" t="s">
        <v>877</v>
      </c>
      <c r="N1213" s="158">
        <f>IF(Tabel3[[#This Row],[Uitvoerings-
momenten]]=0,0,Tabel3[[#This Row],[M2 vloer ]])</f>
        <v>25.5</v>
      </c>
      <c r="O121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3" s="152">
        <f>Tabel3[[#This Row],[M2 vloer ]]*Tabel3[[#This Row],[Uitvoerings-
momenten]]</f>
        <v>3289.5</v>
      </c>
      <c r="Q1213" s="166">
        <f>VLOOKUP(Tabel3[[#This Row],[Frequentie]],Transformatie!$B$4:$D$12,3,0)</f>
        <v>8</v>
      </c>
      <c r="R1213" s="26">
        <f>IF(Tabel3[[#This Row],[M2 op basis van uitvoeringsmomenten]]=0,0,VLOOKUP(Tabel3[[#This Row],[Ruimte categorie]],'4. Normen &amp; Tarieven'!$C$8:$L$27,Tabel3[[#This Row],[Transformatie]],0))</f>
        <v>90</v>
      </c>
      <c r="S1213" s="26"/>
      <c r="T1213" s="26"/>
      <c r="U1213" s="26"/>
      <c r="V1213" s="172">
        <f>IF(Tabel3[[#This Row],[Prestatienorm inschrijver]]=0,0,Tabel3[[#This Row],[M2 op basis van uitvoeringsmomenten]]/Tabel3[[#This Row],[Prestatienorm inschrijver]])</f>
        <v>36.549999999999997</v>
      </c>
      <c r="W1213" s="174">
        <f>Tabel3[[#This Row],[Aantal uur per jaar]]*$V$4</f>
        <v>36.549999999999997</v>
      </c>
      <c r="X1213" s="82"/>
    </row>
    <row r="1214" spans="1:25" ht="14.1" customHeight="1" x14ac:dyDescent="0.25">
      <c r="A1214" s="210" t="str">
        <f>_xlfn.CONCAT(Tabel3[[#This Row],[Locatie]],Tabel3[[#This Row],[Vloergroep]])</f>
        <v>BestuursbureauHarde vloer</v>
      </c>
      <c r="C1214" s="69" t="s">
        <v>548</v>
      </c>
      <c r="D1214" s="70" t="s">
        <v>814</v>
      </c>
      <c r="E1214" s="71" t="s">
        <v>69</v>
      </c>
      <c r="F1214" s="72"/>
      <c r="G1214" s="84" t="s">
        <v>554</v>
      </c>
      <c r="H1214" s="73" t="s">
        <v>781</v>
      </c>
      <c r="I1214" s="73" t="s">
        <v>553</v>
      </c>
      <c r="J1214" s="73" t="s">
        <v>902</v>
      </c>
      <c r="K1214" s="83">
        <v>6.5</v>
      </c>
      <c r="L1214" s="162">
        <v>43</v>
      </c>
      <c r="M1214" s="159" t="s">
        <v>879</v>
      </c>
      <c r="N1214" s="159">
        <f>IF(Tabel3[[#This Row],[Uitvoerings-
momenten]]=0,0,Tabel3[[#This Row],[M2 vloer ]])</f>
        <v>6.5</v>
      </c>
      <c r="O121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4" s="152">
        <f>Tabel3[[#This Row],[M2 vloer ]]*Tabel3[[#This Row],[Uitvoerings-
momenten]]</f>
        <v>1397.5</v>
      </c>
      <c r="Q1214" s="166">
        <f>VLOOKUP(Tabel3[[#This Row],[Frequentie]],Transformatie!$B$4:$D$12,3,0)</f>
        <v>10</v>
      </c>
      <c r="R1214" s="26">
        <f>IF(Tabel3[[#This Row],[M2 op basis van uitvoeringsmomenten]]=0,0,VLOOKUP(Tabel3[[#This Row],[Ruimte categorie]],'4. Normen &amp; Tarieven'!$C$8:$L$27,Tabel3[[#This Row],[Transformatie]],0))</f>
        <v>100</v>
      </c>
      <c r="S1214" s="26"/>
      <c r="T1214" s="26"/>
      <c r="U1214" s="26"/>
      <c r="V1214" s="172">
        <f>IF(Tabel3[[#This Row],[Prestatienorm inschrijver]]=0,0,Tabel3[[#This Row],[M2 op basis van uitvoeringsmomenten]]/Tabel3[[#This Row],[Prestatienorm inschrijver]])</f>
        <v>13.975</v>
      </c>
      <c r="W1214" s="174">
        <f>Tabel3[[#This Row],[Aantal uur per jaar]]*$V$4</f>
        <v>13.975</v>
      </c>
      <c r="X1214" s="82"/>
    </row>
    <row r="1215" spans="1:25" ht="14.1" customHeight="1" x14ac:dyDescent="0.25">
      <c r="A1215" s="210" t="str">
        <f>_xlfn.CONCAT(Tabel3[[#This Row],[Locatie]],Tabel3[[#This Row],[Vloergroep]])</f>
        <v>BestuursbureauHarde vloer</v>
      </c>
      <c r="C1215" s="69" t="s">
        <v>548</v>
      </c>
      <c r="D1215" s="70" t="s">
        <v>814</v>
      </c>
      <c r="E1215" s="71" t="s">
        <v>69</v>
      </c>
      <c r="F1215" s="72"/>
      <c r="G1215" s="84" t="s">
        <v>555</v>
      </c>
      <c r="H1215" s="73" t="s">
        <v>781</v>
      </c>
      <c r="I1215" s="73" t="s">
        <v>553</v>
      </c>
      <c r="J1215" s="73" t="s">
        <v>902</v>
      </c>
      <c r="K1215" s="83">
        <v>6.5</v>
      </c>
      <c r="L1215" s="162">
        <v>43</v>
      </c>
      <c r="M1215" s="159" t="s">
        <v>879</v>
      </c>
      <c r="N1215" s="159">
        <f>IF(Tabel3[[#This Row],[Uitvoerings-
momenten]]=0,0,Tabel3[[#This Row],[M2 vloer ]])</f>
        <v>6.5</v>
      </c>
      <c r="O121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5" s="152">
        <f>Tabel3[[#This Row],[M2 vloer ]]*Tabel3[[#This Row],[Uitvoerings-
momenten]]</f>
        <v>1397.5</v>
      </c>
      <c r="Q1215" s="166">
        <f>VLOOKUP(Tabel3[[#This Row],[Frequentie]],Transformatie!$B$4:$D$12,3,0)</f>
        <v>10</v>
      </c>
      <c r="R1215" s="26">
        <f>IF(Tabel3[[#This Row],[M2 op basis van uitvoeringsmomenten]]=0,0,VLOOKUP(Tabel3[[#This Row],[Ruimte categorie]],'4. Normen &amp; Tarieven'!$C$8:$L$27,Tabel3[[#This Row],[Transformatie]],0))</f>
        <v>100</v>
      </c>
      <c r="S1215" s="26"/>
      <c r="T1215" s="26"/>
      <c r="U1215" s="26"/>
      <c r="V1215" s="172">
        <f>IF(Tabel3[[#This Row],[Prestatienorm inschrijver]]=0,0,Tabel3[[#This Row],[M2 op basis van uitvoeringsmomenten]]/Tabel3[[#This Row],[Prestatienorm inschrijver]])</f>
        <v>13.975</v>
      </c>
      <c r="W1215" s="174">
        <f>Tabel3[[#This Row],[Aantal uur per jaar]]*$V$4</f>
        <v>13.975</v>
      </c>
      <c r="X1215" s="82"/>
    </row>
    <row r="1216" spans="1:25" ht="14.1" customHeight="1" x14ac:dyDescent="0.25">
      <c r="A1216" s="210" t="str">
        <f>_xlfn.CONCAT(Tabel3[[#This Row],[Locatie]],Tabel3[[#This Row],[Vloergroep]])</f>
        <v>BestuursbureauTapijt</v>
      </c>
      <c r="C1216" s="69" t="s">
        <v>548</v>
      </c>
      <c r="D1216" s="70" t="s">
        <v>814</v>
      </c>
      <c r="E1216" s="71" t="s">
        <v>69</v>
      </c>
      <c r="F1216" s="72"/>
      <c r="G1216" s="84" t="s">
        <v>556</v>
      </c>
      <c r="H1216" s="84" t="s">
        <v>761</v>
      </c>
      <c r="I1216" s="73" t="s">
        <v>14</v>
      </c>
      <c r="J1216" s="73" t="s">
        <v>14</v>
      </c>
      <c r="K1216" s="83">
        <v>49.5</v>
      </c>
      <c r="L1216" s="157">
        <v>43</v>
      </c>
      <c r="M1216" s="158" t="s">
        <v>877</v>
      </c>
      <c r="N1216" s="158">
        <f>IF(Tabel3[[#This Row],[Uitvoerings-
momenten]]=0,0,Tabel3[[#This Row],[M2 vloer ]])</f>
        <v>49.5</v>
      </c>
      <c r="O121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6" s="152">
        <f>Tabel3[[#This Row],[M2 vloer ]]*Tabel3[[#This Row],[Uitvoerings-
momenten]]</f>
        <v>6385.5</v>
      </c>
      <c r="Q1216" s="166">
        <f>VLOOKUP(Tabel3[[#This Row],[Frequentie]],Transformatie!$B$4:$D$12,3,0)</f>
        <v>8</v>
      </c>
      <c r="R1216" s="26">
        <f>IF(Tabel3[[#This Row],[M2 op basis van uitvoeringsmomenten]]=0,0,VLOOKUP(Tabel3[[#This Row],[Ruimte categorie]],'4. Normen &amp; Tarieven'!$C$8:$L$27,Tabel3[[#This Row],[Transformatie]],0))</f>
        <v>90</v>
      </c>
      <c r="S1216" s="26"/>
      <c r="T1216" s="26"/>
      <c r="U1216" s="26"/>
      <c r="V1216" s="172">
        <f>IF(Tabel3[[#This Row],[Prestatienorm inschrijver]]=0,0,Tabel3[[#This Row],[M2 op basis van uitvoeringsmomenten]]/Tabel3[[#This Row],[Prestatienorm inschrijver]])</f>
        <v>70.95</v>
      </c>
      <c r="W1216" s="174">
        <f>Tabel3[[#This Row],[Aantal uur per jaar]]*$V$4</f>
        <v>70.95</v>
      </c>
      <c r="X1216" s="82"/>
    </row>
    <row r="1217" spans="1:24" ht="14.1" customHeight="1" x14ac:dyDescent="0.25">
      <c r="A1217" s="210" t="str">
        <f>_xlfn.CONCAT(Tabel3[[#This Row],[Locatie]],Tabel3[[#This Row],[Vloergroep]])</f>
        <v>BestuursbureauTapijt</v>
      </c>
      <c r="C1217" s="69" t="s">
        <v>548</v>
      </c>
      <c r="D1217" s="70" t="s">
        <v>814</v>
      </c>
      <c r="E1217" s="71" t="s">
        <v>69</v>
      </c>
      <c r="F1217" s="72"/>
      <c r="G1217" s="84" t="s">
        <v>557</v>
      </c>
      <c r="H1217" s="84" t="s">
        <v>25</v>
      </c>
      <c r="I1217" s="73" t="s">
        <v>14</v>
      </c>
      <c r="J1217" s="73" t="s">
        <v>14</v>
      </c>
      <c r="K1217" s="83">
        <v>59.25</v>
      </c>
      <c r="L1217" s="157">
        <v>43</v>
      </c>
      <c r="M1217" s="158" t="s">
        <v>877</v>
      </c>
      <c r="N1217" s="158">
        <f>IF(Tabel3[[#This Row],[Uitvoerings-
momenten]]=0,0,Tabel3[[#This Row],[M2 vloer ]])</f>
        <v>59.25</v>
      </c>
      <c r="O121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7" s="152">
        <f>Tabel3[[#This Row],[M2 vloer ]]*Tabel3[[#This Row],[Uitvoerings-
momenten]]</f>
        <v>7643.25</v>
      </c>
      <c r="Q1217" s="166">
        <f>VLOOKUP(Tabel3[[#This Row],[Frequentie]],Transformatie!$B$4:$D$12,3,0)</f>
        <v>8</v>
      </c>
      <c r="R1217" s="26">
        <f>IF(Tabel3[[#This Row],[M2 op basis van uitvoeringsmomenten]]=0,0,VLOOKUP(Tabel3[[#This Row],[Ruimte categorie]],'4. Normen &amp; Tarieven'!$C$8:$L$27,Tabel3[[#This Row],[Transformatie]],0))</f>
        <v>90</v>
      </c>
      <c r="S1217" s="26"/>
      <c r="T1217" s="26"/>
      <c r="U1217" s="26"/>
      <c r="V1217" s="172">
        <f>IF(Tabel3[[#This Row],[Prestatienorm inschrijver]]=0,0,Tabel3[[#This Row],[M2 op basis van uitvoeringsmomenten]]/Tabel3[[#This Row],[Prestatienorm inschrijver]])</f>
        <v>84.924999999999997</v>
      </c>
      <c r="W1217" s="174">
        <f>Tabel3[[#This Row],[Aantal uur per jaar]]*$V$4</f>
        <v>84.924999999999997</v>
      </c>
      <c r="X1217" s="82"/>
    </row>
    <row r="1218" spans="1:24" ht="14.1" customHeight="1" x14ac:dyDescent="0.25">
      <c r="A1218" s="210" t="str">
        <f>_xlfn.CONCAT(Tabel3[[#This Row],[Locatie]],Tabel3[[#This Row],[Vloergroep]])</f>
        <v>BestuursbureauHarde vloer</v>
      </c>
      <c r="C1218" s="69" t="s">
        <v>548</v>
      </c>
      <c r="D1218" s="70" t="s">
        <v>814</v>
      </c>
      <c r="E1218" s="71" t="s">
        <v>69</v>
      </c>
      <c r="F1218" s="72"/>
      <c r="G1218" s="84" t="s">
        <v>558</v>
      </c>
      <c r="H1218" s="73" t="s">
        <v>762</v>
      </c>
      <c r="I1218" s="73" t="s">
        <v>559</v>
      </c>
      <c r="J1218" s="73" t="s">
        <v>902</v>
      </c>
      <c r="K1218" s="83">
        <v>7</v>
      </c>
      <c r="L1218" s="157">
        <v>40</v>
      </c>
      <c r="M1218" s="158" t="s">
        <v>872</v>
      </c>
      <c r="N1218" s="158">
        <f>IF(Tabel3[[#This Row],[Uitvoerings-
momenten]]=0,0,Tabel3[[#This Row],[M2 vloer ]])</f>
        <v>7</v>
      </c>
      <c r="O121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18" s="152">
        <f>Tabel3[[#This Row],[M2 vloer ]]*Tabel3[[#This Row],[Uitvoerings-
momenten]]</f>
        <v>14</v>
      </c>
      <c r="Q1218" s="166">
        <f>VLOOKUP(Tabel3[[#This Row],[Frequentie]],Transformatie!$B$4:$D$12,3,0)</f>
        <v>4</v>
      </c>
      <c r="R1218" s="26">
        <f>IF(Tabel3[[#This Row],[M2 op basis van uitvoeringsmomenten]]=0,0,VLOOKUP(Tabel3[[#This Row],[Ruimte categorie]],'4. Normen &amp; Tarieven'!$C$8:$L$27,Tabel3[[#This Row],[Transformatie]],0))</f>
        <v>100</v>
      </c>
      <c r="S1218" s="26"/>
      <c r="T1218" s="26"/>
      <c r="U1218" s="26"/>
      <c r="V1218" s="172">
        <f>IF(Tabel3[[#This Row],[Prestatienorm inschrijver]]=0,0,Tabel3[[#This Row],[M2 op basis van uitvoeringsmomenten]]/Tabel3[[#This Row],[Prestatienorm inschrijver]])</f>
        <v>0.14000000000000001</v>
      </c>
      <c r="W1218" s="174">
        <f>Tabel3[[#This Row],[Aantal uur per jaar]]*$V$4</f>
        <v>0.14000000000000001</v>
      </c>
      <c r="X1218" s="82"/>
    </row>
    <row r="1219" spans="1:24" ht="14.1" customHeight="1" x14ac:dyDescent="0.25">
      <c r="A1219" s="210" t="str">
        <f>_xlfn.CONCAT(Tabel3[[#This Row],[Locatie]],Tabel3[[#This Row],[Vloergroep]])</f>
        <v>BestuursbureauTapijt</v>
      </c>
      <c r="C1219" s="69" t="s">
        <v>548</v>
      </c>
      <c r="D1219" s="70" t="s">
        <v>814</v>
      </c>
      <c r="E1219" s="71" t="s">
        <v>69</v>
      </c>
      <c r="F1219" s="72"/>
      <c r="G1219" s="84" t="s">
        <v>35</v>
      </c>
      <c r="H1219" s="73" t="s">
        <v>25</v>
      </c>
      <c r="I1219" s="73" t="s">
        <v>14</v>
      </c>
      <c r="J1219" s="73" t="s">
        <v>14</v>
      </c>
      <c r="K1219" s="83">
        <v>17</v>
      </c>
      <c r="L1219" s="157">
        <v>43</v>
      </c>
      <c r="M1219" s="158" t="s">
        <v>877</v>
      </c>
      <c r="N1219" s="158">
        <f>IF(Tabel3[[#This Row],[Uitvoerings-
momenten]]=0,0,Tabel3[[#This Row],[M2 vloer ]])</f>
        <v>17</v>
      </c>
      <c r="O121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9" s="152">
        <f>Tabel3[[#This Row],[M2 vloer ]]*Tabel3[[#This Row],[Uitvoerings-
momenten]]</f>
        <v>2193</v>
      </c>
      <c r="Q1219" s="166">
        <f>VLOOKUP(Tabel3[[#This Row],[Frequentie]],Transformatie!$B$4:$D$12,3,0)</f>
        <v>8</v>
      </c>
      <c r="R1219" s="26">
        <f>IF(Tabel3[[#This Row],[M2 op basis van uitvoeringsmomenten]]=0,0,VLOOKUP(Tabel3[[#This Row],[Ruimte categorie]],'4. Normen &amp; Tarieven'!$C$8:$L$27,Tabel3[[#This Row],[Transformatie]],0))</f>
        <v>90</v>
      </c>
      <c r="S1219" s="26"/>
      <c r="T1219" s="26"/>
      <c r="U1219" s="26"/>
      <c r="V1219" s="172">
        <f>IF(Tabel3[[#This Row],[Prestatienorm inschrijver]]=0,0,Tabel3[[#This Row],[M2 op basis van uitvoeringsmomenten]]/Tabel3[[#This Row],[Prestatienorm inschrijver]])</f>
        <v>24.366666666666667</v>
      </c>
      <c r="W1219" s="174">
        <f>Tabel3[[#This Row],[Aantal uur per jaar]]*$V$4</f>
        <v>24.366666666666667</v>
      </c>
      <c r="X1219" s="82"/>
    </row>
    <row r="1220" spans="1:24" ht="14.1" customHeight="1" x14ac:dyDescent="0.25">
      <c r="A1220" s="210" t="str">
        <f>_xlfn.CONCAT(Tabel3[[#This Row],[Locatie]],Tabel3[[#This Row],[Vloergroep]])</f>
        <v>BestuursbureauTapijt</v>
      </c>
      <c r="C1220" s="69" t="s">
        <v>548</v>
      </c>
      <c r="D1220" s="70" t="s">
        <v>814</v>
      </c>
      <c r="E1220" s="71" t="s">
        <v>69</v>
      </c>
      <c r="F1220" s="72"/>
      <c r="G1220" s="84" t="s">
        <v>35</v>
      </c>
      <c r="H1220" s="73" t="s">
        <v>25</v>
      </c>
      <c r="I1220" s="73" t="s">
        <v>14</v>
      </c>
      <c r="J1220" s="73" t="s">
        <v>14</v>
      </c>
      <c r="K1220" s="83">
        <v>16.75</v>
      </c>
      <c r="L1220" s="157">
        <v>43</v>
      </c>
      <c r="M1220" s="158" t="s">
        <v>877</v>
      </c>
      <c r="N1220" s="158">
        <f>IF(Tabel3[[#This Row],[Uitvoerings-
momenten]]=0,0,Tabel3[[#This Row],[M2 vloer ]])</f>
        <v>16.75</v>
      </c>
      <c r="O122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0" s="152">
        <f>Tabel3[[#This Row],[M2 vloer ]]*Tabel3[[#This Row],[Uitvoerings-
momenten]]</f>
        <v>2160.75</v>
      </c>
      <c r="Q1220" s="166">
        <f>VLOOKUP(Tabel3[[#This Row],[Frequentie]],Transformatie!$B$4:$D$12,3,0)</f>
        <v>8</v>
      </c>
      <c r="R1220" s="26">
        <f>IF(Tabel3[[#This Row],[M2 op basis van uitvoeringsmomenten]]=0,0,VLOOKUP(Tabel3[[#This Row],[Ruimte categorie]],'4. Normen &amp; Tarieven'!$C$8:$L$27,Tabel3[[#This Row],[Transformatie]],0))</f>
        <v>90</v>
      </c>
      <c r="S1220" s="26"/>
      <c r="T1220" s="26"/>
      <c r="U1220" s="26"/>
      <c r="V1220" s="172">
        <f>IF(Tabel3[[#This Row],[Prestatienorm inschrijver]]=0,0,Tabel3[[#This Row],[M2 op basis van uitvoeringsmomenten]]/Tabel3[[#This Row],[Prestatienorm inschrijver]])</f>
        <v>24.008333333333333</v>
      </c>
      <c r="W1220" s="174">
        <f>Tabel3[[#This Row],[Aantal uur per jaar]]*$V$4</f>
        <v>24.008333333333333</v>
      </c>
      <c r="X1220" s="82"/>
    </row>
    <row r="1221" spans="1:24" ht="14.1" customHeight="1" x14ac:dyDescent="0.25">
      <c r="A1221" s="210" t="str">
        <f>_xlfn.CONCAT(Tabel3[[#This Row],[Locatie]],Tabel3[[#This Row],[Vloergroep]])</f>
        <v>BestuursbureauTapijt</v>
      </c>
      <c r="C1221" s="69" t="s">
        <v>548</v>
      </c>
      <c r="D1221" s="70" t="s">
        <v>814</v>
      </c>
      <c r="E1221" s="71" t="s">
        <v>69</v>
      </c>
      <c r="F1221" s="72"/>
      <c r="G1221" s="84" t="s">
        <v>35</v>
      </c>
      <c r="H1221" s="73" t="s">
        <v>25</v>
      </c>
      <c r="I1221" s="73" t="s">
        <v>14</v>
      </c>
      <c r="J1221" s="73" t="s">
        <v>14</v>
      </c>
      <c r="K1221" s="83">
        <v>16.75</v>
      </c>
      <c r="L1221" s="157">
        <v>43</v>
      </c>
      <c r="M1221" s="158" t="s">
        <v>877</v>
      </c>
      <c r="N1221" s="158">
        <f>IF(Tabel3[[#This Row],[Uitvoerings-
momenten]]=0,0,Tabel3[[#This Row],[M2 vloer ]])</f>
        <v>16.75</v>
      </c>
      <c r="O122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1" s="152">
        <f>Tabel3[[#This Row],[M2 vloer ]]*Tabel3[[#This Row],[Uitvoerings-
momenten]]</f>
        <v>2160.75</v>
      </c>
      <c r="Q1221" s="166">
        <f>VLOOKUP(Tabel3[[#This Row],[Frequentie]],Transformatie!$B$4:$D$12,3,0)</f>
        <v>8</v>
      </c>
      <c r="R1221" s="26">
        <f>IF(Tabel3[[#This Row],[M2 op basis van uitvoeringsmomenten]]=0,0,VLOOKUP(Tabel3[[#This Row],[Ruimte categorie]],'4. Normen &amp; Tarieven'!$C$8:$L$27,Tabel3[[#This Row],[Transformatie]],0))</f>
        <v>90</v>
      </c>
      <c r="S1221" s="26"/>
      <c r="T1221" s="26"/>
      <c r="U1221" s="26"/>
      <c r="V1221" s="172">
        <f>IF(Tabel3[[#This Row],[Prestatienorm inschrijver]]=0,0,Tabel3[[#This Row],[M2 op basis van uitvoeringsmomenten]]/Tabel3[[#This Row],[Prestatienorm inschrijver]])</f>
        <v>24.008333333333333</v>
      </c>
      <c r="W1221" s="174">
        <f>Tabel3[[#This Row],[Aantal uur per jaar]]*$V$4</f>
        <v>24.008333333333333</v>
      </c>
      <c r="X1221" s="82"/>
    </row>
    <row r="1222" spans="1:24" ht="14.1" customHeight="1" x14ac:dyDescent="0.25">
      <c r="A1222" s="210" t="str">
        <f>_xlfn.CONCAT(Tabel3[[#This Row],[Locatie]],Tabel3[[#This Row],[Vloergroep]])</f>
        <v>BestuursbureauTapijt</v>
      </c>
      <c r="C1222" s="69" t="s">
        <v>548</v>
      </c>
      <c r="D1222" s="70" t="s">
        <v>814</v>
      </c>
      <c r="E1222" s="71" t="s">
        <v>69</v>
      </c>
      <c r="F1222" s="72"/>
      <c r="G1222" s="84" t="s">
        <v>35</v>
      </c>
      <c r="H1222" s="73" t="s">
        <v>25</v>
      </c>
      <c r="I1222" s="73" t="s">
        <v>14</v>
      </c>
      <c r="J1222" s="73" t="s">
        <v>14</v>
      </c>
      <c r="K1222" s="83">
        <v>16.75</v>
      </c>
      <c r="L1222" s="157">
        <v>43</v>
      </c>
      <c r="M1222" s="158" t="s">
        <v>877</v>
      </c>
      <c r="N1222" s="158">
        <f>IF(Tabel3[[#This Row],[Uitvoerings-
momenten]]=0,0,Tabel3[[#This Row],[M2 vloer ]])</f>
        <v>16.75</v>
      </c>
      <c r="O122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2" s="152">
        <f>Tabel3[[#This Row],[M2 vloer ]]*Tabel3[[#This Row],[Uitvoerings-
momenten]]</f>
        <v>2160.75</v>
      </c>
      <c r="Q1222" s="166">
        <f>VLOOKUP(Tabel3[[#This Row],[Frequentie]],Transformatie!$B$4:$D$12,3,0)</f>
        <v>8</v>
      </c>
      <c r="R1222" s="26">
        <f>IF(Tabel3[[#This Row],[M2 op basis van uitvoeringsmomenten]]=0,0,VLOOKUP(Tabel3[[#This Row],[Ruimte categorie]],'4. Normen &amp; Tarieven'!$C$8:$L$27,Tabel3[[#This Row],[Transformatie]],0))</f>
        <v>90</v>
      </c>
      <c r="S1222" s="26"/>
      <c r="T1222" s="26"/>
      <c r="U1222" s="26"/>
      <c r="V1222" s="172">
        <f>IF(Tabel3[[#This Row],[Prestatienorm inschrijver]]=0,0,Tabel3[[#This Row],[M2 op basis van uitvoeringsmomenten]]/Tabel3[[#This Row],[Prestatienorm inschrijver]])</f>
        <v>24.008333333333333</v>
      </c>
      <c r="W1222" s="174">
        <f>Tabel3[[#This Row],[Aantal uur per jaar]]*$V$4</f>
        <v>24.008333333333333</v>
      </c>
      <c r="X1222" s="82"/>
    </row>
    <row r="1223" spans="1:24" ht="14.1" customHeight="1" x14ac:dyDescent="0.25">
      <c r="A1223" s="210" t="str">
        <f>_xlfn.CONCAT(Tabel3[[#This Row],[Locatie]],Tabel3[[#This Row],[Vloergroep]])</f>
        <v>BestuursbureauTapijt</v>
      </c>
      <c r="C1223" s="69" t="s">
        <v>548</v>
      </c>
      <c r="D1223" s="70" t="s">
        <v>814</v>
      </c>
      <c r="E1223" s="71" t="s">
        <v>69</v>
      </c>
      <c r="F1223" s="72"/>
      <c r="G1223" s="84" t="s">
        <v>35</v>
      </c>
      <c r="H1223" s="73" t="s">
        <v>25</v>
      </c>
      <c r="I1223" s="73" t="s">
        <v>14</v>
      </c>
      <c r="J1223" s="73" t="s">
        <v>14</v>
      </c>
      <c r="K1223" s="83">
        <v>16.75</v>
      </c>
      <c r="L1223" s="157">
        <v>43</v>
      </c>
      <c r="M1223" s="158" t="s">
        <v>877</v>
      </c>
      <c r="N1223" s="158">
        <f>IF(Tabel3[[#This Row],[Uitvoerings-
momenten]]=0,0,Tabel3[[#This Row],[M2 vloer ]])</f>
        <v>16.75</v>
      </c>
      <c r="O122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3" s="152">
        <f>Tabel3[[#This Row],[M2 vloer ]]*Tabel3[[#This Row],[Uitvoerings-
momenten]]</f>
        <v>2160.75</v>
      </c>
      <c r="Q1223" s="166">
        <f>VLOOKUP(Tabel3[[#This Row],[Frequentie]],Transformatie!$B$4:$D$12,3,0)</f>
        <v>8</v>
      </c>
      <c r="R1223" s="26">
        <f>IF(Tabel3[[#This Row],[M2 op basis van uitvoeringsmomenten]]=0,0,VLOOKUP(Tabel3[[#This Row],[Ruimte categorie]],'4. Normen &amp; Tarieven'!$C$8:$L$27,Tabel3[[#This Row],[Transformatie]],0))</f>
        <v>90</v>
      </c>
      <c r="S1223" s="26"/>
      <c r="T1223" s="26"/>
      <c r="U1223" s="26"/>
      <c r="V1223" s="172">
        <f>IF(Tabel3[[#This Row],[Prestatienorm inschrijver]]=0,0,Tabel3[[#This Row],[M2 op basis van uitvoeringsmomenten]]/Tabel3[[#This Row],[Prestatienorm inschrijver]])</f>
        <v>24.008333333333333</v>
      </c>
      <c r="W1223" s="174">
        <f>Tabel3[[#This Row],[Aantal uur per jaar]]*$V$4</f>
        <v>24.008333333333333</v>
      </c>
      <c r="X1223" s="82"/>
    </row>
    <row r="1224" spans="1:24" ht="14.1" customHeight="1" x14ac:dyDescent="0.25">
      <c r="A1224" s="210" t="str">
        <f>_xlfn.CONCAT(Tabel3[[#This Row],[Locatie]],Tabel3[[#This Row],[Vloergroep]])</f>
        <v>BestuursbureauTapijt</v>
      </c>
      <c r="C1224" s="69" t="s">
        <v>548</v>
      </c>
      <c r="D1224" s="70" t="s">
        <v>814</v>
      </c>
      <c r="E1224" s="71" t="s">
        <v>69</v>
      </c>
      <c r="F1224" s="72"/>
      <c r="G1224" s="84" t="s">
        <v>35</v>
      </c>
      <c r="H1224" s="73" t="s">
        <v>25</v>
      </c>
      <c r="I1224" s="73" t="s">
        <v>14</v>
      </c>
      <c r="J1224" s="73" t="s">
        <v>14</v>
      </c>
      <c r="K1224" s="83">
        <v>16.75</v>
      </c>
      <c r="L1224" s="157">
        <v>43</v>
      </c>
      <c r="M1224" s="158" t="s">
        <v>877</v>
      </c>
      <c r="N1224" s="158">
        <f>IF(Tabel3[[#This Row],[Uitvoerings-
momenten]]=0,0,Tabel3[[#This Row],[M2 vloer ]])</f>
        <v>16.75</v>
      </c>
      <c r="O122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4" s="152">
        <f>Tabel3[[#This Row],[M2 vloer ]]*Tabel3[[#This Row],[Uitvoerings-
momenten]]</f>
        <v>2160.75</v>
      </c>
      <c r="Q1224" s="166">
        <f>VLOOKUP(Tabel3[[#This Row],[Frequentie]],Transformatie!$B$4:$D$12,3,0)</f>
        <v>8</v>
      </c>
      <c r="R1224" s="26">
        <f>IF(Tabel3[[#This Row],[M2 op basis van uitvoeringsmomenten]]=0,0,VLOOKUP(Tabel3[[#This Row],[Ruimte categorie]],'4. Normen &amp; Tarieven'!$C$8:$L$27,Tabel3[[#This Row],[Transformatie]],0))</f>
        <v>90</v>
      </c>
      <c r="S1224" s="26"/>
      <c r="T1224" s="26"/>
      <c r="U1224" s="26"/>
      <c r="V1224" s="172">
        <f>IF(Tabel3[[#This Row],[Prestatienorm inschrijver]]=0,0,Tabel3[[#This Row],[M2 op basis van uitvoeringsmomenten]]/Tabel3[[#This Row],[Prestatienorm inschrijver]])</f>
        <v>24.008333333333333</v>
      </c>
      <c r="W1224" s="174">
        <f>Tabel3[[#This Row],[Aantal uur per jaar]]*$V$4</f>
        <v>24.008333333333333</v>
      </c>
      <c r="X1224" s="82"/>
    </row>
    <row r="1225" spans="1:24" ht="14.1" customHeight="1" x14ac:dyDescent="0.25">
      <c r="A1225" s="210" t="str">
        <f>_xlfn.CONCAT(Tabel3[[#This Row],[Locatie]],Tabel3[[#This Row],[Vloergroep]])</f>
        <v>BestuursbureauTapijt</v>
      </c>
      <c r="C1225" s="69" t="s">
        <v>548</v>
      </c>
      <c r="D1225" s="70" t="s">
        <v>814</v>
      </c>
      <c r="E1225" s="71" t="s">
        <v>69</v>
      </c>
      <c r="F1225" s="72"/>
      <c r="G1225" s="84" t="s">
        <v>35</v>
      </c>
      <c r="H1225" s="73" t="s">
        <v>25</v>
      </c>
      <c r="I1225" s="73" t="s">
        <v>14</v>
      </c>
      <c r="J1225" s="73" t="s">
        <v>14</v>
      </c>
      <c r="K1225" s="83">
        <v>16.75</v>
      </c>
      <c r="L1225" s="157">
        <v>43</v>
      </c>
      <c r="M1225" s="158" t="s">
        <v>877</v>
      </c>
      <c r="N1225" s="158">
        <f>IF(Tabel3[[#This Row],[Uitvoerings-
momenten]]=0,0,Tabel3[[#This Row],[M2 vloer ]])</f>
        <v>16.75</v>
      </c>
      <c r="O122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5" s="152">
        <f>Tabel3[[#This Row],[M2 vloer ]]*Tabel3[[#This Row],[Uitvoerings-
momenten]]</f>
        <v>2160.75</v>
      </c>
      <c r="Q1225" s="166">
        <f>VLOOKUP(Tabel3[[#This Row],[Frequentie]],Transformatie!$B$4:$D$12,3,0)</f>
        <v>8</v>
      </c>
      <c r="R1225" s="26">
        <f>IF(Tabel3[[#This Row],[M2 op basis van uitvoeringsmomenten]]=0,0,VLOOKUP(Tabel3[[#This Row],[Ruimte categorie]],'4. Normen &amp; Tarieven'!$C$8:$L$27,Tabel3[[#This Row],[Transformatie]],0))</f>
        <v>90</v>
      </c>
      <c r="S1225" s="26"/>
      <c r="T1225" s="26"/>
      <c r="U1225" s="26"/>
      <c r="V1225" s="172">
        <f>IF(Tabel3[[#This Row],[Prestatienorm inschrijver]]=0,0,Tabel3[[#This Row],[M2 op basis van uitvoeringsmomenten]]/Tabel3[[#This Row],[Prestatienorm inschrijver]])</f>
        <v>24.008333333333333</v>
      </c>
      <c r="W1225" s="174">
        <f>Tabel3[[#This Row],[Aantal uur per jaar]]*$V$4</f>
        <v>24.008333333333333</v>
      </c>
      <c r="X1225" s="82"/>
    </row>
    <row r="1226" spans="1:24" ht="14.1" customHeight="1" x14ac:dyDescent="0.25">
      <c r="A1226" s="210" t="str">
        <f>_xlfn.CONCAT(Tabel3[[#This Row],[Locatie]],Tabel3[[#This Row],[Vloergroep]])</f>
        <v>BestuursbureauTapijt</v>
      </c>
      <c r="C1226" s="69" t="s">
        <v>548</v>
      </c>
      <c r="D1226" s="70" t="s">
        <v>814</v>
      </c>
      <c r="E1226" s="71" t="s">
        <v>69</v>
      </c>
      <c r="F1226" s="72"/>
      <c r="G1226" s="84" t="s">
        <v>35</v>
      </c>
      <c r="H1226" s="73" t="s">
        <v>25</v>
      </c>
      <c r="I1226" s="73" t="s">
        <v>14</v>
      </c>
      <c r="J1226" s="73" t="s">
        <v>14</v>
      </c>
      <c r="K1226" s="83">
        <v>9.25</v>
      </c>
      <c r="L1226" s="157">
        <v>43</v>
      </c>
      <c r="M1226" s="158" t="s">
        <v>877</v>
      </c>
      <c r="N1226" s="158">
        <f>IF(Tabel3[[#This Row],[Uitvoerings-
momenten]]=0,0,Tabel3[[#This Row],[M2 vloer ]])</f>
        <v>9.25</v>
      </c>
      <c r="O122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6" s="152">
        <f>Tabel3[[#This Row],[M2 vloer ]]*Tabel3[[#This Row],[Uitvoerings-
momenten]]</f>
        <v>1193.25</v>
      </c>
      <c r="Q1226" s="166">
        <f>VLOOKUP(Tabel3[[#This Row],[Frequentie]],Transformatie!$B$4:$D$12,3,0)</f>
        <v>8</v>
      </c>
      <c r="R1226" s="26">
        <f>IF(Tabel3[[#This Row],[M2 op basis van uitvoeringsmomenten]]=0,0,VLOOKUP(Tabel3[[#This Row],[Ruimte categorie]],'4. Normen &amp; Tarieven'!$C$8:$L$27,Tabel3[[#This Row],[Transformatie]],0))</f>
        <v>90</v>
      </c>
      <c r="S1226" s="26"/>
      <c r="T1226" s="26"/>
      <c r="U1226" s="26"/>
      <c r="V1226" s="172">
        <f>IF(Tabel3[[#This Row],[Prestatienorm inschrijver]]=0,0,Tabel3[[#This Row],[M2 op basis van uitvoeringsmomenten]]/Tabel3[[#This Row],[Prestatienorm inschrijver]])</f>
        <v>13.258333333333333</v>
      </c>
      <c r="W1226" s="174">
        <f>Tabel3[[#This Row],[Aantal uur per jaar]]*$V$4</f>
        <v>13.258333333333333</v>
      </c>
      <c r="X1226" s="82"/>
    </row>
    <row r="1227" spans="1:24" ht="14.1" customHeight="1" x14ac:dyDescent="0.25">
      <c r="A1227" s="210" t="str">
        <f>_xlfn.CONCAT(Tabel3[[#This Row],[Locatie]],Tabel3[[#This Row],[Vloergroep]])</f>
        <v>BestuursbureauHarde vloer</v>
      </c>
      <c r="C1227" s="69" t="s">
        <v>548</v>
      </c>
      <c r="D1227" s="70" t="s">
        <v>814</v>
      </c>
      <c r="E1227" s="71" t="s">
        <v>69</v>
      </c>
      <c r="F1227" s="72"/>
      <c r="G1227" s="84" t="s">
        <v>558</v>
      </c>
      <c r="H1227" s="73" t="s">
        <v>762</v>
      </c>
      <c r="I1227" s="73" t="s">
        <v>559</v>
      </c>
      <c r="J1227" s="73" t="s">
        <v>902</v>
      </c>
      <c r="K1227" s="83">
        <v>5.75</v>
      </c>
      <c r="L1227" s="157">
        <v>40</v>
      </c>
      <c r="M1227" s="158" t="s">
        <v>872</v>
      </c>
      <c r="N1227" s="158">
        <f>IF(Tabel3[[#This Row],[Uitvoerings-
momenten]]=0,0,Tabel3[[#This Row],[M2 vloer ]])</f>
        <v>5.75</v>
      </c>
      <c r="O122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27" s="152">
        <f>Tabel3[[#This Row],[M2 vloer ]]*Tabel3[[#This Row],[Uitvoerings-
momenten]]</f>
        <v>11.5</v>
      </c>
      <c r="Q1227" s="166">
        <f>VLOOKUP(Tabel3[[#This Row],[Frequentie]],Transformatie!$B$4:$D$12,3,0)</f>
        <v>4</v>
      </c>
      <c r="R1227" s="26">
        <f>IF(Tabel3[[#This Row],[M2 op basis van uitvoeringsmomenten]]=0,0,VLOOKUP(Tabel3[[#This Row],[Ruimte categorie]],'4. Normen &amp; Tarieven'!$C$8:$L$27,Tabel3[[#This Row],[Transformatie]],0))</f>
        <v>100</v>
      </c>
      <c r="S1227" s="26"/>
      <c r="T1227" s="26"/>
      <c r="U1227" s="26"/>
      <c r="V1227" s="172">
        <f>IF(Tabel3[[#This Row],[Prestatienorm inschrijver]]=0,0,Tabel3[[#This Row],[M2 op basis van uitvoeringsmomenten]]/Tabel3[[#This Row],[Prestatienorm inschrijver]])</f>
        <v>0.115</v>
      </c>
      <c r="W1227" s="174">
        <f>Tabel3[[#This Row],[Aantal uur per jaar]]*$V$4</f>
        <v>0.115</v>
      </c>
      <c r="X1227" s="82"/>
    </row>
    <row r="1228" spans="1:24" ht="14.1" customHeight="1" x14ac:dyDescent="0.25">
      <c r="A1228" s="210" t="str">
        <f>_xlfn.CONCAT(Tabel3[[#This Row],[Locatie]],Tabel3[[#This Row],[Vloergroep]])</f>
        <v>BestuursbureauTapijt</v>
      </c>
      <c r="C1228" s="69" t="s">
        <v>548</v>
      </c>
      <c r="D1228" s="70" t="s">
        <v>814</v>
      </c>
      <c r="E1228" s="71" t="s">
        <v>69</v>
      </c>
      <c r="F1228" s="72"/>
      <c r="G1228" s="84" t="s">
        <v>19</v>
      </c>
      <c r="H1228" s="70" t="s">
        <v>761</v>
      </c>
      <c r="I1228" s="73" t="s">
        <v>14</v>
      </c>
      <c r="J1228" s="73" t="s">
        <v>14</v>
      </c>
      <c r="K1228" s="83">
        <v>54.5</v>
      </c>
      <c r="L1228" s="157">
        <v>43</v>
      </c>
      <c r="M1228" s="158" t="s">
        <v>877</v>
      </c>
      <c r="N1228" s="158">
        <f>IF(Tabel3[[#This Row],[Uitvoerings-
momenten]]=0,0,Tabel3[[#This Row],[M2 vloer ]])</f>
        <v>54.5</v>
      </c>
      <c r="O122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8" s="152">
        <f>Tabel3[[#This Row],[M2 vloer ]]*Tabel3[[#This Row],[Uitvoerings-
momenten]]</f>
        <v>7030.5</v>
      </c>
      <c r="Q1228" s="166">
        <f>VLOOKUP(Tabel3[[#This Row],[Frequentie]],Transformatie!$B$4:$D$12,3,0)</f>
        <v>8</v>
      </c>
      <c r="R1228" s="26">
        <f>IF(Tabel3[[#This Row],[M2 op basis van uitvoeringsmomenten]]=0,0,VLOOKUP(Tabel3[[#This Row],[Ruimte categorie]],'4. Normen &amp; Tarieven'!$C$8:$L$27,Tabel3[[#This Row],[Transformatie]],0))</f>
        <v>90</v>
      </c>
      <c r="S1228" s="26"/>
      <c r="T1228" s="26"/>
      <c r="U1228" s="26"/>
      <c r="V1228" s="172">
        <f>IF(Tabel3[[#This Row],[Prestatienorm inschrijver]]=0,0,Tabel3[[#This Row],[M2 op basis van uitvoeringsmomenten]]/Tabel3[[#This Row],[Prestatienorm inschrijver]])</f>
        <v>78.11666666666666</v>
      </c>
      <c r="W1228" s="174">
        <f>Tabel3[[#This Row],[Aantal uur per jaar]]*$V$4</f>
        <v>78.11666666666666</v>
      </c>
      <c r="X1228" s="82"/>
    </row>
    <row r="1229" spans="1:24" ht="14.1" customHeight="1" x14ac:dyDescent="0.25">
      <c r="A1229" s="210" t="str">
        <f>_xlfn.CONCAT(Tabel3[[#This Row],[Locatie]],Tabel3[[#This Row],[Vloergroep]])</f>
        <v>BestuursbureauTapijt</v>
      </c>
      <c r="C1229" s="69" t="s">
        <v>548</v>
      </c>
      <c r="D1229" s="70" t="s">
        <v>814</v>
      </c>
      <c r="E1229" s="71" t="s">
        <v>69</v>
      </c>
      <c r="F1229" s="72"/>
      <c r="G1229" s="84" t="s">
        <v>35</v>
      </c>
      <c r="H1229" s="84" t="s">
        <v>25</v>
      </c>
      <c r="I1229" s="73" t="s">
        <v>14</v>
      </c>
      <c r="J1229" s="73" t="s">
        <v>14</v>
      </c>
      <c r="K1229" s="83">
        <v>18</v>
      </c>
      <c r="L1229" s="157">
        <v>43</v>
      </c>
      <c r="M1229" s="158" t="s">
        <v>877</v>
      </c>
      <c r="N1229" s="158">
        <f>IF(Tabel3[[#This Row],[Uitvoerings-
momenten]]=0,0,Tabel3[[#This Row],[M2 vloer ]])</f>
        <v>18</v>
      </c>
      <c r="O122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9" s="152">
        <f>Tabel3[[#This Row],[M2 vloer ]]*Tabel3[[#This Row],[Uitvoerings-
momenten]]</f>
        <v>2322</v>
      </c>
      <c r="Q1229" s="166">
        <f>VLOOKUP(Tabel3[[#This Row],[Frequentie]],Transformatie!$B$4:$D$12,3,0)</f>
        <v>8</v>
      </c>
      <c r="R1229" s="26">
        <f>IF(Tabel3[[#This Row],[M2 op basis van uitvoeringsmomenten]]=0,0,VLOOKUP(Tabel3[[#This Row],[Ruimte categorie]],'4. Normen &amp; Tarieven'!$C$8:$L$27,Tabel3[[#This Row],[Transformatie]],0))</f>
        <v>90</v>
      </c>
      <c r="S1229" s="26"/>
      <c r="T1229" s="26"/>
      <c r="U1229" s="26"/>
      <c r="V1229" s="172">
        <f>IF(Tabel3[[#This Row],[Prestatienorm inschrijver]]=0,0,Tabel3[[#This Row],[M2 op basis van uitvoeringsmomenten]]/Tabel3[[#This Row],[Prestatienorm inschrijver]])</f>
        <v>25.8</v>
      </c>
      <c r="W1229" s="174">
        <f>Tabel3[[#This Row],[Aantal uur per jaar]]*$V$4</f>
        <v>25.8</v>
      </c>
      <c r="X1229" s="82"/>
    </row>
    <row r="1230" spans="1:24" ht="14.1" customHeight="1" x14ac:dyDescent="0.25">
      <c r="A1230" s="210" t="str">
        <f>_xlfn.CONCAT(Tabel3[[#This Row],[Locatie]],Tabel3[[#This Row],[Vloergroep]])</f>
        <v>BestuursbureauTapijt</v>
      </c>
      <c r="C1230" s="69" t="s">
        <v>548</v>
      </c>
      <c r="D1230" s="70" t="s">
        <v>814</v>
      </c>
      <c r="E1230" s="71" t="s">
        <v>69</v>
      </c>
      <c r="F1230" s="72"/>
      <c r="G1230" s="84" t="s">
        <v>35</v>
      </c>
      <c r="H1230" s="84" t="s">
        <v>25</v>
      </c>
      <c r="I1230" s="73" t="s">
        <v>14</v>
      </c>
      <c r="J1230" s="73" t="s">
        <v>14</v>
      </c>
      <c r="K1230" s="83">
        <v>32.5</v>
      </c>
      <c r="L1230" s="157">
        <v>43</v>
      </c>
      <c r="M1230" s="158" t="s">
        <v>877</v>
      </c>
      <c r="N1230" s="158">
        <f>IF(Tabel3[[#This Row],[Uitvoerings-
momenten]]=0,0,Tabel3[[#This Row],[M2 vloer ]])</f>
        <v>32.5</v>
      </c>
      <c r="O123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0" s="152">
        <f>Tabel3[[#This Row],[M2 vloer ]]*Tabel3[[#This Row],[Uitvoerings-
momenten]]</f>
        <v>4192.5</v>
      </c>
      <c r="Q1230" s="166">
        <f>VLOOKUP(Tabel3[[#This Row],[Frequentie]],Transformatie!$B$4:$D$12,3,0)</f>
        <v>8</v>
      </c>
      <c r="R1230" s="26">
        <f>IF(Tabel3[[#This Row],[M2 op basis van uitvoeringsmomenten]]=0,0,VLOOKUP(Tabel3[[#This Row],[Ruimte categorie]],'4. Normen &amp; Tarieven'!$C$8:$L$27,Tabel3[[#This Row],[Transformatie]],0))</f>
        <v>90</v>
      </c>
      <c r="S1230" s="26"/>
      <c r="T1230" s="26"/>
      <c r="U1230" s="26"/>
      <c r="V1230" s="172">
        <f>IF(Tabel3[[#This Row],[Prestatienorm inschrijver]]=0,0,Tabel3[[#This Row],[M2 op basis van uitvoeringsmomenten]]/Tabel3[[#This Row],[Prestatienorm inschrijver]])</f>
        <v>46.583333333333336</v>
      </c>
      <c r="W1230" s="174">
        <f>Tabel3[[#This Row],[Aantal uur per jaar]]*$V$4</f>
        <v>46.583333333333336</v>
      </c>
      <c r="X1230" s="82"/>
    </row>
    <row r="1231" spans="1:24" ht="14.1" customHeight="1" x14ac:dyDescent="0.25">
      <c r="A1231" s="210" t="str">
        <f>_xlfn.CONCAT(Tabel3[[#This Row],[Locatie]],Tabel3[[#This Row],[Vloergroep]])</f>
        <v>BestuursbureauTapijt</v>
      </c>
      <c r="C1231" s="69" t="s">
        <v>548</v>
      </c>
      <c r="D1231" s="70" t="s">
        <v>814</v>
      </c>
      <c r="E1231" s="71" t="s">
        <v>69</v>
      </c>
      <c r="F1231" s="72"/>
      <c r="G1231" s="84" t="s">
        <v>35</v>
      </c>
      <c r="H1231" s="84" t="s">
        <v>25</v>
      </c>
      <c r="I1231" s="73" t="s">
        <v>14</v>
      </c>
      <c r="J1231" s="73" t="s">
        <v>14</v>
      </c>
      <c r="K1231" s="83">
        <v>16</v>
      </c>
      <c r="L1231" s="157">
        <v>43</v>
      </c>
      <c r="M1231" s="158" t="s">
        <v>877</v>
      </c>
      <c r="N1231" s="158">
        <f>IF(Tabel3[[#This Row],[Uitvoerings-
momenten]]=0,0,Tabel3[[#This Row],[M2 vloer ]])</f>
        <v>16</v>
      </c>
      <c r="O123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1" s="152">
        <f>Tabel3[[#This Row],[M2 vloer ]]*Tabel3[[#This Row],[Uitvoerings-
momenten]]</f>
        <v>2064</v>
      </c>
      <c r="Q1231" s="166">
        <f>VLOOKUP(Tabel3[[#This Row],[Frequentie]],Transformatie!$B$4:$D$12,3,0)</f>
        <v>8</v>
      </c>
      <c r="R1231" s="26">
        <f>IF(Tabel3[[#This Row],[M2 op basis van uitvoeringsmomenten]]=0,0,VLOOKUP(Tabel3[[#This Row],[Ruimte categorie]],'4. Normen &amp; Tarieven'!$C$8:$L$27,Tabel3[[#This Row],[Transformatie]],0))</f>
        <v>90</v>
      </c>
      <c r="S1231" s="26"/>
      <c r="T1231" s="26"/>
      <c r="U1231" s="26"/>
      <c r="V1231" s="172">
        <f>IF(Tabel3[[#This Row],[Prestatienorm inschrijver]]=0,0,Tabel3[[#This Row],[M2 op basis van uitvoeringsmomenten]]/Tabel3[[#This Row],[Prestatienorm inschrijver]])</f>
        <v>22.933333333333334</v>
      </c>
      <c r="W1231" s="174">
        <f>Tabel3[[#This Row],[Aantal uur per jaar]]*$V$4</f>
        <v>22.933333333333334</v>
      </c>
      <c r="X1231" s="82"/>
    </row>
    <row r="1232" spans="1:24" ht="14.1" customHeight="1" x14ac:dyDescent="0.25">
      <c r="A1232" s="210" t="str">
        <f>_xlfn.CONCAT(Tabel3[[#This Row],[Locatie]],Tabel3[[#This Row],[Vloergroep]])</f>
        <v>BestuursbureauTapijt</v>
      </c>
      <c r="C1232" s="69" t="s">
        <v>548</v>
      </c>
      <c r="D1232" s="70" t="s">
        <v>814</v>
      </c>
      <c r="E1232" s="71" t="s">
        <v>69</v>
      </c>
      <c r="F1232" s="72"/>
      <c r="G1232" s="84" t="s">
        <v>35</v>
      </c>
      <c r="H1232" s="84" t="s">
        <v>25</v>
      </c>
      <c r="I1232" s="73" t="s">
        <v>14</v>
      </c>
      <c r="J1232" s="73" t="s">
        <v>14</v>
      </c>
      <c r="K1232" s="83">
        <v>16</v>
      </c>
      <c r="L1232" s="157">
        <v>43</v>
      </c>
      <c r="M1232" s="158" t="s">
        <v>877</v>
      </c>
      <c r="N1232" s="158">
        <f>IF(Tabel3[[#This Row],[Uitvoerings-
momenten]]=0,0,Tabel3[[#This Row],[M2 vloer ]])</f>
        <v>16</v>
      </c>
      <c r="O123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2" s="152">
        <f>Tabel3[[#This Row],[M2 vloer ]]*Tabel3[[#This Row],[Uitvoerings-
momenten]]</f>
        <v>2064</v>
      </c>
      <c r="Q1232" s="166">
        <f>VLOOKUP(Tabel3[[#This Row],[Frequentie]],Transformatie!$B$4:$D$12,3,0)</f>
        <v>8</v>
      </c>
      <c r="R1232" s="26">
        <f>IF(Tabel3[[#This Row],[M2 op basis van uitvoeringsmomenten]]=0,0,VLOOKUP(Tabel3[[#This Row],[Ruimte categorie]],'4. Normen &amp; Tarieven'!$C$8:$L$27,Tabel3[[#This Row],[Transformatie]],0))</f>
        <v>90</v>
      </c>
      <c r="S1232" s="26"/>
      <c r="T1232" s="26"/>
      <c r="U1232" s="26"/>
      <c r="V1232" s="172">
        <f>IF(Tabel3[[#This Row],[Prestatienorm inschrijver]]=0,0,Tabel3[[#This Row],[M2 op basis van uitvoeringsmomenten]]/Tabel3[[#This Row],[Prestatienorm inschrijver]])</f>
        <v>22.933333333333334</v>
      </c>
      <c r="W1232" s="174">
        <f>Tabel3[[#This Row],[Aantal uur per jaar]]*$V$4</f>
        <v>22.933333333333334</v>
      </c>
      <c r="X1232" s="82"/>
    </row>
    <row r="1233" spans="1:24" ht="14.1" customHeight="1" x14ac:dyDescent="0.25">
      <c r="A1233" s="210" t="str">
        <f>_xlfn.CONCAT(Tabel3[[#This Row],[Locatie]],Tabel3[[#This Row],[Vloergroep]])</f>
        <v>BestuursbureauTapijt</v>
      </c>
      <c r="C1233" s="85" t="s">
        <v>548</v>
      </c>
      <c r="D1233" s="86" t="s">
        <v>814</v>
      </c>
      <c r="E1233" s="87" t="s">
        <v>69</v>
      </c>
      <c r="F1233" s="88"/>
      <c r="G1233" s="89" t="s">
        <v>560</v>
      </c>
      <c r="H1233" s="89" t="s">
        <v>25</v>
      </c>
      <c r="I1233" s="90" t="s">
        <v>14</v>
      </c>
      <c r="J1233" s="73" t="s">
        <v>14</v>
      </c>
      <c r="K1233" s="91">
        <v>24.75</v>
      </c>
      <c r="L1233" s="157">
        <v>43</v>
      </c>
      <c r="M1233" s="158" t="s">
        <v>877</v>
      </c>
      <c r="N1233" s="195">
        <f>IF(Tabel3[[#This Row],[Uitvoerings-
momenten]]=0,0,Tabel3[[#This Row],[M2 vloer ]])</f>
        <v>24.75</v>
      </c>
      <c r="O1233" s="87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3" s="153">
        <f>Tabel3[[#This Row],[M2 vloer ]]*Tabel3[[#This Row],[Uitvoerings-
momenten]]</f>
        <v>3192.75</v>
      </c>
      <c r="Q1233" s="167">
        <f>VLOOKUP(Tabel3[[#This Row],[Frequentie]],Transformatie!$B$4:$D$12,3,0)</f>
        <v>8</v>
      </c>
      <c r="R1233" s="92">
        <f>IF(Tabel3[[#This Row],[M2 op basis van uitvoeringsmomenten]]=0,0,VLOOKUP(Tabel3[[#This Row],[Ruimte categorie]],'4. Normen &amp; Tarieven'!$C$8:$L$27,Tabel3[[#This Row],[Transformatie]],0))</f>
        <v>90</v>
      </c>
      <c r="S1233" s="92"/>
      <c r="T1233" s="92"/>
      <c r="U1233" s="92"/>
      <c r="V1233" s="172">
        <f>IF(Tabel3[[#This Row],[Prestatienorm inschrijver]]=0,0,Tabel3[[#This Row],[M2 op basis van uitvoeringsmomenten]]/Tabel3[[#This Row],[Prestatienorm inschrijver]])</f>
        <v>35.475000000000001</v>
      </c>
      <c r="W1233" s="174">
        <f>Tabel3[[#This Row],[Aantal uur per jaar]]*$V$4</f>
        <v>35.475000000000001</v>
      </c>
      <c r="X1233" s="93"/>
    </row>
    <row r="1234" spans="1:24" ht="14.1" customHeight="1" x14ac:dyDescent="0.25">
      <c r="C1234" s="20"/>
      <c r="D1234" s="20"/>
      <c r="E1234" s="21"/>
      <c r="F1234" s="22"/>
      <c r="G1234" s="23"/>
      <c r="H1234" s="23"/>
      <c r="K1234" s="24"/>
      <c r="M1234" s="27"/>
      <c r="N1234" s="27"/>
      <c r="R1234" s="25"/>
      <c r="S1234" s="25"/>
      <c r="T1234" s="25"/>
      <c r="U1234" s="25"/>
      <c r="V1234" s="25"/>
      <c r="W1234" s="25"/>
      <c r="X1234" s="19"/>
    </row>
    <row r="1235" spans="1:24" ht="14.1" customHeight="1" x14ac:dyDescent="0.25">
      <c r="C1235" s="20"/>
      <c r="D1235" s="20"/>
      <c r="E1235" s="21"/>
      <c r="F1235" s="22"/>
      <c r="G1235" s="23"/>
      <c r="H1235" s="23"/>
      <c r="K1235" s="28"/>
      <c r="L1235" s="163"/>
      <c r="M1235" s="160"/>
      <c r="N1235" s="160"/>
      <c r="O1235" s="25"/>
      <c r="P1235" s="155"/>
      <c r="Q1235" s="169"/>
      <c r="R1235" s="25"/>
      <c r="S1235" s="25"/>
      <c r="T1235" s="25"/>
      <c r="U1235" s="25"/>
      <c r="V1235" s="25"/>
      <c r="W1235" s="25"/>
      <c r="X1235" s="19"/>
    </row>
    <row r="1236" spans="1:24" ht="14.1" customHeight="1" x14ac:dyDescent="0.25">
      <c r="C1236" s="20"/>
      <c r="D1236" s="20"/>
      <c r="E1236" s="21"/>
      <c r="F1236" s="22"/>
      <c r="G1236" s="23"/>
      <c r="H1236" s="23"/>
      <c r="K1236" s="24"/>
      <c r="M1236" s="27"/>
      <c r="N1236" s="27"/>
      <c r="R1236" s="25"/>
      <c r="S1236" s="25"/>
      <c r="T1236" s="25"/>
      <c r="U1236" s="25"/>
      <c r="V1236" s="25"/>
      <c r="W1236" s="25"/>
      <c r="X1236" s="19"/>
    </row>
    <row r="1237" spans="1:24" ht="14.1" customHeight="1" x14ac:dyDescent="0.25">
      <c r="C1237" s="20"/>
      <c r="D1237" s="20"/>
      <c r="E1237" s="21"/>
      <c r="F1237" s="22"/>
      <c r="G1237" s="23"/>
      <c r="H1237" s="23"/>
      <c r="K1237" s="24"/>
      <c r="M1237" s="27"/>
      <c r="N1237" s="27"/>
      <c r="R1237" s="25"/>
      <c r="S1237" s="25"/>
      <c r="T1237" s="25"/>
      <c r="U1237" s="25"/>
      <c r="V1237" s="25"/>
      <c r="W1237" s="25"/>
      <c r="X1237" s="19"/>
    </row>
    <row r="1238" spans="1:24" ht="14.1" customHeight="1" x14ac:dyDescent="0.25">
      <c r="C1238" s="20"/>
      <c r="D1238" s="20"/>
      <c r="E1238" s="21"/>
      <c r="F1238" s="22"/>
      <c r="G1238" s="23"/>
      <c r="H1238" s="23"/>
      <c r="K1238" s="24"/>
      <c r="M1238" s="27"/>
      <c r="N1238" s="27"/>
      <c r="R1238" s="25"/>
      <c r="S1238" s="25"/>
      <c r="T1238" s="25"/>
      <c r="U1238" s="25"/>
      <c r="V1238" s="25"/>
      <c r="W1238" s="25"/>
      <c r="X1238" s="19"/>
    </row>
    <row r="1239" spans="1:24" ht="14.1" customHeight="1" x14ac:dyDescent="0.25">
      <c r="C1239" s="20"/>
      <c r="D1239" s="20"/>
      <c r="E1239" s="21"/>
      <c r="F1239" s="22"/>
      <c r="G1239" s="23"/>
      <c r="H1239" s="23"/>
      <c r="K1239" s="24"/>
      <c r="M1239" s="27"/>
      <c r="N1239" s="27"/>
      <c r="R1239" s="25"/>
      <c r="S1239" s="25"/>
      <c r="T1239" s="25"/>
      <c r="U1239" s="25"/>
      <c r="V1239" s="25"/>
      <c r="W1239" s="25"/>
      <c r="X1239" s="19"/>
    </row>
    <row r="1240" spans="1:24" ht="14.1" customHeight="1" x14ac:dyDescent="0.25">
      <c r="C1240" s="20"/>
      <c r="D1240" s="20"/>
      <c r="E1240" s="21"/>
      <c r="F1240" s="22"/>
      <c r="G1240" s="23"/>
      <c r="H1240" s="23"/>
      <c r="K1240" s="24"/>
      <c r="M1240" s="27"/>
      <c r="N1240" s="27"/>
      <c r="R1240" s="25"/>
      <c r="S1240" s="25"/>
      <c r="T1240" s="25"/>
      <c r="U1240" s="25"/>
      <c r="V1240" s="25"/>
      <c r="W1240" s="25"/>
      <c r="X1240" s="19"/>
    </row>
    <row r="1241" spans="1:24" ht="14.1" customHeight="1" x14ac:dyDescent="0.25">
      <c r="C1241" s="20"/>
      <c r="D1241" s="20"/>
      <c r="E1241" s="21"/>
      <c r="F1241" s="22"/>
      <c r="G1241" s="23"/>
      <c r="H1241" s="23"/>
      <c r="K1241" s="24"/>
      <c r="M1241" s="27"/>
      <c r="N1241" s="27"/>
      <c r="R1241" s="25"/>
      <c r="S1241" s="25"/>
      <c r="T1241" s="25"/>
      <c r="U1241" s="25"/>
      <c r="V1241" s="25"/>
      <c r="W1241" s="25"/>
      <c r="X1241" s="19"/>
    </row>
    <row r="1242" spans="1:24" ht="14.1" customHeight="1" x14ac:dyDescent="0.25">
      <c r="C1242" s="20"/>
      <c r="D1242" s="20"/>
      <c r="E1242" s="21"/>
      <c r="F1242" s="22"/>
      <c r="G1242" s="23"/>
      <c r="H1242" s="23"/>
      <c r="K1242" s="24"/>
      <c r="M1242" s="27"/>
      <c r="N1242" s="27"/>
      <c r="R1242" s="25"/>
      <c r="S1242" s="25"/>
      <c r="T1242" s="25"/>
      <c r="U1242" s="25"/>
      <c r="V1242" s="25"/>
      <c r="W1242" s="25"/>
      <c r="X1242" s="19"/>
    </row>
    <row r="1243" spans="1:24" ht="14.1" customHeight="1" x14ac:dyDescent="0.25">
      <c r="C1243" s="20"/>
      <c r="D1243" s="20"/>
      <c r="E1243" s="21"/>
      <c r="F1243" s="22"/>
      <c r="G1243" s="23"/>
      <c r="H1243" s="23"/>
      <c r="K1243" s="24"/>
      <c r="M1243" s="27"/>
      <c r="N1243" s="27"/>
      <c r="R1243" s="25"/>
      <c r="S1243" s="25"/>
      <c r="T1243" s="25"/>
      <c r="U1243" s="25"/>
      <c r="V1243" s="25"/>
      <c r="W1243" s="25"/>
      <c r="X1243" s="19"/>
    </row>
    <row r="1244" spans="1:24" ht="14.1" customHeight="1" x14ac:dyDescent="0.25">
      <c r="C1244" s="20"/>
      <c r="D1244" s="20"/>
      <c r="E1244" s="21"/>
      <c r="F1244" s="22"/>
      <c r="G1244" s="23"/>
      <c r="H1244" s="23"/>
      <c r="K1244" s="24"/>
      <c r="M1244" s="27"/>
      <c r="N1244" s="27"/>
      <c r="R1244" s="25"/>
      <c r="S1244" s="25"/>
      <c r="T1244" s="25"/>
      <c r="U1244" s="25"/>
      <c r="V1244" s="25"/>
      <c r="W1244" s="25"/>
      <c r="X1244" s="19"/>
    </row>
    <row r="1245" spans="1:24" ht="14.1" customHeight="1" x14ac:dyDescent="0.25">
      <c r="C1245" s="20"/>
      <c r="D1245" s="20"/>
      <c r="E1245" s="21"/>
      <c r="F1245" s="22"/>
      <c r="G1245" s="23"/>
      <c r="H1245" s="23"/>
      <c r="K1245" s="24"/>
      <c r="M1245" s="27"/>
      <c r="N1245" s="27"/>
      <c r="R1245" s="25"/>
      <c r="S1245" s="25"/>
      <c r="T1245" s="25"/>
      <c r="U1245" s="25"/>
      <c r="V1245" s="25"/>
      <c r="W1245" s="25"/>
      <c r="X1245" s="19"/>
    </row>
    <row r="1246" spans="1:24" ht="14.1" customHeight="1" x14ac:dyDescent="0.25">
      <c r="C1246" s="20"/>
      <c r="D1246" s="20"/>
      <c r="E1246" s="21"/>
      <c r="F1246" s="22"/>
      <c r="G1246" s="23"/>
      <c r="H1246" s="23"/>
      <c r="K1246" s="24"/>
      <c r="M1246" s="27"/>
      <c r="N1246" s="27"/>
      <c r="R1246" s="25"/>
      <c r="S1246" s="25"/>
      <c r="T1246" s="25"/>
      <c r="U1246" s="25"/>
      <c r="V1246" s="25"/>
      <c r="W1246" s="25"/>
      <c r="X1246" s="19"/>
    </row>
    <row r="1247" spans="1:24" ht="14.1" customHeight="1" x14ac:dyDescent="0.25">
      <c r="C1247" s="20"/>
      <c r="D1247" s="20"/>
      <c r="E1247" s="21"/>
      <c r="F1247" s="22"/>
      <c r="G1247" s="23"/>
      <c r="H1247" s="23"/>
      <c r="K1247" s="24"/>
      <c r="M1247" s="27"/>
      <c r="N1247" s="27"/>
      <c r="R1247" s="25"/>
      <c r="S1247" s="25"/>
      <c r="T1247" s="25"/>
      <c r="U1247" s="25"/>
      <c r="V1247" s="25"/>
      <c r="W1247" s="25"/>
      <c r="X1247" s="19"/>
    </row>
    <row r="1248" spans="1:24" ht="14.1" customHeight="1" x14ac:dyDescent="0.25">
      <c r="C1248" s="20"/>
      <c r="D1248" s="20"/>
      <c r="E1248" s="21"/>
      <c r="F1248" s="22"/>
      <c r="G1248" s="23"/>
      <c r="H1248" s="23"/>
      <c r="K1248" s="24"/>
      <c r="M1248" s="27"/>
      <c r="N1248" s="27"/>
      <c r="R1248" s="25"/>
      <c r="S1248" s="25"/>
      <c r="T1248" s="25"/>
      <c r="U1248" s="25"/>
      <c r="V1248" s="25"/>
      <c r="W1248" s="25"/>
      <c r="X1248" s="19"/>
    </row>
    <row r="1249" spans="3:24" ht="14.1" customHeight="1" x14ac:dyDescent="0.25">
      <c r="C1249" s="20"/>
      <c r="D1249" s="20"/>
      <c r="E1249" s="21"/>
      <c r="F1249" s="22"/>
      <c r="G1249" s="23"/>
      <c r="H1249" s="23"/>
      <c r="K1249" s="24"/>
      <c r="M1249" s="27"/>
      <c r="N1249" s="27"/>
      <c r="R1249" s="25"/>
      <c r="S1249" s="25"/>
      <c r="T1249" s="25"/>
      <c r="U1249" s="25"/>
      <c r="V1249" s="25"/>
      <c r="W1249" s="25"/>
      <c r="X1249" s="19"/>
    </row>
    <row r="1250" spans="3:24" ht="14.1" customHeight="1" x14ac:dyDescent="0.25">
      <c r="C1250" s="20"/>
      <c r="D1250" s="20"/>
      <c r="E1250" s="21"/>
      <c r="F1250" s="22"/>
      <c r="G1250" s="23"/>
      <c r="H1250" s="23"/>
      <c r="K1250" s="24"/>
      <c r="M1250" s="27"/>
      <c r="N1250" s="27"/>
      <c r="R1250" s="25"/>
      <c r="S1250" s="25"/>
      <c r="T1250" s="25"/>
      <c r="U1250" s="25"/>
      <c r="V1250" s="25"/>
      <c r="W1250" s="25"/>
      <c r="X1250" s="19"/>
    </row>
    <row r="1251" spans="3:24" ht="14.1" customHeight="1" x14ac:dyDescent="0.25">
      <c r="C1251" s="20"/>
      <c r="D1251" s="20"/>
      <c r="E1251" s="21"/>
      <c r="F1251" s="22"/>
      <c r="G1251" s="23"/>
      <c r="H1251" s="23"/>
      <c r="K1251" s="24"/>
      <c r="M1251" s="27"/>
      <c r="N1251" s="27"/>
      <c r="R1251" s="25"/>
      <c r="S1251" s="25"/>
      <c r="T1251" s="25"/>
      <c r="U1251" s="25"/>
      <c r="V1251" s="25"/>
      <c r="W1251" s="25"/>
      <c r="X1251" s="19"/>
    </row>
    <row r="1252" spans="3:24" ht="14.1" customHeight="1" x14ac:dyDescent="0.25">
      <c r="C1252" s="20"/>
      <c r="D1252" s="20"/>
      <c r="E1252" s="21"/>
      <c r="F1252" s="22"/>
      <c r="G1252" s="23"/>
      <c r="H1252" s="23"/>
      <c r="K1252" s="24"/>
      <c r="M1252" s="27"/>
      <c r="N1252" s="27"/>
      <c r="R1252" s="25"/>
      <c r="S1252" s="25"/>
      <c r="T1252" s="25"/>
      <c r="U1252" s="25"/>
      <c r="V1252" s="25"/>
      <c r="W1252" s="25"/>
      <c r="X1252" s="19"/>
    </row>
    <row r="1253" spans="3:24" ht="14.1" customHeight="1" x14ac:dyDescent="0.25">
      <c r="C1253" s="20"/>
      <c r="D1253" s="20"/>
      <c r="E1253" s="21"/>
      <c r="F1253" s="22"/>
      <c r="G1253" s="23"/>
      <c r="H1253" s="23"/>
      <c r="K1253" s="24"/>
      <c r="M1253" s="27"/>
      <c r="N1253" s="27"/>
      <c r="R1253" s="25"/>
      <c r="S1253" s="25"/>
      <c r="T1253" s="25"/>
      <c r="U1253" s="25"/>
      <c r="V1253" s="25"/>
      <c r="W1253" s="25"/>
      <c r="X1253" s="19"/>
    </row>
    <row r="1254" spans="3:24" ht="14.1" customHeight="1" x14ac:dyDescent="0.25">
      <c r="C1254" s="20"/>
      <c r="D1254" s="20"/>
      <c r="E1254" s="21"/>
      <c r="F1254" s="22"/>
      <c r="G1254" s="23"/>
      <c r="H1254" s="23"/>
      <c r="K1254" s="24"/>
      <c r="M1254" s="27"/>
      <c r="N1254" s="27"/>
      <c r="R1254" s="25"/>
      <c r="S1254" s="25"/>
      <c r="T1254" s="25"/>
      <c r="U1254" s="25"/>
      <c r="V1254" s="25"/>
      <c r="W1254" s="25"/>
      <c r="X1254" s="19"/>
    </row>
    <row r="1255" spans="3:24" ht="14.1" customHeight="1" x14ac:dyDescent="0.25">
      <c r="C1255" s="20"/>
      <c r="D1255" s="20"/>
      <c r="E1255" s="21"/>
      <c r="F1255" s="22"/>
      <c r="G1255" s="23"/>
      <c r="H1255" s="23"/>
      <c r="K1255" s="24"/>
      <c r="M1255" s="27"/>
      <c r="N1255" s="27"/>
      <c r="R1255" s="25"/>
      <c r="S1255" s="25"/>
      <c r="T1255" s="25"/>
      <c r="U1255" s="25"/>
      <c r="V1255" s="25"/>
      <c r="W1255" s="25"/>
      <c r="X1255" s="19"/>
    </row>
    <row r="1256" spans="3:24" ht="14.1" customHeight="1" x14ac:dyDescent="0.25">
      <c r="C1256" s="20"/>
      <c r="D1256" s="20"/>
      <c r="E1256" s="21"/>
      <c r="F1256" s="22"/>
      <c r="G1256" s="23"/>
      <c r="H1256" s="23"/>
      <c r="K1256" s="24"/>
      <c r="M1256" s="27"/>
      <c r="N1256" s="27"/>
      <c r="R1256" s="25"/>
      <c r="S1256" s="25"/>
      <c r="T1256" s="25"/>
      <c r="U1256" s="25"/>
      <c r="V1256" s="25"/>
      <c r="W1256" s="25"/>
      <c r="X1256" s="19"/>
    </row>
    <row r="1257" spans="3:24" ht="14.1" customHeight="1" x14ac:dyDescent="0.25">
      <c r="C1257" s="20"/>
      <c r="D1257" s="20"/>
      <c r="E1257" s="21"/>
      <c r="F1257" s="22"/>
      <c r="G1257" s="23"/>
      <c r="H1257" s="23"/>
      <c r="K1257" s="24"/>
      <c r="M1257" s="27"/>
      <c r="N1257" s="27"/>
      <c r="R1257" s="25"/>
      <c r="S1257" s="25"/>
      <c r="T1257" s="25"/>
      <c r="U1257" s="25"/>
      <c r="V1257" s="25"/>
      <c r="W1257" s="25"/>
      <c r="X1257" s="19"/>
    </row>
    <row r="1258" spans="3:24" ht="14.1" customHeight="1" x14ac:dyDescent="0.25">
      <c r="C1258" s="20"/>
      <c r="D1258" s="20"/>
      <c r="E1258" s="21"/>
      <c r="F1258" s="22"/>
      <c r="G1258" s="23"/>
      <c r="H1258" s="23"/>
      <c r="K1258" s="24"/>
      <c r="M1258" s="27"/>
      <c r="N1258" s="27"/>
      <c r="R1258" s="25"/>
      <c r="S1258" s="25"/>
      <c r="T1258" s="25"/>
      <c r="U1258" s="25"/>
      <c r="V1258" s="25"/>
      <c r="W1258" s="25"/>
      <c r="X1258" s="19"/>
    </row>
    <row r="1259" spans="3:24" ht="14.1" customHeight="1" x14ac:dyDescent="0.25">
      <c r="C1259" s="20"/>
      <c r="D1259" s="20"/>
      <c r="E1259" s="21"/>
      <c r="F1259" s="22"/>
      <c r="G1259" s="23"/>
      <c r="H1259" s="23"/>
      <c r="K1259" s="24"/>
      <c r="M1259" s="27"/>
      <c r="N1259" s="27"/>
      <c r="R1259" s="25"/>
      <c r="S1259" s="25"/>
      <c r="T1259" s="25"/>
      <c r="U1259" s="25"/>
      <c r="V1259" s="25"/>
      <c r="W1259" s="25"/>
      <c r="X1259" s="19"/>
    </row>
    <row r="1260" spans="3:24" ht="14.1" customHeight="1" x14ac:dyDescent="0.25">
      <c r="C1260" s="20"/>
      <c r="D1260" s="20"/>
      <c r="E1260" s="21"/>
      <c r="F1260" s="22"/>
      <c r="G1260" s="23"/>
      <c r="H1260" s="23"/>
      <c r="K1260" s="24"/>
      <c r="M1260" s="27"/>
      <c r="N1260" s="27"/>
      <c r="R1260" s="25"/>
      <c r="S1260" s="25"/>
      <c r="T1260" s="25"/>
      <c r="U1260" s="25"/>
      <c r="V1260" s="25"/>
      <c r="W1260" s="25"/>
      <c r="X1260" s="19"/>
    </row>
    <row r="1261" spans="3:24" ht="14.1" customHeight="1" x14ac:dyDescent="0.25">
      <c r="C1261" s="20"/>
      <c r="D1261" s="20"/>
      <c r="E1261" s="21"/>
      <c r="F1261" s="22"/>
      <c r="G1261" s="23"/>
      <c r="H1261" s="23"/>
      <c r="K1261" s="24"/>
      <c r="M1261" s="27"/>
      <c r="N1261" s="27"/>
      <c r="R1261" s="25"/>
      <c r="S1261" s="25"/>
      <c r="T1261" s="25"/>
      <c r="U1261" s="25"/>
      <c r="V1261" s="25"/>
      <c r="W1261" s="25"/>
      <c r="X1261" s="19"/>
    </row>
    <row r="1262" spans="3:24" ht="14.1" customHeight="1" x14ac:dyDescent="0.25">
      <c r="C1262" s="20"/>
      <c r="D1262" s="20"/>
      <c r="E1262" s="21"/>
      <c r="F1262" s="22"/>
      <c r="G1262" s="23"/>
      <c r="H1262" s="23"/>
      <c r="K1262" s="24"/>
      <c r="M1262" s="27"/>
      <c r="N1262" s="27"/>
      <c r="R1262" s="25"/>
      <c r="S1262" s="25"/>
      <c r="T1262" s="25"/>
      <c r="U1262" s="25"/>
      <c r="V1262" s="25"/>
      <c r="W1262" s="25"/>
      <c r="X1262" s="19"/>
    </row>
    <row r="1263" spans="3:24" ht="14.1" customHeight="1" x14ac:dyDescent="0.25">
      <c r="C1263" s="20"/>
      <c r="D1263" s="20"/>
      <c r="E1263" s="21"/>
      <c r="F1263" s="22"/>
      <c r="G1263" s="23"/>
      <c r="H1263" s="23"/>
      <c r="K1263" s="24"/>
      <c r="M1263" s="27"/>
      <c r="N1263" s="27"/>
      <c r="R1263" s="25"/>
      <c r="S1263" s="25"/>
      <c r="T1263" s="25"/>
      <c r="U1263" s="25"/>
      <c r="V1263" s="25"/>
      <c r="W1263" s="25"/>
      <c r="X1263" s="19"/>
    </row>
    <row r="1264" spans="3:24" ht="14.1" customHeight="1" x14ac:dyDescent="0.25">
      <c r="C1264" s="20"/>
      <c r="D1264" s="20"/>
      <c r="E1264" s="21"/>
      <c r="F1264" s="22"/>
      <c r="G1264" s="23"/>
      <c r="H1264" s="23"/>
      <c r="K1264" s="24"/>
      <c r="M1264" s="27"/>
      <c r="N1264" s="27"/>
      <c r="R1264" s="25"/>
      <c r="S1264" s="25"/>
      <c r="T1264" s="25"/>
      <c r="U1264" s="25"/>
      <c r="V1264" s="25"/>
      <c r="W1264" s="25"/>
      <c r="X1264" s="19"/>
    </row>
    <row r="1265" spans="3:24" ht="14.1" customHeight="1" x14ac:dyDescent="0.25">
      <c r="C1265" s="20"/>
      <c r="D1265" s="20"/>
      <c r="E1265" s="21"/>
      <c r="F1265" s="22"/>
      <c r="G1265" s="23"/>
      <c r="H1265" s="23"/>
      <c r="K1265" s="24"/>
      <c r="M1265" s="27"/>
      <c r="N1265" s="27"/>
      <c r="R1265" s="25"/>
      <c r="S1265" s="25"/>
      <c r="T1265" s="25"/>
      <c r="U1265" s="25"/>
      <c r="V1265" s="25"/>
      <c r="W1265" s="25"/>
      <c r="X1265" s="19"/>
    </row>
    <row r="1266" spans="3:24" ht="14.1" customHeight="1" x14ac:dyDescent="0.25">
      <c r="C1266" s="20"/>
      <c r="D1266" s="20"/>
      <c r="E1266" s="21"/>
      <c r="F1266" s="22"/>
      <c r="G1266" s="23"/>
      <c r="H1266" s="23"/>
      <c r="K1266" s="24"/>
      <c r="M1266" s="27"/>
      <c r="N1266" s="27"/>
      <c r="R1266" s="25"/>
      <c r="S1266" s="25"/>
      <c r="T1266" s="25"/>
      <c r="U1266" s="25"/>
      <c r="V1266" s="25"/>
      <c r="W1266" s="25"/>
      <c r="X1266" s="19"/>
    </row>
    <row r="1267" spans="3:24" ht="14.1" customHeight="1" x14ac:dyDescent="0.25">
      <c r="C1267" s="20"/>
      <c r="D1267" s="20"/>
      <c r="E1267" s="21"/>
      <c r="F1267" s="22"/>
      <c r="G1267" s="23"/>
      <c r="H1267" s="23"/>
      <c r="K1267" s="24"/>
      <c r="M1267" s="27"/>
      <c r="N1267" s="27"/>
      <c r="R1267" s="25"/>
      <c r="S1267" s="25"/>
      <c r="T1267" s="25"/>
      <c r="U1267" s="25"/>
      <c r="V1267" s="25"/>
      <c r="W1267" s="25"/>
      <c r="X1267" s="19"/>
    </row>
    <row r="1268" spans="3:24" ht="14.1" customHeight="1" x14ac:dyDescent="0.25">
      <c r="C1268" s="20"/>
      <c r="D1268" s="20"/>
      <c r="E1268" s="21"/>
      <c r="F1268" s="22"/>
      <c r="G1268" s="23"/>
      <c r="H1268" s="23"/>
      <c r="K1268" s="24"/>
      <c r="M1268" s="27"/>
      <c r="N1268" s="27"/>
      <c r="R1268" s="25"/>
      <c r="S1268" s="25"/>
      <c r="T1268" s="25"/>
      <c r="U1268" s="25"/>
      <c r="V1268" s="25"/>
      <c r="W1268" s="25"/>
      <c r="X1268" s="19"/>
    </row>
    <row r="1269" spans="3:24" ht="14.1" customHeight="1" x14ac:dyDescent="0.25">
      <c r="C1269" s="20"/>
      <c r="D1269" s="20"/>
      <c r="E1269" s="21"/>
      <c r="F1269" s="22"/>
      <c r="G1269" s="23"/>
      <c r="H1269" s="23"/>
      <c r="K1269" s="24"/>
      <c r="M1269" s="27"/>
      <c r="N1269" s="27"/>
      <c r="R1269" s="25"/>
      <c r="S1269" s="25"/>
      <c r="T1269" s="25"/>
      <c r="U1269" s="25"/>
      <c r="V1269" s="25"/>
      <c r="W1269" s="25"/>
      <c r="X1269" s="19"/>
    </row>
    <row r="1270" spans="3:24" ht="14.1" customHeight="1" x14ac:dyDescent="0.25">
      <c r="C1270" s="20"/>
      <c r="D1270" s="20"/>
      <c r="E1270" s="21"/>
      <c r="F1270" s="22"/>
      <c r="G1270" s="23"/>
      <c r="H1270" s="23"/>
      <c r="K1270" s="24"/>
      <c r="M1270" s="27"/>
      <c r="N1270" s="27"/>
      <c r="R1270" s="25"/>
      <c r="S1270" s="25"/>
      <c r="T1270" s="25"/>
      <c r="U1270" s="25"/>
      <c r="V1270" s="25"/>
      <c r="W1270" s="25"/>
      <c r="X1270" s="19"/>
    </row>
    <row r="1271" spans="3:24" ht="14.1" customHeight="1" x14ac:dyDescent="0.25">
      <c r="C1271" s="20"/>
      <c r="D1271" s="20"/>
      <c r="E1271" s="21"/>
      <c r="F1271" s="22"/>
      <c r="G1271" s="23"/>
      <c r="H1271" s="23"/>
      <c r="K1271" s="24"/>
      <c r="M1271" s="27"/>
      <c r="N1271" s="27"/>
      <c r="R1271" s="25"/>
      <c r="S1271" s="25"/>
      <c r="T1271" s="25"/>
      <c r="U1271" s="25"/>
      <c r="V1271" s="25"/>
      <c r="W1271" s="25"/>
      <c r="X1271" s="19"/>
    </row>
    <row r="1272" spans="3:24" ht="14.1" customHeight="1" x14ac:dyDescent="0.25">
      <c r="C1272" s="20"/>
      <c r="D1272" s="20"/>
      <c r="E1272" s="21"/>
      <c r="F1272" s="22"/>
      <c r="G1272" s="23"/>
      <c r="H1272" s="23"/>
      <c r="K1272" s="24"/>
      <c r="M1272" s="27"/>
      <c r="N1272" s="27"/>
      <c r="R1272" s="25"/>
      <c r="S1272" s="25"/>
      <c r="T1272" s="25"/>
      <c r="U1272" s="25"/>
      <c r="V1272" s="25"/>
      <c r="W1272" s="25"/>
      <c r="X1272" s="19"/>
    </row>
    <row r="1273" spans="3:24" ht="14.1" customHeight="1" x14ac:dyDescent="0.25">
      <c r="C1273" s="20"/>
      <c r="D1273" s="20"/>
      <c r="E1273" s="21"/>
      <c r="F1273" s="22"/>
      <c r="G1273" s="23"/>
      <c r="H1273" s="23"/>
      <c r="K1273" s="24"/>
      <c r="M1273" s="27"/>
      <c r="N1273" s="27"/>
      <c r="R1273" s="25"/>
      <c r="S1273" s="25"/>
      <c r="T1273" s="25"/>
      <c r="U1273" s="25"/>
      <c r="V1273" s="25"/>
      <c r="W1273" s="25"/>
      <c r="X1273" s="19"/>
    </row>
    <row r="1274" spans="3:24" ht="14.1" customHeight="1" x14ac:dyDescent="0.25">
      <c r="C1274" s="20"/>
      <c r="D1274" s="20"/>
      <c r="E1274" s="21"/>
      <c r="F1274" s="22"/>
      <c r="G1274" s="23"/>
      <c r="H1274" s="23"/>
      <c r="K1274" s="24"/>
      <c r="M1274" s="27"/>
      <c r="N1274" s="27"/>
      <c r="R1274" s="25"/>
      <c r="S1274" s="25"/>
      <c r="T1274" s="25"/>
      <c r="U1274" s="25"/>
      <c r="V1274" s="25"/>
      <c r="W1274" s="25"/>
      <c r="X1274" s="19"/>
    </row>
    <row r="1275" spans="3:24" ht="14.1" customHeight="1" x14ac:dyDescent="0.25">
      <c r="C1275" s="20"/>
      <c r="D1275" s="20"/>
      <c r="E1275" s="21"/>
      <c r="F1275" s="22"/>
      <c r="G1275" s="23"/>
      <c r="H1275" s="23"/>
      <c r="K1275" s="24"/>
      <c r="M1275" s="27"/>
      <c r="N1275" s="27"/>
      <c r="R1275" s="25"/>
      <c r="S1275" s="25"/>
      <c r="T1275" s="25"/>
      <c r="U1275" s="25"/>
      <c r="V1275" s="25"/>
      <c r="W1275" s="25"/>
      <c r="X1275" s="19"/>
    </row>
    <row r="1276" spans="3:24" ht="14.1" customHeight="1" x14ac:dyDescent="0.25">
      <c r="C1276" s="20"/>
      <c r="D1276" s="20"/>
      <c r="E1276" s="21"/>
      <c r="F1276" s="22"/>
      <c r="G1276" s="23"/>
      <c r="H1276" s="23"/>
      <c r="K1276" s="24"/>
      <c r="M1276" s="27"/>
      <c r="N1276" s="27"/>
      <c r="R1276" s="25"/>
      <c r="S1276" s="25"/>
      <c r="T1276" s="25"/>
      <c r="U1276" s="25"/>
      <c r="V1276" s="25"/>
      <c r="W1276" s="25"/>
      <c r="X1276" s="19"/>
    </row>
    <row r="1277" spans="3:24" ht="14.1" customHeight="1" x14ac:dyDescent="0.25">
      <c r="C1277" s="20"/>
      <c r="D1277" s="20"/>
      <c r="E1277" s="21"/>
      <c r="F1277" s="22"/>
      <c r="G1277" s="23"/>
      <c r="H1277" s="23"/>
      <c r="K1277" s="24"/>
      <c r="M1277" s="27"/>
      <c r="N1277" s="27"/>
      <c r="R1277" s="25"/>
      <c r="S1277" s="25"/>
      <c r="T1277" s="25"/>
      <c r="U1277" s="25"/>
      <c r="V1277" s="25"/>
      <c r="W1277" s="25"/>
      <c r="X1277" s="19"/>
    </row>
    <row r="1278" spans="3:24" ht="14.1" customHeight="1" x14ac:dyDescent="0.25">
      <c r="C1278" s="20"/>
      <c r="D1278" s="20"/>
      <c r="E1278" s="21"/>
      <c r="F1278" s="22"/>
      <c r="G1278" s="23"/>
      <c r="H1278" s="23"/>
      <c r="K1278" s="24"/>
      <c r="M1278" s="27"/>
      <c r="N1278" s="27"/>
      <c r="R1278" s="25"/>
      <c r="S1278" s="25"/>
      <c r="T1278" s="25"/>
      <c r="U1278" s="25"/>
      <c r="V1278" s="25"/>
      <c r="W1278" s="25"/>
      <c r="X1278" s="19"/>
    </row>
    <row r="1279" spans="3:24" ht="14.1" customHeight="1" x14ac:dyDescent="0.25">
      <c r="C1279" s="20"/>
      <c r="D1279" s="20"/>
      <c r="E1279" s="21"/>
      <c r="F1279" s="22"/>
      <c r="G1279" s="23"/>
      <c r="H1279" s="23"/>
      <c r="K1279" s="24"/>
      <c r="M1279" s="27"/>
      <c r="N1279" s="27"/>
      <c r="R1279" s="25"/>
      <c r="S1279" s="25"/>
      <c r="T1279" s="25"/>
      <c r="U1279" s="25"/>
      <c r="V1279" s="25"/>
      <c r="W1279" s="25"/>
      <c r="X1279" s="19"/>
    </row>
    <row r="1280" spans="3:24" ht="14.1" customHeight="1" x14ac:dyDescent="0.25">
      <c r="C1280" s="20"/>
      <c r="D1280" s="20"/>
      <c r="E1280" s="21"/>
      <c r="F1280" s="22"/>
      <c r="G1280" s="23"/>
      <c r="H1280" s="23"/>
      <c r="K1280" s="24"/>
      <c r="M1280" s="27"/>
      <c r="N1280" s="27"/>
      <c r="R1280" s="25"/>
      <c r="S1280" s="25"/>
      <c r="T1280" s="25"/>
      <c r="U1280" s="25"/>
      <c r="V1280" s="25"/>
      <c r="W1280" s="25"/>
      <c r="X1280" s="19"/>
    </row>
    <row r="1281" spans="3:24" ht="14.1" customHeight="1" x14ac:dyDescent="0.25">
      <c r="C1281" s="20"/>
      <c r="D1281" s="20"/>
      <c r="E1281" s="21"/>
      <c r="F1281" s="22"/>
      <c r="G1281" s="23"/>
      <c r="H1281" s="23"/>
      <c r="K1281" s="24"/>
      <c r="M1281" s="27"/>
      <c r="N1281" s="27"/>
      <c r="R1281" s="25"/>
      <c r="S1281" s="25"/>
      <c r="T1281" s="25"/>
      <c r="U1281" s="25"/>
      <c r="V1281" s="25"/>
      <c r="W1281" s="25"/>
      <c r="X1281" s="19"/>
    </row>
    <row r="1282" spans="3:24" ht="14.1" customHeight="1" x14ac:dyDescent="0.25">
      <c r="C1282" s="20"/>
      <c r="D1282" s="20"/>
      <c r="E1282" s="21"/>
      <c r="F1282" s="22"/>
      <c r="G1282" s="23"/>
      <c r="H1282" s="23"/>
      <c r="K1282" s="24"/>
      <c r="M1282" s="27"/>
      <c r="N1282" s="27"/>
      <c r="R1282" s="25"/>
      <c r="S1282" s="25"/>
      <c r="T1282" s="25"/>
      <c r="U1282" s="25"/>
      <c r="V1282" s="25"/>
      <c r="W1282" s="25"/>
      <c r="X1282" s="19"/>
    </row>
    <row r="1283" spans="3:24" ht="14.1" customHeight="1" x14ac:dyDescent="0.25">
      <c r="C1283" s="20"/>
      <c r="D1283" s="20"/>
      <c r="E1283" s="21"/>
      <c r="F1283" s="22"/>
      <c r="G1283" s="23"/>
      <c r="H1283" s="23"/>
      <c r="K1283" s="24"/>
      <c r="M1283" s="27"/>
      <c r="N1283" s="27"/>
      <c r="R1283" s="25"/>
      <c r="S1283" s="25"/>
      <c r="T1283" s="25"/>
      <c r="U1283" s="25"/>
      <c r="V1283" s="25"/>
      <c r="W1283" s="25"/>
      <c r="X1283" s="19"/>
    </row>
    <row r="1284" spans="3:24" ht="14.1" customHeight="1" x14ac:dyDescent="0.25">
      <c r="C1284" s="20"/>
      <c r="D1284" s="20"/>
      <c r="E1284" s="21"/>
      <c r="F1284" s="22"/>
      <c r="G1284" s="23"/>
      <c r="H1284" s="23"/>
      <c r="K1284" s="24"/>
      <c r="M1284" s="27"/>
      <c r="N1284" s="27"/>
      <c r="R1284" s="25"/>
      <c r="S1284" s="25"/>
      <c r="T1284" s="25"/>
      <c r="U1284" s="25"/>
      <c r="V1284" s="25"/>
      <c r="W1284" s="25"/>
      <c r="X1284" s="19"/>
    </row>
    <row r="1285" spans="3:24" ht="14.1" customHeight="1" x14ac:dyDescent="0.25">
      <c r="C1285" s="20"/>
      <c r="D1285" s="20"/>
      <c r="E1285" s="21"/>
      <c r="F1285" s="22"/>
      <c r="G1285" s="23"/>
      <c r="H1285" s="23"/>
      <c r="K1285" s="24"/>
      <c r="M1285" s="27"/>
      <c r="N1285" s="27"/>
      <c r="R1285" s="25"/>
      <c r="S1285" s="25"/>
      <c r="T1285" s="25"/>
      <c r="U1285" s="25"/>
      <c r="V1285" s="25"/>
      <c r="W1285" s="25"/>
      <c r="X1285" s="19"/>
    </row>
    <row r="1286" spans="3:24" ht="14.1" customHeight="1" x14ac:dyDescent="0.25">
      <c r="C1286" s="20"/>
      <c r="D1286" s="20"/>
      <c r="E1286" s="21"/>
      <c r="F1286" s="22"/>
      <c r="G1286" s="23"/>
      <c r="H1286" s="23"/>
      <c r="K1286" s="24"/>
      <c r="M1286" s="27"/>
      <c r="N1286" s="27"/>
      <c r="R1286" s="25"/>
      <c r="S1286" s="25"/>
      <c r="T1286" s="25"/>
      <c r="U1286" s="25"/>
      <c r="V1286" s="25"/>
      <c r="W1286" s="25"/>
      <c r="X1286" s="19"/>
    </row>
    <row r="1287" spans="3:24" ht="14.1" customHeight="1" x14ac:dyDescent="0.25">
      <c r="C1287" s="20"/>
      <c r="D1287" s="20"/>
      <c r="E1287" s="21"/>
      <c r="F1287" s="22"/>
      <c r="G1287" s="23"/>
      <c r="H1287" s="23"/>
      <c r="K1287" s="24"/>
      <c r="M1287" s="27"/>
      <c r="N1287" s="27"/>
      <c r="R1287" s="25"/>
      <c r="S1287" s="25"/>
      <c r="T1287" s="25"/>
      <c r="U1287" s="25"/>
      <c r="V1287" s="25"/>
      <c r="W1287" s="25"/>
      <c r="X1287" s="19"/>
    </row>
    <row r="1288" spans="3:24" ht="14.1" customHeight="1" x14ac:dyDescent="0.25">
      <c r="C1288" s="20"/>
      <c r="D1288" s="20"/>
      <c r="E1288" s="21"/>
      <c r="F1288" s="22"/>
      <c r="G1288" s="23"/>
      <c r="H1288" s="23"/>
      <c r="K1288" s="24"/>
      <c r="M1288" s="27"/>
      <c r="N1288" s="27"/>
      <c r="R1288" s="25"/>
      <c r="S1288" s="25"/>
      <c r="T1288" s="25"/>
      <c r="U1288" s="25"/>
      <c r="V1288" s="25"/>
      <c r="W1288" s="25"/>
      <c r="X1288" s="19"/>
    </row>
    <row r="1289" spans="3:24" ht="14.1" customHeight="1" x14ac:dyDescent="0.25">
      <c r="C1289" s="20"/>
      <c r="D1289" s="20"/>
      <c r="E1289" s="21"/>
      <c r="F1289" s="22"/>
      <c r="G1289" s="23"/>
      <c r="H1289" s="23"/>
      <c r="K1289" s="24"/>
      <c r="M1289" s="27"/>
      <c r="N1289" s="27"/>
      <c r="R1289" s="25"/>
      <c r="S1289" s="25"/>
      <c r="T1289" s="25"/>
      <c r="U1289" s="25"/>
      <c r="V1289" s="25"/>
      <c r="W1289" s="25"/>
      <c r="X1289" s="19"/>
    </row>
    <row r="1290" spans="3:24" ht="14.1" customHeight="1" x14ac:dyDescent="0.25">
      <c r="C1290" s="20"/>
      <c r="D1290" s="20"/>
      <c r="E1290" s="21"/>
      <c r="F1290" s="22"/>
      <c r="G1290" s="23"/>
      <c r="H1290" s="23"/>
      <c r="K1290" s="24"/>
      <c r="M1290" s="27"/>
      <c r="N1290" s="27"/>
      <c r="R1290" s="25"/>
      <c r="S1290" s="25"/>
      <c r="T1290" s="25"/>
      <c r="U1290" s="25"/>
      <c r="V1290" s="25"/>
      <c r="W1290" s="25"/>
      <c r="X1290" s="19"/>
    </row>
    <row r="1291" spans="3:24" ht="14.1" customHeight="1" x14ac:dyDescent="0.25">
      <c r="C1291" s="20"/>
      <c r="D1291" s="20"/>
      <c r="E1291" s="21"/>
      <c r="F1291" s="22"/>
      <c r="G1291" s="23"/>
      <c r="H1291" s="23"/>
      <c r="K1291" s="24"/>
      <c r="M1291" s="27"/>
      <c r="N1291" s="27"/>
      <c r="R1291" s="25"/>
      <c r="S1291" s="25"/>
      <c r="T1291" s="25"/>
      <c r="U1291" s="25"/>
      <c r="V1291" s="25"/>
      <c r="W1291" s="25"/>
      <c r="X1291" s="19"/>
    </row>
    <row r="1292" spans="3:24" ht="14.1" customHeight="1" x14ac:dyDescent="0.25">
      <c r="C1292" s="20"/>
      <c r="D1292" s="20"/>
      <c r="E1292" s="21"/>
      <c r="F1292" s="22"/>
      <c r="G1292" s="23"/>
      <c r="H1292" s="23"/>
      <c r="K1292" s="24"/>
      <c r="M1292" s="27"/>
      <c r="N1292" s="27"/>
      <c r="R1292" s="25"/>
      <c r="S1292" s="25"/>
      <c r="T1292" s="25"/>
      <c r="U1292" s="25"/>
      <c r="V1292" s="25"/>
      <c r="W1292" s="25"/>
      <c r="X1292" s="19"/>
    </row>
    <row r="1293" spans="3:24" ht="14.1" customHeight="1" x14ac:dyDescent="0.25">
      <c r="C1293" s="20"/>
      <c r="D1293" s="20"/>
      <c r="E1293" s="21"/>
      <c r="F1293" s="22"/>
      <c r="G1293" s="23"/>
      <c r="H1293" s="23"/>
      <c r="K1293" s="24"/>
      <c r="M1293" s="27"/>
      <c r="N1293" s="27"/>
      <c r="R1293" s="25"/>
      <c r="S1293" s="25"/>
      <c r="T1293" s="25"/>
      <c r="U1293" s="25"/>
      <c r="V1293" s="25"/>
      <c r="W1293" s="25"/>
      <c r="X1293" s="19"/>
    </row>
    <row r="1294" spans="3:24" ht="14.1" customHeight="1" x14ac:dyDescent="0.25">
      <c r="C1294" s="20"/>
      <c r="D1294" s="20"/>
      <c r="E1294" s="21"/>
      <c r="F1294" s="22"/>
      <c r="G1294" s="23"/>
      <c r="H1294" s="23"/>
      <c r="K1294" s="24"/>
      <c r="M1294" s="27"/>
      <c r="N1294" s="27"/>
      <c r="R1294" s="25"/>
      <c r="S1294" s="25"/>
      <c r="T1294" s="25"/>
      <c r="U1294" s="25"/>
      <c r="V1294" s="25"/>
      <c r="W1294" s="25"/>
      <c r="X1294" s="19"/>
    </row>
    <row r="1295" spans="3:24" ht="14.1" customHeight="1" x14ac:dyDescent="0.25">
      <c r="C1295" s="20"/>
      <c r="D1295" s="20"/>
      <c r="E1295" s="21"/>
      <c r="F1295" s="22"/>
      <c r="G1295" s="23"/>
      <c r="H1295" s="23"/>
      <c r="K1295" s="24"/>
      <c r="M1295" s="27"/>
      <c r="N1295" s="27"/>
      <c r="R1295" s="25"/>
      <c r="S1295" s="25"/>
      <c r="T1295" s="25"/>
      <c r="U1295" s="25"/>
      <c r="V1295" s="25"/>
      <c r="W1295" s="25"/>
      <c r="X1295" s="19"/>
    </row>
    <row r="1296" spans="3:24" ht="14.1" customHeight="1" x14ac:dyDescent="0.25">
      <c r="C1296" s="20"/>
      <c r="D1296" s="20"/>
      <c r="E1296" s="21"/>
      <c r="F1296" s="22"/>
      <c r="G1296" s="23"/>
      <c r="H1296" s="23"/>
      <c r="K1296" s="24"/>
      <c r="M1296" s="27"/>
      <c r="N1296" s="27"/>
      <c r="R1296" s="25"/>
      <c r="S1296" s="25"/>
      <c r="T1296" s="25"/>
      <c r="U1296" s="25"/>
      <c r="V1296" s="25"/>
      <c r="W1296" s="25"/>
      <c r="X1296" s="19"/>
    </row>
    <row r="1297" spans="3:24" ht="14.1" customHeight="1" x14ac:dyDescent="0.25">
      <c r="C1297" s="20"/>
      <c r="D1297" s="20"/>
      <c r="E1297" s="21"/>
      <c r="F1297" s="22"/>
      <c r="G1297" s="23"/>
      <c r="H1297" s="23"/>
      <c r="K1297" s="24"/>
      <c r="M1297" s="27"/>
      <c r="N1297" s="27"/>
      <c r="R1297" s="25"/>
      <c r="S1297" s="25"/>
      <c r="T1297" s="25"/>
      <c r="U1297" s="25"/>
      <c r="V1297" s="25"/>
      <c r="W1297" s="25"/>
      <c r="X1297" s="19"/>
    </row>
    <row r="1298" spans="3:24" ht="14.1" customHeight="1" x14ac:dyDescent="0.25">
      <c r="C1298" s="20"/>
      <c r="D1298" s="20"/>
      <c r="E1298" s="21"/>
      <c r="F1298" s="22"/>
      <c r="G1298" s="23"/>
      <c r="H1298" s="23"/>
      <c r="K1298" s="24"/>
      <c r="M1298" s="27"/>
      <c r="N1298" s="27"/>
      <c r="R1298" s="25"/>
      <c r="S1298" s="25"/>
      <c r="T1298" s="25"/>
      <c r="U1298" s="25"/>
      <c r="V1298" s="25"/>
      <c r="W1298" s="25"/>
      <c r="X1298" s="19"/>
    </row>
    <row r="1299" spans="3:24" ht="14.1" customHeight="1" x14ac:dyDescent="0.25">
      <c r="C1299" s="20"/>
      <c r="D1299" s="20"/>
      <c r="E1299" s="21"/>
      <c r="F1299" s="22"/>
      <c r="G1299" s="23"/>
      <c r="H1299" s="23"/>
      <c r="K1299" s="24"/>
      <c r="M1299" s="27"/>
      <c r="N1299" s="27"/>
      <c r="R1299" s="25"/>
      <c r="S1299" s="25"/>
      <c r="T1299" s="25"/>
      <c r="U1299" s="25"/>
      <c r="V1299" s="25"/>
      <c r="W1299" s="25"/>
      <c r="X1299" s="19"/>
    </row>
    <row r="1300" spans="3:24" ht="14.1" customHeight="1" x14ac:dyDescent="0.25">
      <c r="C1300" s="20"/>
      <c r="D1300" s="20"/>
      <c r="E1300" s="21"/>
      <c r="F1300" s="22"/>
      <c r="G1300" s="23"/>
      <c r="H1300" s="23"/>
      <c r="K1300" s="24"/>
      <c r="M1300" s="27"/>
      <c r="N1300" s="27"/>
      <c r="R1300" s="25"/>
      <c r="S1300" s="25"/>
      <c r="T1300" s="25"/>
      <c r="U1300" s="25"/>
      <c r="V1300" s="25"/>
      <c r="W1300" s="25"/>
      <c r="X1300" s="19"/>
    </row>
    <row r="1301" spans="3:24" ht="14.1" customHeight="1" x14ac:dyDescent="0.25">
      <c r="C1301" s="20"/>
      <c r="D1301" s="20"/>
      <c r="E1301" s="21"/>
      <c r="F1301" s="22"/>
      <c r="G1301" s="23"/>
      <c r="H1301" s="23"/>
      <c r="K1301" s="24"/>
      <c r="M1301" s="27"/>
      <c r="N1301" s="27"/>
      <c r="R1301" s="25"/>
      <c r="S1301" s="25"/>
      <c r="T1301" s="25"/>
      <c r="U1301" s="25"/>
      <c r="V1301" s="25"/>
      <c r="W1301" s="25"/>
      <c r="X1301" s="19"/>
    </row>
    <row r="1302" spans="3:24" ht="14.1" customHeight="1" x14ac:dyDescent="0.25">
      <c r="C1302" s="20"/>
      <c r="D1302" s="20"/>
      <c r="E1302" s="21"/>
      <c r="F1302" s="22"/>
      <c r="G1302" s="23"/>
      <c r="H1302" s="23"/>
      <c r="K1302" s="24"/>
      <c r="M1302" s="27"/>
      <c r="N1302" s="27"/>
      <c r="R1302" s="25"/>
      <c r="S1302" s="25"/>
      <c r="T1302" s="25"/>
      <c r="U1302" s="25"/>
      <c r="V1302" s="25"/>
      <c r="W1302" s="25"/>
      <c r="X1302" s="19"/>
    </row>
    <row r="1303" spans="3:24" ht="14.1" customHeight="1" x14ac:dyDescent="0.25">
      <c r="C1303" s="20"/>
      <c r="D1303" s="20"/>
      <c r="E1303" s="21"/>
      <c r="F1303" s="22"/>
      <c r="G1303" s="23"/>
      <c r="H1303" s="23"/>
      <c r="K1303" s="24"/>
      <c r="M1303" s="27"/>
      <c r="N1303" s="27"/>
      <c r="R1303" s="25"/>
      <c r="S1303" s="25"/>
      <c r="T1303" s="25"/>
      <c r="U1303" s="25"/>
      <c r="V1303" s="25"/>
      <c r="W1303" s="25"/>
      <c r="X1303" s="19"/>
    </row>
    <row r="1304" spans="3:24" ht="14.1" customHeight="1" x14ac:dyDescent="0.25">
      <c r="C1304" s="20"/>
      <c r="D1304" s="20"/>
      <c r="E1304" s="21"/>
      <c r="F1304" s="22"/>
      <c r="G1304" s="23"/>
      <c r="H1304" s="23"/>
      <c r="K1304" s="24"/>
      <c r="M1304" s="27"/>
      <c r="N1304" s="27"/>
      <c r="R1304" s="25"/>
      <c r="S1304" s="25"/>
      <c r="T1304" s="25"/>
      <c r="U1304" s="25"/>
      <c r="V1304" s="25"/>
      <c r="W1304" s="25"/>
      <c r="X1304" s="19"/>
    </row>
    <row r="1305" spans="3:24" ht="14.1" customHeight="1" x14ac:dyDescent="0.25">
      <c r="C1305" s="20"/>
      <c r="D1305" s="20"/>
      <c r="E1305" s="21"/>
      <c r="F1305" s="22"/>
      <c r="G1305" s="23"/>
      <c r="H1305" s="23"/>
      <c r="K1305" s="24"/>
      <c r="M1305" s="27"/>
      <c r="N1305" s="27"/>
      <c r="R1305" s="25"/>
      <c r="S1305" s="25"/>
      <c r="T1305" s="25"/>
      <c r="U1305" s="25"/>
      <c r="V1305" s="25"/>
      <c r="W1305" s="25"/>
      <c r="X1305" s="19"/>
    </row>
    <row r="1306" spans="3:24" ht="14.1" customHeight="1" x14ac:dyDescent="0.25">
      <c r="C1306" s="20"/>
      <c r="D1306" s="20"/>
      <c r="E1306" s="21"/>
      <c r="F1306" s="22"/>
      <c r="G1306" s="23"/>
      <c r="H1306" s="23"/>
      <c r="K1306" s="24"/>
      <c r="M1306" s="27"/>
      <c r="N1306" s="27"/>
      <c r="R1306" s="25"/>
      <c r="S1306" s="25"/>
      <c r="T1306" s="25"/>
      <c r="U1306" s="25"/>
      <c r="V1306" s="25"/>
      <c r="W1306" s="25"/>
      <c r="X1306" s="19"/>
    </row>
    <row r="1307" spans="3:24" ht="14.1" customHeight="1" x14ac:dyDescent="0.25">
      <c r="C1307" s="20"/>
      <c r="D1307" s="20"/>
      <c r="E1307" s="21"/>
      <c r="F1307" s="22"/>
      <c r="G1307" s="23"/>
      <c r="H1307" s="23"/>
      <c r="K1307" s="24"/>
      <c r="M1307" s="27"/>
      <c r="N1307" s="27"/>
      <c r="R1307" s="25"/>
      <c r="S1307" s="25"/>
      <c r="T1307" s="25"/>
      <c r="U1307" s="25"/>
      <c r="V1307" s="25"/>
      <c r="W1307" s="25"/>
      <c r="X1307" s="19"/>
    </row>
    <row r="1308" spans="3:24" ht="14.1" customHeight="1" x14ac:dyDescent="0.25">
      <c r="C1308" s="20"/>
      <c r="D1308" s="20"/>
      <c r="E1308" s="21"/>
      <c r="F1308" s="22"/>
      <c r="G1308" s="23"/>
      <c r="H1308" s="23"/>
      <c r="K1308" s="24"/>
      <c r="M1308" s="27"/>
      <c r="N1308" s="27"/>
      <c r="R1308" s="25"/>
      <c r="S1308" s="25"/>
      <c r="T1308" s="25"/>
      <c r="U1308" s="25"/>
      <c r="V1308" s="25"/>
      <c r="W1308" s="25"/>
      <c r="X1308" s="19"/>
    </row>
    <row r="1309" spans="3:24" ht="14.1" customHeight="1" x14ac:dyDescent="0.25">
      <c r="C1309" s="20"/>
      <c r="D1309" s="20"/>
      <c r="E1309" s="21"/>
      <c r="F1309" s="22"/>
      <c r="G1309" s="23"/>
      <c r="H1309" s="23"/>
      <c r="K1309" s="24"/>
      <c r="M1309" s="27"/>
      <c r="N1309" s="27"/>
      <c r="R1309" s="25"/>
      <c r="S1309" s="25"/>
      <c r="T1309" s="25"/>
      <c r="U1309" s="25"/>
      <c r="V1309" s="25"/>
      <c r="W1309" s="25"/>
      <c r="X1309" s="19"/>
    </row>
    <row r="1310" spans="3:24" ht="14.1" customHeight="1" x14ac:dyDescent="0.25">
      <c r="C1310" s="20"/>
      <c r="D1310" s="20"/>
      <c r="E1310" s="21"/>
      <c r="F1310" s="22"/>
      <c r="G1310" s="23"/>
      <c r="H1310" s="23"/>
      <c r="K1310" s="24"/>
      <c r="M1310" s="27"/>
      <c r="N1310" s="27"/>
      <c r="R1310" s="25"/>
      <c r="S1310" s="25"/>
      <c r="T1310" s="25"/>
      <c r="U1310" s="25"/>
      <c r="V1310" s="25"/>
      <c r="W1310" s="25"/>
      <c r="X1310" s="19"/>
    </row>
    <row r="1311" spans="3:24" ht="14.1" customHeight="1" x14ac:dyDescent="0.25">
      <c r="C1311" s="20"/>
      <c r="D1311" s="20"/>
      <c r="E1311" s="21"/>
      <c r="F1311" s="22"/>
      <c r="G1311" s="23"/>
      <c r="H1311" s="23"/>
      <c r="K1311" s="24"/>
      <c r="M1311" s="27"/>
      <c r="N1311" s="27"/>
      <c r="R1311" s="25"/>
      <c r="S1311" s="25"/>
      <c r="T1311" s="25"/>
      <c r="U1311" s="25"/>
      <c r="V1311" s="25"/>
      <c r="W1311" s="25"/>
      <c r="X1311" s="19"/>
    </row>
    <row r="1312" spans="3:24" ht="14.1" customHeight="1" x14ac:dyDescent="0.25">
      <c r="C1312" s="20"/>
      <c r="D1312" s="20"/>
      <c r="E1312" s="21"/>
      <c r="F1312" s="22"/>
      <c r="G1312" s="23"/>
      <c r="H1312" s="23"/>
      <c r="K1312" s="24"/>
      <c r="M1312" s="27"/>
      <c r="N1312" s="27"/>
      <c r="R1312" s="25"/>
      <c r="S1312" s="25"/>
      <c r="T1312" s="25"/>
      <c r="U1312" s="25"/>
      <c r="V1312" s="25"/>
      <c r="W1312" s="25"/>
      <c r="X1312" s="19"/>
    </row>
    <row r="1313" spans="3:24" ht="14.1" customHeight="1" x14ac:dyDescent="0.25">
      <c r="C1313" s="20"/>
      <c r="D1313" s="20"/>
      <c r="E1313" s="21"/>
      <c r="F1313" s="22"/>
      <c r="G1313" s="23"/>
      <c r="H1313" s="23"/>
      <c r="K1313" s="24"/>
      <c r="M1313" s="27"/>
      <c r="N1313" s="27"/>
      <c r="R1313" s="25"/>
      <c r="S1313" s="25"/>
      <c r="T1313" s="25"/>
      <c r="U1313" s="25"/>
      <c r="V1313" s="25"/>
      <c r="W1313" s="25"/>
      <c r="X1313" s="19"/>
    </row>
    <row r="1314" spans="3:24" ht="14.1" customHeight="1" x14ac:dyDescent="0.25">
      <c r="C1314" s="20"/>
      <c r="D1314" s="20"/>
      <c r="E1314" s="21"/>
      <c r="F1314" s="22"/>
      <c r="G1314" s="23"/>
      <c r="H1314" s="23"/>
      <c r="K1314" s="24"/>
      <c r="M1314" s="27"/>
      <c r="N1314" s="27"/>
      <c r="R1314" s="25"/>
      <c r="S1314" s="25"/>
      <c r="T1314" s="25"/>
      <c r="U1314" s="25"/>
      <c r="V1314" s="25"/>
      <c r="W1314" s="25"/>
      <c r="X1314" s="19"/>
    </row>
    <row r="1315" spans="3:24" ht="14.1" customHeight="1" x14ac:dyDescent="0.25">
      <c r="C1315" s="20"/>
      <c r="D1315" s="20"/>
      <c r="E1315" s="21"/>
      <c r="F1315" s="22"/>
      <c r="G1315" s="23"/>
      <c r="H1315" s="23"/>
      <c r="K1315" s="24"/>
      <c r="M1315" s="27"/>
      <c r="N1315" s="27"/>
      <c r="R1315" s="25"/>
      <c r="S1315" s="25"/>
      <c r="T1315" s="25"/>
      <c r="U1315" s="25"/>
      <c r="V1315" s="25"/>
      <c r="W1315" s="25"/>
      <c r="X1315" s="19"/>
    </row>
    <row r="1316" spans="3:24" ht="14.1" customHeight="1" x14ac:dyDescent="0.25">
      <c r="C1316" s="20"/>
      <c r="D1316" s="20"/>
      <c r="E1316" s="21"/>
      <c r="F1316" s="22"/>
      <c r="G1316" s="23"/>
      <c r="H1316" s="23"/>
      <c r="K1316" s="24"/>
      <c r="M1316" s="27"/>
      <c r="N1316" s="27"/>
      <c r="R1316" s="25"/>
      <c r="S1316" s="25"/>
      <c r="T1316" s="25"/>
      <c r="U1316" s="25"/>
      <c r="V1316" s="25"/>
      <c r="W1316" s="25"/>
      <c r="X1316" s="19"/>
    </row>
    <row r="1317" spans="3:24" ht="14.1" customHeight="1" x14ac:dyDescent="0.25">
      <c r="C1317" s="20"/>
      <c r="D1317" s="20"/>
      <c r="E1317" s="21"/>
      <c r="F1317" s="22"/>
      <c r="G1317" s="23"/>
      <c r="H1317" s="23"/>
      <c r="K1317" s="24"/>
      <c r="M1317" s="27"/>
      <c r="N1317" s="27"/>
      <c r="R1317" s="25"/>
      <c r="S1317" s="25"/>
      <c r="T1317" s="25"/>
      <c r="U1317" s="25"/>
      <c r="V1317" s="25"/>
      <c r="W1317" s="25"/>
      <c r="X1317" s="19"/>
    </row>
    <row r="1318" spans="3:24" ht="14.1" customHeight="1" x14ac:dyDescent="0.25">
      <c r="C1318" s="20"/>
      <c r="D1318" s="20"/>
      <c r="E1318" s="21"/>
      <c r="F1318" s="22"/>
      <c r="G1318" s="23"/>
      <c r="H1318" s="23"/>
      <c r="K1318" s="24"/>
      <c r="M1318" s="27"/>
      <c r="N1318" s="27"/>
      <c r="R1318" s="25"/>
      <c r="S1318" s="25"/>
      <c r="T1318" s="25"/>
      <c r="U1318" s="25"/>
      <c r="V1318" s="25"/>
      <c r="W1318" s="25"/>
      <c r="X1318" s="19"/>
    </row>
    <row r="1319" spans="3:24" ht="14.1" customHeight="1" x14ac:dyDescent="0.25">
      <c r="C1319" s="20"/>
      <c r="D1319" s="20"/>
      <c r="E1319" s="21"/>
      <c r="F1319" s="22"/>
      <c r="G1319" s="23"/>
      <c r="H1319" s="23"/>
      <c r="K1319" s="24"/>
      <c r="M1319" s="27"/>
      <c r="N1319" s="27"/>
      <c r="R1319" s="25"/>
      <c r="S1319" s="25"/>
      <c r="T1319" s="25"/>
      <c r="U1319" s="25"/>
      <c r="V1319" s="25"/>
      <c r="W1319" s="25"/>
      <c r="X1319" s="19"/>
    </row>
    <row r="1320" spans="3:24" ht="14.1" customHeight="1" x14ac:dyDescent="0.25">
      <c r="C1320" s="20"/>
      <c r="D1320" s="20"/>
      <c r="E1320" s="21"/>
      <c r="F1320" s="22"/>
      <c r="G1320" s="23"/>
      <c r="H1320" s="23"/>
      <c r="K1320" s="24"/>
      <c r="M1320" s="27"/>
      <c r="N1320" s="27"/>
      <c r="R1320" s="25"/>
      <c r="S1320" s="25"/>
      <c r="T1320" s="25"/>
      <c r="U1320" s="25"/>
      <c r="V1320" s="25"/>
      <c r="W1320" s="25"/>
      <c r="X1320" s="19"/>
    </row>
    <row r="1321" spans="3:24" ht="14.1" customHeight="1" x14ac:dyDescent="0.25">
      <c r="C1321" s="20"/>
      <c r="D1321" s="20"/>
      <c r="E1321" s="21"/>
      <c r="F1321" s="22"/>
      <c r="G1321" s="23"/>
      <c r="H1321" s="23"/>
      <c r="K1321" s="24"/>
      <c r="M1321" s="27"/>
      <c r="N1321" s="27"/>
      <c r="R1321" s="25"/>
      <c r="S1321" s="25"/>
      <c r="T1321" s="25"/>
      <c r="U1321" s="25"/>
      <c r="V1321" s="25"/>
      <c r="W1321" s="25"/>
      <c r="X1321" s="19"/>
    </row>
    <row r="1322" spans="3:24" ht="14.1" customHeight="1" x14ac:dyDescent="0.25">
      <c r="C1322" s="20"/>
      <c r="D1322" s="20"/>
      <c r="E1322" s="21"/>
      <c r="F1322" s="22"/>
      <c r="G1322" s="23"/>
      <c r="H1322" s="23"/>
      <c r="K1322" s="24"/>
      <c r="M1322" s="27"/>
      <c r="N1322" s="27"/>
      <c r="R1322" s="25"/>
      <c r="S1322" s="25"/>
      <c r="T1322" s="25"/>
      <c r="U1322" s="25"/>
      <c r="V1322" s="25"/>
      <c r="W1322" s="25"/>
      <c r="X1322" s="19"/>
    </row>
    <row r="1323" spans="3:24" ht="14.1" customHeight="1" x14ac:dyDescent="0.25">
      <c r="C1323" s="20"/>
      <c r="D1323" s="20"/>
      <c r="E1323" s="21"/>
      <c r="F1323" s="22"/>
      <c r="G1323" s="23"/>
      <c r="H1323" s="23"/>
      <c r="K1323" s="24"/>
      <c r="M1323" s="27"/>
      <c r="N1323" s="27"/>
      <c r="R1323" s="25"/>
      <c r="S1323" s="25"/>
      <c r="T1323" s="25"/>
      <c r="U1323" s="25"/>
      <c r="V1323" s="25"/>
      <c r="W1323" s="25"/>
      <c r="X1323" s="19"/>
    </row>
    <row r="1324" spans="3:24" ht="14.1" customHeight="1" x14ac:dyDescent="0.25">
      <c r="C1324" s="20"/>
      <c r="D1324" s="20"/>
      <c r="E1324" s="21"/>
      <c r="F1324" s="22"/>
      <c r="G1324" s="23"/>
      <c r="H1324" s="23"/>
      <c r="K1324" s="24"/>
      <c r="M1324" s="27"/>
      <c r="N1324" s="27"/>
      <c r="R1324" s="25"/>
      <c r="S1324" s="25"/>
      <c r="T1324" s="25"/>
      <c r="U1324" s="25"/>
      <c r="V1324" s="25"/>
      <c r="W1324" s="25"/>
      <c r="X1324" s="19"/>
    </row>
    <row r="1325" spans="3:24" ht="14.1" customHeight="1" x14ac:dyDescent="0.25">
      <c r="C1325" s="20"/>
      <c r="D1325" s="20"/>
      <c r="E1325" s="21"/>
      <c r="F1325" s="22"/>
      <c r="G1325" s="23"/>
      <c r="H1325" s="23"/>
      <c r="K1325" s="24"/>
      <c r="M1325" s="27"/>
      <c r="N1325" s="27"/>
      <c r="R1325" s="25"/>
      <c r="S1325" s="25"/>
      <c r="T1325" s="25"/>
      <c r="U1325" s="25"/>
      <c r="V1325" s="25"/>
      <c r="W1325" s="25"/>
      <c r="X1325" s="19"/>
    </row>
    <row r="1326" spans="3:24" ht="14.1" customHeight="1" x14ac:dyDescent="0.25">
      <c r="C1326" s="20"/>
      <c r="D1326" s="20"/>
      <c r="E1326" s="21"/>
      <c r="F1326" s="22"/>
      <c r="G1326" s="23"/>
      <c r="H1326" s="23"/>
      <c r="K1326" s="24"/>
      <c r="M1326" s="27"/>
      <c r="N1326" s="27"/>
      <c r="R1326" s="25"/>
      <c r="S1326" s="25"/>
      <c r="T1326" s="25"/>
      <c r="U1326" s="25"/>
      <c r="V1326" s="25"/>
      <c r="W1326" s="25"/>
      <c r="X1326" s="19"/>
    </row>
    <row r="1327" spans="3:24" ht="14.1" customHeight="1" x14ac:dyDescent="0.25">
      <c r="C1327" s="20"/>
      <c r="D1327" s="20"/>
      <c r="E1327" s="21"/>
      <c r="F1327" s="22"/>
      <c r="G1327" s="23"/>
      <c r="H1327" s="23"/>
      <c r="K1327" s="24"/>
      <c r="M1327" s="27"/>
      <c r="N1327" s="27"/>
      <c r="R1327" s="25"/>
      <c r="S1327" s="25"/>
      <c r="T1327" s="25"/>
      <c r="U1327" s="25"/>
      <c r="V1327" s="25"/>
      <c r="W1327" s="25"/>
      <c r="X1327" s="19"/>
    </row>
    <row r="1328" spans="3:24" ht="14.1" customHeight="1" x14ac:dyDescent="0.25">
      <c r="C1328" s="20"/>
      <c r="D1328" s="20"/>
      <c r="E1328" s="21"/>
      <c r="F1328" s="22"/>
      <c r="G1328" s="23"/>
      <c r="H1328" s="23"/>
      <c r="K1328" s="24"/>
      <c r="M1328" s="27"/>
      <c r="N1328" s="27"/>
      <c r="R1328" s="25"/>
      <c r="S1328" s="25"/>
      <c r="T1328" s="25"/>
      <c r="U1328" s="25"/>
      <c r="V1328" s="25"/>
      <c r="W1328" s="25"/>
      <c r="X1328" s="19"/>
    </row>
    <row r="1329" spans="3:24" ht="14.1" customHeight="1" x14ac:dyDescent="0.25">
      <c r="C1329" s="20"/>
      <c r="D1329" s="20"/>
      <c r="E1329" s="21"/>
      <c r="F1329" s="22"/>
      <c r="G1329" s="23"/>
      <c r="H1329" s="23"/>
      <c r="K1329" s="24"/>
      <c r="M1329" s="27"/>
      <c r="N1329" s="27"/>
      <c r="R1329" s="25"/>
      <c r="S1329" s="25"/>
      <c r="T1329" s="25"/>
      <c r="U1329" s="25"/>
      <c r="V1329" s="25"/>
      <c r="W1329" s="25"/>
      <c r="X1329" s="19"/>
    </row>
    <row r="1330" spans="3:24" ht="14.1" customHeight="1" x14ac:dyDescent="0.25">
      <c r="C1330" s="20"/>
      <c r="D1330" s="20"/>
      <c r="E1330" s="21"/>
      <c r="F1330" s="22"/>
      <c r="G1330" s="23"/>
      <c r="H1330" s="23"/>
      <c r="K1330" s="24"/>
      <c r="M1330" s="27"/>
      <c r="N1330" s="27"/>
      <c r="R1330" s="25"/>
      <c r="S1330" s="25"/>
      <c r="T1330" s="25"/>
      <c r="U1330" s="25"/>
      <c r="V1330" s="25"/>
      <c r="W1330" s="25"/>
      <c r="X1330" s="19"/>
    </row>
    <row r="1331" spans="3:24" ht="14.1" customHeight="1" x14ac:dyDescent="0.25">
      <c r="C1331" s="20"/>
      <c r="D1331" s="20"/>
      <c r="E1331" s="21"/>
      <c r="F1331" s="22"/>
      <c r="G1331" s="23"/>
      <c r="H1331" s="23"/>
      <c r="K1331" s="24"/>
      <c r="M1331" s="27"/>
      <c r="N1331" s="27"/>
      <c r="R1331" s="25"/>
      <c r="S1331" s="25"/>
      <c r="T1331" s="25"/>
      <c r="U1331" s="25"/>
      <c r="V1331" s="25"/>
      <c r="W1331" s="25"/>
      <c r="X1331" s="19"/>
    </row>
    <row r="1332" spans="3:24" ht="14.1" customHeight="1" x14ac:dyDescent="0.25">
      <c r="C1332" s="20"/>
      <c r="D1332" s="20"/>
      <c r="E1332" s="21"/>
      <c r="F1332" s="22"/>
      <c r="G1332" s="23"/>
      <c r="H1332" s="23"/>
      <c r="K1332" s="24"/>
      <c r="M1332" s="27"/>
      <c r="N1332" s="27"/>
      <c r="R1332" s="25"/>
      <c r="S1332" s="25"/>
      <c r="T1332" s="25"/>
      <c r="U1332" s="25"/>
      <c r="V1332" s="25"/>
      <c r="W1332" s="25"/>
      <c r="X1332" s="19"/>
    </row>
    <row r="1333" spans="3:24" ht="14.1" customHeight="1" x14ac:dyDescent="0.25">
      <c r="C1333" s="20"/>
      <c r="D1333" s="20"/>
      <c r="E1333" s="21"/>
      <c r="F1333" s="22"/>
      <c r="G1333" s="23"/>
      <c r="H1333" s="23"/>
      <c r="K1333" s="24"/>
      <c r="M1333" s="27"/>
      <c r="N1333" s="27"/>
      <c r="R1333" s="25"/>
      <c r="S1333" s="25"/>
      <c r="T1333" s="25"/>
      <c r="U1333" s="25"/>
      <c r="V1333" s="25"/>
      <c r="W1333" s="25"/>
      <c r="X1333" s="19"/>
    </row>
    <row r="1334" spans="3:24" ht="14.1" customHeight="1" x14ac:dyDescent="0.25">
      <c r="C1334" s="20"/>
      <c r="D1334" s="20"/>
      <c r="E1334" s="21"/>
      <c r="F1334" s="22"/>
      <c r="G1334" s="23"/>
      <c r="H1334" s="23"/>
      <c r="K1334" s="24"/>
      <c r="M1334" s="27"/>
      <c r="N1334" s="27"/>
      <c r="R1334" s="25"/>
      <c r="S1334" s="25"/>
      <c r="T1334" s="25"/>
      <c r="U1334" s="25"/>
      <c r="V1334" s="25"/>
      <c r="W1334" s="25"/>
      <c r="X1334" s="19"/>
    </row>
    <row r="1335" spans="3:24" ht="14.1" customHeight="1" x14ac:dyDescent="0.25">
      <c r="C1335" s="20"/>
      <c r="D1335" s="20"/>
      <c r="E1335" s="21"/>
      <c r="F1335" s="22"/>
      <c r="G1335" s="23"/>
      <c r="H1335" s="23"/>
      <c r="K1335" s="24"/>
      <c r="M1335" s="27"/>
      <c r="N1335" s="27"/>
      <c r="R1335" s="25"/>
      <c r="S1335" s="25"/>
      <c r="T1335" s="25"/>
      <c r="U1335" s="25"/>
      <c r="V1335" s="25"/>
      <c r="W1335" s="25"/>
      <c r="X1335" s="19"/>
    </row>
    <row r="1336" spans="3:24" ht="14.1" customHeight="1" x14ac:dyDescent="0.25">
      <c r="C1336" s="20"/>
      <c r="D1336" s="20"/>
      <c r="E1336" s="21"/>
      <c r="F1336" s="22"/>
      <c r="G1336" s="23"/>
      <c r="H1336" s="23"/>
      <c r="K1336" s="24"/>
      <c r="M1336" s="27"/>
      <c r="N1336" s="27"/>
      <c r="R1336" s="25"/>
      <c r="S1336" s="25"/>
      <c r="T1336" s="25"/>
      <c r="U1336" s="25"/>
      <c r="V1336" s="25"/>
      <c r="W1336" s="25"/>
      <c r="X1336" s="19"/>
    </row>
    <row r="1337" spans="3:24" ht="14.1" customHeight="1" x14ac:dyDescent="0.25">
      <c r="C1337" s="20"/>
      <c r="D1337" s="20"/>
      <c r="E1337" s="21"/>
      <c r="F1337" s="22"/>
      <c r="G1337" s="23"/>
      <c r="H1337" s="23"/>
      <c r="K1337" s="24"/>
      <c r="M1337" s="27"/>
      <c r="N1337" s="27"/>
      <c r="R1337" s="25"/>
      <c r="S1337" s="25"/>
      <c r="T1337" s="25"/>
      <c r="U1337" s="25"/>
      <c r="V1337" s="25"/>
      <c r="W1337" s="25"/>
      <c r="X1337" s="19"/>
    </row>
    <row r="1338" spans="3:24" ht="14.1" customHeight="1" x14ac:dyDescent="0.25">
      <c r="C1338" s="20"/>
      <c r="D1338" s="20"/>
      <c r="E1338" s="21"/>
      <c r="F1338" s="22"/>
      <c r="G1338" s="23"/>
      <c r="H1338" s="23"/>
      <c r="K1338" s="24"/>
      <c r="M1338" s="27"/>
      <c r="N1338" s="27"/>
      <c r="R1338" s="25"/>
      <c r="S1338" s="25"/>
      <c r="T1338" s="25"/>
      <c r="U1338" s="25"/>
      <c r="V1338" s="25"/>
      <c r="W1338" s="25"/>
      <c r="X1338" s="19"/>
    </row>
    <row r="1339" spans="3:24" ht="14.1" customHeight="1" x14ac:dyDescent="0.25">
      <c r="C1339" s="20"/>
      <c r="D1339" s="20"/>
      <c r="E1339" s="21"/>
      <c r="F1339" s="22"/>
      <c r="G1339" s="23"/>
      <c r="H1339" s="23"/>
      <c r="K1339" s="24"/>
      <c r="M1339" s="27"/>
      <c r="N1339" s="27"/>
      <c r="R1339" s="25"/>
      <c r="S1339" s="25"/>
      <c r="T1339" s="25"/>
      <c r="U1339" s="25"/>
      <c r="V1339" s="25"/>
      <c r="W1339" s="25"/>
      <c r="X1339" s="19"/>
    </row>
    <row r="1340" spans="3:24" ht="14.1" customHeight="1" x14ac:dyDescent="0.25">
      <c r="C1340" s="20"/>
      <c r="D1340" s="20"/>
      <c r="E1340" s="21"/>
      <c r="F1340" s="22"/>
      <c r="G1340" s="23"/>
      <c r="H1340" s="23"/>
      <c r="K1340" s="24"/>
      <c r="M1340" s="27"/>
      <c r="N1340" s="27"/>
      <c r="R1340" s="25"/>
      <c r="S1340" s="25"/>
      <c r="T1340" s="25"/>
      <c r="U1340" s="25"/>
      <c r="V1340" s="25"/>
      <c r="W1340" s="25"/>
      <c r="X1340" s="19"/>
    </row>
    <row r="1341" spans="3:24" ht="14.1" customHeight="1" x14ac:dyDescent="0.25">
      <c r="C1341" s="20"/>
      <c r="D1341" s="20"/>
      <c r="E1341" s="21"/>
      <c r="F1341" s="22"/>
      <c r="G1341" s="23"/>
      <c r="H1341" s="23"/>
      <c r="K1341" s="24"/>
      <c r="M1341" s="27"/>
      <c r="N1341" s="27"/>
      <c r="R1341" s="25"/>
      <c r="S1341" s="25"/>
      <c r="T1341" s="25"/>
      <c r="U1341" s="25"/>
      <c r="V1341" s="25"/>
      <c r="W1341" s="25"/>
      <c r="X1341" s="19"/>
    </row>
    <row r="1342" spans="3:24" ht="14.1" customHeight="1" x14ac:dyDescent="0.25">
      <c r="C1342" s="20"/>
      <c r="D1342" s="20"/>
      <c r="E1342" s="21"/>
      <c r="F1342" s="22"/>
      <c r="G1342" s="23"/>
      <c r="H1342" s="23"/>
      <c r="K1342" s="24"/>
      <c r="M1342" s="27"/>
      <c r="N1342" s="27"/>
      <c r="R1342" s="25"/>
      <c r="S1342" s="25"/>
      <c r="T1342" s="25"/>
      <c r="U1342" s="25"/>
      <c r="V1342" s="25"/>
      <c r="W1342" s="25"/>
      <c r="X1342" s="19"/>
    </row>
    <row r="1343" spans="3:24" ht="14.1" customHeight="1" x14ac:dyDescent="0.25">
      <c r="C1343" s="20"/>
      <c r="D1343" s="20"/>
      <c r="E1343" s="21"/>
      <c r="F1343" s="22"/>
      <c r="G1343" s="23"/>
      <c r="H1343" s="23"/>
      <c r="K1343" s="24"/>
      <c r="M1343" s="27"/>
      <c r="N1343" s="27"/>
      <c r="R1343" s="25"/>
      <c r="S1343" s="25"/>
      <c r="T1343" s="25"/>
      <c r="U1343" s="25"/>
      <c r="V1343" s="25"/>
      <c r="W1343" s="25"/>
      <c r="X1343" s="19"/>
    </row>
    <row r="1344" spans="3:24" ht="14.1" customHeight="1" x14ac:dyDescent="0.25">
      <c r="C1344" s="20"/>
      <c r="D1344" s="20"/>
      <c r="E1344" s="21"/>
      <c r="F1344" s="22"/>
      <c r="G1344" s="23"/>
      <c r="H1344" s="23"/>
      <c r="K1344" s="24"/>
      <c r="M1344" s="27"/>
      <c r="N1344" s="27"/>
      <c r="R1344" s="25"/>
      <c r="S1344" s="25"/>
      <c r="T1344" s="25"/>
      <c r="U1344" s="25"/>
      <c r="V1344" s="25"/>
      <c r="W1344" s="25"/>
      <c r="X1344" s="19"/>
    </row>
    <row r="1345" spans="3:24" ht="14.1" customHeight="1" x14ac:dyDescent="0.25">
      <c r="C1345" s="20"/>
      <c r="D1345" s="20"/>
      <c r="E1345" s="21"/>
      <c r="F1345" s="22"/>
      <c r="G1345" s="23"/>
      <c r="H1345" s="23"/>
      <c r="K1345" s="24"/>
      <c r="M1345" s="27"/>
      <c r="N1345" s="27"/>
      <c r="R1345" s="25"/>
      <c r="S1345" s="25"/>
      <c r="T1345" s="25"/>
      <c r="U1345" s="25"/>
      <c r="V1345" s="25"/>
      <c r="W1345" s="25"/>
      <c r="X1345" s="19"/>
    </row>
    <row r="1346" spans="3:24" ht="14.1" customHeight="1" x14ac:dyDescent="0.25">
      <c r="C1346" s="20"/>
      <c r="D1346" s="20"/>
      <c r="E1346" s="21"/>
      <c r="F1346" s="22"/>
      <c r="G1346" s="23"/>
      <c r="H1346" s="23"/>
      <c r="K1346" s="24"/>
      <c r="M1346" s="27"/>
      <c r="N1346" s="27"/>
      <c r="R1346" s="25"/>
      <c r="S1346" s="25"/>
      <c r="T1346" s="25"/>
      <c r="U1346" s="25"/>
      <c r="V1346" s="25"/>
      <c r="W1346" s="25"/>
      <c r="X1346" s="19"/>
    </row>
    <row r="1347" spans="3:24" ht="14.1" customHeight="1" x14ac:dyDescent="0.25">
      <c r="C1347" s="20"/>
      <c r="D1347" s="20"/>
      <c r="E1347" s="21"/>
      <c r="F1347" s="22"/>
      <c r="G1347" s="23"/>
      <c r="H1347" s="23"/>
      <c r="K1347" s="24"/>
      <c r="M1347" s="27"/>
      <c r="N1347" s="27"/>
      <c r="R1347" s="25"/>
      <c r="S1347" s="25"/>
      <c r="T1347" s="25"/>
      <c r="U1347" s="25"/>
      <c r="V1347" s="25"/>
      <c r="W1347" s="25"/>
      <c r="X1347" s="19"/>
    </row>
    <row r="1348" spans="3:24" ht="14.1" customHeight="1" x14ac:dyDescent="0.25">
      <c r="C1348" s="20"/>
      <c r="D1348" s="20"/>
      <c r="E1348" s="21"/>
      <c r="F1348" s="22"/>
      <c r="G1348" s="23"/>
      <c r="H1348" s="23"/>
      <c r="K1348" s="24"/>
      <c r="M1348" s="27"/>
      <c r="N1348" s="27"/>
      <c r="R1348" s="25"/>
      <c r="S1348" s="25"/>
      <c r="T1348" s="25"/>
      <c r="U1348" s="25"/>
      <c r="V1348" s="25"/>
      <c r="W1348" s="25"/>
      <c r="X1348" s="19"/>
    </row>
    <row r="1349" spans="3:24" ht="14.1" customHeight="1" x14ac:dyDescent="0.25">
      <c r="C1349" s="20"/>
      <c r="D1349" s="20"/>
      <c r="E1349" s="21"/>
      <c r="F1349" s="22"/>
      <c r="G1349" s="23"/>
      <c r="H1349" s="23"/>
      <c r="K1349" s="24"/>
      <c r="M1349" s="27"/>
      <c r="N1349" s="27"/>
      <c r="R1349" s="25"/>
      <c r="S1349" s="25"/>
      <c r="T1349" s="25"/>
      <c r="U1349" s="25"/>
      <c r="V1349" s="25"/>
      <c r="W1349" s="25"/>
      <c r="X1349" s="19"/>
    </row>
    <row r="1350" spans="3:24" ht="14.1" customHeight="1" x14ac:dyDescent="0.25">
      <c r="C1350" s="20"/>
      <c r="D1350" s="20"/>
      <c r="E1350" s="21"/>
      <c r="F1350" s="22"/>
      <c r="G1350" s="23"/>
      <c r="H1350" s="23"/>
      <c r="K1350" s="24"/>
      <c r="M1350" s="27"/>
      <c r="N1350" s="27"/>
      <c r="R1350" s="25"/>
      <c r="S1350" s="25"/>
      <c r="T1350" s="25"/>
      <c r="U1350" s="25"/>
      <c r="V1350" s="25"/>
      <c r="W1350" s="25"/>
      <c r="X1350" s="19"/>
    </row>
    <row r="1351" spans="3:24" ht="14.1" customHeight="1" x14ac:dyDescent="0.25">
      <c r="C1351" s="20"/>
      <c r="D1351" s="20"/>
      <c r="E1351" s="21"/>
      <c r="F1351" s="22"/>
      <c r="G1351" s="23"/>
      <c r="H1351" s="23"/>
      <c r="K1351" s="24"/>
      <c r="M1351" s="27"/>
      <c r="N1351" s="27"/>
      <c r="R1351" s="25"/>
      <c r="S1351" s="25"/>
      <c r="T1351" s="25"/>
      <c r="U1351" s="25"/>
      <c r="V1351" s="25"/>
      <c r="W1351" s="25"/>
      <c r="X1351" s="19"/>
    </row>
    <row r="1352" spans="3:24" ht="14.1" customHeight="1" x14ac:dyDescent="0.25">
      <c r="C1352" s="20"/>
      <c r="D1352" s="20"/>
      <c r="E1352" s="21"/>
      <c r="F1352" s="22"/>
      <c r="G1352" s="23"/>
      <c r="H1352" s="23"/>
      <c r="K1352" s="24"/>
      <c r="M1352" s="27"/>
      <c r="N1352" s="27"/>
      <c r="R1352" s="25"/>
      <c r="S1352" s="25"/>
      <c r="T1352" s="25"/>
      <c r="U1352" s="25"/>
      <c r="V1352" s="25"/>
      <c r="W1352" s="25"/>
      <c r="X1352" s="19"/>
    </row>
    <row r="1353" spans="3:24" ht="14.1" customHeight="1" x14ac:dyDescent="0.25">
      <c r="C1353" s="20"/>
      <c r="D1353" s="20"/>
      <c r="E1353" s="21"/>
      <c r="F1353" s="22"/>
      <c r="G1353" s="23"/>
      <c r="H1353" s="23"/>
      <c r="K1353" s="24"/>
      <c r="M1353" s="27"/>
      <c r="N1353" s="27"/>
      <c r="R1353" s="25"/>
      <c r="S1353" s="25"/>
      <c r="T1353" s="25"/>
      <c r="U1353" s="25"/>
      <c r="V1353" s="25"/>
      <c r="W1353" s="25"/>
      <c r="X1353" s="19"/>
    </row>
    <row r="1354" spans="3:24" ht="14.1" customHeight="1" x14ac:dyDescent="0.25">
      <c r="C1354" s="20"/>
      <c r="D1354" s="20"/>
      <c r="E1354" s="21"/>
      <c r="F1354" s="22"/>
      <c r="G1354" s="23"/>
      <c r="H1354" s="23"/>
      <c r="K1354" s="24"/>
      <c r="M1354" s="27"/>
      <c r="N1354" s="27"/>
      <c r="R1354" s="25"/>
      <c r="S1354" s="25"/>
      <c r="T1354" s="25"/>
      <c r="U1354" s="25"/>
      <c r="V1354" s="25"/>
      <c r="W1354" s="25"/>
      <c r="X1354" s="19"/>
    </row>
    <row r="1355" spans="3:24" ht="14.1" customHeight="1" x14ac:dyDescent="0.25">
      <c r="C1355" s="20"/>
      <c r="D1355" s="20"/>
      <c r="E1355" s="21"/>
      <c r="F1355" s="22"/>
      <c r="G1355" s="23"/>
      <c r="H1355" s="23"/>
      <c r="K1355" s="24"/>
      <c r="M1355" s="27"/>
      <c r="N1355" s="27"/>
      <c r="R1355" s="25"/>
      <c r="S1355" s="25"/>
      <c r="T1355" s="25"/>
      <c r="U1355" s="25"/>
      <c r="V1355" s="25"/>
      <c r="W1355" s="25"/>
      <c r="X1355" s="19"/>
    </row>
    <row r="1356" spans="3:24" ht="14.1" customHeight="1" x14ac:dyDescent="0.25">
      <c r="C1356" s="20"/>
      <c r="D1356" s="20"/>
      <c r="E1356" s="21"/>
      <c r="F1356" s="22"/>
      <c r="G1356" s="23"/>
      <c r="H1356" s="23"/>
      <c r="K1356" s="24"/>
      <c r="M1356" s="27"/>
      <c r="N1356" s="27"/>
      <c r="R1356" s="25"/>
      <c r="S1356" s="25"/>
      <c r="T1356" s="25"/>
      <c r="U1356" s="25"/>
      <c r="V1356" s="25"/>
      <c r="W1356" s="25"/>
      <c r="X1356" s="19"/>
    </row>
    <row r="1357" spans="3:24" ht="14.1" customHeight="1" x14ac:dyDescent="0.25">
      <c r="C1357" s="20"/>
      <c r="D1357" s="20"/>
      <c r="E1357" s="21"/>
      <c r="F1357" s="22"/>
      <c r="G1357" s="23"/>
      <c r="H1357" s="23"/>
      <c r="K1357" s="24"/>
      <c r="M1357" s="27"/>
      <c r="N1357" s="27"/>
      <c r="R1357" s="25"/>
      <c r="S1357" s="25"/>
      <c r="T1357" s="25"/>
      <c r="U1357" s="25"/>
      <c r="V1357" s="25"/>
      <c r="W1357" s="25"/>
      <c r="X1357" s="19"/>
    </row>
    <row r="1358" spans="3:24" ht="14.1" customHeight="1" x14ac:dyDescent="0.25">
      <c r="C1358" s="20"/>
      <c r="D1358" s="20"/>
      <c r="E1358" s="21"/>
      <c r="F1358" s="22"/>
      <c r="G1358" s="23"/>
      <c r="H1358" s="23"/>
      <c r="K1358" s="24"/>
      <c r="M1358" s="27"/>
      <c r="N1358" s="27"/>
      <c r="R1358" s="25"/>
      <c r="S1358" s="25"/>
      <c r="T1358" s="25"/>
      <c r="U1358" s="25"/>
      <c r="V1358" s="25"/>
      <c r="W1358" s="25"/>
      <c r="X1358" s="19"/>
    </row>
    <row r="1359" spans="3:24" ht="14.1" customHeight="1" x14ac:dyDescent="0.25">
      <c r="C1359" s="20"/>
      <c r="D1359" s="20"/>
      <c r="E1359" s="21"/>
      <c r="F1359" s="22"/>
      <c r="G1359" s="23"/>
      <c r="H1359" s="23"/>
      <c r="K1359" s="24"/>
      <c r="M1359" s="27"/>
      <c r="N1359" s="27"/>
      <c r="R1359" s="25"/>
      <c r="S1359" s="25"/>
      <c r="T1359" s="25"/>
      <c r="U1359" s="25"/>
      <c r="V1359" s="25"/>
      <c r="W1359" s="25"/>
      <c r="X1359" s="19"/>
    </row>
    <row r="1360" spans="3:24" ht="14.1" customHeight="1" x14ac:dyDescent="0.25">
      <c r="C1360" s="20"/>
      <c r="D1360" s="20"/>
      <c r="E1360" s="21"/>
      <c r="F1360" s="22"/>
      <c r="G1360" s="23"/>
      <c r="H1360" s="23"/>
      <c r="K1360" s="24"/>
      <c r="M1360" s="27"/>
      <c r="N1360" s="27"/>
      <c r="R1360" s="25"/>
      <c r="S1360" s="25"/>
      <c r="T1360" s="25"/>
      <c r="U1360" s="25"/>
      <c r="V1360" s="25"/>
      <c r="W1360" s="25"/>
      <c r="X1360" s="19"/>
    </row>
    <row r="1361" spans="3:24" ht="14.1" customHeight="1" x14ac:dyDescent="0.25">
      <c r="C1361" s="20"/>
      <c r="D1361" s="20"/>
      <c r="E1361" s="21"/>
      <c r="F1361" s="22"/>
      <c r="G1361" s="23"/>
      <c r="H1361" s="23"/>
      <c r="K1361" s="24"/>
      <c r="M1361" s="27"/>
      <c r="N1361" s="27"/>
      <c r="R1361" s="25"/>
      <c r="S1361" s="25"/>
      <c r="T1361" s="25"/>
      <c r="U1361" s="25"/>
      <c r="V1361" s="25"/>
      <c r="W1361" s="25"/>
      <c r="X1361" s="19"/>
    </row>
    <row r="1362" spans="3:24" ht="14.1" customHeight="1" x14ac:dyDescent="0.25">
      <c r="C1362" s="20"/>
      <c r="D1362" s="20"/>
      <c r="E1362" s="21"/>
      <c r="F1362" s="22"/>
      <c r="G1362" s="23"/>
      <c r="H1362" s="23"/>
      <c r="K1362" s="24"/>
      <c r="M1362" s="27"/>
      <c r="N1362" s="27"/>
      <c r="R1362" s="25"/>
      <c r="S1362" s="25"/>
      <c r="T1362" s="25"/>
      <c r="U1362" s="25"/>
      <c r="V1362" s="25"/>
      <c r="W1362" s="25"/>
      <c r="X1362" s="19"/>
    </row>
    <row r="1363" spans="3:24" ht="14.1" customHeight="1" x14ac:dyDescent="0.25">
      <c r="C1363" s="20"/>
      <c r="D1363" s="20"/>
      <c r="E1363" s="21"/>
      <c r="F1363" s="22"/>
      <c r="G1363" s="23"/>
      <c r="H1363" s="23"/>
      <c r="K1363" s="24"/>
      <c r="M1363" s="27"/>
      <c r="N1363" s="27"/>
      <c r="R1363" s="25"/>
      <c r="S1363" s="25"/>
      <c r="T1363" s="25"/>
      <c r="U1363" s="25"/>
      <c r="V1363" s="25"/>
      <c r="W1363" s="25"/>
      <c r="X1363" s="19"/>
    </row>
    <row r="1364" spans="3:24" ht="14.1" customHeight="1" x14ac:dyDescent="0.25">
      <c r="C1364" s="20"/>
      <c r="D1364" s="20"/>
      <c r="E1364" s="21"/>
      <c r="F1364" s="22"/>
      <c r="G1364" s="23"/>
      <c r="H1364" s="23"/>
      <c r="K1364" s="24"/>
      <c r="M1364" s="27"/>
      <c r="N1364" s="27"/>
      <c r="R1364" s="25"/>
      <c r="S1364" s="25"/>
      <c r="T1364" s="25"/>
      <c r="U1364" s="25"/>
      <c r="V1364" s="25"/>
      <c r="W1364" s="25"/>
      <c r="X1364" s="19"/>
    </row>
    <row r="1365" spans="3:24" ht="14.1" customHeight="1" x14ac:dyDescent="0.25">
      <c r="C1365" s="20"/>
      <c r="D1365" s="20"/>
      <c r="E1365" s="21"/>
      <c r="F1365" s="22"/>
      <c r="G1365" s="23"/>
      <c r="H1365" s="23"/>
      <c r="K1365" s="24"/>
      <c r="M1365" s="27"/>
      <c r="N1365" s="27"/>
      <c r="R1365" s="25"/>
      <c r="S1365" s="25"/>
      <c r="T1365" s="25"/>
      <c r="U1365" s="25"/>
      <c r="V1365" s="25"/>
      <c r="W1365" s="25"/>
      <c r="X1365" s="19"/>
    </row>
    <row r="1366" spans="3:24" ht="14.1" customHeight="1" x14ac:dyDescent="0.25">
      <c r="C1366" s="20"/>
      <c r="D1366" s="20"/>
      <c r="E1366" s="21"/>
      <c r="F1366" s="22"/>
      <c r="G1366" s="23"/>
      <c r="H1366" s="23"/>
      <c r="K1366" s="24"/>
      <c r="M1366" s="27"/>
      <c r="N1366" s="27"/>
      <c r="R1366" s="25"/>
      <c r="S1366" s="25"/>
      <c r="T1366" s="25"/>
      <c r="U1366" s="25"/>
      <c r="V1366" s="25"/>
      <c r="W1366" s="25"/>
      <c r="X1366" s="19"/>
    </row>
    <row r="1367" spans="3:24" ht="14.1" customHeight="1" x14ac:dyDescent="0.25">
      <c r="C1367" s="20"/>
      <c r="D1367" s="20"/>
      <c r="E1367" s="21"/>
      <c r="F1367" s="22"/>
      <c r="G1367" s="23"/>
      <c r="H1367" s="23"/>
      <c r="K1367" s="24"/>
      <c r="M1367" s="27"/>
      <c r="N1367" s="27"/>
      <c r="R1367" s="25"/>
      <c r="S1367" s="25"/>
      <c r="T1367" s="25"/>
      <c r="U1367" s="25"/>
      <c r="V1367" s="25"/>
      <c r="W1367" s="25"/>
      <c r="X1367" s="19"/>
    </row>
    <row r="1368" spans="3:24" ht="14.1" customHeight="1" x14ac:dyDescent="0.25">
      <c r="C1368" s="20"/>
      <c r="D1368" s="20"/>
      <c r="E1368" s="21"/>
      <c r="F1368" s="22"/>
      <c r="G1368" s="23"/>
      <c r="H1368" s="23"/>
      <c r="K1368" s="24"/>
      <c r="M1368" s="27"/>
      <c r="N1368" s="27"/>
      <c r="R1368" s="25"/>
      <c r="S1368" s="25"/>
      <c r="T1368" s="25"/>
      <c r="U1368" s="25"/>
      <c r="V1368" s="25"/>
      <c r="W1368" s="25"/>
      <c r="X1368" s="19"/>
    </row>
    <row r="1369" spans="3:24" ht="14.1" customHeight="1" x14ac:dyDescent="0.25">
      <c r="C1369" s="20"/>
      <c r="D1369" s="20"/>
      <c r="E1369" s="21"/>
      <c r="F1369" s="22"/>
      <c r="G1369" s="23"/>
      <c r="H1369" s="23"/>
      <c r="K1369" s="24"/>
      <c r="M1369" s="27"/>
      <c r="N1369" s="27"/>
      <c r="R1369" s="25"/>
      <c r="S1369" s="25"/>
      <c r="T1369" s="25"/>
      <c r="U1369" s="25"/>
      <c r="V1369" s="25"/>
      <c r="W1369" s="25"/>
      <c r="X1369" s="19"/>
    </row>
    <row r="1370" spans="3:24" ht="14.1" customHeight="1" x14ac:dyDescent="0.25">
      <c r="C1370" s="20"/>
      <c r="D1370" s="20"/>
      <c r="E1370" s="21"/>
      <c r="F1370" s="22"/>
      <c r="G1370" s="23"/>
      <c r="H1370" s="23"/>
      <c r="K1370" s="24"/>
      <c r="M1370" s="27"/>
      <c r="N1370" s="27"/>
      <c r="R1370" s="25"/>
      <c r="S1370" s="25"/>
      <c r="T1370" s="25"/>
      <c r="U1370" s="25"/>
      <c r="V1370" s="25"/>
      <c r="W1370" s="25"/>
      <c r="X1370" s="19"/>
    </row>
    <row r="1371" spans="3:24" ht="14.1" customHeight="1" x14ac:dyDescent="0.25">
      <c r="C1371" s="20"/>
      <c r="D1371" s="20"/>
      <c r="E1371" s="21"/>
      <c r="F1371" s="22"/>
      <c r="G1371" s="23"/>
      <c r="H1371" s="23"/>
      <c r="K1371" s="24"/>
      <c r="M1371" s="27"/>
      <c r="N1371" s="27"/>
      <c r="R1371" s="25"/>
      <c r="S1371" s="25"/>
      <c r="T1371" s="25"/>
      <c r="U1371" s="25"/>
      <c r="V1371" s="25"/>
      <c r="W1371" s="25"/>
      <c r="X1371" s="19"/>
    </row>
    <row r="1372" spans="3:24" ht="14.1" customHeight="1" x14ac:dyDescent="0.25">
      <c r="C1372" s="20"/>
      <c r="D1372" s="20"/>
      <c r="E1372" s="21"/>
      <c r="F1372" s="22"/>
      <c r="G1372" s="23"/>
      <c r="H1372" s="23"/>
      <c r="K1372" s="24"/>
      <c r="M1372" s="27"/>
      <c r="N1372" s="27"/>
      <c r="R1372" s="25"/>
      <c r="S1372" s="25"/>
      <c r="T1372" s="25"/>
      <c r="U1372" s="25"/>
      <c r="V1372" s="25"/>
      <c r="W1372" s="25"/>
      <c r="X1372" s="19"/>
    </row>
    <row r="1373" spans="3:24" ht="14.1" customHeight="1" x14ac:dyDescent="0.25">
      <c r="C1373" s="20"/>
      <c r="D1373" s="20"/>
      <c r="E1373" s="21"/>
      <c r="F1373" s="22"/>
      <c r="G1373" s="23"/>
      <c r="H1373" s="23"/>
      <c r="K1373" s="24"/>
      <c r="M1373" s="27"/>
      <c r="N1373" s="27"/>
      <c r="R1373" s="25"/>
      <c r="S1373" s="25"/>
      <c r="T1373" s="25"/>
      <c r="U1373" s="25"/>
      <c r="V1373" s="25"/>
      <c r="W1373" s="25"/>
      <c r="X1373" s="19"/>
    </row>
    <row r="1374" spans="3:24" ht="14.1" customHeight="1" x14ac:dyDescent="0.25">
      <c r="C1374" s="20"/>
      <c r="D1374" s="20"/>
      <c r="E1374" s="21"/>
      <c r="F1374" s="22"/>
      <c r="G1374" s="23"/>
      <c r="H1374" s="23"/>
      <c r="K1374" s="24"/>
      <c r="M1374" s="27"/>
      <c r="N1374" s="27"/>
      <c r="R1374" s="25"/>
      <c r="S1374" s="25"/>
      <c r="T1374" s="25"/>
      <c r="U1374" s="25"/>
      <c r="V1374" s="25"/>
      <c r="W1374" s="25"/>
      <c r="X1374" s="19"/>
    </row>
    <row r="1375" spans="3:24" ht="14.1" customHeight="1" x14ac:dyDescent="0.25">
      <c r="C1375" s="20"/>
      <c r="D1375" s="20"/>
      <c r="E1375" s="21"/>
      <c r="F1375" s="22"/>
      <c r="G1375" s="23"/>
      <c r="H1375" s="23"/>
      <c r="K1375" s="24"/>
      <c r="M1375" s="27"/>
      <c r="N1375" s="27"/>
      <c r="R1375" s="25"/>
      <c r="S1375" s="25"/>
      <c r="T1375" s="25"/>
      <c r="U1375" s="25"/>
      <c r="V1375" s="25"/>
      <c r="W1375" s="25"/>
      <c r="X1375" s="19"/>
    </row>
    <row r="1376" spans="3:24" ht="14.1" customHeight="1" x14ac:dyDescent="0.25">
      <c r="C1376" s="20"/>
      <c r="D1376" s="20"/>
      <c r="E1376" s="21"/>
      <c r="F1376" s="22"/>
      <c r="G1376" s="23"/>
      <c r="H1376" s="23"/>
      <c r="K1376" s="24"/>
      <c r="M1376" s="27"/>
      <c r="N1376" s="27"/>
      <c r="R1376" s="25"/>
      <c r="S1376" s="25"/>
      <c r="T1376" s="25"/>
      <c r="U1376" s="25"/>
      <c r="V1376" s="25"/>
      <c r="W1376" s="25"/>
      <c r="X1376" s="19"/>
    </row>
    <row r="1377" spans="3:24" ht="14.1" customHeight="1" x14ac:dyDescent="0.25">
      <c r="C1377" s="20"/>
      <c r="D1377" s="20"/>
      <c r="E1377" s="21"/>
      <c r="F1377" s="22"/>
      <c r="G1377" s="23"/>
      <c r="H1377" s="23"/>
      <c r="K1377" s="24"/>
      <c r="M1377" s="27"/>
      <c r="N1377" s="27"/>
      <c r="R1377" s="25"/>
      <c r="S1377" s="25"/>
      <c r="T1377" s="25"/>
      <c r="U1377" s="25"/>
      <c r="V1377" s="25"/>
      <c r="W1377" s="25"/>
      <c r="X1377" s="19"/>
    </row>
    <row r="1378" spans="3:24" ht="14.1" customHeight="1" x14ac:dyDescent="0.25">
      <c r="C1378" s="20"/>
      <c r="D1378" s="20"/>
      <c r="E1378" s="21"/>
      <c r="F1378" s="22"/>
      <c r="G1378" s="23"/>
      <c r="H1378" s="23"/>
      <c r="K1378" s="24"/>
      <c r="M1378" s="27"/>
      <c r="N1378" s="27"/>
      <c r="R1378" s="25"/>
      <c r="S1378" s="25"/>
      <c r="T1378" s="25"/>
      <c r="U1378" s="25"/>
      <c r="V1378" s="25"/>
      <c r="W1378" s="25"/>
      <c r="X1378" s="19"/>
    </row>
    <row r="1379" spans="3:24" ht="14.1" customHeight="1" x14ac:dyDescent="0.25">
      <c r="C1379" s="20"/>
      <c r="D1379" s="20"/>
      <c r="E1379" s="21"/>
      <c r="F1379" s="22"/>
      <c r="G1379" s="23"/>
      <c r="H1379" s="23"/>
      <c r="K1379" s="24"/>
      <c r="M1379" s="27"/>
      <c r="N1379" s="27"/>
      <c r="R1379" s="25"/>
      <c r="S1379" s="25"/>
      <c r="T1379" s="25"/>
      <c r="U1379" s="25"/>
      <c r="V1379" s="25"/>
      <c r="W1379" s="25"/>
      <c r="X1379" s="19"/>
    </row>
    <row r="1380" spans="3:24" ht="14.1" customHeight="1" x14ac:dyDescent="0.25">
      <c r="C1380" s="20"/>
      <c r="D1380" s="20"/>
      <c r="E1380" s="21"/>
      <c r="F1380" s="22"/>
      <c r="G1380" s="23"/>
      <c r="H1380" s="23"/>
      <c r="K1380" s="24"/>
      <c r="M1380" s="27"/>
      <c r="N1380" s="27"/>
      <c r="R1380" s="25"/>
      <c r="S1380" s="25"/>
      <c r="T1380" s="25"/>
      <c r="U1380" s="25"/>
      <c r="V1380" s="25"/>
      <c r="W1380" s="25"/>
      <c r="X1380" s="19"/>
    </row>
    <row r="1381" spans="3:24" ht="14.1" customHeight="1" x14ac:dyDescent="0.25">
      <c r="C1381" s="20"/>
      <c r="D1381" s="20"/>
      <c r="E1381" s="21"/>
      <c r="F1381" s="22"/>
      <c r="G1381" s="23"/>
      <c r="H1381" s="23"/>
      <c r="K1381" s="24"/>
      <c r="M1381" s="27"/>
      <c r="N1381" s="27"/>
      <c r="R1381" s="25"/>
      <c r="S1381" s="25"/>
      <c r="T1381" s="25"/>
      <c r="U1381" s="25"/>
      <c r="V1381" s="25"/>
      <c r="W1381" s="25"/>
      <c r="X1381" s="19"/>
    </row>
    <row r="1382" spans="3:24" ht="14.1" customHeight="1" x14ac:dyDescent="0.25">
      <c r="C1382" s="20"/>
      <c r="D1382" s="20"/>
      <c r="E1382" s="21"/>
      <c r="F1382" s="22"/>
      <c r="G1382" s="23"/>
      <c r="H1382" s="23"/>
      <c r="K1382" s="24"/>
      <c r="M1382" s="27"/>
      <c r="N1382" s="27"/>
      <c r="R1382" s="25"/>
      <c r="S1382" s="25"/>
      <c r="T1382" s="25"/>
      <c r="U1382" s="25"/>
      <c r="V1382" s="25"/>
      <c r="W1382" s="25"/>
      <c r="X1382" s="19"/>
    </row>
    <row r="1383" spans="3:24" ht="14.1" customHeight="1" x14ac:dyDescent="0.25">
      <c r="C1383" s="20"/>
      <c r="D1383" s="20"/>
      <c r="E1383" s="21"/>
      <c r="F1383" s="22"/>
      <c r="G1383" s="23"/>
      <c r="H1383" s="23"/>
      <c r="K1383" s="24"/>
      <c r="M1383" s="27"/>
      <c r="N1383" s="27"/>
      <c r="R1383" s="25"/>
      <c r="S1383" s="25"/>
      <c r="T1383" s="25"/>
      <c r="U1383" s="25"/>
      <c r="V1383" s="25"/>
      <c r="W1383" s="25"/>
      <c r="X1383" s="19"/>
    </row>
    <row r="1384" spans="3:24" ht="14.1" customHeight="1" x14ac:dyDescent="0.25">
      <c r="C1384" s="20"/>
      <c r="D1384" s="20"/>
      <c r="E1384" s="21"/>
      <c r="F1384" s="22"/>
      <c r="G1384" s="23"/>
      <c r="H1384" s="23"/>
      <c r="K1384" s="24"/>
      <c r="M1384" s="27"/>
      <c r="N1384" s="27"/>
      <c r="R1384" s="25"/>
      <c r="S1384" s="25"/>
      <c r="T1384" s="25"/>
      <c r="U1384" s="25"/>
      <c r="V1384" s="25"/>
      <c r="W1384" s="25"/>
      <c r="X1384" s="19"/>
    </row>
    <row r="1385" spans="3:24" ht="14.1" customHeight="1" x14ac:dyDescent="0.25">
      <c r="C1385" s="20"/>
      <c r="D1385" s="20"/>
      <c r="E1385" s="21"/>
      <c r="F1385" s="22"/>
      <c r="G1385" s="23"/>
      <c r="H1385" s="23"/>
      <c r="K1385" s="24"/>
      <c r="M1385" s="27"/>
      <c r="N1385" s="27"/>
      <c r="R1385" s="25"/>
      <c r="S1385" s="25"/>
      <c r="T1385" s="25"/>
      <c r="U1385" s="25"/>
      <c r="V1385" s="25"/>
      <c r="W1385" s="25"/>
      <c r="X1385" s="19"/>
    </row>
    <row r="1386" spans="3:24" ht="14.1" customHeight="1" x14ac:dyDescent="0.25">
      <c r="C1386" s="20"/>
      <c r="D1386" s="20"/>
      <c r="E1386" s="21"/>
      <c r="F1386" s="22"/>
      <c r="G1386" s="23"/>
      <c r="H1386" s="23"/>
      <c r="K1386" s="24"/>
      <c r="M1386" s="27"/>
      <c r="N1386" s="27"/>
      <c r="R1386" s="25"/>
      <c r="S1386" s="25"/>
      <c r="T1386" s="25"/>
      <c r="U1386" s="25"/>
      <c r="V1386" s="25"/>
      <c r="W1386" s="25"/>
      <c r="X1386" s="19"/>
    </row>
    <row r="1387" spans="3:24" ht="14.1" customHeight="1" x14ac:dyDescent="0.25">
      <c r="C1387" s="20"/>
      <c r="D1387" s="20"/>
      <c r="E1387" s="21"/>
      <c r="F1387" s="22"/>
      <c r="G1387" s="23"/>
      <c r="H1387" s="23"/>
      <c r="K1387" s="24"/>
      <c r="M1387" s="27"/>
      <c r="N1387" s="27"/>
      <c r="R1387" s="25"/>
      <c r="S1387" s="25"/>
      <c r="T1387" s="25"/>
      <c r="U1387" s="25"/>
      <c r="V1387" s="25"/>
      <c r="W1387" s="25"/>
      <c r="X1387" s="19"/>
    </row>
    <row r="1388" spans="3:24" ht="14.1" customHeight="1" x14ac:dyDescent="0.25">
      <c r="C1388" s="20"/>
      <c r="D1388" s="20"/>
      <c r="E1388" s="21"/>
      <c r="F1388" s="22"/>
      <c r="G1388" s="23"/>
      <c r="H1388" s="23"/>
      <c r="K1388" s="24"/>
      <c r="M1388" s="27"/>
      <c r="N1388" s="27"/>
      <c r="R1388" s="25"/>
      <c r="S1388" s="25"/>
      <c r="T1388" s="25"/>
      <c r="U1388" s="25"/>
      <c r="V1388" s="25"/>
      <c r="W1388" s="25"/>
      <c r="X1388" s="19"/>
    </row>
    <row r="1389" spans="3:24" ht="14.1" customHeight="1" x14ac:dyDescent="0.25">
      <c r="C1389" s="20"/>
      <c r="D1389" s="20"/>
      <c r="E1389" s="21"/>
      <c r="F1389" s="22"/>
      <c r="G1389" s="23"/>
      <c r="H1389" s="23"/>
      <c r="K1389" s="24"/>
      <c r="M1389" s="27"/>
      <c r="N1389" s="27"/>
      <c r="R1389" s="25"/>
      <c r="S1389" s="25"/>
      <c r="T1389" s="25"/>
      <c r="U1389" s="25"/>
      <c r="V1389" s="25"/>
      <c r="W1389" s="25"/>
      <c r="X1389" s="19"/>
    </row>
    <row r="1390" spans="3:24" ht="14.1" customHeight="1" x14ac:dyDescent="0.25">
      <c r="C1390" s="20"/>
      <c r="D1390" s="20"/>
      <c r="E1390" s="21"/>
      <c r="F1390" s="22"/>
      <c r="G1390" s="23"/>
      <c r="H1390" s="23"/>
      <c r="K1390" s="24"/>
      <c r="M1390" s="27"/>
      <c r="N1390" s="27"/>
      <c r="R1390" s="25"/>
      <c r="S1390" s="25"/>
      <c r="T1390" s="25"/>
      <c r="U1390" s="25"/>
      <c r="V1390" s="25"/>
      <c r="W1390" s="25"/>
      <c r="X1390" s="19"/>
    </row>
    <row r="1391" spans="3:24" ht="14.1" customHeight="1" x14ac:dyDescent="0.25">
      <c r="C1391" s="20"/>
      <c r="D1391" s="20"/>
      <c r="E1391" s="21"/>
      <c r="F1391" s="22"/>
      <c r="G1391" s="23"/>
      <c r="H1391" s="23"/>
      <c r="K1391" s="24"/>
      <c r="M1391" s="27"/>
      <c r="N1391" s="27"/>
      <c r="R1391" s="25"/>
      <c r="S1391" s="25"/>
      <c r="T1391" s="25"/>
      <c r="U1391" s="25"/>
      <c r="V1391" s="25"/>
      <c r="W1391" s="25"/>
      <c r="X1391" s="19"/>
    </row>
    <row r="1392" spans="3:24" ht="14.1" customHeight="1" x14ac:dyDescent="0.25">
      <c r="C1392" s="20"/>
      <c r="D1392" s="20"/>
      <c r="E1392" s="21"/>
      <c r="F1392" s="22"/>
      <c r="G1392" s="23"/>
      <c r="H1392" s="23"/>
      <c r="K1392" s="24"/>
      <c r="M1392" s="27"/>
      <c r="N1392" s="27"/>
      <c r="R1392" s="25"/>
      <c r="S1392" s="25"/>
      <c r="T1392" s="25"/>
      <c r="U1392" s="25"/>
      <c r="V1392" s="25"/>
      <c r="W1392" s="25"/>
      <c r="X1392" s="19"/>
    </row>
    <row r="1393" spans="3:24" ht="14.1" customHeight="1" x14ac:dyDescent="0.25">
      <c r="C1393" s="20"/>
      <c r="D1393" s="20"/>
      <c r="E1393" s="21"/>
      <c r="F1393" s="22"/>
      <c r="G1393" s="23"/>
      <c r="H1393" s="23"/>
      <c r="K1393" s="24"/>
      <c r="M1393" s="27"/>
      <c r="N1393" s="27"/>
      <c r="R1393" s="25"/>
      <c r="S1393" s="25"/>
      <c r="T1393" s="25"/>
      <c r="U1393" s="25"/>
      <c r="V1393" s="25"/>
      <c r="W1393" s="25"/>
      <c r="X1393" s="19"/>
    </row>
    <row r="1394" spans="3:24" ht="14.1" customHeight="1" x14ac:dyDescent="0.25">
      <c r="C1394" s="20"/>
      <c r="D1394" s="20"/>
      <c r="E1394" s="21"/>
      <c r="F1394" s="22"/>
      <c r="G1394" s="23"/>
      <c r="H1394" s="23"/>
      <c r="K1394" s="24"/>
      <c r="M1394" s="27"/>
      <c r="N1394" s="27"/>
      <c r="R1394" s="25"/>
      <c r="S1394" s="25"/>
      <c r="T1394" s="25"/>
      <c r="U1394" s="25"/>
      <c r="V1394" s="25"/>
      <c r="W1394" s="25"/>
      <c r="X1394" s="19"/>
    </row>
    <row r="1395" spans="3:24" ht="14.1" customHeight="1" x14ac:dyDescent="0.25">
      <c r="C1395" s="20"/>
      <c r="D1395" s="20"/>
      <c r="E1395" s="21"/>
      <c r="F1395" s="22"/>
      <c r="G1395" s="23"/>
      <c r="H1395" s="23"/>
      <c r="K1395" s="24"/>
      <c r="M1395" s="27"/>
      <c r="N1395" s="27"/>
      <c r="R1395" s="25"/>
      <c r="S1395" s="25"/>
      <c r="T1395" s="25"/>
      <c r="U1395" s="25"/>
      <c r="V1395" s="25"/>
      <c r="W1395" s="25"/>
      <c r="X1395" s="19"/>
    </row>
    <row r="1396" spans="3:24" ht="14.1" customHeight="1" x14ac:dyDescent="0.25">
      <c r="C1396" s="20"/>
      <c r="D1396" s="20"/>
      <c r="E1396" s="21"/>
      <c r="F1396" s="22"/>
      <c r="G1396" s="23"/>
      <c r="H1396" s="23"/>
      <c r="K1396" s="24"/>
      <c r="M1396" s="27"/>
      <c r="N1396" s="27"/>
      <c r="R1396" s="25"/>
      <c r="S1396" s="25"/>
      <c r="T1396" s="25"/>
      <c r="U1396" s="25"/>
      <c r="V1396" s="25"/>
      <c r="W1396" s="25"/>
      <c r="X1396" s="19"/>
    </row>
    <row r="1397" spans="3:24" ht="14.1" customHeight="1" x14ac:dyDescent="0.25">
      <c r="C1397" s="20"/>
      <c r="D1397" s="20"/>
      <c r="E1397" s="21"/>
      <c r="F1397" s="22"/>
      <c r="G1397" s="23"/>
      <c r="H1397" s="23"/>
      <c r="K1397" s="24"/>
      <c r="M1397" s="27"/>
      <c r="N1397" s="27"/>
      <c r="R1397" s="25"/>
      <c r="S1397" s="25"/>
      <c r="T1397" s="25"/>
      <c r="U1397" s="25"/>
      <c r="V1397" s="25"/>
      <c r="W1397" s="25"/>
      <c r="X1397" s="19"/>
    </row>
    <row r="1398" spans="3:24" ht="14.1" customHeight="1" x14ac:dyDescent="0.25">
      <c r="C1398" s="20"/>
      <c r="D1398" s="20"/>
      <c r="E1398" s="21"/>
      <c r="F1398" s="22"/>
      <c r="G1398" s="23"/>
      <c r="H1398" s="23"/>
      <c r="K1398" s="24"/>
      <c r="M1398" s="27"/>
      <c r="N1398" s="27"/>
      <c r="R1398" s="25"/>
      <c r="S1398" s="25"/>
      <c r="T1398" s="25"/>
      <c r="U1398" s="25"/>
      <c r="V1398" s="25"/>
      <c r="W1398" s="25"/>
      <c r="X1398" s="19"/>
    </row>
    <row r="1399" spans="3:24" ht="14.1" customHeight="1" x14ac:dyDescent="0.25">
      <c r="C1399" s="20"/>
      <c r="D1399" s="20"/>
      <c r="E1399" s="21"/>
      <c r="F1399" s="22"/>
      <c r="G1399" s="23"/>
      <c r="H1399" s="23"/>
      <c r="K1399" s="24"/>
      <c r="M1399" s="27"/>
      <c r="N1399" s="27"/>
      <c r="R1399" s="25"/>
      <c r="S1399" s="25"/>
      <c r="T1399" s="25"/>
      <c r="U1399" s="25"/>
      <c r="V1399" s="25"/>
      <c r="W1399" s="25"/>
      <c r="X1399" s="19"/>
    </row>
    <row r="1400" spans="3:24" ht="14.1" customHeight="1" x14ac:dyDescent="0.25">
      <c r="C1400" s="20"/>
      <c r="D1400" s="20"/>
      <c r="E1400" s="21"/>
      <c r="F1400" s="22"/>
      <c r="G1400" s="23"/>
      <c r="H1400" s="23"/>
      <c r="K1400" s="24"/>
      <c r="M1400" s="27"/>
      <c r="N1400" s="27"/>
      <c r="R1400" s="25"/>
      <c r="S1400" s="25"/>
      <c r="T1400" s="25"/>
      <c r="U1400" s="25"/>
      <c r="V1400" s="25"/>
      <c r="W1400" s="25"/>
      <c r="X1400" s="19"/>
    </row>
    <row r="1401" spans="3:24" ht="14.1" customHeight="1" x14ac:dyDescent="0.25">
      <c r="C1401" s="20"/>
      <c r="D1401" s="20"/>
      <c r="E1401" s="21"/>
      <c r="F1401" s="22"/>
      <c r="G1401" s="23"/>
      <c r="H1401" s="23"/>
      <c r="K1401" s="24"/>
      <c r="M1401" s="27"/>
      <c r="N1401" s="27"/>
      <c r="R1401" s="25"/>
      <c r="S1401" s="25"/>
      <c r="T1401" s="25"/>
      <c r="U1401" s="25"/>
      <c r="V1401" s="25"/>
      <c r="W1401" s="25"/>
      <c r="X1401" s="19"/>
    </row>
    <row r="1402" spans="3:24" ht="14.1" customHeight="1" x14ac:dyDescent="0.25">
      <c r="C1402" s="20"/>
      <c r="D1402" s="20"/>
      <c r="E1402" s="21"/>
      <c r="F1402" s="22"/>
      <c r="G1402" s="23"/>
      <c r="H1402" s="23"/>
      <c r="K1402" s="24"/>
      <c r="M1402" s="27"/>
      <c r="N1402" s="27"/>
      <c r="R1402" s="25"/>
      <c r="S1402" s="25"/>
      <c r="T1402" s="25"/>
      <c r="U1402" s="25"/>
      <c r="V1402" s="25"/>
      <c r="W1402" s="25"/>
      <c r="X1402" s="19"/>
    </row>
    <row r="1403" spans="3:24" ht="14.1" customHeight="1" x14ac:dyDescent="0.25">
      <c r="C1403" s="20"/>
      <c r="D1403" s="20"/>
      <c r="E1403" s="21"/>
      <c r="F1403" s="22"/>
      <c r="G1403" s="23"/>
      <c r="H1403" s="23"/>
      <c r="K1403" s="24"/>
      <c r="M1403" s="27"/>
      <c r="N1403" s="27"/>
      <c r="R1403" s="25"/>
      <c r="S1403" s="25"/>
      <c r="T1403" s="25"/>
      <c r="U1403" s="25"/>
      <c r="V1403" s="25"/>
      <c r="W1403" s="25"/>
      <c r="X1403" s="19"/>
    </row>
    <row r="1404" spans="3:24" ht="14.1" customHeight="1" x14ac:dyDescent="0.25">
      <c r="C1404" s="20"/>
      <c r="D1404" s="20"/>
      <c r="E1404" s="21"/>
      <c r="F1404" s="22"/>
      <c r="G1404" s="23"/>
      <c r="H1404" s="23"/>
      <c r="K1404" s="24"/>
      <c r="M1404" s="27"/>
      <c r="N1404" s="27"/>
      <c r="R1404" s="25"/>
      <c r="S1404" s="25"/>
      <c r="T1404" s="25"/>
      <c r="U1404" s="25"/>
      <c r="V1404" s="25"/>
      <c r="W1404" s="25"/>
      <c r="X1404" s="19"/>
    </row>
    <row r="1405" spans="3:24" ht="14.1" customHeight="1" x14ac:dyDescent="0.25">
      <c r="C1405" s="20"/>
      <c r="D1405" s="20"/>
      <c r="E1405" s="21"/>
      <c r="F1405" s="22"/>
      <c r="G1405" s="23"/>
      <c r="H1405" s="23"/>
      <c r="K1405" s="24"/>
      <c r="M1405" s="27"/>
      <c r="N1405" s="27"/>
      <c r="R1405" s="25"/>
      <c r="S1405" s="25"/>
      <c r="T1405" s="25"/>
      <c r="U1405" s="25"/>
      <c r="V1405" s="25"/>
      <c r="W1405" s="25"/>
      <c r="X1405" s="19"/>
    </row>
    <row r="1406" spans="3:24" ht="14.1" customHeight="1" x14ac:dyDescent="0.25">
      <c r="C1406" s="20"/>
      <c r="D1406" s="20"/>
      <c r="E1406" s="21"/>
      <c r="F1406" s="22"/>
      <c r="G1406" s="23"/>
      <c r="H1406" s="23"/>
      <c r="K1406" s="24"/>
      <c r="M1406" s="27"/>
      <c r="N1406" s="27"/>
      <c r="R1406" s="25"/>
      <c r="S1406" s="25"/>
      <c r="T1406" s="25"/>
      <c r="U1406" s="25"/>
      <c r="V1406" s="25"/>
      <c r="W1406" s="25"/>
      <c r="X1406" s="19"/>
    </row>
    <row r="1407" spans="3:24" ht="14.1" customHeight="1" x14ac:dyDescent="0.25">
      <c r="C1407" s="20"/>
      <c r="D1407" s="20"/>
      <c r="E1407" s="21"/>
      <c r="F1407" s="22"/>
      <c r="G1407" s="23"/>
      <c r="H1407" s="23"/>
      <c r="K1407" s="24"/>
      <c r="M1407" s="27"/>
      <c r="N1407" s="27"/>
      <c r="R1407" s="25"/>
      <c r="S1407" s="25"/>
      <c r="T1407" s="25"/>
      <c r="U1407" s="25"/>
      <c r="V1407" s="25"/>
      <c r="W1407" s="25"/>
      <c r="X1407" s="19"/>
    </row>
    <row r="1408" spans="3:24" ht="14.1" customHeight="1" x14ac:dyDescent="0.25">
      <c r="C1408" s="20"/>
      <c r="D1408" s="20"/>
      <c r="E1408" s="21"/>
      <c r="F1408" s="22"/>
      <c r="G1408" s="23"/>
      <c r="H1408" s="23"/>
      <c r="K1408" s="24"/>
      <c r="M1408" s="27"/>
      <c r="N1408" s="27"/>
      <c r="R1408" s="25"/>
      <c r="S1408" s="25"/>
      <c r="T1408" s="25"/>
      <c r="U1408" s="25"/>
      <c r="V1408" s="25"/>
      <c r="W1408" s="25"/>
      <c r="X1408" s="19"/>
    </row>
    <row r="1409" spans="3:24" ht="14.1" customHeight="1" x14ac:dyDescent="0.25">
      <c r="C1409" s="20"/>
      <c r="D1409" s="20"/>
      <c r="E1409" s="21"/>
      <c r="F1409" s="22"/>
      <c r="G1409" s="23"/>
      <c r="H1409" s="23"/>
      <c r="K1409" s="24"/>
      <c r="M1409" s="27"/>
      <c r="N1409" s="27"/>
      <c r="R1409" s="25"/>
      <c r="S1409" s="25"/>
      <c r="T1409" s="25"/>
      <c r="U1409" s="25"/>
      <c r="V1409" s="25"/>
      <c r="W1409" s="25"/>
      <c r="X1409" s="19"/>
    </row>
    <row r="1410" spans="3:24" ht="14.1" customHeight="1" x14ac:dyDescent="0.25">
      <c r="C1410" s="20"/>
      <c r="D1410" s="20"/>
      <c r="E1410" s="21"/>
      <c r="F1410" s="22"/>
      <c r="G1410" s="23"/>
      <c r="H1410" s="23"/>
      <c r="K1410" s="24"/>
      <c r="M1410" s="27"/>
      <c r="N1410" s="27"/>
      <c r="R1410" s="25"/>
      <c r="S1410" s="25"/>
      <c r="T1410" s="25"/>
      <c r="U1410" s="25"/>
      <c r="V1410" s="25"/>
      <c r="W1410" s="25"/>
      <c r="X1410" s="19"/>
    </row>
    <row r="1411" spans="3:24" ht="14.1" customHeight="1" x14ac:dyDescent="0.25">
      <c r="C1411" s="20"/>
      <c r="D1411" s="20"/>
      <c r="E1411" s="21"/>
      <c r="F1411" s="22"/>
      <c r="G1411" s="23"/>
      <c r="H1411" s="23"/>
      <c r="K1411" s="24"/>
      <c r="M1411" s="27"/>
      <c r="N1411" s="27"/>
      <c r="R1411" s="25"/>
      <c r="S1411" s="25"/>
      <c r="T1411" s="25"/>
      <c r="U1411" s="25"/>
      <c r="V1411" s="25"/>
      <c r="W1411" s="25"/>
      <c r="X1411" s="19"/>
    </row>
    <row r="1412" spans="3:24" ht="14.1" customHeight="1" x14ac:dyDescent="0.25">
      <c r="C1412" s="20"/>
      <c r="D1412" s="20"/>
      <c r="E1412" s="21"/>
      <c r="F1412" s="22"/>
      <c r="G1412" s="23"/>
      <c r="H1412" s="23"/>
      <c r="K1412" s="24"/>
      <c r="M1412" s="27"/>
      <c r="N1412" s="27"/>
      <c r="R1412" s="25"/>
      <c r="S1412" s="25"/>
      <c r="T1412" s="25"/>
      <c r="U1412" s="25"/>
      <c r="V1412" s="25"/>
      <c r="W1412" s="25"/>
      <c r="X1412" s="19"/>
    </row>
    <row r="1413" spans="3:24" ht="14.1" customHeight="1" x14ac:dyDescent="0.25">
      <c r="C1413" s="20"/>
      <c r="D1413" s="20"/>
      <c r="E1413" s="21"/>
      <c r="F1413" s="22"/>
      <c r="G1413" s="23"/>
      <c r="H1413" s="23"/>
      <c r="K1413" s="24"/>
      <c r="M1413" s="27"/>
      <c r="N1413" s="27"/>
      <c r="R1413" s="25"/>
      <c r="S1413" s="25"/>
      <c r="T1413" s="25"/>
      <c r="U1413" s="25"/>
      <c r="V1413" s="25"/>
      <c r="W1413" s="25"/>
      <c r="X1413" s="19"/>
    </row>
    <row r="1414" spans="3:24" ht="14.1" customHeight="1" x14ac:dyDescent="0.25">
      <c r="C1414" s="20"/>
      <c r="D1414" s="20"/>
      <c r="E1414" s="21"/>
      <c r="F1414" s="22"/>
      <c r="G1414" s="23"/>
      <c r="H1414" s="23"/>
      <c r="K1414" s="24"/>
      <c r="M1414" s="27"/>
      <c r="N1414" s="27"/>
      <c r="R1414" s="25"/>
      <c r="S1414" s="25"/>
      <c r="T1414" s="25"/>
      <c r="U1414" s="25"/>
      <c r="V1414" s="25"/>
      <c r="W1414" s="25"/>
      <c r="X1414" s="19"/>
    </row>
    <row r="1415" spans="3:24" ht="14.1" customHeight="1" x14ac:dyDescent="0.25">
      <c r="C1415" s="20"/>
      <c r="D1415" s="20"/>
      <c r="E1415" s="21"/>
      <c r="F1415" s="22"/>
      <c r="G1415" s="23"/>
      <c r="H1415" s="23"/>
      <c r="K1415" s="24"/>
      <c r="M1415" s="27"/>
      <c r="N1415" s="27"/>
      <c r="R1415" s="25"/>
      <c r="S1415" s="25"/>
      <c r="T1415" s="25"/>
      <c r="U1415" s="25"/>
      <c r="V1415" s="25"/>
      <c r="W1415" s="25"/>
      <c r="X1415" s="19"/>
    </row>
    <row r="1416" spans="3:24" ht="14.1" customHeight="1" x14ac:dyDescent="0.25">
      <c r="C1416" s="20"/>
      <c r="D1416" s="20"/>
      <c r="E1416" s="21"/>
      <c r="F1416" s="22"/>
      <c r="G1416" s="23"/>
      <c r="H1416" s="23"/>
      <c r="K1416" s="24"/>
      <c r="M1416" s="27"/>
      <c r="N1416" s="27"/>
      <c r="R1416" s="25"/>
      <c r="S1416" s="25"/>
      <c r="T1416" s="25"/>
      <c r="U1416" s="25"/>
      <c r="V1416" s="25"/>
      <c r="W1416" s="25"/>
      <c r="X1416" s="19"/>
    </row>
    <row r="1417" spans="3:24" ht="14.1" customHeight="1" x14ac:dyDescent="0.25">
      <c r="C1417" s="20"/>
      <c r="D1417" s="20"/>
      <c r="E1417" s="21"/>
      <c r="F1417" s="22"/>
      <c r="G1417" s="23"/>
      <c r="H1417" s="23"/>
      <c r="K1417" s="24"/>
      <c r="M1417" s="27"/>
      <c r="N1417" s="27"/>
      <c r="R1417" s="25"/>
      <c r="S1417" s="25"/>
      <c r="T1417" s="25"/>
      <c r="U1417" s="25"/>
      <c r="V1417" s="25"/>
      <c r="W1417" s="25"/>
      <c r="X1417" s="19"/>
    </row>
    <row r="1418" spans="3:24" ht="14.1" customHeight="1" x14ac:dyDescent="0.25">
      <c r="C1418" s="20"/>
      <c r="D1418" s="20"/>
      <c r="E1418" s="21"/>
      <c r="F1418" s="22"/>
      <c r="G1418" s="23"/>
      <c r="H1418" s="23"/>
      <c r="K1418" s="24"/>
      <c r="M1418" s="27"/>
      <c r="N1418" s="27"/>
      <c r="R1418" s="25"/>
      <c r="S1418" s="25"/>
      <c r="T1418" s="25"/>
      <c r="U1418" s="25"/>
      <c r="V1418" s="25"/>
      <c r="W1418" s="25"/>
      <c r="X1418" s="19"/>
    </row>
    <row r="1419" spans="3:24" ht="14.1" customHeight="1" x14ac:dyDescent="0.25">
      <c r="C1419" s="20"/>
      <c r="D1419" s="20"/>
      <c r="E1419" s="21"/>
      <c r="F1419" s="22"/>
      <c r="G1419" s="23"/>
      <c r="H1419" s="23"/>
      <c r="K1419" s="24"/>
      <c r="M1419" s="27"/>
      <c r="N1419" s="27"/>
      <c r="R1419" s="25"/>
      <c r="S1419" s="25"/>
      <c r="T1419" s="25"/>
      <c r="U1419" s="25"/>
      <c r="V1419" s="25"/>
      <c r="W1419" s="25"/>
      <c r="X1419" s="19"/>
    </row>
    <row r="1420" spans="3:24" ht="14.1" customHeight="1" x14ac:dyDescent="0.25">
      <c r="C1420" s="20"/>
      <c r="D1420" s="20"/>
      <c r="E1420" s="21"/>
      <c r="F1420" s="22"/>
      <c r="G1420" s="23"/>
      <c r="H1420" s="23"/>
      <c r="K1420" s="24"/>
      <c r="M1420" s="27"/>
      <c r="N1420" s="27"/>
      <c r="R1420" s="25"/>
      <c r="S1420" s="25"/>
      <c r="T1420" s="25"/>
      <c r="U1420" s="25"/>
      <c r="V1420" s="25"/>
      <c r="W1420" s="25"/>
      <c r="X1420" s="19"/>
    </row>
    <row r="1421" spans="3:24" ht="14.1" customHeight="1" x14ac:dyDescent="0.25">
      <c r="C1421" s="20"/>
      <c r="D1421" s="20"/>
      <c r="E1421" s="21"/>
      <c r="F1421" s="22"/>
      <c r="G1421" s="23"/>
      <c r="H1421" s="23"/>
      <c r="K1421" s="24"/>
      <c r="M1421" s="27"/>
      <c r="N1421" s="27"/>
      <c r="R1421" s="25"/>
      <c r="S1421" s="25"/>
      <c r="T1421" s="25"/>
      <c r="U1421" s="25"/>
      <c r="V1421" s="25"/>
      <c r="W1421" s="25"/>
      <c r="X1421" s="19"/>
    </row>
    <row r="1422" spans="3:24" ht="14.1" customHeight="1" x14ac:dyDescent="0.25">
      <c r="C1422" s="20"/>
      <c r="D1422" s="20"/>
      <c r="E1422" s="21"/>
      <c r="F1422" s="22"/>
      <c r="G1422" s="23"/>
      <c r="H1422" s="23"/>
      <c r="K1422" s="24"/>
      <c r="M1422" s="27"/>
      <c r="N1422" s="27"/>
      <c r="R1422" s="25"/>
      <c r="S1422" s="25"/>
      <c r="T1422" s="25"/>
      <c r="U1422" s="25"/>
      <c r="V1422" s="25"/>
      <c r="W1422" s="25"/>
      <c r="X1422" s="19"/>
    </row>
    <row r="1423" spans="3:24" ht="14.1" customHeight="1" x14ac:dyDescent="0.25">
      <c r="C1423" s="20"/>
      <c r="D1423" s="20"/>
      <c r="E1423" s="21"/>
      <c r="F1423" s="22"/>
      <c r="G1423" s="23"/>
      <c r="H1423" s="23"/>
      <c r="K1423" s="24"/>
      <c r="M1423" s="27"/>
      <c r="N1423" s="27"/>
      <c r="R1423" s="25"/>
      <c r="S1423" s="25"/>
      <c r="T1423" s="25"/>
      <c r="U1423" s="25"/>
      <c r="V1423" s="25"/>
      <c r="W1423" s="25"/>
      <c r="X1423" s="19"/>
    </row>
    <row r="1424" spans="3:24" ht="14.1" customHeight="1" x14ac:dyDescent="0.25">
      <c r="C1424" s="20"/>
      <c r="D1424" s="20"/>
      <c r="E1424" s="21"/>
      <c r="F1424" s="22"/>
      <c r="G1424" s="23"/>
      <c r="H1424" s="23"/>
      <c r="K1424" s="24"/>
      <c r="M1424" s="27"/>
      <c r="N1424" s="27"/>
      <c r="R1424" s="25"/>
      <c r="S1424" s="25"/>
      <c r="T1424" s="25"/>
      <c r="U1424" s="25"/>
      <c r="V1424" s="25"/>
      <c r="W1424" s="25"/>
      <c r="X1424" s="19"/>
    </row>
    <row r="1425" spans="3:24" ht="14.1" customHeight="1" x14ac:dyDescent="0.25">
      <c r="C1425" s="20"/>
      <c r="D1425" s="20"/>
      <c r="E1425" s="21"/>
      <c r="F1425" s="22"/>
      <c r="G1425" s="23"/>
      <c r="H1425" s="23"/>
      <c r="K1425" s="24"/>
      <c r="M1425" s="27"/>
      <c r="N1425" s="27"/>
      <c r="R1425" s="25"/>
      <c r="S1425" s="25"/>
      <c r="T1425" s="25"/>
      <c r="U1425" s="25"/>
      <c r="V1425" s="25"/>
      <c r="W1425" s="25"/>
      <c r="X1425" s="19"/>
    </row>
    <row r="1426" spans="3:24" ht="14.1" customHeight="1" x14ac:dyDescent="0.25">
      <c r="C1426" s="20"/>
      <c r="D1426" s="20"/>
      <c r="E1426" s="21"/>
      <c r="F1426" s="22"/>
      <c r="G1426" s="23"/>
      <c r="H1426" s="23"/>
      <c r="K1426" s="24"/>
      <c r="M1426" s="27"/>
      <c r="N1426" s="27"/>
      <c r="R1426" s="25"/>
      <c r="S1426" s="25"/>
      <c r="T1426" s="25"/>
      <c r="U1426" s="25"/>
      <c r="V1426" s="25"/>
      <c r="W1426" s="25"/>
      <c r="X1426" s="19"/>
    </row>
    <row r="1427" spans="3:24" ht="14.1" customHeight="1" x14ac:dyDescent="0.25">
      <c r="C1427" s="20"/>
      <c r="D1427" s="20"/>
      <c r="E1427" s="21"/>
      <c r="F1427" s="22"/>
      <c r="G1427" s="23"/>
      <c r="H1427" s="23"/>
      <c r="K1427" s="24"/>
      <c r="M1427" s="27"/>
      <c r="N1427" s="27"/>
      <c r="R1427" s="25"/>
      <c r="S1427" s="25"/>
      <c r="T1427" s="25"/>
      <c r="U1427" s="25"/>
      <c r="V1427" s="25"/>
      <c r="W1427" s="25"/>
      <c r="X1427" s="19"/>
    </row>
    <row r="1428" spans="3:24" ht="14.1" customHeight="1" x14ac:dyDescent="0.25">
      <c r="C1428" s="20"/>
      <c r="D1428" s="20"/>
      <c r="E1428" s="21"/>
      <c r="F1428" s="22"/>
      <c r="G1428" s="23"/>
      <c r="H1428" s="23"/>
      <c r="K1428" s="24"/>
      <c r="M1428" s="27"/>
      <c r="N1428" s="27"/>
      <c r="R1428" s="25"/>
      <c r="S1428" s="25"/>
      <c r="T1428" s="25"/>
      <c r="U1428" s="25"/>
      <c r="V1428" s="25"/>
      <c r="W1428" s="25"/>
      <c r="X1428" s="19"/>
    </row>
    <row r="1429" spans="3:24" ht="14.1" customHeight="1" x14ac:dyDescent="0.25">
      <c r="C1429" s="20"/>
      <c r="D1429" s="20"/>
      <c r="E1429" s="21"/>
      <c r="F1429" s="22"/>
      <c r="G1429" s="23"/>
      <c r="H1429" s="23"/>
      <c r="K1429" s="24"/>
      <c r="M1429" s="27"/>
      <c r="N1429" s="27"/>
      <c r="R1429" s="25"/>
      <c r="S1429" s="25"/>
      <c r="T1429" s="25"/>
      <c r="U1429" s="25"/>
      <c r="V1429" s="25"/>
      <c r="W1429" s="25"/>
      <c r="X1429" s="19"/>
    </row>
    <row r="1430" spans="3:24" ht="14.1" customHeight="1" x14ac:dyDescent="0.25">
      <c r="C1430" s="20"/>
      <c r="D1430" s="20"/>
      <c r="E1430" s="21"/>
      <c r="F1430" s="22"/>
      <c r="G1430" s="23"/>
      <c r="H1430" s="23"/>
      <c r="K1430" s="24"/>
      <c r="M1430" s="27"/>
      <c r="N1430" s="27"/>
      <c r="R1430" s="25"/>
      <c r="S1430" s="25"/>
      <c r="T1430" s="25"/>
      <c r="U1430" s="25"/>
      <c r="V1430" s="25"/>
      <c r="W1430" s="25"/>
      <c r="X1430" s="19"/>
    </row>
    <row r="1431" spans="3:24" ht="14.1" customHeight="1" x14ac:dyDescent="0.25">
      <c r="C1431" s="20"/>
      <c r="D1431" s="20"/>
      <c r="E1431" s="21"/>
      <c r="F1431" s="22"/>
      <c r="G1431" s="23"/>
      <c r="H1431" s="23"/>
      <c r="K1431" s="24"/>
      <c r="M1431" s="27"/>
      <c r="N1431" s="27"/>
      <c r="R1431" s="25"/>
      <c r="S1431" s="25"/>
      <c r="T1431" s="25"/>
      <c r="U1431" s="25"/>
      <c r="V1431" s="25"/>
      <c r="W1431" s="25"/>
      <c r="X1431" s="19"/>
    </row>
    <row r="1432" spans="3:24" ht="14.1" customHeight="1" x14ac:dyDescent="0.25">
      <c r="C1432" s="20"/>
      <c r="D1432" s="20"/>
      <c r="E1432" s="21"/>
      <c r="F1432" s="22"/>
      <c r="G1432" s="23"/>
      <c r="H1432" s="23"/>
      <c r="K1432" s="24"/>
      <c r="M1432" s="27"/>
      <c r="N1432" s="27"/>
      <c r="R1432" s="25"/>
      <c r="S1432" s="25"/>
      <c r="T1432" s="25"/>
      <c r="U1432" s="25"/>
      <c r="V1432" s="25"/>
      <c r="W1432" s="25"/>
      <c r="X1432" s="19"/>
    </row>
    <row r="1433" spans="3:24" ht="14.1" customHeight="1" x14ac:dyDescent="0.25">
      <c r="C1433" s="20"/>
      <c r="D1433" s="20"/>
      <c r="E1433" s="21"/>
      <c r="F1433" s="22"/>
      <c r="G1433" s="23"/>
      <c r="H1433" s="23"/>
      <c r="K1433" s="24"/>
      <c r="M1433" s="27"/>
      <c r="N1433" s="27"/>
      <c r="R1433" s="25"/>
      <c r="S1433" s="25"/>
      <c r="T1433" s="25"/>
      <c r="U1433" s="25"/>
      <c r="V1433" s="25"/>
      <c r="W1433" s="25"/>
      <c r="X1433" s="19"/>
    </row>
    <row r="1434" spans="3:24" ht="14.1" customHeight="1" x14ac:dyDescent="0.25">
      <c r="C1434" s="20"/>
      <c r="D1434" s="20"/>
      <c r="E1434" s="21"/>
      <c r="F1434" s="22"/>
      <c r="G1434" s="23"/>
      <c r="H1434" s="23"/>
      <c r="K1434" s="24"/>
      <c r="M1434" s="27"/>
      <c r="N1434" s="27"/>
      <c r="R1434" s="25"/>
      <c r="S1434" s="25"/>
      <c r="T1434" s="25"/>
      <c r="U1434" s="25"/>
      <c r="V1434" s="25"/>
      <c r="W1434" s="25"/>
      <c r="X1434" s="19"/>
    </row>
    <row r="1435" spans="3:24" ht="14.1" customHeight="1" x14ac:dyDescent="0.25">
      <c r="C1435" s="20"/>
      <c r="D1435" s="20"/>
      <c r="E1435" s="21"/>
      <c r="F1435" s="22"/>
      <c r="G1435" s="23"/>
      <c r="H1435" s="23"/>
      <c r="K1435" s="24"/>
      <c r="M1435" s="27"/>
      <c r="N1435" s="27"/>
      <c r="R1435" s="25"/>
      <c r="S1435" s="25"/>
      <c r="T1435" s="25"/>
      <c r="U1435" s="25"/>
      <c r="V1435" s="25"/>
      <c r="W1435" s="25"/>
      <c r="X1435" s="19"/>
    </row>
    <row r="1436" spans="3:24" ht="14.1" customHeight="1" x14ac:dyDescent="0.25">
      <c r="C1436" s="20"/>
      <c r="D1436" s="20"/>
      <c r="E1436" s="21"/>
      <c r="F1436" s="22"/>
      <c r="G1436" s="23"/>
      <c r="H1436" s="23"/>
      <c r="K1436" s="24"/>
      <c r="M1436" s="27"/>
      <c r="N1436" s="27"/>
      <c r="R1436" s="25"/>
      <c r="S1436" s="25"/>
      <c r="T1436" s="25"/>
      <c r="U1436" s="25"/>
      <c r="V1436" s="25"/>
      <c r="W1436" s="25"/>
      <c r="X1436" s="19"/>
    </row>
    <row r="1437" spans="3:24" ht="14.1" customHeight="1" x14ac:dyDescent="0.25">
      <c r="C1437" s="20"/>
      <c r="D1437" s="20"/>
      <c r="E1437" s="21"/>
      <c r="F1437" s="22"/>
      <c r="G1437" s="23"/>
      <c r="H1437" s="23"/>
      <c r="K1437" s="24"/>
      <c r="M1437" s="27"/>
      <c r="N1437" s="27"/>
      <c r="R1437" s="25"/>
      <c r="S1437" s="25"/>
      <c r="T1437" s="25"/>
      <c r="U1437" s="25"/>
      <c r="V1437" s="25"/>
      <c r="W1437" s="25"/>
      <c r="X1437" s="19"/>
    </row>
    <row r="1438" spans="3:24" ht="14.1" customHeight="1" x14ac:dyDescent="0.25">
      <c r="C1438" s="20"/>
      <c r="D1438" s="20"/>
      <c r="E1438" s="21"/>
      <c r="F1438" s="22"/>
      <c r="G1438" s="23"/>
      <c r="H1438" s="23"/>
      <c r="K1438" s="24"/>
      <c r="M1438" s="27"/>
      <c r="N1438" s="27"/>
      <c r="R1438" s="25"/>
      <c r="S1438" s="25"/>
      <c r="T1438" s="25"/>
      <c r="U1438" s="25"/>
      <c r="V1438" s="25"/>
      <c r="W1438" s="25"/>
      <c r="X1438" s="19"/>
    </row>
    <row r="1439" spans="3:24" ht="14.1" customHeight="1" x14ac:dyDescent="0.25">
      <c r="C1439" s="20"/>
      <c r="D1439" s="20"/>
      <c r="E1439" s="21"/>
      <c r="F1439" s="22"/>
      <c r="G1439" s="23"/>
      <c r="H1439" s="23"/>
      <c r="K1439" s="24"/>
      <c r="M1439" s="27"/>
      <c r="N1439" s="27"/>
      <c r="R1439" s="25"/>
      <c r="S1439" s="25"/>
      <c r="T1439" s="25"/>
      <c r="U1439" s="25"/>
      <c r="V1439" s="25"/>
      <c r="W1439" s="25"/>
      <c r="X1439" s="19"/>
    </row>
    <row r="1440" spans="3:24" ht="14.1" customHeight="1" x14ac:dyDescent="0.25">
      <c r="C1440" s="20"/>
      <c r="D1440" s="20"/>
      <c r="E1440" s="21"/>
      <c r="F1440" s="22"/>
      <c r="G1440" s="23"/>
      <c r="H1440" s="23"/>
      <c r="K1440" s="24"/>
      <c r="M1440" s="27"/>
      <c r="N1440" s="27"/>
      <c r="R1440" s="25"/>
      <c r="S1440" s="25"/>
      <c r="T1440" s="25"/>
      <c r="U1440" s="25"/>
      <c r="V1440" s="25"/>
      <c r="W1440" s="25"/>
      <c r="X1440" s="19"/>
    </row>
    <row r="1441" spans="3:24" ht="14.1" customHeight="1" x14ac:dyDescent="0.25">
      <c r="C1441" s="20"/>
      <c r="D1441" s="20"/>
      <c r="E1441" s="21"/>
      <c r="F1441" s="22"/>
      <c r="G1441" s="23"/>
      <c r="H1441" s="23"/>
      <c r="K1441" s="24"/>
      <c r="M1441" s="27"/>
      <c r="N1441" s="27"/>
      <c r="R1441" s="25"/>
      <c r="S1441" s="25"/>
      <c r="T1441" s="25"/>
      <c r="U1441" s="25"/>
      <c r="V1441" s="25"/>
      <c r="W1441" s="25"/>
      <c r="X1441" s="19"/>
    </row>
    <row r="1442" spans="3:24" ht="14.1" customHeight="1" x14ac:dyDescent="0.25">
      <c r="C1442" s="20"/>
      <c r="D1442" s="20"/>
      <c r="E1442" s="21"/>
      <c r="F1442" s="22"/>
      <c r="G1442" s="23"/>
      <c r="H1442" s="23"/>
      <c r="K1442" s="24"/>
      <c r="M1442" s="27"/>
      <c r="N1442" s="27"/>
      <c r="R1442" s="25"/>
      <c r="S1442" s="25"/>
      <c r="T1442" s="25"/>
      <c r="U1442" s="25"/>
      <c r="V1442" s="25"/>
      <c r="W1442" s="25"/>
      <c r="X1442" s="19"/>
    </row>
    <row r="1443" spans="3:24" ht="14.1" customHeight="1" x14ac:dyDescent="0.25">
      <c r="C1443" s="20"/>
      <c r="D1443" s="20"/>
      <c r="E1443" s="21"/>
      <c r="F1443" s="22"/>
      <c r="G1443" s="23"/>
      <c r="H1443" s="23"/>
      <c r="K1443" s="24"/>
      <c r="M1443" s="27"/>
      <c r="N1443" s="27"/>
      <c r="R1443" s="25"/>
      <c r="S1443" s="25"/>
      <c r="T1443" s="25"/>
      <c r="U1443" s="25"/>
      <c r="V1443" s="25"/>
      <c r="W1443" s="25"/>
      <c r="X1443" s="19"/>
    </row>
    <row r="1444" spans="3:24" ht="14.1" customHeight="1" x14ac:dyDescent="0.25">
      <c r="C1444" s="20"/>
      <c r="D1444" s="20"/>
      <c r="E1444" s="21"/>
      <c r="F1444" s="22"/>
      <c r="G1444" s="23"/>
      <c r="H1444" s="23"/>
      <c r="K1444" s="24"/>
      <c r="M1444" s="27"/>
      <c r="N1444" s="27"/>
      <c r="R1444" s="25"/>
      <c r="S1444" s="25"/>
      <c r="T1444" s="25"/>
      <c r="U1444" s="25"/>
      <c r="V1444" s="25"/>
      <c r="W1444" s="25"/>
      <c r="X1444" s="19"/>
    </row>
    <row r="1445" spans="3:24" ht="14.1" customHeight="1" x14ac:dyDescent="0.25">
      <c r="C1445" s="20"/>
      <c r="D1445" s="20"/>
      <c r="E1445" s="21"/>
      <c r="F1445" s="22"/>
      <c r="G1445" s="23"/>
      <c r="H1445" s="23"/>
      <c r="K1445" s="24"/>
      <c r="M1445" s="27"/>
      <c r="N1445" s="27"/>
      <c r="R1445" s="25"/>
      <c r="S1445" s="25"/>
      <c r="T1445" s="25"/>
      <c r="U1445" s="25"/>
      <c r="V1445" s="25"/>
      <c r="W1445" s="25"/>
      <c r="X1445" s="19"/>
    </row>
    <row r="1446" spans="3:24" ht="14.1" customHeight="1" x14ac:dyDescent="0.25">
      <c r="C1446" s="20"/>
      <c r="D1446" s="20"/>
      <c r="E1446" s="21"/>
      <c r="F1446" s="22"/>
      <c r="G1446" s="23"/>
      <c r="H1446" s="23"/>
      <c r="K1446" s="24"/>
      <c r="M1446" s="27"/>
      <c r="N1446" s="27"/>
      <c r="R1446" s="25"/>
      <c r="S1446" s="25"/>
      <c r="T1446" s="25"/>
      <c r="U1446" s="25"/>
      <c r="V1446" s="25"/>
      <c r="W1446" s="25"/>
      <c r="X1446" s="19"/>
    </row>
    <row r="1447" spans="3:24" ht="14.1" customHeight="1" x14ac:dyDescent="0.25">
      <c r="C1447" s="20"/>
      <c r="D1447" s="20"/>
      <c r="E1447" s="21"/>
      <c r="F1447" s="22"/>
      <c r="G1447" s="23"/>
      <c r="H1447" s="23"/>
      <c r="K1447" s="24"/>
      <c r="M1447" s="27"/>
      <c r="N1447" s="27"/>
      <c r="R1447" s="25"/>
      <c r="S1447" s="25"/>
      <c r="T1447" s="25"/>
      <c r="U1447" s="25"/>
      <c r="V1447" s="25"/>
      <c r="W1447" s="25"/>
      <c r="X1447" s="19"/>
    </row>
    <row r="1448" spans="3:24" ht="14.1" customHeight="1" x14ac:dyDescent="0.25">
      <c r="C1448" s="20"/>
      <c r="D1448" s="20"/>
      <c r="E1448" s="21"/>
      <c r="F1448" s="22"/>
      <c r="G1448" s="23"/>
      <c r="H1448" s="23"/>
      <c r="K1448" s="24"/>
      <c r="M1448" s="27"/>
      <c r="N1448" s="27"/>
      <c r="R1448" s="25"/>
      <c r="S1448" s="25"/>
      <c r="T1448" s="25"/>
      <c r="U1448" s="25"/>
      <c r="V1448" s="25"/>
      <c r="W1448" s="25"/>
      <c r="X1448" s="19"/>
    </row>
    <row r="1449" spans="3:24" ht="14.1" customHeight="1" x14ac:dyDescent="0.25">
      <c r="C1449" s="20"/>
      <c r="D1449" s="20"/>
      <c r="E1449" s="21"/>
      <c r="F1449" s="22"/>
      <c r="G1449" s="23"/>
      <c r="H1449" s="23"/>
      <c r="K1449" s="24"/>
      <c r="M1449" s="27"/>
      <c r="N1449" s="27"/>
      <c r="R1449" s="25"/>
      <c r="S1449" s="25"/>
      <c r="T1449" s="25"/>
      <c r="U1449" s="25"/>
      <c r="V1449" s="25"/>
      <c r="W1449" s="25"/>
      <c r="X1449" s="19"/>
    </row>
    <row r="1450" spans="3:24" ht="14.1" customHeight="1" x14ac:dyDescent="0.25">
      <c r="C1450" s="20"/>
      <c r="D1450" s="20"/>
      <c r="E1450" s="21"/>
      <c r="F1450" s="22"/>
      <c r="G1450" s="23"/>
      <c r="H1450" s="23"/>
      <c r="K1450" s="24"/>
      <c r="M1450" s="27"/>
      <c r="N1450" s="27"/>
      <c r="R1450" s="25"/>
      <c r="S1450" s="25"/>
      <c r="T1450" s="25"/>
      <c r="U1450" s="25"/>
      <c r="V1450" s="25"/>
      <c r="W1450" s="25"/>
      <c r="X1450" s="19"/>
    </row>
    <row r="1451" spans="3:24" ht="14.1" customHeight="1" x14ac:dyDescent="0.25">
      <c r="C1451" s="20"/>
      <c r="D1451" s="20"/>
      <c r="E1451" s="21"/>
      <c r="F1451" s="22"/>
      <c r="G1451" s="23"/>
      <c r="H1451" s="23"/>
      <c r="K1451" s="24"/>
      <c r="M1451" s="27"/>
      <c r="N1451" s="27"/>
      <c r="R1451" s="25"/>
      <c r="S1451" s="25"/>
      <c r="T1451" s="25"/>
      <c r="U1451" s="25"/>
      <c r="V1451" s="25"/>
      <c r="W1451" s="25"/>
      <c r="X1451" s="19"/>
    </row>
    <row r="1452" spans="3:24" ht="14.1" customHeight="1" x14ac:dyDescent="0.25">
      <c r="C1452" s="20"/>
      <c r="D1452" s="20"/>
      <c r="E1452" s="21"/>
      <c r="F1452" s="22"/>
      <c r="G1452" s="23"/>
      <c r="H1452" s="23"/>
      <c r="K1452" s="24"/>
      <c r="M1452" s="27"/>
      <c r="N1452" s="27"/>
      <c r="R1452" s="25"/>
      <c r="S1452" s="25"/>
      <c r="T1452" s="25"/>
      <c r="U1452" s="25"/>
      <c r="V1452" s="25"/>
      <c r="W1452" s="25"/>
      <c r="X1452" s="19"/>
    </row>
    <row r="1453" spans="3:24" ht="14.1" customHeight="1" x14ac:dyDescent="0.25">
      <c r="C1453" s="20"/>
      <c r="D1453" s="20"/>
      <c r="E1453" s="21"/>
      <c r="F1453" s="22"/>
      <c r="G1453" s="23"/>
      <c r="H1453" s="23"/>
      <c r="K1453" s="24"/>
      <c r="M1453" s="27"/>
      <c r="N1453" s="27"/>
      <c r="R1453" s="25"/>
      <c r="S1453" s="25"/>
      <c r="T1453" s="25"/>
      <c r="U1453" s="25"/>
      <c r="V1453" s="25"/>
      <c r="W1453" s="25"/>
      <c r="X1453" s="19"/>
    </row>
    <row r="1454" spans="3:24" ht="14.1" customHeight="1" x14ac:dyDescent="0.25">
      <c r="C1454" s="20"/>
      <c r="D1454" s="20"/>
      <c r="E1454" s="21"/>
      <c r="F1454" s="22"/>
      <c r="G1454" s="23"/>
      <c r="H1454" s="23"/>
      <c r="K1454" s="24"/>
      <c r="M1454" s="27"/>
      <c r="N1454" s="27"/>
      <c r="R1454" s="25"/>
      <c r="S1454" s="25"/>
      <c r="T1454" s="25"/>
      <c r="U1454" s="25"/>
      <c r="V1454" s="25"/>
      <c r="W1454" s="25"/>
      <c r="X1454" s="19"/>
    </row>
    <row r="1455" spans="3:24" ht="14.1" customHeight="1" x14ac:dyDescent="0.25">
      <c r="C1455" s="20"/>
      <c r="D1455" s="20"/>
      <c r="E1455" s="21"/>
      <c r="F1455" s="22"/>
      <c r="G1455" s="23"/>
      <c r="H1455" s="23"/>
      <c r="K1455" s="24"/>
      <c r="M1455" s="27"/>
      <c r="N1455" s="27"/>
      <c r="R1455" s="25"/>
      <c r="S1455" s="25"/>
      <c r="T1455" s="25"/>
      <c r="U1455" s="25"/>
      <c r="V1455" s="25"/>
      <c r="W1455" s="25"/>
      <c r="X1455" s="19"/>
    </row>
    <row r="1456" spans="3:24" ht="14.1" customHeight="1" x14ac:dyDescent="0.25">
      <c r="C1456" s="20"/>
      <c r="D1456" s="20"/>
      <c r="E1456" s="21"/>
      <c r="F1456" s="22"/>
      <c r="G1456" s="23"/>
      <c r="H1456" s="23"/>
      <c r="K1456" s="24"/>
      <c r="M1456" s="27"/>
      <c r="N1456" s="27"/>
      <c r="R1456" s="25"/>
      <c r="S1456" s="25"/>
      <c r="T1456" s="25"/>
      <c r="U1456" s="25"/>
      <c r="V1456" s="25"/>
      <c r="W1456" s="25"/>
      <c r="X1456" s="19"/>
    </row>
    <row r="1457" spans="3:24" ht="14.1" customHeight="1" x14ac:dyDescent="0.25">
      <c r="C1457" s="20"/>
      <c r="D1457" s="20"/>
      <c r="E1457" s="21"/>
      <c r="F1457" s="22"/>
      <c r="G1457" s="23"/>
      <c r="H1457" s="23"/>
      <c r="K1457" s="24"/>
      <c r="M1457" s="27"/>
      <c r="N1457" s="27"/>
      <c r="R1457" s="25"/>
      <c r="S1457" s="25"/>
      <c r="T1457" s="25"/>
      <c r="U1457" s="25"/>
      <c r="V1457" s="25"/>
      <c r="W1457" s="25"/>
      <c r="X1457" s="19"/>
    </row>
    <row r="1458" spans="3:24" ht="14.1" customHeight="1" x14ac:dyDescent="0.25">
      <c r="C1458" s="20"/>
      <c r="D1458" s="20"/>
      <c r="E1458" s="21"/>
      <c r="F1458" s="22"/>
      <c r="G1458" s="23"/>
      <c r="H1458" s="23"/>
      <c r="K1458" s="24"/>
      <c r="M1458" s="27"/>
      <c r="N1458" s="27"/>
      <c r="R1458" s="25"/>
      <c r="S1458" s="25"/>
      <c r="T1458" s="25"/>
      <c r="U1458" s="25"/>
      <c r="V1458" s="25"/>
      <c r="W1458" s="25"/>
      <c r="X1458" s="19"/>
    </row>
    <row r="1459" spans="3:24" ht="14.1" customHeight="1" x14ac:dyDescent="0.25">
      <c r="C1459" s="20"/>
      <c r="D1459" s="20"/>
      <c r="E1459" s="21"/>
      <c r="F1459" s="22"/>
      <c r="G1459" s="23"/>
      <c r="H1459" s="23"/>
      <c r="K1459" s="24"/>
      <c r="M1459" s="27"/>
      <c r="N1459" s="27"/>
      <c r="R1459" s="25"/>
      <c r="S1459" s="25"/>
      <c r="T1459" s="25"/>
      <c r="U1459" s="25"/>
      <c r="V1459" s="25"/>
      <c r="W1459" s="25"/>
      <c r="X1459" s="19"/>
    </row>
    <row r="1460" spans="3:24" ht="14.1" customHeight="1" x14ac:dyDescent="0.25">
      <c r="C1460" s="20"/>
      <c r="D1460" s="20"/>
      <c r="E1460" s="21"/>
      <c r="F1460" s="22"/>
      <c r="G1460" s="23"/>
      <c r="H1460" s="23"/>
      <c r="K1460" s="24"/>
      <c r="M1460" s="27"/>
      <c r="N1460" s="27"/>
      <c r="R1460" s="25"/>
      <c r="S1460" s="25"/>
      <c r="T1460" s="25"/>
      <c r="U1460" s="25"/>
      <c r="V1460" s="25"/>
      <c r="W1460" s="25"/>
      <c r="X1460" s="19"/>
    </row>
    <row r="1461" spans="3:24" ht="14.1" customHeight="1" x14ac:dyDescent="0.25">
      <c r="C1461" s="20"/>
      <c r="D1461" s="20"/>
      <c r="E1461" s="21"/>
      <c r="F1461" s="22"/>
      <c r="G1461" s="23"/>
      <c r="H1461" s="23"/>
      <c r="K1461" s="24"/>
      <c r="M1461" s="27"/>
      <c r="N1461" s="27"/>
      <c r="R1461" s="25"/>
      <c r="S1461" s="25"/>
      <c r="T1461" s="25"/>
      <c r="U1461" s="25"/>
      <c r="V1461" s="25"/>
      <c r="W1461" s="25"/>
      <c r="X1461" s="19"/>
    </row>
    <row r="1462" spans="3:24" ht="14.1" customHeight="1" x14ac:dyDescent="0.25">
      <c r="C1462" s="20"/>
      <c r="D1462" s="20"/>
      <c r="E1462" s="21"/>
      <c r="F1462" s="22"/>
      <c r="G1462" s="23"/>
      <c r="H1462" s="23"/>
      <c r="K1462" s="24"/>
      <c r="M1462" s="27"/>
      <c r="N1462" s="27"/>
      <c r="R1462" s="25"/>
      <c r="S1462" s="25"/>
      <c r="T1462" s="25"/>
      <c r="U1462" s="25"/>
      <c r="V1462" s="25"/>
      <c r="W1462" s="25"/>
      <c r="X1462" s="19"/>
    </row>
    <row r="1463" spans="3:24" ht="14.1" customHeight="1" x14ac:dyDescent="0.25">
      <c r="C1463" s="20"/>
      <c r="D1463" s="20"/>
      <c r="E1463" s="21"/>
      <c r="F1463" s="22"/>
      <c r="G1463" s="23"/>
      <c r="H1463" s="23"/>
      <c r="K1463" s="24"/>
      <c r="M1463" s="27"/>
      <c r="N1463" s="27"/>
      <c r="R1463" s="25"/>
      <c r="S1463" s="25"/>
      <c r="T1463" s="25"/>
      <c r="U1463" s="25"/>
      <c r="V1463" s="25"/>
      <c r="W1463" s="25"/>
      <c r="X1463" s="19"/>
    </row>
    <row r="1464" spans="3:24" ht="14.1" customHeight="1" x14ac:dyDescent="0.25">
      <c r="C1464" s="20"/>
      <c r="D1464" s="20"/>
      <c r="E1464" s="21"/>
      <c r="F1464" s="22"/>
      <c r="G1464" s="23"/>
      <c r="H1464" s="23"/>
      <c r="K1464" s="24"/>
      <c r="M1464" s="27"/>
      <c r="N1464" s="27"/>
      <c r="R1464" s="25"/>
      <c r="S1464" s="25"/>
      <c r="T1464" s="25"/>
      <c r="U1464" s="25"/>
      <c r="V1464" s="25"/>
      <c r="W1464" s="25"/>
      <c r="X1464" s="19"/>
    </row>
    <row r="1465" spans="3:24" ht="14.1" customHeight="1" x14ac:dyDescent="0.25">
      <c r="C1465" s="20"/>
      <c r="D1465" s="20"/>
      <c r="E1465" s="21"/>
      <c r="F1465" s="22"/>
      <c r="G1465" s="23"/>
      <c r="H1465" s="23"/>
      <c r="K1465" s="24"/>
      <c r="M1465" s="27"/>
      <c r="N1465" s="27"/>
      <c r="R1465" s="25"/>
      <c r="S1465" s="25"/>
      <c r="T1465" s="25"/>
      <c r="U1465" s="25"/>
      <c r="V1465" s="25"/>
      <c r="W1465" s="25"/>
      <c r="X1465" s="19"/>
    </row>
    <row r="1466" spans="3:24" ht="14.1" customHeight="1" x14ac:dyDescent="0.25">
      <c r="C1466" s="20"/>
      <c r="D1466" s="20"/>
      <c r="E1466" s="21"/>
      <c r="F1466" s="22"/>
      <c r="G1466" s="23"/>
      <c r="H1466" s="23"/>
      <c r="K1466" s="24"/>
      <c r="M1466" s="27"/>
      <c r="N1466" s="27"/>
      <c r="R1466" s="25"/>
      <c r="S1466" s="25"/>
      <c r="T1466" s="25"/>
      <c r="U1466" s="25"/>
      <c r="V1466" s="25"/>
      <c r="W1466" s="25"/>
      <c r="X1466" s="19"/>
    </row>
    <row r="1467" spans="3:24" ht="14.1" customHeight="1" x14ac:dyDescent="0.25">
      <c r="C1467" s="20"/>
      <c r="D1467" s="20"/>
      <c r="E1467" s="21"/>
      <c r="F1467" s="22"/>
      <c r="G1467" s="23"/>
      <c r="H1467" s="23"/>
      <c r="K1467" s="24"/>
      <c r="M1467" s="27"/>
      <c r="N1467" s="27"/>
      <c r="R1467" s="25"/>
      <c r="S1467" s="25"/>
      <c r="T1467" s="25"/>
      <c r="U1467" s="25"/>
      <c r="V1467" s="25"/>
      <c r="W1467" s="25"/>
      <c r="X1467" s="19"/>
    </row>
    <row r="1468" spans="3:24" ht="14.1" customHeight="1" x14ac:dyDescent="0.25">
      <c r="C1468" s="20"/>
      <c r="D1468" s="20"/>
      <c r="E1468" s="21"/>
      <c r="F1468" s="22"/>
      <c r="G1468" s="23"/>
      <c r="H1468" s="23"/>
      <c r="K1468" s="24"/>
      <c r="M1468" s="27"/>
      <c r="N1468" s="27"/>
      <c r="R1468" s="25"/>
      <c r="S1468" s="25"/>
      <c r="T1468" s="25"/>
      <c r="U1468" s="25"/>
      <c r="V1468" s="25"/>
      <c r="W1468" s="25"/>
      <c r="X1468" s="19"/>
    </row>
    <row r="1469" spans="3:24" ht="14.1" customHeight="1" x14ac:dyDescent="0.25">
      <c r="C1469" s="20"/>
      <c r="D1469" s="20"/>
      <c r="E1469" s="21"/>
      <c r="F1469" s="22"/>
      <c r="G1469" s="23"/>
      <c r="H1469" s="23"/>
      <c r="K1469" s="24"/>
      <c r="M1469" s="27"/>
      <c r="N1469" s="27"/>
      <c r="R1469" s="25"/>
      <c r="S1469" s="25"/>
      <c r="T1469" s="25"/>
      <c r="U1469" s="25"/>
      <c r="V1469" s="25"/>
      <c r="W1469" s="25"/>
      <c r="X1469" s="19"/>
    </row>
    <row r="1470" spans="3:24" ht="14.1" customHeight="1" x14ac:dyDescent="0.25">
      <c r="C1470" s="20"/>
      <c r="D1470" s="20"/>
      <c r="E1470" s="21"/>
      <c r="F1470" s="22"/>
      <c r="G1470" s="23"/>
      <c r="H1470" s="23"/>
      <c r="K1470" s="24"/>
      <c r="M1470" s="27"/>
      <c r="N1470" s="27"/>
      <c r="R1470" s="25"/>
      <c r="S1470" s="25"/>
      <c r="T1470" s="25"/>
      <c r="U1470" s="25"/>
      <c r="V1470" s="25"/>
      <c r="W1470" s="25"/>
      <c r="X1470" s="19"/>
    </row>
    <row r="1471" spans="3:24" ht="14.1" customHeight="1" x14ac:dyDescent="0.25">
      <c r="C1471" s="20"/>
      <c r="D1471" s="20"/>
      <c r="E1471" s="21"/>
      <c r="F1471" s="22"/>
      <c r="G1471" s="23"/>
      <c r="H1471" s="23"/>
      <c r="K1471" s="24"/>
      <c r="M1471" s="27"/>
      <c r="N1471" s="27"/>
      <c r="R1471" s="25"/>
      <c r="S1471" s="25"/>
      <c r="T1471" s="25"/>
      <c r="U1471" s="25"/>
      <c r="V1471" s="25"/>
      <c r="W1471" s="25"/>
      <c r="X1471" s="19"/>
    </row>
    <row r="1472" spans="3:24" ht="14.1" customHeight="1" x14ac:dyDescent="0.25">
      <c r="C1472" s="20"/>
      <c r="D1472" s="20"/>
      <c r="E1472" s="21"/>
      <c r="F1472" s="22"/>
      <c r="G1472" s="23"/>
      <c r="H1472" s="23"/>
      <c r="K1472" s="24"/>
      <c r="M1472" s="27"/>
      <c r="N1472" s="27"/>
      <c r="R1472" s="25"/>
      <c r="S1472" s="25"/>
      <c r="T1472" s="25"/>
      <c r="U1472" s="25"/>
      <c r="V1472" s="25"/>
      <c r="W1472" s="25"/>
      <c r="X1472" s="19"/>
    </row>
    <row r="1473" spans="3:24" ht="14.1" customHeight="1" x14ac:dyDescent="0.25">
      <c r="C1473" s="20"/>
      <c r="D1473" s="20"/>
      <c r="E1473" s="21"/>
      <c r="F1473" s="22"/>
      <c r="G1473" s="23"/>
      <c r="H1473" s="23"/>
      <c r="K1473" s="24"/>
      <c r="M1473" s="27"/>
      <c r="N1473" s="27"/>
      <c r="R1473" s="25"/>
      <c r="S1473" s="25"/>
      <c r="T1473" s="25"/>
      <c r="U1473" s="25"/>
      <c r="V1473" s="25"/>
      <c r="W1473" s="25"/>
      <c r="X1473" s="19"/>
    </row>
    <row r="1474" spans="3:24" ht="14.1" customHeight="1" x14ac:dyDescent="0.25">
      <c r="C1474" s="20"/>
      <c r="D1474" s="20"/>
      <c r="E1474" s="21"/>
      <c r="F1474" s="22"/>
      <c r="G1474" s="23"/>
      <c r="H1474" s="23"/>
      <c r="K1474" s="24"/>
      <c r="M1474" s="27"/>
      <c r="N1474" s="27"/>
      <c r="R1474" s="25"/>
      <c r="S1474" s="25"/>
      <c r="T1474" s="25"/>
      <c r="U1474" s="25"/>
      <c r="V1474" s="25"/>
      <c r="W1474" s="25"/>
      <c r="X1474" s="19"/>
    </row>
    <row r="1475" spans="3:24" ht="14.1" customHeight="1" x14ac:dyDescent="0.25">
      <c r="C1475" s="20"/>
      <c r="D1475" s="20"/>
      <c r="E1475" s="21"/>
      <c r="F1475" s="22"/>
      <c r="G1475" s="23"/>
      <c r="H1475" s="23"/>
      <c r="K1475" s="24"/>
      <c r="M1475" s="27"/>
      <c r="N1475" s="27"/>
      <c r="R1475" s="25"/>
      <c r="S1475" s="25"/>
      <c r="T1475" s="25"/>
      <c r="U1475" s="25"/>
      <c r="V1475" s="25"/>
      <c r="W1475" s="25"/>
      <c r="X1475" s="19"/>
    </row>
    <row r="1476" spans="3:24" ht="14.1" customHeight="1" x14ac:dyDescent="0.25">
      <c r="C1476" s="20"/>
      <c r="D1476" s="20"/>
      <c r="E1476" s="21"/>
      <c r="F1476" s="22"/>
      <c r="G1476" s="23"/>
      <c r="H1476" s="23"/>
      <c r="K1476" s="24"/>
      <c r="M1476" s="27"/>
      <c r="N1476" s="27"/>
      <c r="R1476" s="25"/>
      <c r="S1476" s="25"/>
      <c r="T1476" s="25"/>
      <c r="U1476" s="25"/>
      <c r="V1476" s="25"/>
      <c r="W1476" s="25"/>
      <c r="X1476" s="19"/>
    </row>
    <row r="1477" spans="3:24" ht="14.1" customHeight="1" x14ac:dyDescent="0.25">
      <c r="C1477" s="20"/>
      <c r="D1477" s="20"/>
      <c r="E1477" s="21"/>
      <c r="F1477" s="22"/>
      <c r="G1477" s="23"/>
      <c r="H1477" s="23"/>
      <c r="K1477" s="24"/>
      <c r="M1477" s="27"/>
      <c r="N1477" s="27"/>
      <c r="R1477" s="25"/>
      <c r="S1477" s="25"/>
      <c r="T1477" s="25"/>
      <c r="U1477" s="25"/>
      <c r="V1477" s="25"/>
      <c r="W1477" s="25"/>
      <c r="X1477" s="19"/>
    </row>
    <row r="1478" spans="3:24" ht="14.1" customHeight="1" x14ac:dyDescent="0.25">
      <c r="C1478" s="20"/>
      <c r="D1478" s="20"/>
      <c r="E1478" s="21"/>
      <c r="F1478" s="22"/>
      <c r="G1478" s="23"/>
      <c r="H1478" s="23"/>
      <c r="K1478" s="24"/>
      <c r="M1478" s="27"/>
      <c r="N1478" s="27"/>
      <c r="R1478" s="25"/>
      <c r="S1478" s="25"/>
      <c r="T1478" s="25"/>
      <c r="U1478" s="25"/>
      <c r="V1478" s="25"/>
      <c r="W1478" s="25"/>
      <c r="X1478" s="19"/>
    </row>
    <row r="1479" spans="3:24" ht="14.1" customHeight="1" x14ac:dyDescent="0.25">
      <c r="C1479" s="20"/>
      <c r="D1479" s="20"/>
      <c r="E1479" s="21"/>
      <c r="F1479" s="22"/>
      <c r="G1479" s="23"/>
      <c r="H1479" s="23"/>
      <c r="K1479" s="24"/>
      <c r="M1479" s="27"/>
      <c r="N1479" s="27"/>
      <c r="R1479" s="25"/>
      <c r="S1479" s="25"/>
      <c r="T1479" s="25"/>
      <c r="U1479" s="25"/>
      <c r="V1479" s="25"/>
      <c r="W1479" s="25"/>
      <c r="X1479" s="19"/>
    </row>
    <row r="1480" spans="3:24" ht="14.1" customHeight="1" x14ac:dyDescent="0.25">
      <c r="C1480" s="20"/>
      <c r="D1480" s="20"/>
      <c r="E1480" s="21"/>
      <c r="F1480" s="22"/>
      <c r="G1480" s="23"/>
      <c r="H1480" s="23"/>
      <c r="K1480" s="24"/>
      <c r="M1480" s="27"/>
      <c r="N1480" s="27"/>
      <c r="R1480" s="25"/>
      <c r="S1480" s="25"/>
      <c r="T1480" s="25"/>
      <c r="U1480" s="25"/>
      <c r="V1480" s="25"/>
      <c r="W1480" s="25"/>
      <c r="X1480" s="19"/>
    </row>
    <row r="1481" spans="3:24" ht="14.1" customHeight="1" x14ac:dyDescent="0.25">
      <c r="C1481" s="20"/>
      <c r="D1481" s="20"/>
      <c r="E1481" s="21"/>
      <c r="F1481" s="22"/>
      <c r="G1481" s="23"/>
      <c r="H1481" s="23"/>
      <c r="K1481" s="24"/>
      <c r="M1481" s="27"/>
      <c r="N1481" s="27"/>
      <c r="R1481" s="25"/>
      <c r="S1481" s="25"/>
      <c r="T1481" s="25"/>
      <c r="U1481" s="25"/>
      <c r="V1481" s="25"/>
      <c r="W1481" s="25"/>
      <c r="X1481" s="19"/>
    </row>
    <row r="1482" spans="3:24" ht="14.1" customHeight="1" x14ac:dyDescent="0.25">
      <c r="C1482" s="20"/>
      <c r="D1482" s="20"/>
      <c r="E1482" s="21"/>
      <c r="F1482" s="22"/>
      <c r="G1482" s="23"/>
      <c r="H1482" s="23"/>
      <c r="K1482" s="24"/>
      <c r="M1482" s="27"/>
      <c r="N1482" s="27"/>
      <c r="R1482" s="25"/>
      <c r="S1482" s="25"/>
      <c r="T1482" s="25"/>
      <c r="U1482" s="25"/>
      <c r="V1482" s="25"/>
      <c r="W1482" s="25"/>
      <c r="X1482" s="19"/>
    </row>
    <row r="1483" spans="3:24" ht="14.1" customHeight="1" x14ac:dyDescent="0.25">
      <c r="C1483" s="20"/>
      <c r="D1483" s="20"/>
      <c r="E1483" s="21"/>
      <c r="F1483" s="22"/>
      <c r="G1483" s="23"/>
      <c r="H1483" s="23"/>
      <c r="K1483" s="24"/>
      <c r="M1483" s="27"/>
      <c r="N1483" s="27"/>
      <c r="R1483" s="25"/>
      <c r="S1483" s="25"/>
      <c r="T1483" s="25"/>
      <c r="U1483" s="25"/>
      <c r="V1483" s="25"/>
      <c r="W1483" s="25"/>
      <c r="X1483" s="19"/>
    </row>
  </sheetData>
  <sheetProtection algorithmName="SHA-512" hashValue="HocHr8npSWzmuf28zutsYvRwdIlCiIEERjphQhOhphX+3bibkTaIBI8tTiLYygOKUCnfMOzdlsjEF+cB8GDqwA==" saltValue="BdWWNxHK8tlyC6scFCIO5A==" spinCount="100000" sheet="1" objects="1" scenarios="1"/>
  <mergeCells count="1">
    <mergeCell ref="V4:V5"/>
  </mergeCells>
  <phoneticPr fontId="17" type="noConversion"/>
  <conditionalFormatting sqref="S7:W7 V8:W1233">
    <cfRule type="cellIs" dxfId="3" priority="2" operator="lessThan">
      <formula>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F4F6-D52E-4575-9943-276BFA81084B}">
  <dimension ref="B2:Y8"/>
  <sheetViews>
    <sheetView showGridLines="0" zoomScaleNormal="100" workbookViewId="0">
      <selection activeCell="E7" sqref="E7"/>
    </sheetView>
  </sheetViews>
  <sheetFormatPr defaultRowHeight="15" x14ac:dyDescent="0.25"/>
  <cols>
    <col min="2" max="2" width="34" customWidth="1"/>
    <col min="3" max="3" width="63.42578125" customWidth="1"/>
    <col min="4" max="4" width="30.85546875" style="67" customWidth="1"/>
    <col min="5" max="5" width="24.140625" customWidth="1"/>
    <col min="6" max="6" width="23.7109375" customWidth="1"/>
    <col min="7" max="7" width="21.7109375" customWidth="1"/>
    <col min="8" max="8" width="38.5703125" customWidth="1"/>
  </cols>
  <sheetData>
    <row r="2" spans="2:25" s="29" customFormat="1" ht="66" customHeight="1" x14ac:dyDescent="0.55000000000000004">
      <c r="B2" s="59" t="s">
        <v>824</v>
      </c>
      <c r="C2" s="59"/>
      <c r="D2" s="65"/>
      <c r="E2" s="59"/>
      <c r="F2" s="60"/>
      <c r="G2" s="60"/>
      <c r="X2" s="54"/>
      <c r="Y2" s="54"/>
    </row>
    <row r="3" spans="2:25" s="29" customFormat="1" ht="27" thickBot="1" x14ac:dyDescent="0.45">
      <c r="B3" s="61" t="s">
        <v>825</v>
      </c>
      <c r="C3" s="61"/>
      <c r="D3" s="66"/>
      <c r="E3" s="61"/>
      <c r="F3" s="60"/>
      <c r="G3" s="60"/>
      <c r="X3" s="54"/>
      <c r="Y3" s="54"/>
    </row>
    <row r="4" spans="2:25" ht="15.75" thickBot="1" x14ac:dyDescent="0.3">
      <c r="E4" s="267" t="s">
        <v>830</v>
      </c>
      <c r="F4" s="268"/>
      <c r="G4" s="268"/>
      <c r="H4" s="269"/>
    </row>
    <row r="5" spans="2:25" x14ac:dyDescent="0.25">
      <c r="B5" s="211" t="s">
        <v>0</v>
      </c>
      <c r="C5" s="211" t="s">
        <v>832</v>
      </c>
      <c r="D5" s="191" t="s">
        <v>612</v>
      </c>
      <c r="E5" s="191" t="s">
        <v>914</v>
      </c>
      <c r="F5" s="191" t="s">
        <v>916</v>
      </c>
      <c r="G5" s="191" t="s">
        <v>915</v>
      </c>
      <c r="H5" s="191" t="s">
        <v>910</v>
      </c>
    </row>
    <row r="6" spans="2:25" x14ac:dyDescent="0.25">
      <c r="B6" s="68" t="s">
        <v>242</v>
      </c>
      <c r="C6" s="199" t="s">
        <v>597</v>
      </c>
      <c r="D6" s="171">
        <v>200</v>
      </c>
      <c r="E6" s="232">
        <v>0</v>
      </c>
      <c r="F6" s="193">
        <f>Tabel1114[[#This Row],[Frequentie]]*Tabel1114[[#This Row],[Uren per keer]]</f>
        <v>0</v>
      </c>
      <c r="G6" s="233">
        <v>0</v>
      </c>
      <c r="H6" s="193">
        <f>Tabel1114[[#This Row],[Uren totaal]]*Tabel1114[[#This Row],[Uurtarief]]</f>
        <v>0</v>
      </c>
    </row>
    <row r="7" spans="2:25" x14ac:dyDescent="0.25">
      <c r="B7" s="68" t="s">
        <v>367</v>
      </c>
      <c r="C7" s="199" t="s">
        <v>917</v>
      </c>
      <c r="D7" s="171">
        <v>120</v>
      </c>
      <c r="E7" s="232">
        <v>0</v>
      </c>
      <c r="F7" s="193">
        <f>Tabel1114[[#This Row],[Frequentie]]*Tabel1114[[#This Row],[Uren per keer]]</f>
        <v>0</v>
      </c>
      <c r="G7" s="233">
        <v>0</v>
      </c>
      <c r="H7" s="193">
        <f>Tabel1114[[#This Row],[Uren totaal]]*Tabel1114[[#This Row],[Uurtarief]]</f>
        <v>0</v>
      </c>
    </row>
    <row r="8" spans="2:25" x14ac:dyDescent="0.25">
      <c r="B8" s="68" t="s">
        <v>367</v>
      </c>
      <c r="C8" s="199" t="s">
        <v>918</v>
      </c>
      <c r="D8" s="171">
        <v>40</v>
      </c>
      <c r="E8" s="232">
        <v>0</v>
      </c>
      <c r="F8" s="193">
        <f>Tabel1114[[#This Row],[Frequentie]]*Tabel1114[[#This Row],[Uren per keer]]</f>
        <v>0</v>
      </c>
      <c r="G8" s="233">
        <v>0</v>
      </c>
      <c r="H8" s="193">
        <f>Tabel1114[[#This Row],[Uren totaal]]*Tabel1114[[#This Row],[Uurtarief]]</f>
        <v>0</v>
      </c>
    </row>
  </sheetData>
  <sheetProtection algorithmName="SHA-512" hashValue="i+Aw6yvYvRx0tvkWJDSGpgxMwofLtV3i8eYWkeY/UG4JubvFXtRmNxk51wP5gCIRrdiHRhzMStD4Iwo9Sy1S+A==" saltValue="7K7uEZeITk79X7j4wNPaXg==" spinCount="100000" sheet="1" objects="1" scenarios="1" selectLockedCells="1"/>
  <mergeCells count="1">
    <mergeCell ref="E4:H4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62F2-F92B-443A-A298-33C84436063C}">
  <dimension ref="B2:AA175"/>
  <sheetViews>
    <sheetView showGridLines="0" zoomScale="70" zoomScaleNormal="70" workbookViewId="0">
      <selection activeCell="I6" sqref="I6"/>
    </sheetView>
  </sheetViews>
  <sheetFormatPr defaultRowHeight="15" x14ac:dyDescent="0.25"/>
  <cols>
    <col min="2" max="2" width="32.5703125" customWidth="1"/>
    <col min="3" max="3" width="34" customWidth="1"/>
    <col min="4" max="5" width="24.140625" customWidth="1"/>
    <col min="6" max="6" width="23.7109375" customWidth="1"/>
    <col min="7" max="7" width="21.7109375" customWidth="1"/>
    <col min="8" max="8" width="38.5703125" customWidth="1"/>
    <col min="9" max="9" width="37.85546875" customWidth="1"/>
    <col min="10" max="10" width="26.7109375" customWidth="1"/>
  </cols>
  <sheetData>
    <row r="2" spans="2:27" s="29" customFormat="1" ht="66" customHeight="1" thickBot="1" x14ac:dyDescent="0.6">
      <c r="B2" s="59" t="s">
        <v>824</v>
      </c>
      <c r="C2" s="59"/>
      <c r="D2" s="59"/>
      <c r="E2" s="59"/>
      <c r="F2" s="60"/>
      <c r="G2" s="60"/>
      <c r="Z2" s="54"/>
      <c r="AA2" s="54"/>
    </row>
    <row r="3" spans="2:27" s="29" customFormat="1" ht="27" thickBot="1" x14ac:dyDescent="0.45">
      <c r="B3" s="61" t="s">
        <v>825</v>
      </c>
      <c r="C3" s="61"/>
      <c r="D3" s="61"/>
      <c r="E3" s="61"/>
      <c r="F3" s="60"/>
      <c r="G3" s="267" t="s">
        <v>830</v>
      </c>
      <c r="H3" s="268"/>
      <c r="I3" s="268"/>
      <c r="J3" s="269"/>
      <c r="Z3" s="54"/>
      <c r="AA3" s="54"/>
    </row>
    <row r="5" spans="2:27" ht="15.75" x14ac:dyDescent="0.25">
      <c r="B5" s="191" t="s">
        <v>0</v>
      </c>
      <c r="C5" s="191" t="s">
        <v>598</v>
      </c>
      <c r="D5" s="191" t="s">
        <v>610</v>
      </c>
      <c r="E5" s="191" t="s">
        <v>899</v>
      </c>
      <c r="F5" s="191" t="s">
        <v>611</v>
      </c>
      <c r="G5" s="191" t="s">
        <v>612</v>
      </c>
      <c r="H5" s="191" t="s">
        <v>613</v>
      </c>
      <c r="I5" s="191" t="s">
        <v>614</v>
      </c>
      <c r="J5" s="191" t="s">
        <v>615</v>
      </c>
    </row>
    <row r="6" spans="2:27" x14ac:dyDescent="0.25">
      <c r="B6" s="68" t="s">
        <v>548</v>
      </c>
      <c r="C6" s="68" t="s">
        <v>599</v>
      </c>
      <c r="D6" s="171">
        <v>104</v>
      </c>
      <c r="E6" s="192">
        <f>VLOOKUP(C6,'4. Normen &amp; Tarieven'!$B$32:$C$42,2,0)</f>
        <v>0</v>
      </c>
      <c r="F6" s="193">
        <f>Tabel11[[#This Row],[Aantal m2 / stuks]]*Tabel11[[#This Row],[Kosten per m2]]</f>
        <v>0</v>
      </c>
      <c r="G6" s="171">
        <v>2</v>
      </c>
      <c r="H6" s="193">
        <f>Tabel11[[#This Row],[Kosten per beurt]]*Tabel11[[#This Row],[Frequentie]]</f>
        <v>0</v>
      </c>
      <c r="I6" s="275">
        <v>0</v>
      </c>
      <c r="J6" s="193">
        <f>Tabel11[[#This Row],[Kosten bewassing per jaar]]+Tabel11[[#This Row],[Kosten klimmateriaal per jaar]]</f>
        <v>0</v>
      </c>
    </row>
    <row r="7" spans="2:27" x14ac:dyDescent="0.25">
      <c r="B7" s="68" t="s">
        <v>548</v>
      </c>
      <c r="C7" s="68" t="s">
        <v>600</v>
      </c>
      <c r="D7" s="171">
        <v>104</v>
      </c>
      <c r="E7" s="192">
        <f>VLOOKUP(C7,'4. Normen &amp; Tarieven'!$B$32:$C$42,2,0)</f>
        <v>0</v>
      </c>
      <c r="F7" s="193">
        <f>Tabel11[[#This Row],[Aantal m2 / stuks]]*Tabel11[[#This Row],[Kosten per m2]]</f>
        <v>0</v>
      </c>
      <c r="G7" s="171">
        <v>2</v>
      </c>
      <c r="H7" s="193">
        <f>Tabel11[[#This Row],[Kosten per beurt]]*Tabel11[[#This Row],[Frequentie]]</f>
        <v>0</v>
      </c>
      <c r="I7" s="275">
        <v>0</v>
      </c>
      <c r="J7" s="193">
        <f>Tabel11[[#This Row],[Kosten bewassing per jaar]]+Tabel11[[#This Row],[Kosten klimmateriaal per jaar]]</f>
        <v>0</v>
      </c>
    </row>
    <row r="8" spans="2:27" x14ac:dyDescent="0.25">
      <c r="B8" s="68" t="s">
        <v>548</v>
      </c>
      <c r="C8" s="68" t="s">
        <v>601</v>
      </c>
      <c r="D8" s="171">
        <v>291.39999999999998</v>
      </c>
      <c r="E8" s="192">
        <f>VLOOKUP(C8,'4. Normen &amp; Tarieven'!$B$32:$C$42,2,0)</f>
        <v>0</v>
      </c>
      <c r="F8" s="193">
        <f>Tabel11[[#This Row],[Aantal m2 / stuks]]*Tabel11[[#This Row],[Kosten per m2]]</f>
        <v>0</v>
      </c>
      <c r="G8" s="171">
        <v>2</v>
      </c>
      <c r="H8" s="193">
        <f>Tabel11[[#This Row],[Kosten per beurt]]*Tabel11[[#This Row],[Frequentie]]</f>
        <v>0</v>
      </c>
      <c r="I8" s="275">
        <v>0</v>
      </c>
      <c r="J8" s="193">
        <f>Tabel11[[#This Row],[Kosten bewassing per jaar]]+Tabel11[[#This Row],[Kosten klimmateriaal per jaar]]</f>
        <v>0</v>
      </c>
    </row>
    <row r="9" spans="2:27" x14ac:dyDescent="0.25">
      <c r="B9" s="68" t="s">
        <v>7</v>
      </c>
      <c r="C9" s="68" t="s">
        <v>599</v>
      </c>
      <c r="D9" s="171">
        <v>185</v>
      </c>
      <c r="E9" s="192">
        <f>VLOOKUP(C9,'4. Normen &amp; Tarieven'!$B$32:$C$42,2,0)</f>
        <v>0</v>
      </c>
      <c r="F9" s="193">
        <f>Tabel11[[#This Row],[Aantal m2 / stuks]]*Tabel11[[#This Row],[Kosten per m2]]</f>
        <v>0</v>
      </c>
      <c r="G9" s="171">
        <v>2</v>
      </c>
      <c r="H9" s="193">
        <f>Tabel11[[#This Row],[Kosten per beurt]]*Tabel11[[#This Row],[Frequentie]]</f>
        <v>0</v>
      </c>
      <c r="I9" s="275">
        <v>0</v>
      </c>
      <c r="J9" s="193">
        <f>Tabel11[[#This Row],[Kosten bewassing per jaar]]+Tabel11[[#This Row],[Kosten klimmateriaal per jaar]]</f>
        <v>0</v>
      </c>
    </row>
    <row r="10" spans="2:27" x14ac:dyDescent="0.25">
      <c r="B10" s="68" t="s">
        <v>7</v>
      </c>
      <c r="C10" s="68" t="s">
        <v>600</v>
      </c>
      <c r="D10" s="171">
        <v>185</v>
      </c>
      <c r="E10" s="192">
        <f>VLOOKUP(C10,'4. Normen &amp; Tarieven'!$B$32:$C$42,2,0)</f>
        <v>0</v>
      </c>
      <c r="F10" s="193">
        <f>Tabel11[[#This Row],[Aantal m2 / stuks]]*Tabel11[[#This Row],[Kosten per m2]]</f>
        <v>0</v>
      </c>
      <c r="G10" s="171">
        <v>2</v>
      </c>
      <c r="H10" s="193">
        <f>Tabel11[[#This Row],[Kosten per beurt]]*Tabel11[[#This Row],[Frequentie]]</f>
        <v>0</v>
      </c>
      <c r="I10" s="275">
        <v>0</v>
      </c>
      <c r="J10" s="193">
        <f>Tabel11[[#This Row],[Kosten bewassing per jaar]]+Tabel11[[#This Row],[Kosten klimmateriaal per jaar]]</f>
        <v>0</v>
      </c>
    </row>
    <row r="11" spans="2:27" x14ac:dyDescent="0.25">
      <c r="B11" s="68" t="s">
        <v>7</v>
      </c>
      <c r="C11" s="68" t="s">
        <v>601</v>
      </c>
      <c r="D11" s="171">
        <v>109</v>
      </c>
      <c r="E11" s="192">
        <f>VLOOKUP(C11,'4. Normen &amp; Tarieven'!$B$32:$C$42,2,0)</f>
        <v>0</v>
      </c>
      <c r="F11" s="193">
        <f>Tabel11[[#This Row],[Aantal m2 / stuks]]*Tabel11[[#This Row],[Kosten per m2]]</f>
        <v>0</v>
      </c>
      <c r="G11" s="171">
        <v>2</v>
      </c>
      <c r="H11" s="193">
        <f>Tabel11[[#This Row],[Kosten per beurt]]*Tabel11[[#This Row],[Frequentie]]</f>
        <v>0</v>
      </c>
      <c r="I11" s="275">
        <v>0</v>
      </c>
      <c r="J11" s="193">
        <f>Tabel11[[#This Row],[Kosten bewassing per jaar]]+Tabel11[[#This Row],[Kosten klimmateriaal per jaar]]</f>
        <v>0</v>
      </c>
    </row>
    <row r="12" spans="2:27" x14ac:dyDescent="0.25">
      <c r="B12" s="68" t="s">
        <v>7</v>
      </c>
      <c r="C12" s="68" t="s">
        <v>602</v>
      </c>
      <c r="D12" s="171">
        <v>65.84</v>
      </c>
      <c r="E12" s="192">
        <f>VLOOKUP(C12,'4. Normen &amp; Tarieven'!$B$32:$C$42,2,0)</f>
        <v>0</v>
      </c>
      <c r="F12" s="193">
        <f>Tabel11[[#This Row],[Aantal m2 / stuks]]*Tabel11[[#This Row],[Kosten per m2]]</f>
        <v>0</v>
      </c>
      <c r="G12" s="171">
        <v>1</v>
      </c>
      <c r="H12" s="193">
        <f>Tabel11[[#This Row],[Kosten per beurt]]*Tabel11[[#This Row],[Frequentie]]</f>
        <v>0</v>
      </c>
      <c r="I12" s="275">
        <v>0</v>
      </c>
      <c r="J12" s="193">
        <f>Tabel11[[#This Row],[Kosten bewassing per jaar]]+Tabel11[[#This Row],[Kosten klimmateriaal per jaar]]</f>
        <v>0</v>
      </c>
    </row>
    <row r="13" spans="2:27" x14ac:dyDescent="0.25">
      <c r="B13" s="68" t="s">
        <v>7</v>
      </c>
      <c r="C13" s="68" t="s">
        <v>606</v>
      </c>
      <c r="D13" s="171">
        <v>1</v>
      </c>
      <c r="E13" s="192">
        <f>VLOOKUP(C13,'4. Normen &amp; Tarieven'!$B$32:$C$42,2,0)</f>
        <v>0</v>
      </c>
      <c r="F13" s="193">
        <f>Tabel11[[#This Row],[Aantal m2 / stuks]]*Tabel11[[#This Row],[Kosten per m2]]</f>
        <v>0</v>
      </c>
      <c r="G13" s="171">
        <v>1</v>
      </c>
      <c r="H13" s="193">
        <f>Tabel11[[#This Row],[Kosten per beurt]]*Tabel11[[#This Row],[Frequentie]]</f>
        <v>0</v>
      </c>
      <c r="I13" s="275">
        <v>0</v>
      </c>
      <c r="J13" s="193">
        <f>Tabel11[[#This Row],[Kosten bewassing per jaar]]+Tabel11[[#This Row],[Kosten klimmateriaal per jaar]]</f>
        <v>0</v>
      </c>
    </row>
    <row r="14" spans="2:27" x14ac:dyDescent="0.25">
      <c r="B14" s="68" t="s">
        <v>7</v>
      </c>
      <c r="C14" s="68" t="s">
        <v>607</v>
      </c>
      <c r="D14" s="171">
        <v>12</v>
      </c>
      <c r="E14" s="192">
        <f>VLOOKUP(C14,'4. Normen &amp; Tarieven'!$B$32:$C$42,2,0)</f>
        <v>0</v>
      </c>
      <c r="F14" s="193">
        <f>Tabel11[[#This Row],[Aantal m2 / stuks]]*Tabel11[[#This Row],[Kosten per m2]]</f>
        <v>0</v>
      </c>
      <c r="G14" s="171">
        <v>1</v>
      </c>
      <c r="H14" s="193">
        <f>Tabel11[[#This Row],[Kosten per beurt]]*Tabel11[[#This Row],[Frequentie]]</f>
        <v>0</v>
      </c>
      <c r="I14" s="275">
        <v>0</v>
      </c>
      <c r="J14" s="193">
        <f>Tabel11[[#This Row],[Kosten bewassing per jaar]]+Tabel11[[#This Row],[Kosten klimmateriaal per jaar]]</f>
        <v>0</v>
      </c>
    </row>
    <row r="15" spans="2:27" x14ac:dyDescent="0.25">
      <c r="B15" s="68" t="s">
        <v>92</v>
      </c>
      <c r="C15" s="68" t="s">
        <v>599</v>
      </c>
      <c r="D15" s="171">
        <v>315.59929999999997</v>
      </c>
      <c r="E15" s="192">
        <f>VLOOKUP(C15,'4. Normen &amp; Tarieven'!$B$32:$C$42,2,0)</f>
        <v>0</v>
      </c>
      <c r="F15" s="193">
        <f>Tabel11[[#This Row],[Aantal m2 / stuks]]*Tabel11[[#This Row],[Kosten per m2]]</f>
        <v>0</v>
      </c>
      <c r="G15" s="171">
        <v>2</v>
      </c>
      <c r="H15" s="193">
        <f>Tabel11[[#This Row],[Kosten per beurt]]*Tabel11[[#This Row],[Frequentie]]</f>
        <v>0</v>
      </c>
      <c r="I15" s="275">
        <v>0</v>
      </c>
      <c r="J15" s="193">
        <f>Tabel11[[#This Row],[Kosten bewassing per jaar]]+Tabel11[[#This Row],[Kosten klimmateriaal per jaar]]</f>
        <v>0</v>
      </c>
    </row>
    <row r="16" spans="2:27" x14ac:dyDescent="0.25">
      <c r="B16" s="68" t="s">
        <v>92</v>
      </c>
      <c r="C16" s="68" t="s">
        <v>600</v>
      </c>
      <c r="D16" s="171">
        <v>315.59929999999997</v>
      </c>
      <c r="E16" s="192">
        <f>VLOOKUP(C16,'4. Normen &amp; Tarieven'!$B$32:$C$42,2,0)</f>
        <v>0</v>
      </c>
      <c r="F16" s="193">
        <f>Tabel11[[#This Row],[Aantal m2 / stuks]]*Tabel11[[#This Row],[Kosten per m2]]</f>
        <v>0</v>
      </c>
      <c r="G16" s="171">
        <v>2</v>
      </c>
      <c r="H16" s="193">
        <f>Tabel11[[#This Row],[Kosten per beurt]]*Tabel11[[#This Row],[Frequentie]]</f>
        <v>0</v>
      </c>
      <c r="I16" s="275">
        <v>0</v>
      </c>
      <c r="J16" s="193">
        <f>Tabel11[[#This Row],[Kosten bewassing per jaar]]+Tabel11[[#This Row],[Kosten klimmateriaal per jaar]]</f>
        <v>0</v>
      </c>
    </row>
    <row r="17" spans="2:10" x14ac:dyDescent="0.25">
      <c r="B17" s="68" t="s">
        <v>92</v>
      </c>
      <c r="C17" s="68" t="s">
        <v>601</v>
      </c>
      <c r="D17" s="171">
        <v>87</v>
      </c>
      <c r="E17" s="192">
        <f>VLOOKUP(C17,'4. Normen &amp; Tarieven'!$B$32:$C$42,2,0)</f>
        <v>0</v>
      </c>
      <c r="F17" s="193">
        <f>Tabel11[[#This Row],[Aantal m2 / stuks]]*Tabel11[[#This Row],[Kosten per m2]]</f>
        <v>0</v>
      </c>
      <c r="G17" s="171">
        <v>2</v>
      </c>
      <c r="H17" s="193">
        <f>Tabel11[[#This Row],[Kosten per beurt]]*Tabel11[[#This Row],[Frequentie]]</f>
        <v>0</v>
      </c>
      <c r="I17" s="275">
        <v>0</v>
      </c>
      <c r="J17" s="193">
        <f>Tabel11[[#This Row],[Kosten bewassing per jaar]]+Tabel11[[#This Row],[Kosten klimmateriaal per jaar]]</f>
        <v>0</v>
      </c>
    </row>
    <row r="18" spans="2:10" x14ac:dyDescent="0.25">
      <c r="B18" s="68" t="s">
        <v>92</v>
      </c>
      <c r="C18" s="68" t="s">
        <v>602</v>
      </c>
      <c r="D18" s="171">
        <v>968.8</v>
      </c>
      <c r="E18" s="192">
        <f>VLOOKUP(C18,'4. Normen &amp; Tarieven'!$B$32:$C$42,2,0)</f>
        <v>0</v>
      </c>
      <c r="F18" s="193">
        <f>Tabel11[[#This Row],[Aantal m2 / stuks]]*Tabel11[[#This Row],[Kosten per m2]]</f>
        <v>0</v>
      </c>
      <c r="G18" s="171">
        <v>1</v>
      </c>
      <c r="H18" s="193">
        <f>Tabel11[[#This Row],[Kosten per beurt]]*Tabel11[[#This Row],[Frequentie]]</f>
        <v>0</v>
      </c>
      <c r="I18" s="275">
        <v>0</v>
      </c>
      <c r="J18" s="193">
        <f>Tabel11[[#This Row],[Kosten bewassing per jaar]]+Tabel11[[#This Row],[Kosten klimmateriaal per jaar]]</f>
        <v>0</v>
      </c>
    </row>
    <row r="19" spans="2:10" x14ac:dyDescent="0.25">
      <c r="B19" s="68" t="s">
        <v>92</v>
      </c>
      <c r="C19" s="68" t="s">
        <v>604</v>
      </c>
      <c r="D19" s="171">
        <v>238</v>
      </c>
      <c r="E19" s="192">
        <f>VLOOKUP(C19,'4. Normen &amp; Tarieven'!$B$32:$C$42,2,0)</f>
        <v>0</v>
      </c>
      <c r="F19" s="193">
        <f>Tabel11[[#This Row],[Aantal m2 / stuks]]*Tabel11[[#This Row],[Kosten per m2]]</f>
        <v>0</v>
      </c>
      <c r="G19" s="171">
        <v>1</v>
      </c>
      <c r="H19" s="193">
        <f>Tabel11[[#This Row],[Kosten per beurt]]*Tabel11[[#This Row],[Frequentie]]</f>
        <v>0</v>
      </c>
      <c r="I19" s="275">
        <v>0</v>
      </c>
      <c r="J19" s="193">
        <f>Tabel11[[#This Row],[Kosten bewassing per jaar]]+Tabel11[[#This Row],[Kosten klimmateriaal per jaar]]</f>
        <v>0</v>
      </c>
    </row>
    <row r="20" spans="2:10" x14ac:dyDescent="0.25">
      <c r="B20" s="68" t="s">
        <v>92</v>
      </c>
      <c r="C20" s="68" t="s">
        <v>607</v>
      </c>
      <c r="D20" s="171">
        <v>32</v>
      </c>
      <c r="E20" s="192">
        <f>VLOOKUP(C20,'4. Normen &amp; Tarieven'!$B$32:$C$42,2,0)</f>
        <v>0</v>
      </c>
      <c r="F20" s="193">
        <f>Tabel11[[#This Row],[Aantal m2 / stuks]]*Tabel11[[#This Row],[Kosten per m2]]</f>
        <v>0</v>
      </c>
      <c r="G20" s="171">
        <v>1</v>
      </c>
      <c r="H20" s="193">
        <f>Tabel11[[#This Row],[Kosten per beurt]]*Tabel11[[#This Row],[Frequentie]]</f>
        <v>0</v>
      </c>
      <c r="I20" s="275">
        <v>0</v>
      </c>
      <c r="J20" s="193">
        <f>Tabel11[[#This Row],[Kosten bewassing per jaar]]+Tabel11[[#This Row],[Kosten klimmateriaal per jaar]]</f>
        <v>0</v>
      </c>
    </row>
    <row r="21" spans="2:10" x14ac:dyDescent="0.25">
      <c r="B21" s="68" t="s">
        <v>114</v>
      </c>
      <c r="C21" s="68" t="s">
        <v>599</v>
      </c>
      <c r="D21" s="171">
        <v>458.91699999999997</v>
      </c>
      <c r="E21" s="192">
        <f>VLOOKUP(C21,'4. Normen &amp; Tarieven'!$B$32:$C$42,2,0)</f>
        <v>0</v>
      </c>
      <c r="F21" s="193">
        <f>Tabel11[[#This Row],[Aantal m2 / stuks]]*Tabel11[[#This Row],[Kosten per m2]]</f>
        <v>0</v>
      </c>
      <c r="G21" s="171">
        <v>2</v>
      </c>
      <c r="H21" s="193">
        <f>Tabel11[[#This Row],[Kosten per beurt]]*Tabel11[[#This Row],[Frequentie]]</f>
        <v>0</v>
      </c>
      <c r="I21" s="275">
        <v>0</v>
      </c>
      <c r="J21" s="193">
        <f>Tabel11[[#This Row],[Kosten bewassing per jaar]]+Tabel11[[#This Row],[Kosten klimmateriaal per jaar]]</f>
        <v>0</v>
      </c>
    </row>
    <row r="22" spans="2:10" x14ac:dyDescent="0.25">
      <c r="B22" s="68" t="s">
        <v>114</v>
      </c>
      <c r="C22" s="68" t="s">
        <v>600</v>
      </c>
      <c r="D22" s="171">
        <v>458.91699999999997</v>
      </c>
      <c r="E22" s="192">
        <f>VLOOKUP(C22,'4. Normen &amp; Tarieven'!$B$32:$C$42,2,0)</f>
        <v>0</v>
      </c>
      <c r="F22" s="193">
        <f>Tabel11[[#This Row],[Aantal m2 / stuks]]*Tabel11[[#This Row],[Kosten per m2]]</f>
        <v>0</v>
      </c>
      <c r="G22" s="171">
        <v>2</v>
      </c>
      <c r="H22" s="193">
        <f>Tabel11[[#This Row],[Kosten per beurt]]*Tabel11[[#This Row],[Frequentie]]</f>
        <v>0</v>
      </c>
      <c r="I22" s="275">
        <v>0</v>
      </c>
      <c r="J22" s="193">
        <f>Tabel11[[#This Row],[Kosten bewassing per jaar]]+Tabel11[[#This Row],[Kosten klimmateriaal per jaar]]</f>
        <v>0</v>
      </c>
    </row>
    <row r="23" spans="2:10" x14ac:dyDescent="0.25">
      <c r="B23" s="68" t="s">
        <v>114</v>
      </c>
      <c r="C23" s="68" t="s">
        <v>601</v>
      </c>
      <c r="D23" s="171">
        <v>288.87599999999998</v>
      </c>
      <c r="E23" s="192">
        <f>VLOOKUP(C23,'4. Normen &amp; Tarieven'!$B$32:$C$42,2,0)</f>
        <v>0</v>
      </c>
      <c r="F23" s="193">
        <f>Tabel11[[#This Row],[Aantal m2 / stuks]]*Tabel11[[#This Row],[Kosten per m2]]</f>
        <v>0</v>
      </c>
      <c r="G23" s="171">
        <v>2</v>
      </c>
      <c r="H23" s="193">
        <f>Tabel11[[#This Row],[Kosten per beurt]]*Tabel11[[#This Row],[Frequentie]]</f>
        <v>0</v>
      </c>
      <c r="I23" s="275">
        <v>0</v>
      </c>
      <c r="J23" s="193">
        <f>Tabel11[[#This Row],[Kosten bewassing per jaar]]+Tabel11[[#This Row],[Kosten klimmateriaal per jaar]]</f>
        <v>0</v>
      </c>
    </row>
    <row r="24" spans="2:10" x14ac:dyDescent="0.25">
      <c r="B24" s="68" t="s">
        <v>114</v>
      </c>
      <c r="C24" s="68" t="s">
        <v>602</v>
      </c>
      <c r="D24" s="171">
        <v>481.5</v>
      </c>
      <c r="E24" s="192">
        <f>VLOOKUP(C24,'4. Normen &amp; Tarieven'!$B$32:$C$42,2,0)</f>
        <v>0</v>
      </c>
      <c r="F24" s="193">
        <f>Tabel11[[#This Row],[Aantal m2 / stuks]]*Tabel11[[#This Row],[Kosten per m2]]</f>
        <v>0</v>
      </c>
      <c r="G24" s="171">
        <v>1</v>
      </c>
      <c r="H24" s="193">
        <f>Tabel11[[#This Row],[Kosten per beurt]]*Tabel11[[#This Row],[Frequentie]]</f>
        <v>0</v>
      </c>
      <c r="I24" s="275">
        <v>0</v>
      </c>
      <c r="J24" s="193">
        <f>Tabel11[[#This Row],[Kosten bewassing per jaar]]+Tabel11[[#This Row],[Kosten klimmateriaal per jaar]]</f>
        <v>0</v>
      </c>
    </row>
    <row r="25" spans="2:10" x14ac:dyDescent="0.25">
      <c r="B25" s="68" t="s">
        <v>114</v>
      </c>
      <c r="C25" s="68" t="s">
        <v>606</v>
      </c>
      <c r="D25" s="171">
        <v>2</v>
      </c>
      <c r="E25" s="192">
        <f>VLOOKUP(C25,'4. Normen &amp; Tarieven'!$B$32:$C$42,2,0)</f>
        <v>0</v>
      </c>
      <c r="F25" s="193">
        <f>Tabel11[[#This Row],[Aantal m2 / stuks]]*Tabel11[[#This Row],[Kosten per m2]]</f>
        <v>0</v>
      </c>
      <c r="G25" s="171">
        <v>1</v>
      </c>
      <c r="H25" s="193">
        <f>Tabel11[[#This Row],[Kosten per beurt]]*Tabel11[[#This Row],[Frequentie]]</f>
        <v>0</v>
      </c>
      <c r="I25" s="275">
        <v>0</v>
      </c>
      <c r="J25" s="193">
        <f>Tabel11[[#This Row],[Kosten bewassing per jaar]]+Tabel11[[#This Row],[Kosten klimmateriaal per jaar]]</f>
        <v>0</v>
      </c>
    </row>
    <row r="26" spans="2:10" x14ac:dyDescent="0.25">
      <c r="B26" s="68" t="s">
        <v>114</v>
      </c>
      <c r="C26" s="68" t="s">
        <v>607</v>
      </c>
      <c r="D26" s="171">
        <v>24</v>
      </c>
      <c r="E26" s="192">
        <f>VLOOKUP(C26,'4. Normen &amp; Tarieven'!$B$32:$C$42,2,0)</f>
        <v>0</v>
      </c>
      <c r="F26" s="193">
        <f>Tabel11[[#This Row],[Aantal m2 / stuks]]*Tabel11[[#This Row],[Kosten per m2]]</f>
        <v>0</v>
      </c>
      <c r="G26" s="171">
        <v>1</v>
      </c>
      <c r="H26" s="193">
        <f>Tabel11[[#This Row],[Kosten per beurt]]*Tabel11[[#This Row],[Frequentie]]</f>
        <v>0</v>
      </c>
      <c r="I26" s="275">
        <v>0</v>
      </c>
      <c r="J26" s="193">
        <f>Tabel11[[#This Row],[Kosten bewassing per jaar]]+Tabel11[[#This Row],[Kosten klimmateriaal per jaar]]</f>
        <v>0</v>
      </c>
    </row>
    <row r="27" spans="2:10" x14ac:dyDescent="0.25">
      <c r="B27" s="68" t="s">
        <v>149</v>
      </c>
      <c r="C27" s="68" t="s">
        <v>599</v>
      </c>
      <c r="D27" s="171">
        <v>248</v>
      </c>
      <c r="E27" s="192">
        <f>VLOOKUP(C27,'4. Normen &amp; Tarieven'!$B$32:$C$42,2,0)</f>
        <v>0</v>
      </c>
      <c r="F27" s="193">
        <f>Tabel11[[#This Row],[Aantal m2 / stuks]]*Tabel11[[#This Row],[Kosten per m2]]</f>
        <v>0</v>
      </c>
      <c r="G27" s="171">
        <v>0</v>
      </c>
      <c r="H27" s="193">
        <f>Tabel11[[#This Row],[Kosten per beurt]]*Tabel11[[#This Row],[Frequentie]]</f>
        <v>0</v>
      </c>
      <c r="I27" s="275">
        <v>0</v>
      </c>
      <c r="J27" s="193">
        <f>Tabel11[[#This Row],[Kosten bewassing per jaar]]+Tabel11[[#This Row],[Kosten klimmateriaal per jaar]]</f>
        <v>0</v>
      </c>
    </row>
    <row r="28" spans="2:10" x14ac:dyDescent="0.25">
      <c r="B28" s="68" t="s">
        <v>149</v>
      </c>
      <c r="C28" s="68" t="s">
        <v>600</v>
      </c>
      <c r="D28" s="171">
        <v>248</v>
      </c>
      <c r="E28" s="192">
        <f>VLOOKUP(C28,'4. Normen &amp; Tarieven'!$B$32:$C$42,2,0)</f>
        <v>0</v>
      </c>
      <c r="F28" s="193">
        <f>Tabel11[[#This Row],[Aantal m2 / stuks]]*Tabel11[[#This Row],[Kosten per m2]]</f>
        <v>0</v>
      </c>
      <c r="G28" s="171">
        <v>0</v>
      </c>
      <c r="H28" s="193">
        <f>Tabel11[[#This Row],[Kosten per beurt]]*Tabel11[[#This Row],[Frequentie]]</f>
        <v>0</v>
      </c>
      <c r="I28" s="275">
        <v>0</v>
      </c>
      <c r="J28" s="193">
        <f>Tabel11[[#This Row],[Kosten bewassing per jaar]]+Tabel11[[#This Row],[Kosten klimmateriaal per jaar]]</f>
        <v>0</v>
      </c>
    </row>
    <row r="29" spans="2:10" x14ac:dyDescent="0.25">
      <c r="B29" s="68" t="s">
        <v>149</v>
      </c>
      <c r="C29" s="68" t="s">
        <v>601</v>
      </c>
      <c r="D29" s="171">
        <v>172</v>
      </c>
      <c r="E29" s="192">
        <f>VLOOKUP(C29,'4. Normen &amp; Tarieven'!$B$32:$C$42,2,0)</f>
        <v>0</v>
      </c>
      <c r="F29" s="193">
        <f>Tabel11[[#This Row],[Aantal m2 / stuks]]*Tabel11[[#This Row],[Kosten per m2]]</f>
        <v>0</v>
      </c>
      <c r="G29" s="171">
        <v>0</v>
      </c>
      <c r="H29" s="193">
        <f>Tabel11[[#This Row],[Kosten per beurt]]*Tabel11[[#This Row],[Frequentie]]</f>
        <v>0</v>
      </c>
      <c r="I29" s="275">
        <v>0</v>
      </c>
      <c r="J29" s="193">
        <f>Tabel11[[#This Row],[Kosten bewassing per jaar]]+Tabel11[[#This Row],[Kosten klimmateriaal per jaar]]</f>
        <v>0</v>
      </c>
    </row>
    <row r="30" spans="2:10" x14ac:dyDescent="0.25">
      <c r="B30" s="68" t="s">
        <v>157</v>
      </c>
      <c r="C30" s="68" t="s">
        <v>599</v>
      </c>
      <c r="D30" s="171">
        <v>92.15</v>
      </c>
      <c r="E30" s="192">
        <f>VLOOKUP(C30,'4. Normen &amp; Tarieven'!$B$32:$C$42,2,0)</f>
        <v>0</v>
      </c>
      <c r="F30" s="193">
        <f>Tabel11[[#This Row],[Aantal m2 / stuks]]*Tabel11[[#This Row],[Kosten per m2]]</f>
        <v>0</v>
      </c>
      <c r="G30" s="171" t="s">
        <v>616</v>
      </c>
      <c r="H30" s="193">
        <f>Tabel11[[#This Row],[Kosten per beurt]]*Tabel11[[#This Row],[Frequentie]]</f>
        <v>0</v>
      </c>
      <c r="I30" s="275">
        <v>0</v>
      </c>
      <c r="J30" s="193">
        <f>Tabel11[[#This Row],[Kosten bewassing per jaar]]+Tabel11[[#This Row],[Kosten klimmateriaal per jaar]]</f>
        <v>0</v>
      </c>
    </row>
    <row r="31" spans="2:10" x14ac:dyDescent="0.25">
      <c r="B31" s="68" t="s">
        <v>157</v>
      </c>
      <c r="C31" s="68" t="s">
        <v>600</v>
      </c>
      <c r="D31" s="171">
        <v>92.15</v>
      </c>
      <c r="E31" s="192">
        <f>VLOOKUP(C31,'4. Normen &amp; Tarieven'!$B$32:$C$42,2,0)</f>
        <v>0</v>
      </c>
      <c r="F31" s="193">
        <f>Tabel11[[#This Row],[Aantal m2 / stuks]]*Tabel11[[#This Row],[Kosten per m2]]</f>
        <v>0</v>
      </c>
      <c r="G31" s="171" t="s">
        <v>616</v>
      </c>
      <c r="H31" s="193">
        <f>Tabel11[[#This Row],[Kosten per beurt]]*Tabel11[[#This Row],[Frequentie]]</f>
        <v>0</v>
      </c>
      <c r="I31" s="275">
        <v>0</v>
      </c>
      <c r="J31" s="193">
        <f>Tabel11[[#This Row],[Kosten bewassing per jaar]]+Tabel11[[#This Row],[Kosten klimmateriaal per jaar]]</f>
        <v>0</v>
      </c>
    </row>
    <row r="32" spans="2:10" x14ac:dyDescent="0.25">
      <c r="B32" s="68" t="s">
        <v>157</v>
      </c>
      <c r="C32" s="68" t="s">
        <v>601</v>
      </c>
      <c r="D32" s="171">
        <v>168.5</v>
      </c>
      <c r="E32" s="192">
        <f>VLOOKUP(C32,'4. Normen &amp; Tarieven'!$B$32:$C$42,2,0)</f>
        <v>0</v>
      </c>
      <c r="F32" s="193">
        <f>Tabel11[[#This Row],[Aantal m2 / stuks]]*Tabel11[[#This Row],[Kosten per m2]]</f>
        <v>0</v>
      </c>
      <c r="G32" s="171" t="s">
        <v>616</v>
      </c>
      <c r="H32" s="193">
        <f>Tabel11[[#This Row],[Kosten per beurt]]*Tabel11[[#This Row],[Frequentie]]</f>
        <v>0</v>
      </c>
      <c r="I32" s="275">
        <v>0</v>
      </c>
      <c r="J32" s="193">
        <f>Tabel11[[#This Row],[Kosten bewassing per jaar]]+Tabel11[[#This Row],[Kosten klimmateriaal per jaar]]</f>
        <v>0</v>
      </c>
    </row>
    <row r="33" spans="2:10" x14ac:dyDescent="0.25">
      <c r="B33" s="68" t="s">
        <v>157</v>
      </c>
      <c r="C33" s="68" t="s">
        <v>602</v>
      </c>
      <c r="D33" s="171">
        <v>8</v>
      </c>
      <c r="E33" s="192">
        <f>VLOOKUP(C33,'4. Normen &amp; Tarieven'!$B$32:$C$42,2,0)</f>
        <v>0</v>
      </c>
      <c r="F33" s="193">
        <f>Tabel11[[#This Row],[Aantal m2 / stuks]]*Tabel11[[#This Row],[Kosten per m2]]</f>
        <v>0</v>
      </c>
      <c r="G33" s="171" t="s">
        <v>617</v>
      </c>
      <c r="H33" s="193">
        <f>Tabel11[[#This Row],[Kosten per beurt]]*Tabel11[[#This Row],[Frequentie]]</f>
        <v>0</v>
      </c>
      <c r="I33" s="275">
        <v>0</v>
      </c>
      <c r="J33" s="193">
        <f>Tabel11[[#This Row],[Kosten bewassing per jaar]]+Tabel11[[#This Row],[Kosten klimmateriaal per jaar]]</f>
        <v>0</v>
      </c>
    </row>
    <row r="34" spans="2:10" x14ac:dyDescent="0.25">
      <c r="B34" s="68" t="s">
        <v>157</v>
      </c>
      <c r="C34" s="68" t="s">
        <v>604</v>
      </c>
      <c r="D34" s="171">
        <v>88</v>
      </c>
      <c r="E34" s="192">
        <f>VLOOKUP(C34,'4. Normen &amp; Tarieven'!$B$32:$C$42,2,0)</f>
        <v>0</v>
      </c>
      <c r="F34" s="193">
        <f>Tabel11[[#This Row],[Aantal m2 / stuks]]*Tabel11[[#This Row],[Kosten per m2]]</f>
        <v>0</v>
      </c>
      <c r="G34" s="171" t="s">
        <v>617</v>
      </c>
      <c r="H34" s="193">
        <f>Tabel11[[#This Row],[Kosten per beurt]]*Tabel11[[#This Row],[Frequentie]]</f>
        <v>0</v>
      </c>
      <c r="I34" s="275">
        <v>0</v>
      </c>
      <c r="J34" s="193">
        <f>Tabel11[[#This Row],[Kosten bewassing per jaar]]+Tabel11[[#This Row],[Kosten klimmateriaal per jaar]]</f>
        <v>0</v>
      </c>
    </row>
    <row r="35" spans="2:10" x14ac:dyDescent="0.25">
      <c r="B35" s="68" t="s">
        <v>157</v>
      </c>
      <c r="C35" s="68" t="s">
        <v>606</v>
      </c>
      <c r="D35" s="171">
        <v>2</v>
      </c>
      <c r="E35" s="192">
        <f>VLOOKUP(C35,'4. Normen &amp; Tarieven'!$B$32:$C$42,2,0)</f>
        <v>0</v>
      </c>
      <c r="F35" s="193">
        <f>Tabel11[[#This Row],[Aantal m2 / stuks]]*Tabel11[[#This Row],[Kosten per m2]]</f>
        <v>0</v>
      </c>
      <c r="G35" s="171">
        <v>1</v>
      </c>
      <c r="H35" s="193">
        <f>Tabel11[[#This Row],[Kosten per beurt]]*Tabel11[[#This Row],[Frequentie]]</f>
        <v>0</v>
      </c>
      <c r="I35" s="275">
        <v>0</v>
      </c>
      <c r="J35" s="193">
        <f>Tabel11[[#This Row],[Kosten bewassing per jaar]]+Tabel11[[#This Row],[Kosten klimmateriaal per jaar]]</f>
        <v>0</v>
      </c>
    </row>
    <row r="36" spans="2:10" x14ac:dyDescent="0.25">
      <c r="B36" s="68" t="s">
        <v>157</v>
      </c>
      <c r="C36" s="68" t="s">
        <v>607</v>
      </c>
      <c r="D36" s="171">
        <v>2</v>
      </c>
      <c r="E36" s="192">
        <f>VLOOKUP(C36,'4. Normen &amp; Tarieven'!$B$32:$C$42,2,0)</f>
        <v>0</v>
      </c>
      <c r="F36" s="193">
        <f>Tabel11[[#This Row],[Aantal m2 / stuks]]*Tabel11[[#This Row],[Kosten per m2]]</f>
        <v>0</v>
      </c>
      <c r="G36" s="171">
        <v>1</v>
      </c>
      <c r="H36" s="193">
        <f>Tabel11[[#This Row],[Kosten per beurt]]*Tabel11[[#This Row],[Frequentie]]</f>
        <v>0</v>
      </c>
      <c r="I36" s="275">
        <v>0</v>
      </c>
      <c r="J36" s="193">
        <f>Tabel11[[#This Row],[Kosten bewassing per jaar]]+Tabel11[[#This Row],[Kosten klimmateriaal per jaar]]</f>
        <v>0</v>
      </c>
    </row>
    <row r="37" spans="2:10" x14ac:dyDescent="0.25">
      <c r="B37" s="68" t="s">
        <v>157</v>
      </c>
      <c r="C37" s="68" t="s">
        <v>609</v>
      </c>
      <c r="D37" s="171">
        <v>0</v>
      </c>
      <c r="E37" s="192">
        <f>VLOOKUP(C37,'4. Normen &amp; Tarieven'!$B$32:$C$42,2,0)</f>
        <v>0</v>
      </c>
      <c r="F37" s="193">
        <f>Tabel11[[#This Row],[Aantal m2 / stuks]]*Tabel11[[#This Row],[Kosten per m2]]</f>
        <v>0</v>
      </c>
      <c r="G37" s="171">
        <v>0</v>
      </c>
      <c r="H37" s="193">
        <f>Tabel11[[#This Row],[Kosten per beurt]]*Tabel11[[#This Row],[Frequentie]]</f>
        <v>0</v>
      </c>
      <c r="I37" s="275">
        <v>0</v>
      </c>
      <c r="J37" s="193">
        <f>Tabel11[[#This Row],[Kosten bewassing per jaar]]+Tabel11[[#This Row],[Kosten klimmateriaal per jaar]]</f>
        <v>0</v>
      </c>
    </row>
    <row r="38" spans="2:10" x14ac:dyDescent="0.25">
      <c r="B38" s="68" t="s">
        <v>216</v>
      </c>
      <c r="C38" s="68" t="s">
        <v>599</v>
      </c>
      <c r="D38" s="171">
        <v>146.82230000000007</v>
      </c>
      <c r="E38" s="192">
        <f>VLOOKUP(C38,'4. Normen &amp; Tarieven'!$B$32:$C$42,2,0)</f>
        <v>0</v>
      </c>
      <c r="F38" s="193">
        <f>Tabel11[[#This Row],[Aantal m2 / stuks]]*Tabel11[[#This Row],[Kosten per m2]]</f>
        <v>0</v>
      </c>
      <c r="G38" s="171">
        <v>2</v>
      </c>
      <c r="H38" s="193">
        <f>Tabel11[[#This Row],[Kosten per beurt]]*Tabel11[[#This Row],[Frequentie]]</f>
        <v>0</v>
      </c>
      <c r="I38" s="275">
        <v>0</v>
      </c>
      <c r="J38" s="193">
        <f>Tabel11[[#This Row],[Kosten bewassing per jaar]]+Tabel11[[#This Row],[Kosten klimmateriaal per jaar]]</f>
        <v>0</v>
      </c>
    </row>
    <row r="39" spans="2:10" x14ac:dyDescent="0.25">
      <c r="B39" s="68" t="s">
        <v>216</v>
      </c>
      <c r="C39" s="68" t="s">
        <v>600</v>
      </c>
      <c r="D39" s="171">
        <v>146.82230000000007</v>
      </c>
      <c r="E39" s="192">
        <f>VLOOKUP(C39,'4. Normen &amp; Tarieven'!$B$32:$C$42,2,0)</f>
        <v>0</v>
      </c>
      <c r="F39" s="193">
        <f>Tabel11[[#This Row],[Aantal m2 / stuks]]*Tabel11[[#This Row],[Kosten per m2]]</f>
        <v>0</v>
      </c>
      <c r="G39" s="171">
        <v>2</v>
      </c>
      <c r="H39" s="193">
        <f>Tabel11[[#This Row],[Kosten per beurt]]*Tabel11[[#This Row],[Frequentie]]</f>
        <v>0</v>
      </c>
      <c r="I39" s="275">
        <v>0</v>
      </c>
      <c r="J39" s="193">
        <f>Tabel11[[#This Row],[Kosten bewassing per jaar]]+Tabel11[[#This Row],[Kosten klimmateriaal per jaar]]</f>
        <v>0</v>
      </c>
    </row>
    <row r="40" spans="2:10" x14ac:dyDescent="0.25">
      <c r="B40" s="68" t="s">
        <v>216</v>
      </c>
      <c r="C40" s="68" t="s">
        <v>601</v>
      </c>
      <c r="D40" s="171">
        <v>105.01360000000001</v>
      </c>
      <c r="E40" s="192">
        <f>VLOOKUP(C40,'4. Normen &amp; Tarieven'!$B$32:$C$42,2,0)</f>
        <v>0</v>
      </c>
      <c r="F40" s="193">
        <f>Tabel11[[#This Row],[Aantal m2 / stuks]]*Tabel11[[#This Row],[Kosten per m2]]</f>
        <v>0</v>
      </c>
      <c r="G40" s="171">
        <v>2</v>
      </c>
      <c r="H40" s="193">
        <f>Tabel11[[#This Row],[Kosten per beurt]]*Tabel11[[#This Row],[Frequentie]]</f>
        <v>0</v>
      </c>
      <c r="I40" s="275">
        <v>0</v>
      </c>
      <c r="J40" s="193">
        <f>Tabel11[[#This Row],[Kosten bewassing per jaar]]+Tabel11[[#This Row],[Kosten klimmateriaal per jaar]]</f>
        <v>0</v>
      </c>
    </row>
    <row r="41" spans="2:10" x14ac:dyDescent="0.25">
      <c r="B41" s="68" t="s">
        <v>216</v>
      </c>
      <c r="C41" s="68" t="s">
        <v>602</v>
      </c>
      <c r="D41" s="171">
        <v>128.6</v>
      </c>
      <c r="E41" s="192">
        <f>VLOOKUP(C41,'4. Normen &amp; Tarieven'!$B$32:$C$42,2,0)</f>
        <v>0</v>
      </c>
      <c r="F41" s="193">
        <f>Tabel11[[#This Row],[Aantal m2 / stuks]]*Tabel11[[#This Row],[Kosten per m2]]</f>
        <v>0</v>
      </c>
      <c r="G41" s="171">
        <v>1</v>
      </c>
      <c r="H41" s="193">
        <f>Tabel11[[#This Row],[Kosten per beurt]]*Tabel11[[#This Row],[Frequentie]]</f>
        <v>0</v>
      </c>
      <c r="I41" s="275">
        <v>0</v>
      </c>
      <c r="J41" s="193">
        <f>Tabel11[[#This Row],[Kosten bewassing per jaar]]+Tabel11[[#This Row],[Kosten klimmateriaal per jaar]]</f>
        <v>0</v>
      </c>
    </row>
    <row r="42" spans="2:10" x14ac:dyDescent="0.25">
      <c r="B42" s="68" t="s">
        <v>216</v>
      </c>
      <c r="C42" s="68" t="s">
        <v>607</v>
      </c>
      <c r="D42" s="171">
        <v>17</v>
      </c>
      <c r="E42" s="192">
        <f>VLOOKUP(C42,'4. Normen &amp; Tarieven'!$B$32:$C$42,2,0)</f>
        <v>0</v>
      </c>
      <c r="F42" s="193">
        <f>Tabel11[[#This Row],[Aantal m2 / stuks]]*Tabel11[[#This Row],[Kosten per m2]]</f>
        <v>0</v>
      </c>
      <c r="G42" s="171">
        <v>1</v>
      </c>
      <c r="H42" s="193">
        <f>Tabel11[[#This Row],[Kosten per beurt]]*Tabel11[[#This Row],[Frequentie]]</f>
        <v>0</v>
      </c>
      <c r="I42" s="275">
        <v>0</v>
      </c>
      <c r="J42" s="193">
        <f>Tabel11[[#This Row],[Kosten bewassing per jaar]]+Tabel11[[#This Row],[Kosten klimmateriaal per jaar]]</f>
        <v>0</v>
      </c>
    </row>
    <row r="43" spans="2:10" x14ac:dyDescent="0.25">
      <c r="B43" s="68" t="s">
        <v>216</v>
      </c>
      <c r="C43" s="68" t="s">
        <v>609</v>
      </c>
      <c r="D43" s="171">
        <v>15</v>
      </c>
      <c r="E43" s="192">
        <f>VLOOKUP(C43,'4. Normen &amp; Tarieven'!$B$32:$C$42,2,0)</f>
        <v>0</v>
      </c>
      <c r="F43" s="193">
        <f>Tabel11[[#This Row],[Aantal m2 / stuks]]*Tabel11[[#This Row],[Kosten per m2]]</f>
        <v>0</v>
      </c>
      <c r="G43" s="171">
        <v>1</v>
      </c>
      <c r="H43" s="193">
        <f>Tabel11[[#This Row],[Kosten per beurt]]*Tabel11[[#This Row],[Frequentie]]</f>
        <v>0</v>
      </c>
      <c r="I43" s="275">
        <v>0</v>
      </c>
      <c r="J43" s="193">
        <f>Tabel11[[#This Row],[Kosten bewassing per jaar]]+Tabel11[[#This Row],[Kosten klimmateriaal per jaar]]</f>
        <v>0</v>
      </c>
    </row>
    <row r="44" spans="2:10" x14ac:dyDescent="0.25">
      <c r="B44" s="68" t="s">
        <v>229</v>
      </c>
      <c r="C44" s="68" t="s">
        <v>599</v>
      </c>
      <c r="D44" s="171">
        <v>177.47809999999996</v>
      </c>
      <c r="E44" s="192">
        <f>VLOOKUP(C44,'4. Normen &amp; Tarieven'!$B$32:$C$42,2,0)</f>
        <v>0</v>
      </c>
      <c r="F44" s="193">
        <f>Tabel11[[#This Row],[Aantal m2 / stuks]]*Tabel11[[#This Row],[Kosten per m2]]</f>
        <v>0</v>
      </c>
      <c r="G44" s="171">
        <v>2</v>
      </c>
      <c r="H44" s="193">
        <f>Tabel11[[#This Row],[Kosten per beurt]]*Tabel11[[#This Row],[Frequentie]]</f>
        <v>0</v>
      </c>
      <c r="I44" s="275">
        <v>0</v>
      </c>
      <c r="J44" s="193">
        <f>Tabel11[[#This Row],[Kosten bewassing per jaar]]+Tabel11[[#This Row],[Kosten klimmateriaal per jaar]]</f>
        <v>0</v>
      </c>
    </row>
    <row r="45" spans="2:10" x14ac:dyDescent="0.25">
      <c r="B45" s="68" t="s">
        <v>229</v>
      </c>
      <c r="C45" s="68" t="s">
        <v>600</v>
      </c>
      <c r="D45" s="171">
        <v>177.47809999999996</v>
      </c>
      <c r="E45" s="192">
        <f>VLOOKUP(C45,'4. Normen &amp; Tarieven'!$B$32:$C$42,2,0)</f>
        <v>0</v>
      </c>
      <c r="F45" s="193">
        <f>Tabel11[[#This Row],[Aantal m2 / stuks]]*Tabel11[[#This Row],[Kosten per m2]]</f>
        <v>0</v>
      </c>
      <c r="G45" s="171">
        <v>2</v>
      </c>
      <c r="H45" s="193">
        <f>Tabel11[[#This Row],[Kosten per beurt]]*Tabel11[[#This Row],[Frequentie]]</f>
        <v>0</v>
      </c>
      <c r="I45" s="275">
        <v>0</v>
      </c>
      <c r="J45" s="193">
        <f>Tabel11[[#This Row],[Kosten bewassing per jaar]]+Tabel11[[#This Row],[Kosten klimmateriaal per jaar]]</f>
        <v>0</v>
      </c>
    </row>
    <row r="46" spans="2:10" x14ac:dyDescent="0.25">
      <c r="B46" s="68" t="s">
        <v>229</v>
      </c>
      <c r="C46" s="68" t="s">
        <v>601</v>
      </c>
      <c r="D46" s="171">
        <v>87.493400000000008</v>
      </c>
      <c r="E46" s="192">
        <f>VLOOKUP(C46,'4. Normen &amp; Tarieven'!$B$32:$C$42,2,0)</f>
        <v>0</v>
      </c>
      <c r="F46" s="193">
        <f>Tabel11[[#This Row],[Aantal m2 / stuks]]*Tabel11[[#This Row],[Kosten per m2]]</f>
        <v>0</v>
      </c>
      <c r="G46" s="171">
        <v>2</v>
      </c>
      <c r="H46" s="193">
        <f>Tabel11[[#This Row],[Kosten per beurt]]*Tabel11[[#This Row],[Frequentie]]</f>
        <v>0</v>
      </c>
      <c r="I46" s="275">
        <v>0</v>
      </c>
      <c r="J46" s="193">
        <f>Tabel11[[#This Row],[Kosten bewassing per jaar]]+Tabel11[[#This Row],[Kosten klimmateriaal per jaar]]</f>
        <v>0</v>
      </c>
    </row>
    <row r="47" spans="2:10" x14ac:dyDescent="0.25">
      <c r="B47" s="68" t="s">
        <v>229</v>
      </c>
      <c r="C47" s="68" t="s">
        <v>602</v>
      </c>
      <c r="D47" s="171">
        <v>250.85</v>
      </c>
      <c r="E47" s="192">
        <f>VLOOKUP(C47,'4. Normen &amp; Tarieven'!$B$32:$C$42,2,0)</f>
        <v>0</v>
      </c>
      <c r="F47" s="193">
        <f>Tabel11[[#This Row],[Aantal m2 / stuks]]*Tabel11[[#This Row],[Kosten per m2]]</f>
        <v>0</v>
      </c>
      <c r="G47" s="171">
        <v>1</v>
      </c>
      <c r="H47" s="193">
        <f>Tabel11[[#This Row],[Kosten per beurt]]*Tabel11[[#This Row],[Frequentie]]</f>
        <v>0</v>
      </c>
      <c r="I47" s="275">
        <v>0</v>
      </c>
      <c r="J47" s="193">
        <f>Tabel11[[#This Row],[Kosten bewassing per jaar]]+Tabel11[[#This Row],[Kosten klimmateriaal per jaar]]</f>
        <v>0</v>
      </c>
    </row>
    <row r="48" spans="2:10" x14ac:dyDescent="0.25">
      <c r="B48" s="68" t="s">
        <v>229</v>
      </c>
      <c r="C48" s="68" t="s">
        <v>604</v>
      </c>
      <c r="D48" s="171">
        <v>24</v>
      </c>
      <c r="E48" s="192">
        <f>VLOOKUP(C48,'4. Normen &amp; Tarieven'!$B$32:$C$42,2,0)</f>
        <v>0</v>
      </c>
      <c r="F48" s="193">
        <f>Tabel11[[#This Row],[Aantal m2 / stuks]]*Tabel11[[#This Row],[Kosten per m2]]</f>
        <v>0</v>
      </c>
      <c r="G48" s="171">
        <v>1</v>
      </c>
      <c r="H48" s="193">
        <f>Tabel11[[#This Row],[Kosten per beurt]]*Tabel11[[#This Row],[Frequentie]]</f>
        <v>0</v>
      </c>
      <c r="I48" s="275">
        <v>0</v>
      </c>
      <c r="J48" s="193">
        <f>Tabel11[[#This Row],[Kosten bewassing per jaar]]+Tabel11[[#This Row],[Kosten klimmateriaal per jaar]]</f>
        <v>0</v>
      </c>
    </row>
    <row r="49" spans="2:10" x14ac:dyDescent="0.25">
      <c r="B49" s="68" t="s">
        <v>229</v>
      </c>
      <c r="C49" s="68" t="s">
        <v>606</v>
      </c>
      <c r="D49" s="171">
        <v>2</v>
      </c>
      <c r="E49" s="192">
        <f>VLOOKUP(C49,'4. Normen &amp; Tarieven'!$B$32:$C$42,2,0)</f>
        <v>0</v>
      </c>
      <c r="F49" s="193">
        <f>Tabel11[[#This Row],[Aantal m2 / stuks]]*Tabel11[[#This Row],[Kosten per m2]]</f>
        <v>0</v>
      </c>
      <c r="G49" s="171">
        <v>1</v>
      </c>
      <c r="H49" s="193">
        <f>Tabel11[[#This Row],[Kosten per beurt]]*Tabel11[[#This Row],[Frequentie]]</f>
        <v>0</v>
      </c>
      <c r="I49" s="275">
        <v>0</v>
      </c>
      <c r="J49" s="193">
        <f>Tabel11[[#This Row],[Kosten bewassing per jaar]]+Tabel11[[#This Row],[Kosten klimmateriaal per jaar]]</f>
        <v>0</v>
      </c>
    </row>
    <row r="50" spans="2:10" x14ac:dyDescent="0.25">
      <c r="B50" s="68" t="s">
        <v>229</v>
      </c>
      <c r="C50" s="68" t="s">
        <v>607</v>
      </c>
      <c r="D50" s="171">
        <v>12</v>
      </c>
      <c r="E50" s="192">
        <f>VLOOKUP(C50,'4. Normen &amp; Tarieven'!$B$32:$C$42,2,0)</f>
        <v>0</v>
      </c>
      <c r="F50" s="193">
        <f>Tabel11[[#This Row],[Aantal m2 / stuks]]*Tabel11[[#This Row],[Kosten per m2]]</f>
        <v>0</v>
      </c>
      <c r="G50" s="171">
        <v>1</v>
      </c>
      <c r="H50" s="193">
        <f>Tabel11[[#This Row],[Kosten per beurt]]*Tabel11[[#This Row],[Frequentie]]</f>
        <v>0</v>
      </c>
      <c r="I50" s="275">
        <v>0</v>
      </c>
      <c r="J50" s="193">
        <f>Tabel11[[#This Row],[Kosten bewassing per jaar]]+Tabel11[[#This Row],[Kosten klimmateriaal per jaar]]</f>
        <v>0</v>
      </c>
    </row>
    <row r="51" spans="2:10" x14ac:dyDescent="0.25">
      <c r="B51" s="68" t="s">
        <v>229</v>
      </c>
      <c r="C51" s="68" t="s">
        <v>609</v>
      </c>
      <c r="D51" s="171">
        <v>16</v>
      </c>
      <c r="E51" s="192">
        <f>VLOOKUP(C51,'4. Normen &amp; Tarieven'!$B$32:$C$42,2,0)</f>
        <v>0</v>
      </c>
      <c r="F51" s="193">
        <f>Tabel11[[#This Row],[Aantal m2 / stuks]]*Tabel11[[#This Row],[Kosten per m2]]</f>
        <v>0</v>
      </c>
      <c r="G51" s="171">
        <v>1</v>
      </c>
      <c r="H51" s="193">
        <f>Tabel11[[#This Row],[Kosten per beurt]]*Tabel11[[#This Row],[Frequentie]]</f>
        <v>0</v>
      </c>
      <c r="I51" s="275">
        <v>0</v>
      </c>
      <c r="J51" s="193">
        <f>Tabel11[[#This Row],[Kosten bewassing per jaar]]+Tabel11[[#This Row],[Kosten klimmateriaal per jaar]]</f>
        <v>0</v>
      </c>
    </row>
    <row r="52" spans="2:10" x14ac:dyDescent="0.25">
      <c r="B52" s="68" t="s">
        <v>231</v>
      </c>
      <c r="C52" s="68" t="s">
        <v>599</v>
      </c>
      <c r="D52" s="171">
        <v>133.47192000000001</v>
      </c>
      <c r="E52" s="192">
        <f>VLOOKUP(C52,'4. Normen &amp; Tarieven'!$B$32:$C$42,2,0)</f>
        <v>0</v>
      </c>
      <c r="F52" s="193">
        <f>Tabel11[[#This Row],[Aantal m2 / stuks]]*Tabel11[[#This Row],[Kosten per m2]]</f>
        <v>0</v>
      </c>
      <c r="G52" s="171">
        <v>2</v>
      </c>
      <c r="H52" s="193">
        <f>Tabel11[[#This Row],[Kosten per beurt]]*Tabel11[[#This Row],[Frequentie]]</f>
        <v>0</v>
      </c>
      <c r="I52" s="275">
        <v>0</v>
      </c>
      <c r="J52" s="193">
        <f>Tabel11[[#This Row],[Kosten bewassing per jaar]]+Tabel11[[#This Row],[Kosten klimmateriaal per jaar]]</f>
        <v>0</v>
      </c>
    </row>
    <row r="53" spans="2:10" x14ac:dyDescent="0.25">
      <c r="B53" s="68" t="s">
        <v>231</v>
      </c>
      <c r="C53" s="68" t="s">
        <v>600</v>
      </c>
      <c r="D53" s="171">
        <v>133.47192000000001</v>
      </c>
      <c r="E53" s="192">
        <f>VLOOKUP(C53,'4. Normen &amp; Tarieven'!$B$32:$C$42,2,0)</f>
        <v>0</v>
      </c>
      <c r="F53" s="193">
        <f>Tabel11[[#This Row],[Aantal m2 / stuks]]*Tabel11[[#This Row],[Kosten per m2]]</f>
        <v>0</v>
      </c>
      <c r="G53" s="171">
        <v>2</v>
      </c>
      <c r="H53" s="193">
        <f>Tabel11[[#This Row],[Kosten per beurt]]*Tabel11[[#This Row],[Frequentie]]</f>
        <v>0</v>
      </c>
      <c r="I53" s="275">
        <v>0</v>
      </c>
      <c r="J53" s="193">
        <f>Tabel11[[#This Row],[Kosten bewassing per jaar]]+Tabel11[[#This Row],[Kosten klimmateriaal per jaar]]</f>
        <v>0</v>
      </c>
    </row>
    <row r="54" spans="2:10" x14ac:dyDescent="0.25">
      <c r="B54" s="68" t="s">
        <v>231</v>
      </c>
      <c r="C54" s="68" t="s">
        <v>601</v>
      </c>
      <c r="D54" s="171">
        <v>65.0274</v>
      </c>
      <c r="E54" s="192">
        <f>VLOOKUP(C54,'4. Normen &amp; Tarieven'!$B$32:$C$42,2,0)</f>
        <v>0</v>
      </c>
      <c r="F54" s="193">
        <f>Tabel11[[#This Row],[Aantal m2 / stuks]]*Tabel11[[#This Row],[Kosten per m2]]</f>
        <v>0</v>
      </c>
      <c r="G54" s="171">
        <v>2</v>
      </c>
      <c r="H54" s="193">
        <f>Tabel11[[#This Row],[Kosten per beurt]]*Tabel11[[#This Row],[Frequentie]]</f>
        <v>0</v>
      </c>
      <c r="I54" s="275">
        <v>0</v>
      </c>
      <c r="J54" s="193">
        <f>Tabel11[[#This Row],[Kosten bewassing per jaar]]+Tabel11[[#This Row],[Kosten klimmateriaal per jaar]]</f>
        <v>0</v>
      </c>
    </row>
    <row r="55" spans="2:10" x14ac:dyDescent="0.25">
      <c r="B55" s="68" t="s">
        <v>231</v>
      </c>
      <c r="C55" s="68" t="s">
        <v>602</v>
      </c>
      <c r="D55" s="171">
        <v>240.2</v>
      </c>
      <c r="E55" s="192">
        <f>VLOOKUP(C55,'4. Normen &amp; Tarieven'!$B$32:$C$42,2,0)</f>
        <v>0</v>
      </c>
      <c r="F55" s="193">
        <f>Tabel11[[#This Row],[Aantal m2 / stuks]]*Tabel11[[#This Row],[Kosten per m2]]</f>
        <v>0</v>
      </c>
      <c r="G55" s="171">
        <v>1</v>
      </c>
      <c r="H55" s="193">
        <f>Tabel11[[#This Row],[Kosten per beurt]]*Tabel11[[#This Row],[Frequentie]]</f>
        <v>0</v>
      </c>
      <c r="I55" s="275">
        <v>0</v>
      </c>
      <c r="J55" s="193">
        <f>Tabel11[[#This Row],[Kosten bewassing per jaar]]+Tabel11[[#This Row],[Kosten klimmateriaal per jaar]]</f>
        <v>0</v>
      </c>
    </row>
    <row r="56" spans="2:10" x14ac:dyDescent="0.25">
      <c r="B56" s="68" t="s">
        <v>231</v>
      </c>
      <c r="C56" s="68" t="s">
        <v>606</v>
      </c>
      <c r="D56" s="171">
        <v>1</v>
      </c>
      <c r="E56" s="192">
        <f>VLOOKUP(C56,'4. Normen &amp; Tarieven'!$B$32:$C$42,2,0)</f>
        <v>0</v>
      </c>
      <c r="F56" s="193">
        <f>Tabel11[[#This Row],[Aantal m2 / stuks]]*Tabel11[[#This Row],[Kosten per m2]]</f>
        <v>0</v>
      </c>
      <c r="G56" s="171">
        <v>1</v>
      </c>
      <c r="H56" s="193">
        <f>Tabel11[[#This Row],[Kosten per beurt]]*Tabel11[[#This Row],[Frequentie]]</f>
        <v>0</v>
      </c>
      <c r="I56" s="275">
        <v>0</v>
      </c>
      <c r="J56" s="193">
        <f>Tabel11[[#This Row],[Kosten bewassing per jaar]]+Tabel11[[#This Row],[Kosten klimmateriaal per jaar]]</f>
        <v>0</v>
      </c>
    </row>
    <row r="57" spans="2:10" x14ac:dyDescent="0.25">
      <c r="B57" s="68" t="s">
        <v>231</v>
      </c>
      <c r="C57" s="68" t="s">
        <v>607</v>
      </c>
      <c r="D57" s="171">
        <v>12</v>
      </c>
      <c r="E57" s="192">
        <f>VLOOKUP(C57,'4. Normen &amp; Tarieven'!$B$32:$C$42,2,0)</f>
        <v>0</v>
      </c>
      <c r="F57" s="193">
        <f>Tabel11[[#This Row],[Aantal m2 / stuks]]*Tabel11[[#This Row],[Kosten per m2]]</f>
        <v>0</v>
      </c>
      <c r="G57" s="171">
        <v>1</v>
      </c>
      <c r="H57" s="193">
        <f>Tabel11[[#This Row],[Kosten per beurt]]*Tabel11[[#This Row],[Frequentie]]</f>
        <v>0</v>
      </c>
      <c r="I57" s="275">
        <v>0</v>
      </c>
      <c r="J57" s="193">
        <f>Tabel11[[#This Row],[Kosten bewassing per jaar]]+Tabel11[[#This Row],[Kosten klimmateriaal per jaar]]</f>
        <v>0</v>
      </c>
    </row>
    <row r="58" spans="2:10" x14ac:dyDescent="0.25">
      <c r="B58" s="68" t="s">
        <v>231</v>
      </c>
      <c r="C58" s="68" t="s">
        <v>609</v>
      </c>
      <c r="D58" s="171">
        <v>14</v>
      </c>
      <c r="E58" s="192">
        <f>VLOOKUP(C58,'4. Normen &amp; Tarieven'!$B$32:$C$42,2,0)</f>
        <v>0</v>
      </c>
      <c r="F58" s="193">
        <f>Tabel11[[#This Row],[Aantal m2 / stuks]]*Tabel11[[#This Row],[Kosten per m2]]</f>
        <v>0</v>
      </c>
      <c r="G58" s="171">
        <v>1</v>
      </c>
      <c r="H58" s="193">
        <f>Tabel11[[#This Row],[Kosten per beurt]]*Tabel11[[#This Row],[Frequentie]]</f>
        <v>0</v>
      </c>
      <c r="I58" s="275">
        <v>0</v>
      </c>
      <c r="J58" s="193">
        <f>Tabel11[[#This Row],[Kosten bewassing per jaar]]+Tabel11[[#This Row],[Kosten klimmateriaal per jaar]]</f>
        <v>0</v>
      </c>
    </row>
    <row r="59" spans="2:10" x14ac:dyDescent="0.25">
      <c r="B59" s="68" t="s">
        <v>233</v>
      </c>
      <c r="C59" s="68" t="s">
        <v>599</v>
      </c>
      <c r="D59" s="171">
        <v>122.10820000000001</v>
      </c>
      <c r="E59" s="192">
        <f>VLOOKUP(C59,'4. Normen &amp; Tarieven'!$B$32:$C$42,2,0)</f>
        <v>0</v>
      </c>
      <c r="F59" s="193">
        <f>Tabel11[[#This Row],[Aantal m2 / stuks]]*Tabel11[[#This Row],[Kosten per m2]]</f>
        <v>0</v>
      </c>
      <c r="G59" s="171">
        <v>2</v>
      </c>
      <c r="H59" s="193">
        <f>Tabel11[[#This Row],[Kosten per beurt]]*Tabel11[[#This Row],[Frequentie]]</f>
        <v>0</v>
      </c>
      <c r="I59" s="275">
        <v>0</v>
      </c>
      <c r="J59" s="193">
        <f>Tabel11[[#This Row],[Kosten bewassing per jaar]]+Tabel11[[#This Row],[Kosten klimmateriaal per jaar]]</f>
        <v>0</v>
      </c>
    </row>
    <row r="60" spans="2:10" x14ac:dyDescent="0.25">
      <c r="B60" s="68" t="s">
        <v>233</v>
      </c>
      <c r="C60" s="68" t="s">
        <v>600</v>
      </c>
      <c r="D60" s="171">
        <v>122.10820000000001</v>
      </c>
      <c r="E60" s="192">
        <f>VLOOKUP(C60,'4. Normen &amp; Tarieven'!$B$32:$C$42,2,0)</f>
        <v>0</v>
      </c>
      <c r="F60" s="193">
        <f>Tabel11[[#This Row],[Aantal m2 / stuks]]*Tabel11[[#This Row],[Kosten per m2]]</f>
        <v>0</v>
      </c>
      <c r="G60" s="171">
        <v>2</v>
      </c>
      <c r="H60" s="193">
        <f>Tabel11[[#This Row],[Kosten per beurt]]*Tabel11[[#This Row],[Frequentie]]</f>
        <v>0</v>
      </c>
      <c r="I60" s="275">
        <v>0</v>
      </c>
      <c r="J60" s="193">
        <f>Tabel11[[#This Row],[Kosten bewassing per jaar]]+Tabel11[[#This Row],[Kosten klimmateriaal per jaar]]</f>
        <v>0</v>
      </c>
    </row>
    <row r="61" spans="2:10" x14ac:dyDescent="0.25">
      <c r="B61" s="68" t="s">
        <v>233</v>
      </c>
      <c r="C61" s="68" t="s">
        <v>601</v>
      </c>
      <c r="D61" s="171">
        <v>90.475799999999992</v>
      </c>
      <c r="E61" s="192">
        <f>VLOOKUP(C61,'4. Normen &amp; Tarieven'!$B$32:$C$42,2,0)</f>
        <v>0</v>
      </c>
      <c r="F61" s="193">
        <f>Tabel11[[#This Row],[Aantal m2 / stuks]]*Tabel11[[#This Row],[Kosten per m2]]</f>
        <v>0</v>
      </c>
      <c r="G61" s="171">
        <v>2</v>
      </c>
      <c r="H61" s="193">
        <f>Tabel11[[#This Row],[Kosten per beurt]]*Tabel11[[#This Row],[Frequentie]]</f>
        <v>0</v>
      </c>
      <c r="I61" s="275">
        <v>0</v>
      </c>
      <c r="J61" s="193">
        <f>Tabel11[[#This Row],[Kosten bewassing per jaar]]+Tabel11[[#This Row],[Kosten klimmateriaal per jaar]]</f>
        <v>0</v>
      </c>
    </row>
    <row r="62" spans="2:10" x14ac:dyDescent="0.25">
      <c r="B62" s="68" t="s">
        <v>233</v>
      </c>
      <c r="C62" s="68" t="s">
        <v>602</v>
      </c>
      <c r="D62" s="171">
        <v>601.70000000000005</v>
      </c>
      <c r="E62" s="192">
        <f>VLOOKUP(C62,'4. Normen &amp; Tarieven'!$B$32:$C$42,2,0)</f>
        <v>0</v>
      </c>
      <c r="F62" s="193">
        <f>Tabel11[[#This Row],[Aantal m2 / stuks]]*Tabel11[[#This Row],[Kosten per m2]]</f>
        <v>0</v>
      </c>
      <c r="G62" s="171">
        <v>1</v>
      </c>
      <c r="H62" s="193">
        <f>Tabel11[[#This Row],[Kosten per beurt]]*Tabel11[[#This Row],[Frequentie]]</f>
        <v>0</v>
      </c>
      <c r="I62" s="275">
        <v>0</v>
      </c>
      <c r="J62" s="193">
        <f>Tabel11[[#This Row],[Kosten bewassing per jaar]]+Tabel11[[#This Row],[Kosten klimmateriaal per jaar]]</f>
        <v>0</v>
      </c>
    </row>
    <row r="63" spans="2:10" x14ac:dyDescent="0.25">
      <c r="B63" s="68" t="s">
        <v>233</v>
      </c>
      <c r="C63" s="68" t="s">
        <v>604</v>
      </c>
      <c r="D63" s="171">
        <v>48</v>
      </c>
      <c r="E63" s="192">
        <f>VLOOKUP(C63,'4. Normen &amp; Tarieven'!$B$32:$C$42,2,0)</f>
        <v>0</v>
      </c>
      <c r="F63" s="193">
        <f>Tabel11[[#This Row],[Aantal m2 / stuks]]*Tabel11[[#This Row],[Kosten per m2]]</f>
        <v>0</v>
      </c>
      <c r="G63" s="171">
        <v>1</v>
      </c>
      <c r="H63" s="193">
        <f>Tabel11[[#This Row],[Kosten per beurt]]*Tabel11[[#This Row],[Frequentie]]</f>
        <v>0</v>
      </c>
      <c r="I63" s="275">
        <v>0</v>
      </c>
      <c r="J63" s="193">
        <f>Tabel11[[#This Row],[Kosten bewassing per jaar]]+Tabel11[[#This Row],[Kosten klimmateriaal per jaar]]</f>
        <v>0</v>
      </c>
    </row>
    <row r="64" spans="2:10" x14ac:dyDescent="0.25">
      <c r="B64" s="68" t="s">
        <v>233</v>
      </c>
      <c r="C64" s="68" t="s">
        <v>607</v>
      </c>
      <c r="D64" s="171">
        <v>110</v>
      </c>
      <c r="E64" s="192">
        <f>VLOOKUP(C64,'4. Normen &amp; Tarieven'!$B$32:$C$42,2,0)</f>
        <v>0</v>
      </c>
      <c r="F64" s="193">
        <f>Tabel11[[#This Row],[Aantal m2 / stuks]]*Tabel11[[#This Row],[Kosten per m2]]</f>
        <v>0</v>
      </c>
      <c r="G64" s="171">
        <v>1</v>
      </c>
      <c r="H64" s="193">
        <f>Tabel11[[#This Row],[Kosten per beurt]]*Tabel11[[#This Row],[Frequentie]]</f>
        <v>0</v>
      </c>
      <c r="I64" s="275">
        <v>0</v>
      </c>
      <c r="J64" s="193">
        <f>Tabel11[[#This Row],[Kosten bewassing per jaar]]+Tabel11[[#This Row],[Kosten klimmateriaal per jaar]]</f>
        <v>0</v>
      </c>
    </row>
    <row r="65" spans="2:10" x14ac:dyDescent="0.25">
      <c r="B65" s="68" t="s">
        <v>333</v>
      </c>
      <c r="C65" s="68" t="s">
        <v>599</v>
      </c>
      <c r="D65" s="171">
        <v>287</v>
      </c>
      <c r="E65" s="192">
        <f>VLOOKUP(C65,'4. Normen &amp; Tarieven'!$B$32:$C$42,2,0)</f>
        <v>0</v>
      </c>
      <c r="F65" s="193">
        <f>Tabel11[[#This Row],[Aantal m2 / stuks]]*Tabel11[[#This Row],[Kosten per m2]]</f>
        <v>0</v>
      </c>
      <c r="G65" s="171">
        <v>2</v>
      </c>
      <c r="H65" s="193">
        <f>Tabel11[[#This Row],[Kosten per beurt]]*Tabel11[[#This Row],[Frequentie]]</f>
        <v>0</v>
      </c>
      <c r="I65" s="275">
        <v>0</v>
      </c>
      <c r="J65" s="193">
        <f>Tabel11[[#This Row],[Kosten bewassing per jaar]]+Tabel11[[#This Row],[Kosten klimmateriaal per jaar]]</f>
        <v>0</v>
      </c>
    </row>
    <row r="66" spans="2:10" x14ac:dyDescent="0.25">
      <c r="B66" s="68" t="s">
        <v>333</v>
      </c>
      <c r="C66" s="68" t="s">
        <v>600</v>
      </c>
      <c r="D66" s="171">
        <v>287</v>
      </c>
      <c r="E66" s="192">
        <f>VLOOKUP(C66,'4. Normen &amp; Tarieven'!$B$32:$C$42,2,0)</f>
        <v>0</v>
      </c>
      <c r="F66" s="193">
        <f>Tabel11[[#This Row],[Aantal m2 / stuks]]*Tabel11[[#This Row],[Kosten per m2]]</f>
        <v>0</v>
      </c>
      <c r="G66" s="171">
        <v>2</v>
      </c>
      <c r="H66" s="193">
        <f>Tabel11[[#This Row],[Kosten per beurt]]*Tabel11[[#This Row],[Frequentie]]</f>
        <v>0</v>
      </c>
      <c r="I66" s="275">
        <v>0</v>
      </c>
      <c r="J66" s="193">
        <f>Tabel11[[#This Row],[Kosten bewassing per jaar]]+Tabel11[[#This Row],[Kosten klimmateriaal per jaar]]</f>
        <v>0</v>
      </c>
    </row>
    <row r="67" spans="2:10" x14ac:dyDescent="0.25">
      <c r="B67" s="68" t="s">
        <v>333</v>
      </c>
      <c r="C67" s="68" t="s">
        <v>601</v>
      </c>
      <c r="D67" s="171">
        <v>188</v>
      </c>
      <c r="E67" s="192">
        <f>VLOOKUP(C67,'4. Normen &amp; Tarieven'!$B$32:$C$42,2,0)</f>
        <v>0</v>
      </c>
      <c r="F67" s="193">
        <f>Tabel11[[#This Row],[Aantal m2 / stuks]]*Tabel11[[#This Row],[Kosten per m2]]</f>
        <v>0</v>
      </c>
      <c r="G67" s="171">
        <v>2</v>
      </c>
      <c r="H67" s="193">
        <f>Tabel11[[#This Row],[Kosten per beurt]]*Tabel11[[#This Row],[Frequentie]]</f>
        <v>0</v>
      </c>
      <c r="I67" s="275">
        <v>0</v>
      </c>
      <c r="J67" s="193">
        <f>Tabel11[[#This Row],[Kosten bewassing per jaar]]+Tabel11[[#This Row],[Kosten klimmateriaal per jaar]]</f>
        <v>0</v>
      </c>
    </row>
    <row r="68" spans="2:10" x14ac:dyDescent="0.25">
      <c r="B68" s="68" t="s">
        <v>333</v>
      </c>
      <c r="C68" s="68" t="s">
        <v>602</v>
      </c>
      <c r="D68" s="171">
        <v>308</v>
      </c>
      <c r="E68" s="192">
        <f>VLOOKUP(C68,'4. Normen &amp; Tarieven'!$B$32:$C$42,2,0)</f>
        <v>0</v>
      </c>
      <c r="F68" s="193">
        <f>Tabel11[[#This Row],[Aantal m2 / stuks]]*Tabel11[[#This Row],[Kosten per m2]]</f>
        <v>0</v>
      </c>
      <c r="G68" s="171" t="s">
        <v>617</v>
      </c>
      <c r="H68" s="193">
        <f>Tabel11[[#This Row],[Kosten per beurt]]*Tabel11[[#This Row],[Frequentie]]</f>
        <v>0</v>
      </c>
      <c r="I68" s="275">
        <v>0</v>
      </c>
      <c r="J68" s="193">
        <f>Tabel11[[#This Row],[Kosten bewassing per jaar]]+Tabel11[[#This Row],[Kosten klimmateriaal per jaar]]</f>
        <v>0</v>
      </c>
    </row>
    <row r="69" spans="2:10" x14ac:dyDescent="0.25">
      <c r="B69" s="68" t="s">
        <v>333</v>
      </c>
      <c r="C69" s="68" t="s">
        <v>605</v>
      </c>
      <c r="D69" s="171">
        <v>55</v>
      </c>
      <c r="E69" s="192">
        <f>VLOOKUP(C69,'4. Normen &amp; Tarieven'!$B$32:$C$42,2,0)</f>
        <v>0</v>
      </c>
      <c r="F69" s="193">
        <f>Tabel11[[#This Row],[Aantal m2 / stuks]]*Tabel11[[#This Row],[Kosten per m2]]</f>
        <v>0</v>
      </c>
      <c r="G69" s="171" t="s">
        <v>617</v>
      </c>
      <c r="H69" s="193">
        <f>Tabel11[[#This Row],[Kosten per beurt]]*Tabel11[[#This Row],[Frequentie]]</f>
        <v>0</v>
      </c>
      <c r="I69" s="275">
        <v>0</v>
      </c>
      <c r="J69" s="193">
        <f>Tabel11[[#This Row],[Kosten bewassing per jaar]]+Tabel11[[#This Row],[Kosten klimmateriaal per jaar]]</f>
        <v>0</v>
      </c>
    </row>
    <row r="70" spans="2:10" x14ac:dyDescent="0.25">
      <c r="B70" s="68" t="s">
        <v>333</v>
      </c>
      <c r="C70" s="68" t="s">
        <v>609</v>
      </c>
      <c r="D70" s="171">
        <v>25</v>
      </c>
      <c r="E70" s="192">
        <f>VLOOKUP(C70,'4. Normen &amp; Tarieven'!$B$32:$C$42,2,0)</f>
        <v>0</v>
      </c>
      <c r="F70" s="193">
        <f>Tabel11[[#This Row],[Aantal m2 / stuks]]*Tabel11[[#This Row],[Kosten per m2]]</f>
        <v>0</v>
      </c>
      <c r="G70" s="171" t="s">
        <v>617</v>
      </c>
      <c r="H70" s="193">
        <f>Tabel11[[#This Row],[Kosten per beurt]]*Tabel11[[#This Row],[Frequentie]]</f>
        <v>0</v>
      </c>
      <c r="I70" s="275">
        <v>0</v>
      </c>
      <c r="J70" s="193">
        <f>Tabel11[[#This Row],[Kosten bewassing per jaar]]+Tabel11[[#This Row],[Kosten klimmateriaal per jaar]]</f>
        <v>0</v>
      </c>
    </row>
    <row r="71" spans="2:10" x14ac:dyDescent="0.25">
      <c r="B71" s="68" t="s">
        <v>333</v>
      </c>
      <c r="C71" s="68" t="s">
        <v>608</v>
      </c>
      <c r="D71" s="171">
        <v>12</v>
      </c>
      <c r="E71" s="192">
        <f>VLOOKUP(C71,'4. Normen &amp; Tarieven'!$B$32:$C$42,2,0)</f>
        <v>0</v>
      </c>
      <c r="F71" s="193">
        <f>Tabel11[[#This Row],[Aantal m2 / stuks]]*Tabel11[[#This Row],[Kosten per m2]]</f>
        <v>0</v>
      </c>
      <c r="G71" s="171" t="s">
        <v>617</v>
      </c>
      <c r="H71" s="193">
        <f>Tabel11[[#This Row],[Kosten per beurt]]*Tabel11[[#This Row],[Frequentie]]</f>
        <v>0</v>
      </c>
      <c r="I71" s="275">
        <v>0</v>
      </c>
      <c r="J71" s="193">
        <f>Tabel11[[#This Row],[Kosten bewassing per jaar]]+Tabel11[[#This Row],[Kosten klimmateriaal per jaar]]</f>
        <v>0</v>
      </c>
    </row>
    <row r="72" spans="2:10" x14ac:dyDescent="0.25">
      <c r="B72" s="68" t="s">
        <v>333</v>
      </c>
      <c r="C72" s="68" t="s">
        <v>606</v>
      </c>
      <c r="D72" s="171">
        <v>2</v>
      </c>
      <c r="E72" s="192">
        <f>VLOOKUP(C72,'4. Normen &amp; Tarieven'!$B$32:$C$42,2,0)</f>
        <v>0</v>
      </c>
      <c r="F72" s="193">
        <f>Tabel11[[#This Row],[Aantal m2 / stuks]]*Tabel11[[#This Row],[Kosten per m2]]</f>
        <v>0</v>
      </c>
      <c r="G72" s="171" t="s">
        <v>617</v>
      </c>
      <c r="H72" s="193">
        <f>Tabel11[[#This Row],[Kosten per beurt]]*Tabel11[[#This Row],[Frequentie]]</f>
        <v>0</v>
      </c>
      <c r="I72" s="275">
        <v>0</v>
      </c>
      <c r="J72" s="193">
        <f>Tabel11[[#This Row],[Kosten bewassing per jaar]]+Tabel11[[#This Row],[Kosten klimmateriaal per jaar]]</f>
        <v>0</v>
      </c>
    </row>
    <row r="73" spans="2:10" x14ac:dyDescent="0.25">
      <c r="B73" s="68" t="s">
        <v>333</v>
      </c>
      <c r="C73" s="68" t="s">
        <v>607</v>
      </c>
      <c r="D73" s="171">
        <v>4</v>
      </c>
      <c r="E73" s="192">
        <f>VLOOKUP(C73,'4. Normen &amp; Tarieven'!$B$32:$C$42,2,0)</f>
        <v>0</v>
      </c>
      <c r="F73" s="193">
        <f>Tabel11[[#This Row],[Aantal m2 / stuks]]*Tabel11[[#This Row],[Kosten per m2]]</f>
        <v>0</v>
      </c>
      <c r="G73" s="171" t="s">
        <v>617</v>
      </c>
      <c r="H73" s="193">
        <f>Tabel11[[#This Row],[Kosten per beurt]]*Tabel11[[#This Row],[Frequentie]]</f>
        <v>0</v>
      </c>
      <c r="I73" s="275">
        <v>0</v>
      </c>
      <c r="J73" s="193">
        <f>Tabel11[[#This Row],[Kosten bewassing per jaar]]+Tabel11[[#This Row],[Kosten klimmateriaal per jaar]]</f>
        <v>0</v>
      </c>
    </row>
    <row r="74" spans="2:10" x14ac:dyDescent="0.25">
      <c r="B74" s="68" t="s">
        <v>242</v>
      </c>
      <c r="C74" s="68" t="s">
        <v>599</v>
      </c>
      <c r="D74" s="171">
        <v>103.33</v>
      </c>
      <c r="E74" s="192">
        <f>VLOOKUP(C74,'4. Normen &amp; Tarieven'!$B$32:$C$42,2,0)</f>
        <v>0</v>
      </c>
      <c r="F74" s="193">
        <f>Tabel11[[#This Row],[Aantal m2 / stuks]]*Tabel11[[#This Row],[Kosten per m2]]</f>
        <v>0</v>
      </c>
      <c r="G74" s="171">
        <v>2</v>
      </c>
      <c r="H74" s="193">
        <f>Tabel11[[#This Row],[Kosten per beurt]]*Tabel11[[#This Row],[Frequentie]]</f>
        <v>0</v>
      </c>
      <c r="I74" s="275">
        <v>0</v>
      </c>
      <c r="J74" s="193">
        <f>Tabel11[[#This Row],[Kosten bewassing per jaar]]+Tabel11[[#This Row],[Kosten klimmateriaal per jaar]]</f>
        <v>0</v>
      </c>
    </row>
    <row r="75" spans="2:10" x14ac:dyDescent="0.25">
      <c r="B75" s="68" t="s">
        <v>242</v>
      </c>
      <c r="C75" s="68" t="s">
        <v>600</v>
      </c>
      <c r="D75" s="171">
        <v>103.33</v>
      </c>
      <c r="E75" s="192">
        <f>VLOOKUP(C75,'4. Normen &amp; Tarieven'!$B$32:$C$42,2,0)</f>
        <v>0</v>
      </c>
      <c r="F75" s="193">
        <f>Tabel11[[#This Row],[Aantal m2 / stuks]]*Tabel11[[#This Row],[Kosten per m2]]</f>
        <v>0</v>
      </c>
      <c r="G75" s="171">
        <v>2</v>
      </c>
      <c r="H75" s="193">
        <f>Tabel11[[#This Row],[Kosten per beurt]]*Tabel11[[#This Row],[Frequentie]]</f>
        <v>0</v>
      </c>
      <c r="I75" s="275">
        <v>0</v>
      </c>
      <c r="J75" s="193">
        <f>Tabel11[[#This Row],[Kosten bewassing per jaar]]+Tabel11[[#This Row],[Kosten klimmateriaal per jaar]]</f>
        <v>0</v>
      </c>
    </row>
    <row r="76" spans="2:10" x14ac:dyDescent="0.25">
      <c r="B76" s="68" t="s">
        <v>242</v>
      </c>
      <c r="C76" s="68" t="s">
        <v>601</v>
      </c>
      <c r="D76" s="171">
        <v>109.1</v>
      </c>
      <c r="E76" s="192">
        <f>VLOOKUP(C76,'4. Normen &amp; Tarieven'!$B$32:$C$42,2,0)</f>
        <v>0</v>
      </c>
      <c r="F76" s="193">
        <f>Tabel11[[#This Row],[Aantal m2 / stuks]]*Tabel11[[#This Row],[Kosten per m2]]</f>
        <v>0</v>
      </c>
      <c r="G76" s="171">
        <v>2</v>
      </c>
      <c r="H76" s="193">
        <f>Tabel11[[#This Row],[Kosten per beurt]]*Tabel11[[#This Row],[Frequentie]]</f>
        <v>0</v>
      </c>
      <c r="I76" s="275">
        <v>0</v>
      </c>
      <c r="J76" s="193">
        <f>Tabel11[[#This Row],[Kosten bewassing per jaar]]+Tabel11[[#This Row],[Kosten klimmateriaal per jaar]]</f>
        <v>0</v>
      </c>
    </row>
    <row r="77" spans="2:10" x14ac:dyDescent="0.25">
      <c r="B77" s="68" t="s">
        <v>242</v>
      </c>
      <c r="C77" s="68" t="s">
        <v>602</v>
      </c>
      <c r="D77" s="171">
        <v>130</v>
      </c>
      <c r="E77" s="192">
        <f>VLOOKUP(C77,'4. Normen &amp; Tarieven'!$B$32:$C$42,2,0)</f>
        <v>0</v>
      </c>
      <c r="F77" s="193">
        <f>Tabel11[[#This Row],[Aantal m2 / stuks]]*Tabel11[[#This Row],[Kosten per m2]]</f>
        <v>0</v>
      </c>
      <c r="G77" s="171">
        <v>1</v>
      </c>
      <c r="H77" s="193">
        <f>Tabel11[[#This Row],[Kosten per beurt]]*Tabel11[[#This Row],[Frequentie]]</f>
        <v>0</v>
      </c>
      <c r="I77" s="275">
        <v>0</v>
      </c>
      <c r="J77" s="193">
        <f>Tabel11[[#This Row],[Kosten bewassing per jaar]]+Tabel11[[#This Row],[Kosten klimmateriaal per jaar]]</f>
        <v>0</v>
      </c>
    </row>
    <row r="78" spans="2:10" x14ac:dyDescent="0.25">
      <c r="B78" s="68" t="s">
        <v>242</v>
      </c>
      <c r="C78" s="68" t="s">
        <v>604</v>
      </c>
      <c r="D78" s="171">
        <v>32</v>
      </c>
      <c r="E78" s="192">
        <f>VLOOKUP(C78,'4. Normen &amp; Tarieven'!$B$32:$C$42,2,0)</f>
        <v>0</v>
      </c>
      <c r="F78" s="193">
        <f>Tabel11[[#This Row],[Aantal m2 / stuks]]*Tabel11[[#This Row],[Kosten per m2]]</f>
        <v>0</v>
      </c>
      <c r="G78" s="171">
        <v>1</v>
      </c>
      <c r="H78" s="193">
        <f>Tabel11[[#This Row],[Kosten per beurt]]*Tabel11[[#This Row],[Frequentie]]</f>
        <v>0</v>
      </c>
      <c r="I78" s="275">
        <v>0</v>
      </c>
      <c r="J78" s="193">
        <f>Tabel11[[#This Row],[Kosten bewassing per jaar]]+Tabel11[[#This Row],[Kosten klimmateriaal per jaar]]</f>
        <v>0</v>
      </c>
    </row>
    <row r="79" spans="2:10" x14ac:dyDescent="0.25">
      <c r="B79" s="68" t="s">
        <v>242</v>
      </c>
      <c r="C79" s="68" t="s">
        <v>605</v>
      </c>
      <c r="D79" s="171">
        <v>0</v>
      </c>
      <c r="E79" s="192">
        <f>VLOOKUP(C79,'4. Normen &amp; Tarieven'!$B$32:$C$42,2,0)</f>
        <v>0</v>
      </c>
      <c r="F79" s="193">
        <f>Tabel11[[#This Row],[Aantal m2 / stuks]]*Tabel11[[#This Row],[Kosten per m2]]</f>
        <v>0</v>
      </c>
      <c r="G79" s="171">
        <v>1</v>
      </c>
      <c r="H79" s="193">
        <f>Tabel11[[#This Row],[Kosten per beurt]]*Tabel11[[#This Row],[Frequentie]]</f>
        <v>0</v>
      </c>
      <c r="I79" s="275">
        <v>0</v>
      </c>
      <c r="J79" s="193">
        <f>Tabel11[[#This Row],[Kosten bewassing per jaar]]+Tabel11[[#This Row],[Kosten klimmateriaal per jaar]]</f>
        <v>0</v>
      </c>
    </row>
    <row r="80" spans="2:10" x14ac:dyDescent="0.25">
      <c r="B80" s="68" t="s">
        <v>242</v>
      </c>
      <c r="C80" s="68" t="s">
        <v>607</v>
      </c>
      <c r="D80" s="171">
        <v>3</v>
      </c>
      <c r="E80" s="192">
        <f>VLOOKUP(C80,'4. Normen &amp; Tarieven'!$B$32:$C$42,2,0)</f>
        <v>0</v>
      </c>
      <c r="F80" s="193">
        <f>Tabel11[[#This Row],[Aantal m2 / stuks]]*Tabel11[[#This Row],[Kosten per m2]]</f>
        <v>0</v>
      </c>
      <c r="G80" s="171">
        <v>1</v>
      </c>
      <c r="H80" s="193">
        <f>Tabel11[[#This Row],[Kosten per beurt]]*Tabel11[[#This Row],[Frequentie]]</f>
        <v>0</v>
      </c>
      <c r="I80" s="275">
        <v>0</v>
      </c>
      <c r="J80" s="193">
        <f>Tabel11[[#This Row],[Kosten bewassing per jaar]]+Tabel11[[#This Row],[Kosten klimmateriaal per jaar]]</f>
        <v>0</v>
      </c>
    </row>
    <row r="81" spans="2:10" x14ac:dyDescent="0.25">
      <c r="B81" s="68" t="s">
        <v>242</v>
      </c>
      <c r="C81" s="68" t="s">
        <v>609</v>
      </c>
      <c r="D81" s="171">
        <v>0</v>
      </c>
      <c r="E81" s="192">
        <f>VLOOKUP(C81,'4. Normen &amp; Tarieven'!$B$32:$C$42,2,0)</f>
        <v>0</v>
      </c>
      <c r="F81" s="193">
        <f>Tabel11[[#This Row],[Aantal m2 / stuks]]*Tabel11[[#This Row],[Kosten per m2]]</f>
        <v>0</v>
      </c>
      <c r="G81" s="171">
        <v>1</v>
      </c>
      <c r="H81" s="193">
        <f>Tabel11[[#This Row],[Kosten per beurt]]*Tabel11[[#This Row],[Frequentie]]</f>
        <v>0</v>
      </c>
      <c r="I81" s="275">
        <v>0</v>
      </c>
      <c r="J81" s="193">
        <f>Tabel11[[#This Row],[Kosten bewassing per jaar]]+Tabel11[[#This Row],[Kosten klimmateriaal per jaar]]</f>
        <v>0</v>
      </c>
    </row>
    <row r="82" spans="2:10" x14ac:dyDescent="0.25">
      <c r="B82" s="68" t="s">
        <v>352</v>
      </c>
      <c r="C82" s="68" t="s">
        <v>599</v>
      </c>
      <c r="D82" s="171">
        <v>403.63839999999999</v>
      </c>
      <c r="E82" s="192">
        <f>VLOOKUP(C82,'4. Normen &amp; Tarieven'!$B$32:$C$42,2,0)</f>
        <v>0</v>
      </c>
      <c r="F82" s="193">
        <f>Tabel11[[#This Row],[Aantal m2 / stuks]]*Tabel11[[#This Row],[Kosten per m2]]</f>
        <v>0</v>
      </c>
      <c r="G82" s="171">
        <v>2</v>
      </c>
      <c r="H82" s="193">
        <f>Tabel11[[#This Row],[Kosten per beurt]]*Tabel11[[#This Row],[Frequentie]]</f>
        <v>0</v>
      </c>
      <c r="I82" s="275">
        <v>0</v>
      </c>
      <c r="J82" s="193">
        <f>Tabel11[[#This Row],[Kosten bewassing per jaar]]+Tabel11[[#This Row],[Kosten klimmateriaal per jaar]]</f>
        <v>0</v>
      </c>
    </row>
    <row r="83" spans="2:10" x14ac:dyDescent="0.25">
      <c r="B83" s="68" t="s">
        <v>352</v>
      </c>
      <c r="C83" s="68" t="s">
        <v>600</v>
      </c>
      <c r="D83" s="171">
        <v>403.63839999999999</v>
      </c>
      <c r="E83" s="192">
        <f>VLOOKUP(C83,'4. Normen &amp; Tarieven'!$B$32:$C$42,2,0)</f>
        <v>0</v>
      </c>
      <c r="F83" s="193">
        <f>Tabel11[[#This Row],[Aantal m2 / stuks]]*Tabel11[[#This Row],[Kosten per m2]]</f>
        <v>0</v>
      </c>
      <c r="G83" s="171">
        <v>2</v>
      </c>
      <c r="H83" s="193">
        <f>Tabel11[[#This Row],[Kosten per beurt]]*Tabel11[[#This Row],[Frequentie]]</f>
        <v>0</v>
      </c>
      <c r="I83" s="275">
        <v>0</v>
      </c>
      <c r="J83" s="193">
        <f>Tabel11[[#This Row],[Kosten bewassing per jaar]]+Tabel11[[#This Row],[Kosten klimmateriaal per jaar]]</f>
        <v>0</v>
      </c>
    </row>
    <row r="84" spans="2:10" x14ac:dyDescent="0.25">
      <c r="B84" s="68" t="s">
        <v>352</v>
      </c>
      <c r="C84" s="68" t="s">
        <v>601</v>
      </c>
      <c r="D84" s="171">
        <v>524.59539999999993</v>
      </c>
      <c r="E84" s="192">
        <f>VLOOKUP(C84,'4. Normen &amp; Tarieven'!$B$32:$C$42,2,0)</f>
        <v>0</v>
      </c>
      <c r="F84" s="193">
        <f>Tabel11[[#This Row],[Aantal m2 / stuks]]*Tabel11[[#This Row],[Kosten per m2]]</f>
        <v>0</v>
      </c>
      <c r="G84" s="171">
        <v>2</v>
      </c>
      <c r="H84" s="193">
        <f>Tabel11[[#This Row],[Kosten per beurt]]*Tabel11[[#This Row],[Frequentie]]</f>
        <v>0</v>
      </c>
      <c r="I84" s="275">
        <v>0</v>
      </c>
      <c r="J84" s="193">
        <f>Tabel11[[#This Row],[Kosten bewassing per jaar]]+Tabel11[[#This Row],[Kosten klimmateriaal per jaar]]</f>
        <v>0</v>
      </c>
    </row>
    <row r="85" spans="2:10" x14ac:dyDescent="0.25">
      <c r="B85" s="68" t="s">
        <v>352</v>
      </c>
      <c r="C85" s="68" t="s">
        <v>603</v>
      </c>
      <c r="D85" s="171">
        <v>35.28</v>
      </c>
      <c r="E85" s="192">
        <f>VLOOKUP(C85,'4. Normen &amp; Tarieven'!$B$32:$C$42,2,0)</f>
        <v>0</v>
      </c>
      <c r="F85" s="193">
        <f>Tabel11[[#This Row],[Aantal m2 / stuks]]*Tabel11[[#This Row],[Kosten per m2]]</f>
        <v>0</v>
      </c>
      <c r="G85" s="171">
        <v>2</v>
      </c>
      <c r="H85" s="193">
        <f>Tabel11[[#This Row],[Kosten per beurt]]*Tabel11[[#This Row],[Frequentie]]</f>
        <v>0</v>
      </c>
      <c r="I85" s="275">
        <v>0</v>
      </c>
      <c r="J85" s="193">
        <f>Tabel11[[#This Row],[Kosten bewassing per jaar]]+Tabel11[[#This Row],[Kosten klimmateriaal per jaar]]</f>
        <v>0</v>
      </c>
    </row>
    <row r="86" spans="2:10" x14ac:dyDescent="0.25">
      <c r="B86" s="68" t="s">
        <v>352</v>
      </c>
      <c r="C86" s="68" t="s">
        <v>602</v>
      </c>
      <c r="D86" s="171">
        <v>431</v>
      </c>
      <c r="E86" s="192">
        <f>VLOOKUP(C86,'4. Normen &amp; Tarieven'!$B$32:$C$42,2,0)</f>
        <v>0</v>
      </c>
      <c r="F86" s="193">
        <f>Tabel11[[#This Row],[Aantal m2 / stuks]]*Tabel11[[#This Row],[Kosten per m2]]</f>
        <v>0</v>
      </c>
      <c r="G86" s="171">
        <v>1</v>
      </c>
      <c r="H86" s="193">
        <f>Tabel11[[#This Row],[Kosten per beurt]]*Tabel11[[#This Row],[Frequentie]]</f>
        <v>0</v>
      </c>
      <c r="I86" s="275">
        <v>0</v>
      </c>
      <c r="J86" s="193">
        <f>Tabel11[[#This Row],[Kosten bewassing per jaar]]+Tabel11[[#This Row],[Kosten klimmateriaal per jaar]]</f>
        <v>0</v>
      </c>
    </row>
    <row r="87" spans="2:10" x14ac:dyDescent="0.25">
      <c r="B87" s="68" t="s">
        <v>352</v>
      </c>
      <c r="C87" s="68" t="s">
        <v>604</v>
      </c>
      <c r="D87" s="171">
        <v>171.5</v>
      </c>
      <c r="E87" s="192">
        <f>VLOOKUP(C87,'4. Normen &amp; Tarieven'!$B$32:$C$42,2,0)</f>
        <v>0</v>
      </c>
      <c r="F87" s="193">
        <f>Tabel11[[#This Row],[Aantal m2 / stuks]]*Tabel11[[#This Row],[Kosten per m2]]</f>
        <v>0</v>
      </c>
      <c r="G87" s="171">
        <v>1</v>
      </c>
      <c r="H87" s="193">
        <f>Tabel11[[#This Row],[Kosten per beurt]]*Tabel11[[#This Row],[Frequentie]]</f>
        <v>0</v>
      </c>
      <c r="I87" s="275">
        <v>0</v>
      </c>
      <c r="J87" s="193">
        <f>Tabel11[[#This Row],[Kosten bewassing per jaar]]+Tabel11[[#This Row],[Kosten klimmateriaal per jaar]]</f>
        <v>0</v>
      </c>
    </row>
    <row r="88" spans="2:10" x14ac:dyDescent="0.25">
      <c r="B88" s="68" t="s">
        <v>352</v>
      </c>
      <c r="C88" s="68" t="s">
        <v>606</v>
      </c>
      <c r="D88" s="171">
        <v>1</v>
      </c>
      <c r="E88" s="192">
        <f>VLOOKUP(C88,'4. Normen &amp; Tarieven'!$B$32:$C$42,2,0)</f>
        <v>0</v>
      </c>
      <c r="F88" s="193">
        <f>Tabel11[[#This Row],[Aantal m2 / stuks]]*Tabel11[[#This Row],[Kosten per m2]]</f>
        <v>0</v>
      </c>
      <c r="G88" s="171">
        <v>1</v>
      </c>
      <c r="H88" s="193">
        <f>Tabel11[[#This Row],[Kosten per beurt]]*Tabel11[[#This Row],[Frequentie]]</f>
        <v>0</v>
      </c>
      <c r="I88" s="275">
        <v>0</v>
      </c>
      <c r="J88" s="193">
        <f>Tabel11[[#This Row],[Kosten bewassing per jaar]]+Tabel11[[#This Row],[Kosten klimmateriaal per jaar]]</f>
        <v>0</v>
      </c>
    </row>
    <row r="89" spans="2:10" x14ac:dyDescent="0.25">
      <c r="B89" s="68" t="s">
        <v>352</v>
      </c>
      <c r="C89" s="68" t="s">
        <v>607</v>
      </c>
      <c r="D89" s="171">
        <v>17</v>
      </c>
      <c r="E89" s="192">
        <f>VLOOKUP(C89,'4. Normen &amp; Tarieven'!$B$32:$C$42,2,0)</f>
        <v>0</v>
      </c>
      <c r="F89" s="193">
        <f>Tabel11[[#This Row],[Aantal m2 / stuks]]*Tabel11[[#This Row],[Kosten per m2]]</f>
        <v>0</v>
      </c>
      <c r="G89" s="171">
        <v>1</v>
      </c>
      <c r="H89" s="193">
        <f>Tabel11[[#This Row],[Kosten per beurt]]*Tabel11[[#This Row],[Frequentie]]</f>
        <v>0</v>
      </c>
      <c r="I89" s="275">
        <v>0</v>
      </c>
      <c r="J89" s="193">
        <f>Tabel11[[#This Row],[Kosten bewassing per jaar]]+Tabel11[[#This Row],[Kosten klimmateriaal per jaar]]</f>
        <v>0</v>
      </c>
    </row>
    <row r="90" spans="2:10" x14ac:dyDescent="0.25">
      <c r="B90" s="68" t="s">
        <v>367</v>
      </c>
      <c r="C90" s="68" t="s">
        <v>599</v>
      </c>
      <c r="D90" s="171">
        <v>131.56800000000001</v>
      </c>
      <c r="E90" s="192">
        <f>VLOOKUP(C90,'4. Normen &amp; Tarieven'!$B$32:$C$42,2,0)</f>
        <v>0</v>
      </c>
      <c r="F90" s="193">
        <f>Tabel11[[#This Row],[Aantal m2 / stuks]]*Tabel11[[#This Row],[Kosten per m2]]</f>
        <v>0</v>
      </c>
      <c r="G90" s="171">
        <v>2</v>
      </c>
      <c r="H90" s="193">
        <f>Tabel11[[#This Row],[Kosten per beurt]]*Tabel11[[#This Row],[Frequentie]]</f>
        <v>0</v>
      </c>
      <c r="I90" s="275">
        <v>0</v>
      </c>
      <c r="J90" s="193">
        <f>Tabel11[[#This Row],[Kosten bewassing per jaar]]+Tabel11[[#This Row],[Kosten klimmateriaal per jaar]]</f>
        <v>0</v>
      </c>
    </row>
    <row r="91" spans="2:10" x14ac:dyDescent="0.25">
      <c r="B91" s="68" t="s">
        <v>367</v>
      </c>
      <c r="C91" s="68" t="s">
        <v>600</v>
      </c>
      <c r="D91" s="171">
        <v>131.56800000000001</v>
      </c>
      <c r="E91" s="192">
        <f>VLOOKUP(C91,'4. Normen &amp; Tarieven'!$B$32:$C$42,2,0)</f>
        <v>0</v>
      </c>
      <c r="F91" s="193">
        <f>Tabel11[[#This Row],[Aantal m2 / stuks]]*Tabel11[[#This Row],[Kosten per m2]]</f>
        <v>0</v>
      </c>
      <c r="G91" s="171">
        <v>2</v>
      </c>
      <c r="H91" s="193">
        <f>Tabel11[[#This Row],[Kosten per beurt]]*Tabel11[[#This Row],[Frequentie]]</f>
        <v>0</v>
      </c>
      <c r="I91" s="275">
        <v>0</v>
      </c>
      <c r="J91" s="193">
        <f>Tabel11[[#This Row],[Kosten bewassing per jaar]]+Tabel11[[#This Row],[Kosten klimmateriaal per jaar]]</f>
        <v>0</v>
      </c>
    </row>
    <row r="92" spans="2:10" x14ac:dyDescent="0.25">
      <c r="B92" s="68" t="s">
        <v>367</v>
      </c>
      <c r="C92" s="68" t="s">
        <v>601</v>
      </c>
      <c r="D92" s="171">
        <v>171.63779999999997</v>
      </c>
      <c r="E92" s="192">
        <f>VLOOKUP(C92,'4. Normen &amp; Tarieven'!$B$32:$C$42,2,0)</f>
        <v>0</v>
      </c>
      <c r="F92" s="193">
        <f>Tabel11[[#This Row],[Aantal m2 / stuks]]*Tabel11[[#This Row],[Kosten per m2]]</f>
        <v>0</v>
      </c>
      <c r="G92" s="171">
        <v>2</v>
      </c>
      <c r="H92" s="193">
        <f>Tabel11[[#This Row],[Kosten per beurt]]*Tabel11[[#This Row],[Frequentie]]</f>
        <v>0</v>
      </c>
      <c r="I92" s="275">
        <v>0</v>
      </c>
      <c r="J92" s="193">
        <f>Tabel11[[#This Row],[Kosten bewassing per jaar]]+Tabel11[[#This Row],[Kosten klimmateriaal per jaar]]</f>
        <v>0</v>
      </c>
    </row>
    <row r="93" spans="2:10" x14ac:dyDescent="0.25">
      <c r="B93" s="68" t="s">
        <v>367</v>
      </c>
      <c r="C93" s="68" t="s">
        <v>602</v>
      </c>
      <c r="D93" s="171">
        <v>409.1</v>
      </c>
      <c r="E93" s="192">
        <f>VLOOKUP(C93,'4. Normen &amp; Tarieven'!$B$32:$C$42,2,0)</f>
        <v>0</v>
      </c>
      <c r="F93" s="193">
        <f>Tabel11[[#This Row],[Aantal m2 / stuks]]*Tabel11[[#This Row],[Kosten per m2]]</f>
        <v>0</v>
      </c>
      <c r="G93" s="171">
        <v>1</v>
      </c>
      <c r="H93" s="193">
        <f>Tabel11[[#This Row],[Kosten per beurt]]*Tabel11[[#This Row],[Frequentie]]</f>
        <v>0</v>
      </c>
      <c r="I93" s="275">
        <v>0</v>
      </c>
      <c r="J93" s="193">
        <f>Tabel11[[#This Row],[Kosten bewassing per jaar]]+Tabel11[[#This Row],[Kosten klimmateriaal per jaar]]</f>
        <v>0</v>
      </c>
    </row>
    <row r="94" spans="2:10" x14ac:dyDescent="0.25">
      <c r="B94" s="68" t="s">
        <v>367</v>
      </c>
      <c r="C94" s="68" t="s">
        <v>606</v>
      </c>
      <c r="D94" s="171">
        <v>2</v>
      </c>
      <c r="E94" s="192">
        <f>VLOOKUP(C94,'4. Normen &amp; Tarieven'!$B$32:$C$42,2,0)</f>
        <v>0</v>
      </c>
      <c r="F94" s="193">
        <f>Tabel11[[#This Row],[Aantal m2 / stuks]]*Tabel11[[#This Row],[Kosten per m2]]</f>
        <v>0</v>
      </c>
      <c r="G94" s="171">
        <v>1</v>
      </c>
      <c r="H94" s="193">
        <f>Tabel11[[#This Row],[Kosten per beurt]]*Tabel11[[#This Row],[Frequentie]]</f>
        <v>0</v>
      </c>
      <c r="I94" s="275">
        <v>0</v>
      </c>
      <c r="J94" s="193">
        <f>Tabel11[[#This Row],[Kosten bewassing per jaar]]+Tabel11[[#This Row],[Kosten klimmateriaal per jaar]]</f>
        <v>0</v>
      </c>
    </row>
    <row r="95" spans="2:10" x14ac:dyDescent="0.25">
      <c r="B95" s="68" t="s">
        <v>367</v>
      </c>
      <c r="C95" s="68" t="s">
        <v>607</v>
      </c>
      <c r="D95" s="171">
        <v>17</v>
      </c>
      <c r="E95" s="192">
        <f>VLOOKUP(C95,'4. Normen &amp; Tarieven'!$B$32:$C$42,2,0)</f>
        <v>0</v>
      </c>
      <c r="F95" s="193">
        <f>Tabel11[[#This Row],[Aantal m2 / stuks]]*Tabel11[[#This Row],[Kosten per m2]]</f>
        <v>0</v>
      </c>
      <c r="G95" s="171">
        <v>1</v>
      </c>
      <c r="H95" s="193">
        <f>Tabel11[[#This Row],[Kosten per beurt]]*Tabel11[[#This Row],[Frequentie]]</f>
        <v>0</v>
      </c>
      <c r="I95" s="275">
        <v>0</v>
      </c>
      <c r="J95" s="193">
        <f>Tabel11[[#This Row],[Kosten bewassing per jaar]]+Tabel11[[#This Row],[Kosten klimmateriaal per jaar]]</f>
        <v>0</v>
      </c>
    </row>
    <row r="96" spans="2:10" x14ac:dyDescent="0.25">
      <c r="B96" s="68" t="s">
        <v>367</v>
      </c>
      <c r="C96" s="68" t="s">
        <v>609</v>
      </c>
      <c r="D96" s="171">
        <v>11</v>
      </c>
      <c r="E96" s="192">
        <f>VLOOKUP(C96,'4. Normen &amp; Tarieven'!$B$32:$C$42,2,0)</f>
        <v>0</v>
      </c>
      <c r="F96" s="193">
        <f>Tabel11[[#This Row],[Aantal m2 / stuks]]*Tabel11[[#This Row],[Kosten per m2]]</f>
        <v>0</v>
      </c>
      <c r="G96" s="171">
        <v>1</v>
      </c>
      <c r="H96" s="193">
        <f>Tabel11[[#This Row],[Kosten per beurt]]*Tabel11[[#This Row],[Frequentie]]</f>
        <v>0</v>
      </c>
      <c r="I96" s="275">
        <v>0</v>
      </c>
      <c r="J96" s="193">
        <f>Tabel11[[#This Row],[Kosten bewassing per jaar]]+Tabel11[[#This Row],[Kosten klimmateriaal per jaar]]</f>
        <v>0</v>
      </c>
    </row>
    <row r="97" spans="2:10" x14ac:dyDescent="0.25">
      <c r="B97" s="68" t="s">
        <v>374</v>
      </c>
      <c r="C97" s="68" t="s">
        <v>599</v>
      </c>
      <c r="D97" s="171">
        <v>181.74429999999995</v>
      </c>
      <c r="E97" s="192">
        <f>VLOOKUP(C97,'4. Normen &amp; Tarieven'!$B$32:$C$42,2,0)</f>
        <v>0</v>
      </c>
      <c r="F97" s="193">
        <f>Tabel11[[#This Row],[Aantal m2 / stuks]]*Tabel11[[#This Row],[Kosten per m2]]</f>
        <v>0</v>
      </c>
      <c r="G97" s="171">
        <v>2</v>
      </c>
      <c r="H97" s="193">
        <f>Tabel11[[#This Row],[Kosten per beurt]]*Tabel11[[#This Row],[Frequentie]]</f>
        <v>0</v>
      </c>
      <c r="I97" s="275">
        <v>0</v>
      </c>
      <c r="J97" s="193">
        <f>Tabel11[[#This Row],[Kosten bewassing per jaar]]+Tabel11[[#This Row],[Kosten klimmateriaal per jaar]]</f>
        <v>0</v>
      </c>
    </row>
    <row r="98" spans="2:10" x14ac:dyDescent="0.25">
      <c r="B98" s="68" t="s">
        <v>374</v>
      </c>
      <c r="C98" s="68" t="s">
        <v>600</v>
      </c>
      <c r="D98" s="171">
        <v>181.74429999999995</v>
      </c>
      <c r="E98" s="192">
        <f>VLOOKUP(C98,'4. Normen &amp; Tarieven'!$B$32:$C$42,2,0)</f>
        <v>0</v>
      </c>
      <c r="F98" s="193">
        <f>Tabel11[[#This Row],[Aantal m2 / stuks]]*Tabel11[[#This Row],[Kosten per m2]]</f>
        <v>0</v>
      </c>
      <c r="G98" s="171">
        <v>2</v>
      </c>
      <c r="H98" s="193">
        <f>Tabel11[[#This Row],[Kosten per beurt]]*Tabel11[[#This Row],[Frequentie]]</f>
        <v>0</v>
      </c>
      <c r="I98" s="275">
        <v>0</v>
      </c>
      <c r="J98" s="193">
        <f>Tabel11[[#This Row],[Kosten bewassing per jaar]]+Tabel11[[#This Row],[Kosten klimmateriaal per jaar]]</f>
        <v>0</v>
      </c>
    </row>
    <row r="99" spans="2:10" x14ac:dyDescent="0.25">
      <c r="B99" s="68" t="s">
        <v>374</v>
      </c>
      <c r="C99" s="68" t="s">
        <v>601</v>
      </c>
      <c r="D99" s="171">
        <v>58.825800000000001</v>
      </c>
      <c r="E99" s="192">
        <f>VLOOKUP(C99,'4. Normen &amp; Tarieven'!$B$32:$C$42,2,0)</f>
        <v>0</v>
      </c>
      <c r="F99" s="193">
        <f>Tabel11[[#This Row],[Aantal m2 / stuks]]*Tabel11[[#This Row],[Kosten per m2]]</f>
        <v>0</v>
      </c>
      <c r="G99" s="171">
        <v>2</v>
      </c>
      <c r="H99" s="193">
        <f>Tabel11[[#This Row],[Kosten per beurt]]*Tabel11[[#This Row],[Frequentie]]</f>
        <v>0</v>
      </c>
      <c r="I99" s="275">
        <v>0</v>
      </c>
      <c r="J99" s="193">
        <f>Tabel11[[#This Row],[Kosten bewassing per jaar]]+Tabel11[[#This Row],[Kosten klimmateriaal per jaar]]</f>
        <v>0</v>
      </c>
    </row>
    <row r="100" spans="2:10" x14ac:dyDescent="0.25">
      <c r="B100" s="68" t="s">
        <v>374</v>
      </c>
      <c r="C100" s="68" t="s">
        <v>602</v>
      </c>
      <c r="D100" s="171">
        <v>123.9</v>
      </c>
      <c r="E100" s="192">
        <f>VLOOKUP(C100,'4. Normen &amp; Tarieven'!$B$32:$C$42,2,0)</f>
        <v>0</v>
      </c>
      <c r="F100" s="193">
        <f>Tabel11[[#This Row],[Aantal m2 / stuks]]*Tabel11[[#This Row],[Kosten per m2]]</f>
        <v>0</v>
      </c>
      <c r="G100" s="171">
        <v>1</v>
      </c>
      <c r="H100" s="193">
        <f>Tabel11[[#This Row],[Kosten per beurt]]*Tabel11[[#This Row],[Frequentie]]</f>
        <v>0</v>
      </c>
      <c r="I100" s="275">
        <v>0</v>
      </c>
      <c r="J100" s="193">
        <f>Tabel11[[#This Row],[Kosten bewassing per jaar]]+Tabel11[[#This Row],[Kosten klimmateriaal per jaar]]</f>
        <v>0</v>
      </c>
    </row>
    <row r="101" spans="2:10" x14ac:dyDescent="0.25">
      <c r="B101" s="68" t="s">
        <v>374</v>
      </c>
      <c r="C101" s="68" t="s">
        <v>607</v>
      </c>
      <c r="D101" s="171">
        <v>14</v>
      </c>
      <c r="E101" s="192">
        <f>VLOOKUP(C101,'4. Normen &amp; Tarieven'!$B$32:$C$42,2,0)</f>
        <v>0</v>
      </c>
      <c r="F101" s="193">
        <f>Tabel11[[#This Row],[Aantal m2 / stuks]]*Tabel11[[#This Row],[Kosten per m2]]</f>
        <v>0</v>
      </c>
      <c r="G101" s="171">
        <v>1</v>
      </c>
      <c r="H101" s="193">
        <f>Tabel11[[#This Row],[Kosten per beurt]]*Tabel11[[#This Row],[Frequentie]]</f>
        <v>0</v>
      </c>
      <c r="I101" s="275">
        <v>0</v>
      </c>
      <c r="J101" s="193">
        <f>Tabel11[[#This Row],[Kosten bewassing per jaar]]+Tabel11[[#This Row],[Kosten klimmateriaal per jaar]]</f>
        <v>0</v>
      </c>
    </row>
    <row r="102" spans="2:10" x14ac:dyDescent="0.25">
      <c r="B102" s="68" t="s">
        <v>374</v>
      </c>
      <c r="C102" s="68" t="s">
        <v>609</v>
      </c>
      <c r="D102" s="171">
        <v>12</v>
      </c>
      <c r="E102" s="192">
        <f>VLOOKUP(C102,'4. Normen &amp; Tarieven'!$B$32:$C$42,2,0)</f>
        <v>0</v>
      </c>
      <c r="F102" s="193">
        <f>Tabel11[[#This Row],[Aantal m2 / stuks]]*Tabel11[[#This Row],[Kosten per m2]]</f>
        <v>0</v>
      </c>
      <c r="G102" s="171">
        <v>1</v>
      </c>
      <c r="H102" s="193">
        <f>Tabel11[[#This Row],[Kosten per beurt]]*Tabel11[[#This Row],[Frequentie]]</f>
        <v>0</v>
      </c>
      <c r="I102" s="275">
        <v>0</v>
      </c>
      <c r="J102" s="193">
        <f>Tabel11[[#This Row],[Kosten bewassing per jaar]]+Tabel11[[#This Row],[Kosten klimmateriaal per jaar]]</f>
        <v>0</v>
      </c>
    </row>
    <row r="103" spans="2:10" x14ac:dyDescent="0.25">
      <c r="B103" s="68" t="s">
        <v>381</v>
      </c>
      <c r="C103" s="68" t="s">
        <v>600</v>
      </c>
      <c r="D103" s="171">
        <v>233</v>
      </c>
      <c r="E103" s="192">
        <f>VLOOKUP(C103,'4. Normen &amp; Tarieven'!$B$32:$C$42,2,0)</f>
        <v>0</v>
      </c>
      <c r="F103" s="193">
        <f>Tabel11[[#This Row],[Aantal m2 / stuks]]*Tabel11[[#This Row],[Kosten per m2]]</f>
        <v>0</v>
      </c>
      <c r="G103" s="171">
        <v>2</v>
      </c>
      <c r="H103" s="193">
        <f>Tabel11[[#This Row],[Kosten per beurt]]*Tabel11[[#This Row],[Frequentie]]</f>
        <v>0</v>
      </c>
      <c r="I103" s="275">
        <v>0</v>
      </c>
      <c r="J103" s="193">
        <f>Tabel11[[#This Row],[Kosten bewassing per jaar]]+Tabel11[[#This Row],[Kosten klimmateriaal per jaar]]</f>
        <v>0</v>
      </c>
    </row>
    <row r="104" spans="2:10" x14ac:dyDescent="0.25">
      <c r="B104" s="68" t="s">
        <v>381</v>
      </c>
      <c r="C104" s="68" t="s">
        <v>599</v>
      </c>
      <c r="D104" s="171">
        <v>233</v>
      </c>
      <c r="E104" s="192">
        <f>VLOOKUP(C104,'4. Normen &amp; Tarieven'!$B$32:$C$42,2,0)</f>
        <v>0</v>
      </c>
      <c r="F104" s="193">
        <f>Tabel11[[#This Row],[Aantal m2 / stuks]]*Tabel11[[#This Row],[Kosten per m2]]</f>
        <v>0</v>
      </c>
      <c r="G104" s="171">
        <v>2</v>
      </c>
      <c r="H104" s="193">
        <f>Tabel11[[#This Row],[Kosten per beurt]]*Tabel11[[#This Row],[Frequentie]]</f>
        <v>0</v>
      </c>
      <c r="I104" s="275">
        <v>0</v>
      </c>
      <c r="J104" s="193">
        <f>Tabel11[[#This Row],[Kosten bewassing per jaar]]+Tabel11[[#This Row],[Kosten klimmateriaal per jaar]]</f>
        <v>0</v>
      </c>
    </row>
    <row r="105" spans="2:10" x14ac:dyDescent="0.25">
      <c r="B105" s="68" t="s">
        <v>381</v>
      </c>
      <c r="C105" s="68" t="s">
        <v>601</v>
      </c>
      <c r="D105" s="171">
        <v>44</v>
      </c>
      <c r="E105" s="192">
        <f>VLOOKUP(C105,'4. Normen &amp; Tarieven'!$B$32:$C$42,2,0)</f>
        <v>0</v>
      </c>
      <c r="F105" s="193">
        <f>Tabel11[[#This Row],[Aantal m2 / stuks]]*Tabel11[[#This Row],[Kosten per m2]]</f>
        <v>0</v>
      </c>
      <c r="G105" s="171">
        <v>2</v>
      </c>
      <c r="H105" s="193">
        <f>Tabel11[[#This Row],[Kosten per beurt]]*Tabel11[[#This Row],[Frequentie]]</f>
        <v>0</v>
      </c>
      <c r="I105" s="275">
        <v>0</v>
      </c>
      <c r="J105" s="193">
        <f>Tabel11[[#This Row],[Kosten bewassing per jaar]]+Tabel11[[#This Row],[Kosten klimmateriaal per jaar]]</f>
        <v>0</v>
      </c>
    </row>
    <row r="106" spans="2:10" x14ac:dyDescent="0.25">
      <c r="B106" s="68" t="s">
        <v>381</v>
      </c>
      <c r="C106" s="68" t="s">
        <v>604</v>
      </c>
      <c r="D106" s="171">
        <v>202.3</v>
      </c>
      <c r="E106" s="192">
        <f>VLOOKUP(C106,'4. Normen &amp; Tarieven'!$B$32:$C$42,2,0)</f>
        <v>0</v>
      </c>
      <c r="F106" s="193">
        <f>Tabel11[[#This Row],[Aantal m2 / stuks]]*Tabel11[[#This Row],[Kosten per m2]]</f>
        <v>0</v>
      </c>
      <c r="G106" s="171">
        <v>1</v>
      </c>
      <c r="H106" s="193">
        <f>Tabel11[[#This Row],[Kosten per beurt]]*Tabel11[[#This Row],[Frequentie]]</f>
        <v>0</v>
      </c>
      <c r="I106" s="275">
        <v>0</v>
      </c>
      <c r="J106" s="193">
        <f>Tabel11[[#This Row],[Kosten bewassing per jaar]]+Tabel11[[#This Row],[Kosten klimmateriaal per jaar]]</f>
        <v>0</v>
      </c>
    </row>
    <row r="107" spans="2:10" x14ac:dyDescent="0.25">
      <c r="B107" s="68" t="s">
        <v>381</v>
      </c>
      <c r="C107" s="68" t="s">
        <v>606</v>
      </c>
      <c r="D107" s="171">
        <v>3</v>
      </c>
      <c r="E107" s="192">
        <f>VLOOKUP(C107,'4. Normen &amp; Tarieven'!$B$32:$C$42,2,0)</f>
        <v>0</v>
      </c>
      <c r="F107" s="193">
        <f>Tabel11[[#This Row],[Aantal m2 / stuks]]*Tabel11[[#This Row],[Kosten per m2]]</f>
        <v>0</v>
      </c>
      <c r="G107" s="171">
        <v>1</v>
      </c>
      <c r="H107" s="193">
        <f>Tabel11[[#This Row],[Kosten per beurt]]*Tabel11[[#This Row],[Frequentie]]</f>
        <v>0</v>
      </c>
      <c r="I107" s="275">
        <v>0</v>
      </c>
      <c r="J107" s="193">
        <f>Tabel11[[#This Row],[Kosten bewassing per jaar]]+Tabel11[[#This Row],[Kosten klimmateriaal per jaar]]</f>
        <v>0</v>
      </c>
    </row>
    <row r="108" spans="2:10" x14ac:dyDescent="0.25">
      <c r="B108" s="68" t="s">
        <v>381</v>
      </c>
      <c r="C108" s="68" t="s">
        <v>607</v>
      </c>
      <c r="D108" s="171">
        <v>12</v>
      </c>
      <c r="E108" s="192">
        <f>VLOOKUP(C108,'4. Normen &amp; Tarieven'!$B$32:$C$42,2,0)</f>
        <v>0</v>
      </c>
      <c r="F108" s="193">
        <f>Tabel11[[#This Row],[Aantal m2 / stuks]]*Tabel11[[#This Row],[Kosten per m2]]</f>
        <v>0</v>
      </c>
      <c r="G108" s="171">
        <v>1</v>
      </c>
      <c r="H108" s="193">
        <f>Tabel11[[#This Row],[Kosten per beurt]]*Tabel11[[#This Row],[Frequentie]]</f>
        <v>0</v>
      </c>
      <c r="I108" s="275">
        <v>0</v>
      </c>
      <c r="J108" s="193">
        <f>Tabel11[[#This Row],[Kosten bewassing per jaar]]+Tabel11[[#This Row],[Kosten klimmateriaal per jaar]]</f>
        <v>0</v>
      </c>
    </row>
    <row r="109" spans="2:10" x14ac:dyDescent="0.25">
      <c r="B109" s="68" t="s">
        <v>381</v>
      </c>
      <c r="C109" s="68" t="s">
        <v>609</v>
      </c>
      <c r="D109" s="171">
        <v>4</v>
      </c>
      <c r="E109" s="192">
        <f>VLOOKUP(C109,'4. Normen &amp; Tarieven'!$B$32:$C$42,2,0)</f>
        <v>0</v>
      </c>
      <c r="F109" s="193">
        <f>Tabel11[[#This Row],[Aantal m2 / stuks]]*Tabel11[[#This Row],[Kosten per m2]]</f>
        <v>0</v>
      </c>
      <c r="G109" s="171">
        <v>1</v>
      </c>
      <c r="H109" s="193">
        <f>Tabel11[[#This Row],[Kosten per beurt]]*Tabel11[[#This Row],[Frequentie]]</f>
        <v>0</v>
      </c>
      <c r="I109" s="275">
        <v>0</v>
      </c>
      <c r="J109" s="193">
        <f>Tabel11[[#This Row],[Kosten bewassing per jaar]]+Tabel11[[#This Row],[Kosten klimmateriaal per jaar]]</f>
        <v>0</v>
      </c>
    </row>
    <row r="110" spans="2:10" x14ac:dyDescent="0.25">
      <c r="B110" s="68" t="s">
        <v>383</v>
      </c>
      <c r="C110" s="68" t="s">
        <v>600</v>
      </c>
      <c r="D110" s="171">
        <v>213.81550000000001</v>
      </c>
      <c r="E110" s="192">
        <f>VLOOKUP(C110,'4. Normen &amp; Tarieven'!$B$32:$C$42,2,0)</f>
        <v>0</v>
      </c>
      <c r="F110" s="193">
        <f>Tabel11[[#This Row],[Aantal m2 / stuks]]*Tabel11[[#This Row],[Kosten per m2]]</f>
        <v>0</v>
      </c>
      <c r="G110" s="171">
        <v>2</v>
      </c>
      <c r="H110" s="193">
        <f>Tabel11[[#This Row],[Kosten per beurt]]*Tabel11[[#This Row],[Frequentie]]</f>
        <v>0</v>
      </c>
      <c r="I110" s="275">
        <v>0</v>
      </c>
      <c r="J110" s="193">
        <f>Tabel11[[#This Row],[Kosten bewassing per jaar]]+Tabel11[[#This Row],[Kosten klimmateriaal per jaar]]</f>
        <v>0</v>
      </c>
    </row>
    <row r="111" spans="2:10" x14ac:dyDescent="0.25">
      <c r="B111" s="68" t="s">
        <v>383</v>
      </c>
      <c r="C111" s="68" t="s">
        <v>599</v>
      </c>
      <c r="D111" s="171">
        <v>213.81550000000001</v>
      </c>
      <c r="E111" s="192">
        <f>VLOOKUP(C111,'4. Normen &amp; Tarieven'!$B$32:$C$42,2,0)</f>
        <v>0</v>
      </c>
      <c r="F111" s="193">
        <f>Tabel11[[#This Row],[Aantal m2 / stuks]]*Tabel11[[#This Row],[Kosten per m2]]</f>
        <v>0</v>
      </c>
      <c r="G111" s="171">
        <v>2</v>
      </c>
      <c r="H111" s="193">
        <f>Tabel11[[#This Row],[Kosten per beurt]]*Tabel11[[#This Row],[Frequentie]]</f>
        <v>0</v>
      </c>
      <c r="I111" s="275">
        <v>0</v>
      </c>
      <c r="J111" s="193">
        <f>Tabel11[[#This Row],[Kosten bewassing per jaar]]+Tabel11[[#This Row],[Kosten klimmateriaal per jaar]]</f>
        <v>0</v>
      </c>
    </row>
    <row r="112" spans="2:10" x14ac:dyDescent="0.25">
      <c r="B112" s="68" t="s">
        <v>383</v>
      </c>
      <c r="C112" s="68" t="s">
        <v>601</v>
      </c>
      <c r="D112" s="171">
        <v>56.177999999999983</v>
      </c>
      <c r="E112" s="192">
        <f>VLOOKUP(C112,'4. Normen &amp; Tarieven'!$B$32:$C$42,2,0)</f>
        <v>0</v>
      </c>
      <c r="F112" s="193">
        <f>Tabel11[[#This Row],[Aantal m2 / stuks]]*Tabel11[[#This Row],[Kosten per m2]]</f>
        <v>0</v>
      </c>
      <c r="G112" s="171">
        <v>2</v>
      </c>
      <c r="H112" s="193">
        <f>Tabel11[[#This Row],[Kosten per beurt]]*Tabel11[[#This Row],[Frequentie]]</f>
        <v>0</v>
      </c>
      <c r="I112" s="275">
        <v>0</v>
      </c>
      <c r="J112" s="193">
        <f>Tabel11[[#This Row],[Kosten bewassing per jaar]]+Tabel11[[#This Row],[Kosten klimmateriaal per jaar]]</f>
        <v>0</v>
      </c>
    </row>
    <row r="113" spans="2:10" x14ac:dyDescent="0.25">
      <c r="B113" s="68" t="s">
        <v>383</v>
      </c>
      <c r="C113" s="68" t="s">
        <v>603</v>
      </c>
      <c r="D113" s="171">
        <v>6</v>
      </c>
      <c r="E113" s="192">
        <f>VLOOKUP(C113,'4. Normen &amp; Tarieven'!$B$32:$C$42,2,0)</f>
        <v>0</v>
      </c>
      <c r="F113" s="193">
        <f>Tabel11[[#This Row],[Aantal m2 / stuks]]*Tabel11[[#This Row],[Kosten per m2]]</f>
        <v>0</v>
      </c>
      <c r="G113" s="171"/>
      <c r="H113" s="193">
        <f>Tabel11[[#This Row],[Kosten per beurt]]*Tabel11[[#This Row],[Frequentie]]</f>
        <v>0</v>
      </c>
      <c r="I113" s="275">
        <v>0</v>
      </c>
      <c r="J113" s="193">
        <f>Tabel11[[#This Row],[Kosten bewassing per jaar]]+Tabel11[[#This Row],[Kosten klimmateriaal per jaar]]</f>
        <v>0</v>
      </c>
    </row>
    <row r="114" spans="2:10" x14ac:dyDescent="0.25">
      <c r="B114" s="68" t="s">
        <v>383</v>
      </c>
      <c r="C114" s="68" t="s">
        <v>606</v>
      </c>
      <c r="D114" s="171">
        <v>1</v>
      </c>
      <c r="E114" s="192">
        <f>VLOOKUP(C114,'4. Normen &amp; Tarieven'!$B$32:$C$42,2,0)</f>
        <v>0</v>
      </c>
      <c r="F114" s="193">
        <f>Tabel11[[#This Row],[Aantal m2 / stuks]]*Tabel11[[#This Row],[Kosten per m2]]</f>
        <v>0</v>
      </c>
      <c r="G114" s="171">
        <v>1</v>
      </c>
      <c r="H114" s="193">
        <f>Tabel11[[#This Row],[Kosten per beurt]]*Tabel11[[#This Row],[Frequentie]]</f>
        <v>0</v>
      </c>
      <c r="I114" s="275">
        <v>0</v>
      </c>
      <c r="J114" s="193">
        <f>Tabel11[[#This Row],[Kosten bewassing per jaar]]+Tabel11[[#This Row],[Kosten klimmateriaal per jaar]]</f>
        <v>0</v>
      </c>
    </row>
    <row r="115" spans="2:10" x14ac:dyDescent="0.25">
      <c r="B115" s="68" t="s">
        <v>383</v>
      </c>
      <c r="C115" s="68" t="s">
        <v>607</v>
      </c>
      <c r="D115" s="171">
        <v>6</v>
      </c>
      <c r="E115" s="192">
        <f>VLOOKUP(C115,'4. Normen &amp; Tarieven'!$B$32:$C$42,2,0)</f>
        <v>0</v>
      </c>
      <c r="F115" s="193">
        <f>Tabel11[[#This Row],[Aantal m2 / stuks]]*Tabel11[[#This Row],[Kosten per m2]]</f>
        <v>0</v>
      </c>
      <c r="G115" s="171">
        <v>1</v>
      </c>
      <c r="H115" s="193">
        <f>Tabel11[[#This Row],[Kosten per beurt]]*Tabel11[[#This Row],[Frequentie]]</f>
        <v>0</v>
      </c>
      <c r="I115" s="275">
        <v>0</v>
      </c>
      <c r="J115" s="193">
        <f>Tabel11[[#This Row],[Kosten bewassing per jaar]]+Tabel11[[#This Row],[Kosten klimmateriaal per jaar]]</f>
        <v>0</v>
      </c>
    </row>
    <row r="116" spans="2:10" x14ac:dyDescent="0.25">
      <c r="B116" s="68" t="s">
        <v>383</v>
      </c>
      <c r="C116" s="68" t="s">
        <v>609</v>
      </c>
      <c r="D116" s="171">
        <v>8</v>
      </c>
      <c r="E116" s="192">
        <f>VLOOKUP(C116,'4. Normen &amp; Tarieven'!$B$32:$C$42,2,0)</f>
        <v>0</v>
      </c>
      <c r="F116" s="193">
        <f>Tabel11[[#This Row],[Aantal m2 / stuks]]*Tabel11[[#This Row],[Kosten per m2]]</f>
        <v>0</v>
      </c>
      <c r="G116" s="171">
        <v>1</v>
      </c>
      <c r="H116" s="193">
        <f>Tabel11[[#This Row],[Kosten per beurt]]*Tabel11[[#This Row],[Frequentie]]</f>
        <v>0</v>
      </c>
      <c r="I116" s="275">
        <v>0</v>
      </c>
      <c r="J116" s="193">
        <f>Tabel11[[#This Row],[Kosten bewassing per jaar]]+Tabel11[[#This Row],[Kosten klimmateriaal per jaar]]</f>
        <v>0</v>
      </c>
    </row>
    <row r="117" spans="2:10" x14ac:dyDescent="0.25">
      <c r="B117" s="68" t="s">
        <v>396</v>
      </c>
      <c r="C117" s="68" t="s">
        <v>600</v>
      </c>
      <c r="D117" s="171">
        <v>205.31599999999997</v>
      </c>
      <c r="E117" s="192">
        <f>VLOOKUP(C117,'4. Normen &amp; Tarieven'!$B$32:$C$42,2,0)</f>
        <v>0</v>
      </c>
      <c r="F117" s="193">
        <f>Tabel11[[#This Row],[Aantal m2 / stuks]]*Tabel11[[#This Row],[Kosten per m2]]</f>
        <v>0</v>
      </c>
      <c r="G117" s="171">
        <v>2</v>
      </c>
      <c r="H117" s="193">
        <f>Tabel11[[#This Row],[Kosten per beurt]]*Tabel11[[#This Row],[Frequentie]]</f>
        <v>0</v>
      </c>
      <c r="I117" s="275">
        <v>0</v>
      </c>
      <c r="J117" s="193">
        <f>Tabel11[[#This Row],[Kosten bewassing per jaar]]+Tabel11[[#This Row],[Kosten klimmateriaal per jaar]]</f>
        <v>0</v>
      </c>
    </row>
    <row r="118" spans="2:10" x14ac:dyDescent="0.25">
      <c r="B118" s="68" t="s">
        <v>396</v>
      </c>
      <c r="C118" s="68" t="s">
        <v>599</v>
      </c>
      <c r="D118" s="171">
        <v>205.31599999999997</v>
      </c>
      <c r="E118" s="192">
        <f>VLOOKUP(C118,'4. Normen &amp; Tarieven'!$B$32:$C$42,2,0)</f>
        <v>0</v>
      </c>
      <c r="F118" s="193">
        <f>Tabel11[[#This Row],[Aantal m2 / stuks]]*Tabel11[[#This Row],[Kosten per m2]]</f>
        <v>0</v>
      </c>
      <c r="G118" s="171">
        <v>2</v>
      </c>
      <c r="H118" s="193">
        <f>Tabel11[[#This Row],[Kosten per beurt]]*Tabel11[[#This Row],[Frequentie]]</f>
        <v>0</v>
      </c>
      <c r="I118" s="275">
        <v>0</v>
      </c>
      <c r="J118" s="193">
        <f>Tabel11[[#This Row],[Kosten bewassing per jaar]]+Tabel11[[#This Row],[Kosten klimmateriaal per jaar]]</f>
        <v>0</v>
      </c>
    </row>
    <row r="119" spans="2:10" x14ac:dyDescent="0.25">
      <c r="B119" s="68" t="s">
        <v>396</v>
      </c>
      <c r="C119" s="68" t="s">
        <v>601</v>
      </c>
      <c r="D119" s="171">
        <v>98.799199999999985</v>
      </c>
      <c r="E119" s="192">
        <f>VLOOKUP(C119,'4. Normen &amp; Tarieven'!$B$32:$C$42,2,0)</f>
        <v>0</v>
      </c>
      <c r="F119" s="193">
        <f>Tabel11[[#This Row],[Aantal m2 / stuks]]*Tabel11[[#This Row],[Kosten per m2]]</f>
        <v>0</v>
      </c>
      <c r="G119" s="171">
        <v>2</v>
      </c>
      <c r="H119" s="193">
        <f>Tabel11[[#This Row],[Kosten per beurt]]*Tabel11[[#This Row],[Frequentie]]</f>
        <v>0</v>
      </c>
      <c r="I119" s="275">
        <v>0</v>
      </c>
      <c r="J119" s="193">
        <f>Tabel11[[#This Row],[Kosten bewassing per jaar]]+Tabel11[[#This Row],[Kosten klimmateriaal per jaar]]</f>
        <v>0</v>
      </c>
    </row>
    <row r="120" spans="2:10" x14ac:dyDescent="0.25">
      <c r="B120" s="68" t="s">
        <v>396</v>
      </c>
      <c r="C120" s="68" t="s">
        <v>607</v>
      </c>
      <c r="D120" s="171">
        <v>4</v>
      </c>
      <c r="E120" s="192">
        <f>VLOOKUP(C120,'4. Normen &amp; Tarieven'!$B$32:$C$42,2,0)</f>
        <v>0</v>
      </c>
      <c r="F120" s="193">
        <f>Tabel11[[#This Row],[Aantal m2 / stuks]]*Tabel11[[#This Row],[Kosten per m2]]</f>
        <v>0</v>
      </c>
      <c r="G120" s="171">
        <v>1</v>
      </c>
      <c r="H120" s="193">
        <f>Tabel11[[#This Row],[Kosten per beurt]]*Tabel11[[#This Row],[Frequentie]]</f>
        <v>0</v>
      </c>
      <c r="I120" s="275">
        <v>0</v>
      </c>
      <c r="J120" s="193">
        <f>Tabel11[[#This Row],[Kosten bewassing per jaar]]+Tabel11[[#This Row],[Kosten klimmateriaal per jaar]]</f>
        <v>0</v>
      </c>
    </row>
    <row r="121" spans="2:10" x14ac:dyDescent="0.25">
      <c r="B121" s="68" t="s">
        <v>396</v>
      </c>
      <c r="C121" s="68" t="s">
        <v>609</v>
      </c>
      <c r="D121" s="171">
        <v>18</v>
      </c>
      <c r="E121" s="192">
        <f>VLOOKUP(C121,'4. Normen &amp; Tarieven'!$B$32:$C$42,2,0)</f>
        <v>0</v>
      </c>
      <c r="F121" s="193">
        <f>Tabel11[[#This Row],[Aantal m2 / stuks]]*Tabel11[[#This Row],[Kosten per m2]]</f>
        <v>0</v>
      </c>
      <c r="G121" s="171">
        <v>1</v>
      </c>
      <c r="H121" s="193">
        <f>Tabel11[[#This Row],[Kosten per beurt]]*Tabel11[[#This Row],[Frequentie]]</f>
        <v>0</v>
      </c>
      <c r="I121" s="275">
        <v>0</v>
      </c>
      <c r="J121" s="193">
        <f>Tabel11[[#This Row],[Kosten bewassing per jaar]]+Tabel11[[#This Row],[Kosten klimmateriaal per jaar]]</f>
        <v>0</v>
      </c>
    </row>
    <row r="122" spans="2:10" x14ac:dyDescent="0.25">
      <c r="B122" s="68" t="s">
        <v>404</v>
      </c>
      <c r="C122" s="68" t="s">
        <v>600</v>
      </c>
      <c r="D122" s="171">
        <v>260.38</v>
      </c>
      <c r="E122" s="192">
        <f>VLOOKUP(C122,'4. Normen &amp; Tarieven'!$B$32:$C$42,2,0)</f>
        <v>0</v>
      </c>
      <c r="F122" s="193">
        <f>Tabel11[[#This Row],[Aantal m2 / stuks]]*Tabel11[[#This Row],[Kosten per m2]]</f>
        <v>0</v>
      </c>
      <c r="G122" s="171">
        <v>2</v>
      </c>
      <c r="H122" s="193">
        <f>Tabel11[[#This Row],[Kosten per beurt]]*Tabel11[[#This Row],[Frequentie]]</f>
        <v>0</v>
      </c>
      <c r="I122" s="275">
        <v>0</v>
      </c>
      <c r="J122" s="193">
        <f>Tabel11[[#This Row],[Kosten bewassing per jaar]]+Tabel11[[#This Row],[Kosten klimmateriaal per jaar]]</f>
        <v>0</v>
      </c>
    </row>
    <row r="123" spans="2:10" x14ac:dyDescent="0.25">
      <c r="B123" s="68" t="s">
        <v>404</v>
      </c>
      <c r="C123" s="68" t="s">
        <v>599</v>
      </c>
      <c r="D123" s="171">
        <v>260.38</v>
      </c>
      <c r="E123" s="192">
        <f>VLOOKUP(C123,'4. Normen &amp; Tarieven'!$B$32:$C$42,2,0)</f>
        <v>0</v>
      </c>
      <c r="F123" s="193">
        <f>Tabel11[[#This Row],[Aantal m2 / stuks]]*Tabel11[[#This Row],[Kosten per m2]]</f>
        <v>0</v>
      </c>
      <c r="G123" s="171">
        <v>2</v>
      </c>
      <c r="H123" s="193">
        <f>Tabel11[[#This Row],[Kosten per beurt]]*Tabel11[[#This Row],[Frequentie]]</f>
        <v>0</v>
      </c>
      <c r="I123" s="275">
        <v>0</v>
      </c>
      <c r="J123" s="193">
        <f>Tabel11[[#This Row],[Kosten bewassing per jaar]]+Tabel11[[#This Row],[Kosten klimmateriaal per jaar]]</f>
        <v>0</v>
      </c>
    </row>
    <row r="124" spans="2:10" x14ac:dyDescent="0.25">
      <c r="B124" s="68" t="s">
        <v>404</v>
      </c>
      <c r="C124" s="68" t="s">
        <v>601</v>
      </c>
      <c r="D124" s="171">
        <v>242.18</v>
      </c>
      <c r="E124" s="192">
        <f>VLOOKUP(C124,'4. Normen &amp; Tarieven'!$B$32:$C$42,2,0)</f>
        <v>0</v>
      </c>
      <c r="F124" s="193">
        <f>Tabel11[[#This Row],[Aantal m2 / stuks]]*Tabel11[[#This Row],[Kosten per m2]]</f>
        <v>0</v>
      </c>
      <c r="G124" s="171">
        <v>2</v>
      </c>
      <c r="H124" s="193">
        <f>Tabel11[[#This Row],[Kosten per beurt]]*Tabel11[[#This Row],[Frequentie]]</f>
        <v>0</v>
      </c>
      <c r="I124" s="275">
        <v>0</v>
      </c>
      <c r="J124" s="193">
        <f>Tabel11[[#This Row],[Kosten bewassing per jaar]]+Tabel11[[#This Row],[Kosten klimmateriaal per jaar]]</f>
        <v>0</v>
      </c>
    </row>
    <row r="125" spans="2:10" x14ac:dyDescent="0.25">
      <c r="B125" s="68" t="s">
        <v>404</v>
      </c>
      <c r="C125" s="68" t="s">
        <v>607</v>
      </c>
      <c r="D125" s="171">
        <v>12</v>
      </c>
      <c r="E125" s="192">
        <f>VLOOKUP(C125,'4. Normen &amp; Tarieven'!$B$32:$C$42,2,0)</f>
        <v>0</v>
      </c>
      <c r="F125" s="193">
        <f>Tabel11[[#This Row],[Aantal m2 / stuks]]*Tabel11[[#This Row],[Kosten per m2]]</f>
        <v>0</v>
      </c>
      <c r="G125" s="171">
        <v>1</v>
      </c>
      <c r="H125" s="193">
        <f>Tabel11[[#This Row],[Kosten per beurt]]*Tabel11[[#This Row],[Frequentie]]</f>
        <v>0</v>
      </c>
      <c r="I125" s="275">
        <v>0</v>
      </c>
      <c r="J125" s="193">
        <f>Tabel11[[#This Row],[Kosten bewassing per jaar]]+Tabel11[[#This Row],[Kosten klimmateriaal per jaar]]</f>
        <v>0</v>
      </c>
    </row>
    <row r="126" spans="2:10" x14ac:dyDescent="0.25">
      <c r="B126" s="68" t="s">
        <v>404</v>
      </c>
      <c r="C126" s="68" t="s">
        <v>609</v>
      </c>
      <c r="D126" s="171">
        <v>23</v>
      </c>
      <c r="E126" s="192">
        <f>VLOOKUP(C126,'4. Normen &amp; Tarieven'!$B$32:$C$42,2,0)</f>
        <v>0</v>
      </c>
      <c r="F126" s="193">
        <f>Tabel11[[#This Row],[Aantal m2 / stuks]]*Tabel11[[#This Row],[Kosten per m2]]</f>
        <v>0</v>
      </c>
      <c r="G126" s="171">
        <v>1</v>
      </c>
      <c r="H126" s="193">
        <f>Tabel11[[#This Row],[Kosten per beurt]]*Tabel11[[#This Row],[Frequentie]]</f>
        <v>0</v>
      </c>
      <c r="I126" s="275">
        <v>0</v>
      </c>
      <c r="J126" s="193">
        <f>Tabel11[[#This Row],[Kosten bewassing per jaar]]+Tabel11[[#This Row],[Kosten klimmateriaal per jaar]]</f>
        <v>0</v>
      </c>
    </row>
    <row r="127" spans="2:10" x14ac:dyDescent="0.25">
      <c r="B127" s="68" t="s">
        <v>413</v>
      </c>
      <c r="C127" s="68" t="s">
        <v>600</v>
      </c>
      <c r="D127" s="171">
        <v>349.83449999999999</v>
      </c>
      <c r="E127" s="192">
        <f>VLOOKUP(C127,'4. Normen &amp; Tarieven'!$B$32:$C$42,2,0)</f>
        <v>0</v>
      </c>
      <c r="F127" s="193">
        <f>Tabel11[[#This Row],[Aantal m2 / stuks]]*Tabel11[[#This Row],[Kosten per m2]]</f>
        <v>0</v>
      </c>
      <c r="G127" s="171">
        <v>2</v>
      </c>
      <c r="H127" s="193">
        <f>Tabel11[[#This Row],[Kosten per beurt]]*Tabel11[[#This Row],[Frequentie]]</f>
        <v>0</v>
      </c>
      <c r="I127" s="275">
        <v>0</v>
      </c>
      <c r="J127" s="193">
        <f>Tabel11[[#This Row],[Kosten bewassing per jaar]]+Tabel11[[#This Row],[Kosten klimmateriaal per jaar]]</f>
        <v>0</v>
      </c>
    </row>
    <row r="128" spans="2:10" x14ac:dyDescent="0.25">
      <c r="B128" s="68" t="s">
        <v>413</v>
      </c>
      <c r="C128" s="68" t="s">
        <v>599</v>
      </c>
      <c r="D128" s="171">
        <v>349.83449999999999</v>
      </c>
      <c r="E128" s="192">
        <f>VLOOKUP(C128,'4. Normen &amp; Tarieven'!$B$32:$C$42,2,0)</f>
        <v>0</v>
      </c>
      <c r="F128" s="193">
        <f>Tabel11[[#This Row],[Aantal m2 / stuks]]*Tabel11[[#This Row],[Kosten per m2]]</f>
        <v>0</v>
      </c>
      <c r="G128" s="171">
        <v>2</v>
      </c>
      <c r="H128" s="193">
        <f>Tabel11[[#This Row],[Kosten per beurt]]*Tabel11[[#This Row],[Frequentie]]</f>
        <v>0</v>
      </c>
      <c r="I128" s="275">
        <v>0</v>
      </c>
      <c r="J128" s="193">
        <f>Tabel11[[#This Row],[Kosten bewassing per jaar]]+Tabel11[[#This Row],[Kosten klimmateriaal per jaar]]</f>
        <v>0</v>
      </c>
    </row>
    <row r="129" spans="2:10" x14ac:dyDescent="0.25">
      <c r="B129" s="68" t="s">
        <v>413</v>
      </c>
      <c r="C129" s="68" t="s">
        <v>601</v>
      </c>
      <c r="D129" s="171">
        <v>252.1352</v>
      </c>
      <c r="E129" s="192">
        <f>VLOOKUP(C129,'4. Normen &amp; Tarieven'!$B$32:$C$42,2,0)</f>
        <v>0</v>
      </c>
      <c r="F129" s="193">
        <f>Tabel11[[#This Row],[Aantal m2 / stuks]]*Tabel11[[#This Row],[Kosten per m2]]</f>
        <v>0</v>
      </c>
      <c r="G129" s="171">
        <v>2</v>
      </c>
      <c r="H129" s="193">
        <f>Tabel11[[#This Row],[Kosten per beurt]]*Tabel11[[#This Row],[Frequentie]]</f>
        <v>0</v>
      </c>
      <c r="I129" s="275">
        <v>0</v>
      </c>
      <c r="J129" s="193">
        <f>Tabel11[[#This Row],[Kosten bewassing per jaar]]+Tabel11[[#This Row],[Kosten klimmateriaal per jaar]]</f>
        <v>0</v>
      </c>
    </row>
    <row r="130" spans="2:10" x14ac:dyDescent="0.25">
      <c r="B130" s="68" t="s">
        <v>413</v>
      </c>
      <c r="C130" s="68" t="s">
        <v>602</v>
      </c>
      <c r="D130" s="171">
        <v>515</v>
      </c>
      <c r="E130" s="192">
        <f>VLOOKUP(C130,'4. Normen &amp; Tarieven'!$B$32:$C$42,2,0)</f>
        <v>0</v>
      </c>
      <c r="F130" s="193">
        <f>Tabel11[[#This Row],[Aantal m2 / stuks]]*Tabel11[[#This Row],[Kosten per m2]]</f>
        <v>0</v>
      </c>
      <c r="G130" s="171">
        <v>1</v>
      </c>
      <c r="H130" s="193">
        <f>Tabel11[[#This Row],[Kosten per beurt]]*Tabel11[[#This Row],[Frequentie]]</f>
        <v>0</v>
      </c>
      <c r="I130" s="275">
        <v>0</v>
      </c>
      <c r="J130" s="193">
        <f>Tabel11[[#This Row],[Kosten bewassing per jaar]]+Tabel11[[#This Row],[Kosten klimmateriaal per jaar]]</f>
        <v>0</v>
      </c>
    </row>
    <row r="131" spans="2:10" x14ac:dyDescent="0.25">
      <c r="B131" s="68" t="s">
        <v>413</v>
      </c>
      <c r="C131" s="68" t="s">
        <v>606</v>
      </c>
      <c r="D131" s="171">
        <v>2</v>
      </c>
      <c r="E131" s="192">
        <f>VLOOKUP(C131,'4. Normen &amp; Tarieven'!$B$32:$C$42,2,0)</f>
        <v>0</v>
      </c>
      <c r="F131" s="193">
        <f>Tabel11[[#This Row],[Aantal m2 / stuks]]*Tabel11[[#This Row],[Kosten per m2]]</f>
        <v>0</v>
      </c>
      <c r="G131" s="171">
        <v>1</v>
      </c>
      <c r="H131" s="193">
        <f>Tabel11[[#This Row],[Kosten per beurt]]*Tabel11[[#This Row],[Frequentie]]</f>
        <v>0</v>
      </c>
      <c r="I131" s="275">
        <v>0</v>
      </c>
      <c r="J131" s="193">
        <f>Tabel11[[#This Row],[Kosten bewassing per jaar]]+Tabel11[[#This Row],[Kosten klimmateriaal per jaar]]</f>
        <v>0</v>
      </c>
    </row>
    <row r="132" spans="2:10" x14ac:dyDescent="0.25">
      <c r="B132" s="68" t="s">
        <v>413</v>
      </c>
      <c r="C132" s="68" t="s">
        <v>607</v>
      </c>
      <c r="D132" s="171">
        <v>39</v>
      </c>
      <c r="E132" s="192">
        <f>VLOOKUP(C132,'4. Normen &amp; Tarieven'!$B$32:$C$42,2,0)</f>
        <v>0</v>
      </c>
      <c r="F132" s="193">
        <f>Tabel11[[#This Row],[Aantal m2 / stuks]]*Tabel11[[#This Row],[Kosten per m2]]</f>
        <v>0</v>
      </c>
      <c r="G132" s="171">
        <v>1</v>
      </c>
      <c r="H132" s="193">
        <f>Tabel11[[#This Row],[Kosten per beurt]]*Tabel11[[#This Row],[Frequentie]]</f>
        <v>0</v>
      </c>
      <c r="I132" s="275">
        <v>0</v>
      </c>
      <c r="J132" s="193">
        <f>Tabel11[[#This Row],[Kosten bewassing per jaar]]+Tabel11[[#This Row],[Kosten klimmateriaal per jaar]]</f>
        <v>0</v>
      </c>
    </row>
    <row r="133" spans="2:10" x14ac:dyDescent="0.25">
      <c r="B133" s="68" t="s">
        <v>413</v>
      </c>
      <c r="C133" s="68" t="s">
        <v>609</v>
      </c>
      <c r="D133" s="171">
        <v>18</v>
      </c>
      <c r="E133" s="192">
        <f>VLOOKUP(C133,'4. Normen &amp; Tarieven'!$B$32:$C$42,2,0)</f>
        <v>0</v>
      </c>
      <c r="F133" s="193">
        <f>Tabel11[[#This Row],[Aantal m2 / stuks]]*Tabel11[[#This Row],[Kosten per m2]]</f>
        <v>0</v>
      </c>
      <c r="G133" s="171">
        <v>1</v>
      </c>
      <c r="H133" s="193">
        <f>Tabel11[[#This Row],[Kosten per beurt]]*Tabel11[[#This Row],[Frequentie]]</f>
        <v>0</v>
      </c>
      <c r="I133" s="275">
        <v>0</v>
      </c>
      <c r="J133" s="193">
        <f>Tabel11[[#This Row],[Kosten bewassing per jaar]]+Tabel11[[#This Row],[Kosten klimmateriaal per jaar]]</f>
        <v>0</v>
      </c>
    </row>
    <row r="134" spans="2:10" x14ac:dyDescent="0.25">
      <c r="B134" s="68" t="s">
        <v>421</v>
      </c>
      <c r="C134" s="68" t="s">
        <v>600</v>
      </c>
      <c r="D134" s="171">
        <v>64.299299999999988</v>
      </c>
      <c r="E134" s="192">
        <f>VLOOKUP(C134,'4. Normen &amp; Tarieven'!$B$32:$C$42,2,0)</f>
        <v>0</v>
      </c>
      <c r="F134" s="193">
        <f>Tabel11[[#This Row],[Aantal m2 / stuks]]*Tabel11[[#This Row],[Kosten per m2]]</f>
        <v>0</v>
      </c>
      <c r="G134" s="171">
        <v>2</v>
      </c>
      <c r="H134" s="193">
        <f>Tabel11[[#This Row],[Kosten per beurt]]*Tabel11[[#This Row],[Frequentie]]</f>
        <v>0</v>
      </c>
      <c r="I134" s="275">
        <v>0</v>
      </c>
      <c r="J134" s="193">
        <f>Tabel11[[#This Row],[Kosten bewassing per jaar]]+Tabel11[[#This Row],[Kosten klimmateriaal per jaar]]</f>
        <v>0</v>
      </c>
    </row>
    <row r="135" spans="2:10" x14ac:dyDescent="0.25">
      <c r="B135" s="68" t="s">
        <v>421</v>
      </c>
      <c r="C135" s="68" t="s">
        <v>599</v>
      </c>
      <c r="D135" s="171">
        <v>64.299299999999988</v>
      </c>
      <c r="E135" s="192">
        <f>VLOOKUP(C135,'4. Normen &amp; Tarieven'!$B$32:$C$42,2,0)</f>
        <v>0</v>
      </c>
      <c r="F135" s="193">
        <f>Tabel11[[#This Row],[Aantal m2 / stuks]]*Tabel11[[#This Row],[Kosten per m2]]</f>
        <v>0</v>
      </c>
      <c r="G135" s="171">
        <v>2</v>
      </c>
      <c r="H135" s="193">
        <f>Tabel11[[#This Row],[Kosten per beurt]]*Tabel11[[#This Row],[Frequentie]]</f>
        <v>0</v>
      </c>
      <c r="I135" s="275">
        <v>0</v>
      </c>
      <c r="J135" s="193">
        <f>Tabel11[[#This Row],[Kosten bewassing per jaar]]+Tabel11[[#This Row],[Kosten klimmateriaal per jaar]]</f>
        <v>0</v>
      </c>
    </row>
    <row r="136" spans="2:10" x14ac:dyDescent="0.25">
      <c r="B136" s="68" t="s">
        <v>421</v>
      </c>
      <c r="C136" s="68" t="s">
        <v>601</v>
      </c>
      <c r="D136" s="171">
        <v>70.640200000000007</v>
      </c>
      <c r="E136" s="192">
        <f>VLOOKUP(C136,'4. Normen &amp; Tarieven'!$B$32:$C$42,2,0)</f>
        <v>0</v>
      </c>
      <c r="F136" s="193">
        <f>Tabel11[[#This Row],[Aantal m2 / stuks]]*Tabel11[[#This Row],[Kosten per m2]]</f>
        <v>0</v>
      </c>
      <c r="G136" s="171">
        <v>2</v>
      </c>
      <c r="H136" s="193">
        <f>Tabel11[[#This Row],[Kosten per beurt]]*Tabel11[[#This Row],[Frequentie]]</f>
        <v>0</v>
      </c>
      <c r="I136" s="275">
        <v>0</v>
      </c>
      <c r="J136" s="193">
        <f>Tabel11[[#This Row],[Kosten bewassing per jaar]]+Tabel11[[#This Row],[Kosten klimmateriaal per jaar]]</f>
        <v>0</v>
      </c>
    </row>
    <row r="137" spans="2:10" x14ac:dyDescent="0.25">
      <c r="B137" s="68" t="s">
        <v>421</v>
      </c>
      <c r="C137" s="68" t="s">
        <v>602</v>
      </c>
      <c r="D137" s="171">
        <v>250</v>
      </c>
      <c r="E137" s="192">
        <f>VLOOKUP(C137,'4. Normen &amp; Tarieven'!$B$32:$C$42,2,0)</f>
        <v>0</v>
      </c>
      <c r="F137" s="193">
        <f>Tabel11[[#This Row],[Aantal m2 / stuks]]*Tabel11[[#This Row],[Kosten per m2]]</f>
        <v>0</v>
      </c>
      <c r="G137" s="171" t="s">
        <v>617</v>
      </c>
      <c r="H137" s="193">
        <f>Tabel11[[#This Row],[Kosten per beurt]]*Tabel11[[#This Row],[Frequentie]]</f>
        <v>0</v>
      </c>
      <c r="I137" s="275">
        <v>0</v>
      </c>
      <c r="J137" s="193">
        <f>Tabel11[[#This Row],[Kosten bewassing per jaar]]+Tabel11[[#This Row],[Kosten klimmateriaal per jaar]]</f>
        <v>0</v>
      </c>
    </row>
    <row r="138" spans="2:10" x14ac:dyDescent="0.25">
      <c r="B138" s="68" t="s">
        <v>421</v>
      </c>
      <c r="C138" s="68" t="s">
        <v>607</v>
      </c>
      <c r="D138" s="171">
        <v>7</v>
      </c>
      <c r="E138" s="192">
        <f>VLOOKUP(C138,'4. Normen &amp; Tarieven'!$B$32:$C$42,2,0)</f>
        <v>0</v>
      </c>
      <c r="F138" s="193">
        <f>Tabel11[[#This Row],[Aantal m2 / stuks]]*Tabel11[[#This Row],[Kosten per m2]]</f>
        <v>0</v>
      </c>
      <c r="G138" s="171">
        <v>1</v>
      </c>
      <c r="H138" s="193">
        <f>Tabel11[[#This Row],[Kosten per beurt]]*Tabel11[[#This Row],[Frequentie]]</f>
        <v>0</v>
      </c>
      <c r="I138" s="275">
        <v>0</v>
      </c>
      <c r="J138" s="193">
        <f>Tabel11[[#This Row],[Kosten bewassing per jaar]]+Tabel11[[#This Row],[Kosten klimmateriaal per jaar]]</f>
        <v>0</v>
      </c>
    </row>
    <row r="139" spans="2:10" x14ac:dyDescent="0.25">
      <c r="B139" s="68" t="s">
        <v>421</v>
      </c>
      <c r="C139" s="68" t="s">
        <v>609</v>
      </c>
      <c r="D139" s="171">
        <v>12</v>
      </c>
      <c r="E139" s="192">
        <f>VLOOKUP(C139,'4. Normen &amp; Tarieven'!$B$32:$C$42,2,0)</f>
        <v>0</v>
      </c>
      <c r="F139" s="193">
        <f>Tabel11[[#This Row],[Aantal m2 / stuks]]*Tabel11[[#This Row],[Kosten per m2]]</f>
        <v>0</v>
      </c>
      <c r="G139" s="171">
        <v>1</v>
      </c>
      <c r="H139" s="193">
        <f>Tabel11[[#This Row],[Kosten per beurt]]*Tabel11[[#This Row],[Frequentie]]</f>
        <v>0</v>
      </c>
      <c r="I139" s="275">
        <v>0</v>
      </c>
      <c r="J139" s="193">
        <f>Tabel11[[#This Row],[Kosten bewassing per jaar]]+Tabel11[[#This Row],[Kosten klimmateriaal per jaar]]</f>
        <v>0</v>
      </c>
    </row>
    <row r="140" spans="2:10" x14ac:dyDescent="0.25">
      <c r="B140" s="68" t="s">
        <v>926</v>
      </c>
      <c r="C140" s="68" t="s">
        <v>600</v>
      </c>
      <c r="D140" s="171">
        <v>207.90030000000002</v>
      </c>
      <c r="E140" s="192">
        <f>VLOOKUP(C140,'4. Normen &amp; Tarieven'!$B$32:$C$42,2,0)</f>
        <v>0</v>
      </c>
      <c r="F140" s="193">
        <f>Tabel11[[#This Row],[Aantal m2 / stuks]]*Tabel11[[#This Row],[Kosten per m2]]</f>
        <v>0</v>
      </c>
      <c r="G140" s="171">
        <v>2</v>
      </c>
      <c r="H140" s="193">
        <f>Tabel11[[#This Row],[Kosten per beurt]]*Tabel11[[#This Row],[Frequentie]]</f>
        <v>0</v>
      </c>
      <c r="I140" s="275">
        <v>0</v>
      </c>
      <c r="J140" s="193">
        <f>Tabel11[[#This Row],[Kosten bewassing per jaar]]+Tabel11[[#This Row],[Kosten klimmateriaal per jaar]]</f>
        <v>0</v>
      </c>
    </row>
    <row r="141" spans="2:10" x14ac:dyDescent="0.25">
      <c r="B141" s="68" t="s">
        <v>926</v>
      </c>
      <c r="C141" s="68" t="s">
        <v>599</v>
      </c>
      <c r="D141" s="171">
        <v>207.90030000000002</v>
      </c>
      <c r="E141" s="192">
        <f>VLOOKUP(C141,'4. Normen &amp; Tarieven'!$B$32:$C$42,2,0)</f>
        <v>0</v>
      </c>
      <c r="F141" s="193">
        <f>Tabel11[[#This Row],[Aantal m2 / stuks]]*Tabel11[[#This Row],[Kosten per m2]]</f>
        <v>0</v>
      </c>
      <c r="G141" s="171">
        <v>2</v>
      </c>
      <c r="H141" s="193">
        <f>Tabel11[[#This Row],[Kosten per beurt]]*Tabel11[[#This Row],[Frequentie]]</f>
        <v>0</v>
      </c>
      <c r="I141" s="275">
        <v>0</v>
      </c>
      <c r="J141" s="193">
        <f>Tabel11[[#This Row],[Kosten bewassing per jaar]]+Tabel11[[#This Row],[Kosten klimmateriaal per jaar]]</f>
        <v>0</v>
      </c>
    </row>
    <row r="142" spans="2:10" x14ac:dyDescent="0.25">
      <c r="B142" s="68" t="s">
        <v>926</v>
      </c>
      <c r="C142" s="68" t="s">
        <v>601</v>
      </c>
      <c r="D142" s="171">
        <v>171.57179999999997</v>
      </c>
      <c r="E142" s="192">
        <f>VLOOKUP(C142,'4. Normen &amp; Tarieven'!$B$32:$C$42,2,0)</f>
        <v>0</v>
      </c>
      <c r="F142" s="193">
        <f>Tabel11[[#This Row],[Aantal m2 / stuks]]*Tabel11[[#This Row],[Kosten per m2]]</f>
        <v>0</v>
      </c>
      <c r="G142" s="171">
        <v>2</v>
      </c>
      <c r="H142" s="193">
        <f>Tabel11[[#This Row],[Kosten per beurt]]*Tabel11[[#This Row],[Frequentie]]</f>
        <v>0</v>
      </c>
      <c r="I142" s="275">
        <v>0</v>
      </c>
      <c r="J142" s="193">
        <f>Tabel11[[#This Row],[Kosten bewassing per jaar]]+Tabel11[[#This Row],[Kosten klimmateriaal per jaar]]</f>
        <v>0</v>
      </c>
    </row>
    <row r="143" spans="2:10" x14ac:dyDescent="0.25">
      <c r="B143" s="68" t="s">
        <v>926</v>
      </c>
      <c r="C143" s="68" t="s">
        <v>602</v>
      </c>
      <c r="D143" s="171">
        <v>3</v>
      </c>
      <c r="E143" s="192">
        <f>VLOOKUP(C143,'4. Normen &amp; Tarieven'!$B$32:$C$42,2,0)</f>
        <v>0</v>
      </c>
      <c r="F143" s="193">
        <f>Tabel11[[#This Row],[Aantal m2 / stuks]]*Tabel11[[#This Row],[Kosten per m2]]</f>
        <v>0</v>
      </c>
      <c r="G143" s="171">
        <v>1</v>
      </c>
      <c r="H143" s="193">
        <f>Tabel11[[#This Row],[Kosten per beurt]]*Tabel11[[#This Row],[Frequentie]]</f>
        <v>0</v>
      </c>
      <c r="I143" s="275">
        <v>0</v>
      </c>
      <c r="J143" s="193">
        <f>Tabel11[[#This Row],[Kosten bewassing per jaar]]+Tabel11[[#This Row],[Kosten klimmateriaal per jaar]]</f>
        <v>0</v>
      </c>
    </row>
    <row r="144" spans="2:10" x14ac:dyDescent="0.25">
      <c r="B144" s="68" t="s">
        <v>926</v>
      </c>
      <c r="C144" s="68" t="s">
        <v>606</v>
      </c>
      <c r="D144" s="171">
        <v>1</v>
      </c>
      <c r="E144" s="192">
        <f>VLOOKUP(C144,'4. Normen &amp; Tarieven'!$B$32:$C$42,2,0)</f>
        <v>0</v>
      </c>
      <c r="F144" s="193">
        <f>Tabel11[[#This Row],[Aantal m2 / stuks]]*Tabel11[[#This Row],[Kosten per m2]]</f>
        <v>0</v>
      </c>
      <c r="G144" s="171">
        <v>1</v>
      </c>
      <c r="H144" s="193">
        <f>Tabel11[[#This Row],[Kosten per beurt]]*Tabel11[[#This Row],[Frequentie]]</f>
        <v>0</v>
      </c>
      <c r="I144" s="275">
        <v>0</v>
      </c>
      <c r="J144" s="193">
        <f>Tabel11[[#This Row],[Kosten bewassing per jaar]]+Tabel11[[#This Row],[Kosten klimmateriaal per jaar]]</f>
        <v>0</v>
      </c>
    </row>
    <row r="145" spans="2:10" x14ac:dyDescent="0.25">
      <c r="B145" s="68" t="s">
        <v>926</v>
      </c>
      <c r="C145" s="68" t="s">
        <v>607</v>
      </c>
      <c r="D145" s="171">
        <v>12</v>
      </c>
      <c r="E145" s="192">
        <f>VLOOKUP(C145,'4. Normen &amp; Tarieven'!$B$32:$C$42,2,0)</f>
        <v>0</v>
      </c>
      <c r="F145" s="193">
        <f>Tabel11[[#This Row],[Aantal m2 / stuks]]*Tabel11[[#This Row],[Kosten per m2]]</f>
        <v>0</v>
      </c>
      <c r="G145" s="171">
        <v>1</v>
      </c>
      <c r="H145" s="193">
        <f>Tabel11[[#This Row],[Kosten per beurt]]*Tabel11[[#This Row],[Frequentie]]</f>
        <v>0</v>
      </c>
      <c r="I145" s="275">
        <v>0</v>
      </c>
      <c r="J145" s="193">
        <f>Tabel11[[#This Row],[Kosten bewassing per jaar]]+Tabel11[[#This Row],[Kosten klimmateriaal per jaar]]</f>
        <v>0</v>
      </c>
    </row>
    <row r="146" spans="2:10" x14ac:dyDescent="0.25">
      <c r="B146" s="68" t="s">
        <v>926</v>
      </c>
      <c r="C146" s="68" t="s">
        <v>609</v>
      </c>
      <c r="D146" s="171">
        <v>14</v>
      </c>
      <c r="E146" s="192">
        <f>VLOOKUP(C146,'4. Normen &amp; Tarieven'!$B$32:$C$42,2,0)</f>
        <v>0</v>
      </c>
      <c r="F146" s="193">
        <f>Tabel11[[#This Row],[Aantal m2 / stuks]]*Tabel11[[#This Row],[Kosten per m2]]</f>
        <v>0</v>
      </c>
      <c r="G146" s="171">
        <v>1</v>
      </c>
      <c r="H146" s="193">
        <f>Tabel11[[#This Row],[Kosten per beurt]]*Tabel11[[#This Row],[Frequentie]]</f>
        <v>0</v>
      </c>
      <c r="I146" s="275">
        <v>0</v>
      </c>
      <c r="J146" s="193">
        <f>Tabel11[[#This Row],[Kosten bewassing per jaar]]+Tabel11[[#This Row],[Kosten klimmateriaal per jaar]]</f>
        <v>0</v>
      </c>
    </row>
    <row r="147" spans="2:10" x14ac:dyDescent="0.25">
      <c r="B147" s="68" t="s">
        <v>424</v>
      </c>
      <c r="C147" s="68" t="s">
        <v>600</v>
      </c>
      <c r="D147" s="171">
        <v>96.182899999999989</v>
      </c>
      <c r="E147" s="192">
        <f>VLOOKUP(C147,'4. Normen &amp; Tarieven'!$B$32:$C$42,2,0)</f>
        <v>0</v>
      </c>
      <c r="F147" s="193">
        <f>Tabel11[[#This Row],[Aantal m2 / stuks]]*Tabel11[[#This Row],[Kosten per m2]]</f>
        <v>0</v>
      </c>
      <c r="G147" s="171">
        <v>2</v>
      </c>
      <c r="H147" s="193">
        <f>Tabel11[[#This Row],[Kosten per beurt]]*Tabel11[[#This Row],[Frequentie]]</f>
        <v>0</v>
      </c>
      <c r="I147" s="275">
        <v>0</v>
      </c>
      <c r="J147" s="193">
        <f>Tabel11[[#This Row],[Kosten bewassing per jaar]]+Tabel11[[#This Row],[Kosten klimmateriaal per jaar]]</f>
        <v>0</v>
      </c>
    </row>
    <row r="148" spans="2:10" x14ac:dyDescent="0.25">
      <c r="B148" s="68" t="s">
        <v>424</v>
      </c>
      <c r="C148" s="68" t="s">
        <v>599</v>
      </c>
      <c r="D148" s="171">
        <v>96.182899999999989</v>
      </c>
      <c r="E148" s="192">
        <f>VLOOKUP(C148,'4. Normen &amp; Tarieven'!$B$32:$C$42,2,0)</f>
        <v>0</v>
      </c>
      <c r="F148" s="193">
        <f>Tabel11[[#This Row],[Aantal m2 / stuks]]*Tabel11[[#This Row],[Kosten per m2]]</f>
        <v>0</v>
      </c>
      <c r="G148" s="171">
        <v>2</v>
      </c>
      <c r="H148" s="193">
        <f>Tabel11[[#This Row],[Kosten per beurt]]*Tabel11[[#This Row],[Frequentie]]</f>
        <v>0</v>
      </c>
      <c r="I148" s="275">
        <v>0</v>
      </c>
      <c r="J148" s="193">
        <f>Tabel11[[#This Row],[Kosten bewassing per jaar]]+Tabel11[[#This Row],[Kosten klimmateriaal per jaar]]</f>
        <v>0</v>
      </c>
    </row>
    <row r="149" spans="2:10" x14ac:dyDescent="0.25">
      <c r="B149" s="68" t="s">
        <v>424</v>
      </c>
      <c r="C149" s="68" t="s">
        <v>601</v>
      </c>
      <c r="D149" s="171">
        <v>31.522199999999998</v>
      </c>
      <c r="E149" s="192">
        <f>VLOOKUP(C149,'4. Normen &amp; Tarieven'!$B$32:$C$42,2,0)</f>
        <v>0</v>
      </c>
      <c r="F149" s="193">
        <f>Tabel11[[#This Row],[Aantal m2 / stuks]]*Tabel11[[#This Row],[Kosten per m2]]</f>
        <v>0</v>
      </c>
      <c r="G149" s="171">
        <v>2</v>
      </c>
      <c r="H149" s="193">
        <f>Tabel11[[#This Row],[Kosten per beurt]]*Tabel11[[#This Row],[Frequentie]]</f>
        <v>0</v>
      </c>
      <c r="I149" s="275">
        <v>0</v>
      </c>
      <c r="J149" s="193">
        <f>Tabel11[[#This Row],[Kosten bewassing per jaar]]+Tabel11[[#This Row],[Kosten klimmateriaal per jaar]]</f>
        <v>0</v>
      </c>
    </row>
    <row r="150" spans="2:10" x14ac:dyDescent="0.25">
      <c r="B150" s="68" t="s">
        <v>424</v>
      </c>
      <c r="C150" s="68" t="s">
        <v>606</v>
      </c>
      <c r="D150" s="171">
        <v>2</v>
      </c>
      <c r="E150" s="192">
        <f>VLOOKUP(C150,'4. Normen &amp; Tarieven'!$B$32:$C$42,2,0)</f>
        <v>0</v>
      </c>
      <c r="F150" s="193">
        <f>Tabel11[[#This Row],[Aantal m2 / stuks]]*Tabel11[[#This Row],[Kosten per m2]]</f>
        <v>0</v>
      </c>
      <c r="G150" s="171">
        <v>1</v>
      </c>
      <c r="H150" s="193">
        <f>Tabel11[[#This Row],[Kosten per beurt]]*Tabel11[[#This Row],[Frequentie]]</f>
        <v>0</v>
      </c>
      <c r="I150" s="275">
        <v>0</v>
      </c>
      <c r="J150" s="193">
        <f>Tabel11[[#This Row],[Kosten bewassing per jaar]]+Tabel11[[#This Row],[Kosten klimmateriaal per jaar]]</f>
        <v>0</v>
      </c>
    </row>
    <row r="151" spans="2:10" x14ac:dyDescent="0.25">
      <c r="B151" s="68" t="s">
        <v>424</v>
      </c>
      <c r="C151" s="68" t="s">
        <v>607</v>
      </c>
      <c r="D151" s="171">
        <v>11</v>
      </c>
      <c r="E151" s="192">
        <f>VLOOKUP(C151,'4. Normen &amp; Tarieven'!$B$32:$C$42,2,0)</f>
        <v>0</v>
      </c>
      <c r="F151" s="193">
        <f>Tabel11[[#This Row],[Aantal m2 / stuks]]*Tabel11[[#This Row],[Kosten per m2]]</f>
        <v>0</v>
      </c>
      <c r="G151" s="171">
        <v>1</v>
      </c>
      <c r="H151" s="193">
        <f>Tabel11[[#This Row],[Kosten per beurt]]*Tabel11[[#This Row],[Frequentie]]</f>
        <v>0</v>
      </c>
      <c r="I151" s="275">
        <v>0</v>
      </c>
      <c r="J151" s="193">
        <f>Tabel11[[#This Row],[Kosten bewassing per jaar]]+Tabel11[[#This Row],[Kosten klimmateriaal per jaar]]</f>
        <v>0</v>
      </c>
    </row>
    <row r="152" spans="2:10" x14ac:dyDescent="0.25">
      <c r="B152" s="68" t="s">
        <v>424</v>
      </c>
      <c r="C152" s="68" t="s">
        <v>609</v>
      </c>
      <c r="D152" s="171">
        <v>5</v>
      </c>
      <c r="E152" s="192">
        <f>VLOOKUP(C152,'4. Normen &amp; Tarieven'!$B$32:$C$42,2,0)</f>
        <v>0</v>
      </c>
      <c r="F152" s="193">
        <f>Tabel11[[#This Row],[Aantal m2 / stuks]]*Tabel11[[#This Row],[Kosten per m2]]</f>
        <v>0</v>
      </c>
      <c r="G152" s="171">
        <v>1</v>
      </c>
      <c r="H152" s="193">
        <f>Tabel11[[#This Row],[Kosten per beurt]]*Tabel11[[#This Row],[Frequentie]]</f>
        <v>0</v>
      </c>
      <c r="I152" s="275">
        <v>0</v>
      </c>
      <c r="J152" s="193">
        <f>Tabel11[[#This Row],[Kosten bewassing per jaar]]+Tabel11[[#This Row],[Kosten klimmateriaal per jaar]]</f>
        <v>0</v>
      </c>
    </row>
    <row r="153" spans="2:10" x14ac:dyDescent="0.25">
      <c r="B153" s="68" t="s">
        <v>427</v>
      </c>
      <c r="C153" s="68" t="s">
        <v>600</v>
      </c>
      <c r="D153" s="171">
        <v>729.11049999999989</v>
      </c>
      <c r="E153" s="192">
        <f>VLOOKUP(C153,'4. Normen &amp; Tarieven'!$B$32:$C$42,2,0)</f>
        <v>0</v>
      </c>
      <c r="F153" s="193">
        <f>Tabel11[[#This Row],[Aantal m2 / stuks]]*Tabel11[[#This Row],[Kosten per m2]]</f>
        <v>0</v>
      </c>
      <c r="G153" s="171">
        <v>2</v>
      </c>
      <c r="H153" s="193">
        <f>Tabel11[[#This Row],[Kosten per beurt]]*Tabel11[[#This Row],[Frequentie]]</f>
        <v>0</v>
      </c>
      <c r="I153" s="275">
        <v>0</v>
      </c>
      <c r="J153" s="193">
        <f>Tabel11[[#This Row],[Kosten bewassing per jaar]]+Tabel11[[#This Row],[Kosten klimmateriaal per jaar]]</f>
        <v>0</v>
      </c>
    </row>
    <row r="154" spans="2:10" x14ac:dyDescent="0.25">
      <c r="B154" s="68" t="s">
        <v>427</v>
      </c>
      <c r="C154" s="68" t="s">
        <v>599</v>
      </c>
      <c r="D154" s="171">
        <v>729.11049999999989</v>
      </c>
      <c r="E154" s="192">
        <f>VLOOKUP(C154,'4. Normen &amp; Tarieven'!$B$32:$C$42,2,0)</f>
        <v>0</v>
      </c>
      <c r="F154" s="193">
        <f>Tabel11[[#This Row],[Aantal m2 / stuks]]*Tabel11[[#This Row],[Kosten per m2]]</f>
        <v>0</v>
      </c>
      <c r="G154" s="171">
        <v>2</v>
      </c>
      <c r="H154" s="193">
        <f>Tabel11[[#This Row],[Kosten per beurt]]*Tabel11[[#This Row],[Frequentie]]</f>
        <v>0</v>
      </c>
      <c r="I154" s="275">
        <v>0</v>
      </c>
      <c r="J154" s="193">
        <f>Tabel11[[#This Row],[Kosten bewassing per jaar]]+Tabel11[[#This Row],[Kosten klimmateriaal per jaar]]</f>
        <v>0</v>
      </c>
    </row>
    <row r="155" spans="2:10" x14ac:dyDescent="0.25">
      <c r="B155" s="68" t="s">
        <v>427</v>
      </c>
      <c r="C155" s="68" t="s">
        <v>601</v>
      </c>
      <c r="D155" s="171">
        <v>330.96340000000004</v>
      </c>
      <c r="E155" s="192">
        <f>VLOOKUP(C155,'4. Normen &amp; Tarieven'!$B$32:$C$42,2,0)</f>
        <v>0</v>
      </c>
      <c r="F155" s="193">
        <f>Tabel11[[#This Row],[Aantal m2 / stuks]]*Tabel11[[#This Row],[Kosten per m2]]</f>
        <v>0</v>
      </c>
      <c r="G155" s="171">
        <v>2</v>
      </c>
      <c r="H155" s="193">
        <f>Tabel11[[#This Row],[Kosten per beurt]]*Tabel11[[#This Row],[Frequentie]]</f>
        <v>0</v>
      </c>
      <c r="I155" s="275">
        <v>0</v>
      </c>
      <c r="J155" s="193">
        <f>Tabel11[[#This Row],[Kosten bewassing per jaar]]+Tabel11[[#This Row],[Kosten klimmateriaal per jaar]]</f>
        <v>0</v>
      </c>
    </row>
    <row r="156" spans="2:10" x14ac:dyDescent="0.25">
      <c r="B156" s="68" t="s">
        <v>427</v>
      </c>
      <c r="C156" s="68" t="s">
        <v>603</v>
      </c>
      <c r="D156" s="171">
        <v>44.88</v>
      </c>
      <c r="E156" s="192">
        <f>VLOOKUP(C156,'4. Normen &amp; Tarieven'!$B$32:$C$42,2,0)</f>
        <v>0</v>
      </c>
      <c r="F156" s="193">
        <f>Tabel11[[#This Row],[Aantal m2 / stuks]]*Tabel11[[#This Row],[Kosten per m2]]</f>
        <v>0</v>
      </c>
      <c r="G156" s="171">
        <v>2</v>
      </c>
      <c r="H156" s="193">
        <f>Tabel11[[#This Row],[Kosten per beurt]]*Tabel11[[#This Row],[Frequentie]]</f>
        <v>0</v>
      </c>
      <c r="I156" s="275">
        <v>0</v>
      </c>
      <c r="J156" s="193">
        <f>Tabel11[[#This Row],[Kosten bewassing per jaar]]+Tabel11[[#This Row],[Kosten klimmateriaal per jaar]]</f>
        <v>0</v>
      </c>
    </row>
    <row r="157" spans="2:10" x14ac:dyDescent="0.25">
      <c r="B157" s="68" t="s">
        <v>427</v>
      </c>
      <c r="C157" s="68" t="s">
        <v>602</v>
      </c>
      <c r="D157" s="171">
        <v>23.5</v>
      </c>
      <c r="E157" s="192">
        <f>VLOOKUP(C157,'4. Normen &amp; Tarieven'!$B$32:$C$42,2,0)</f>
        <v>0</v>
      </c>
      <c r="F157" s="193">
        <f>Tabel11[[#This Row],[Aantal m2 / stuks]]*Tabel11[[#This Row],[Kosten per m2]]</f>
        <v>0</v>
      </c>
      <c r="G157" s="171">
        <v>1</v>
      </c>
      <c r="H157" s="193">
        <f>Tabel11[[#This Row],[Kosten per beurt]]*Tabel11[[#This Row],[Frequentie]]</f>
        <v>0</v>
      </c>
      <c r="I157" s="275">
        <v>0</v>
      </c>
      <c r="J157" s="193">
        <f>Tabel11[[#This Row],[Kosten bewassing per jaar]]+Tabel11[[#This Row],[Kosten klimmateriaal per jaar]]</f>
        <v>0</v>
      </c>
    </row>
    <row r="158" spans="2:10" x14ac:dyDescent="0.25">
      <c r="B158" s="68" t="s">
        <v>427</v>
      </c>
      <c r="C158" s="68" t="s">
        <v>606</v>
      </c>
      <c r="D158" s="171">
        <v>2</v>
      </c>
      <c r="E158" s="192">
        <f>VLOOKUP(C158,'4. Normen &amp; Tarieven'!$B$32:$C$42,2,0)</f>
        <v>0</v>
      </c>
      <c r="F158" s="193">
        <f>Tabel11[[#This Row],[Aantal m2 / stuks]]*Tabel11[[#This Row],[Kosten per m2]]</f>
        <v>0</v>
      </c>
      <c r="G158" s="171">
        <v>1</v>
      </c>
      <c r="H158" s="193">
        <f>Tabel11[[#This Row],[Kosten per beurt]]*Tabel11[[#This Row],[Frequentie]]</f>
        <v>0</v>
      </c>
      <c r="I158" s="275">
        <v>0</v>
      </c>
      <c r="J158" s="193">
        <f>Tabel11[[#This Row],[Kosten bewassing per jaar]]+Tabel11[[#This Row],[Kosten klimmateriaal per jaar]]</f>
        <v>0</v>
      </c>
    </row>
    <row r="159" spans="2:10" x14ac:dyDescent="0.25">
      <c r="B159" s="68" t="s">
        <v>427</v>
      </c>
      <c r="C159" s="68" t="s">
        <v>607</v>
      </c>
      <c r="D159" s="171">
        <v>8</v>
      </c>
      <c r="E159" s="192">
        <f>VLOOKUP(C159,'4. Normen &amp; Tarieven'!$B$32:$C$42,2,0)</f>
        <v>0</v>
      </c>
      <c r="F159" s="193">
        <f>Tabel11[[#This Row],[Aantal m2 / stuks]]*Tabel11[[#This Row],[Kosten per m2]]</f>
        <v>0</v>
      </c>
      <c r="G159" s="171">
        <v>1</v>
      </c>
      <c r="H159" s="193">
        <f>Tabel11[[#This Row],[Kosten per beurt]]*Tabel11[[#This Row],[Frequentie]]</f>
        <v>0</v>
      </c>
      <c r="I159" s="275">
        <v>0</v>
      </c>
      <c r="J159" s="193">
        <f>Tabel11[[#This Row],[Kosten bewassing per jaar]]+Tabel11[[#This Row],[Kosten klimmateriaal per jaar]]</f>
        <v>0</v>
      </c>
    </row>
    <row r="160" spans="2:10" x14ac:dyDescent="0.25">
      <c r="B160" s="68" t="s">
        <v>427</v>
      </c>
      <c r="C160" s="68" t="s">
        <v>608</v>
      </c>
      <c r="D160" s="171">
        <v>218</v>
      </c>
      <c r="E160" s="192">
        <f>VLOOKUP(C160,'4. Normen &amp; Tarieven'!$B$32:$C$42,2,0)</f>
        <v>0</v>
      </c>
      <c r="F160" s="193">
        <f>Tabel11[[#This Row],[Aantal m2 / stuks]]*Tabel11[[#This Row],[Kosten per m2]]</f>
        <v>0</v>
      </c>
      <c r="G160" s="171">
        <v>1</v>
      </c>
      <c r="H160" s="193">
        <f>Tabel11[[#This Row],[Kosten per beurt]]*Tabel11[[#This Row],[Frequentie]]</f>
        <v>0</v>
      </c>
      <c r="I160" s="275">
        <v>0</v>
      </c>
      <c r="J160" s="193">
        <f>Tabel11[[#This Row],[Kosten bewassing per jaar]]+Tabel11[[#This Row],[Kosten klimmateriaal per jaar]]</f>
        <v>0</v>
      </c>
    </row>
    <row r="161" spans="2:10" x14ac:dyDescent="0.25">
      <c r="B161" s="68" t="s">
        <v>541</v>
      </c>
      <c r="C161" s="68" t="s">
        <v>600</v>
      </c>
      <c r="D161" s="171">
        <v>210.9455000000001</v>
      </c>
      <c r="E161" s="192">
        <f>VLOOKUP(C161,'4. Normen &amp; Tarieven'!$B$32:$C$42,2,0)</f>
        <v>0</v>
      </c>
      <c r="F161" s="193">
        <f>Tabel11[[#This Row],[Aantal m2 / stuks]]*Tabel11[[#This Row],[Kosten per m2]]</f>
        <v>0</v>
      </c>
      <c r="G161" s="171">
        <v>2</v>
      </c>
      <c r="H161" s="193">
        <f>Tabel11[[#This Row],[Kosten per beurt]]*Tabel11[[#This Row],[Frequentie]]</f>
        <v>0</v>
      </c>
      <c r="I161" s="275">
        <v>0</v>
      </c>
      <c r="J161" s="193">
        <f>Tabel11[[#This Row],[Kosten bewassing per jaar]]+Tabel11[[#This Row],[Kosten klimmateriaal per jaar]]</f>
        <v>0</v>
      </c>
    </row>
    <row r="162" spans="2:10" x14ac:dyDescent="0.25">
      <c r="B162" s="68" t="s">
        <v>541</v>
      </c>
      <c r="C162" s="68" t="s">
        <v>599</v>
      </c>
      <c r="D162" s="171">
        <v>210.9455000000001</v>
      </c>
      <c r="E162" s="192">
        <f>VLOOKUP(C162,'4. Normen &amp; Tarieven'!$B$32:$C$42,2,0)</f>
        <v>0</v>
      </c>
      <c r="F162" s="193">
        <f>Tabel11[[#This Row],[Aantal m2 / stuks]]*Tabel11[[#This Row],[Kosten per m2]]</f>
        <v>0</v>
      </c>
      <c r="G162" s="171">
        <v>2</v>
      </c>
      <c r="H162" s="193">
        <f>Tabel11[[#This Row],[Kosten per beurt]]*Tabel11[[#This Row],[Frequentie]]</f>
        <v>0</v>
      </c>
      <c r="I162" s="275">
        <v>0</v>
      </c>
      <c r="J162" s="193">
        <f>Tabel11[[#This Row],[Kosten bewassing per jaar]]+Tabel11[[#This Row],[Kosten klimmateriaal per jaar]]</f>
        <v>0</v>
      </c>
    </row>
    <row r="163" spans="2:10" x14ac:dyDescent="0.25">
      <c r="B163" s="68" t="s">
        <v>541</v>
      </c>
      <c r="C163" s="68" t="s">
        <v>601</v>
      </c>
      <c r="D163" s="171">
        <v>82.817799999999991</v>
      </c>
      <c r="E163" s="192">
        <f>VLOOKUP(C163,'4. Normen &amp; Tarieven'!$B$32:$C$42,2,0)</f>
        <v>0</v>
      </c>
      <c r="F163" s="193">
        <f>Tabel11[[#This Row],[Aantal m2 / stuks]]*Tabel11[[#This Row],[Kosten per m2]]</f>
        <v>0</v>
      </c>
      <c r="G163" s="171">
        <v>2</v>
      </c>
      <c r="H163" s="193">
        <f>Tabel11[[#This Row],[Kosten per beurt]]*Tabel11[[#This Row],[Frequentie]]</f>
        <v>0</v>
      </c>
      <c r="I163" s="275">
        <v>0</v>
      </c>
      <c r="J163" s="193">
        <f>Tabel11[[#This Row],[Kosten bewassing per jaar]]+Tabel11[[#This Row],[Kosten klimmateriaal per jaar]]</f>
        <v>0</v>
      </c>
    </row>
    <row r="164" spans="2:10" x14ac:dyDescent="0.25">
      <c r="B164" s="68" t="s">
        <v>541</v>
      </c>
      <c r="C164" s="68" t="s">
        <v>605</v>
      </c>
      <c r="D164" s="171">
        <v>278.60000000000002</v>
      </c>
      <c r="E164" s="192">
        <f>VLOOKUP(C164,'4. Normen &amp; Tarieven'!$B$32:$C$42,2,0)</f>
        <v>0</v>
      </c>
      <c r="F164" s="193">
        <f>Tabel11[[#This Row],[Aantal m2 / stuks]]*Tabel11[[#This Row],[Kosten per m2]]</f>
        <v>0</v>
      </c>
      <c r="G164" s="171">
        <v>1</v>
      </c>
      <c r="H164" s="193">
        <f>Tabel11[[#This Row],[Kosten per beurt]]*Tabel11[[#This Row],[Frequentie]]</f>
        <v>0</v>
      </c>
      <c r="I164" s="275">
        <v>0</v>
      </c>
      <c r="J164" s="193">
        <f>Tabel11[[#This Row],[Kosten bewassing per jaar]]+Tabel11[[#This Row],[Kosten klimmateriaal per jaar]]</f>
        <v>0</v>
      </c>
    </row>
    <row r="165" spans="2:10" x14ac:dyDescent="0.25">
      <c r="B165" s="68" t="s">
        <v>541</v>
      </c>
      <c r="C165" s="68" t="s">
        <v>606</v>
      </c>
      <c r="D165" s="171">
        <v>2</v>
      </c>
      <c r="E165" s="192">
        <f>VLOOKUP(C165,'4. Normen &amp; Tarieven'!$B$32:$C$42,2,0)</f>
        <v>0</v>
      </c>
      <c r="F165" s="193">
        <f>Tabel11[[#This Row],[Aantal m2 / stuks]]*Tabel11[[#This Row],[Kosten per m2]]</f>
        <v>0</v>
      </c>
      <c r="G165" s="171">
        <v>1</v>
      </c>
      <c r="H165" s="193">
        <f>Tabel11[[#This Row],[Kosten per beurt]]*Tabel11[[#This Row],[Frequentie]]</f>
        <v>0</v>
      </c>
      <c r="I165" s="275">
        <v>0</v>
      </c>
      <c r="J165" s="193">
        <f>Tabel11[[#This Row],[Kosten bewassing per jaar]]+Tabel11[[#This Row],[Kosten klimmateriaal per jaar]]</f>
        <v>0</v>
      </c>
    </row>
    <row r="166" spans="2:10" x14ac:dyDescent="0.25">
      <c r="B166" s="68" t="s">
        <v>541</v>
      </c>
      <c r="C166" s="68" t="s">
        <v>607</v>
      </c>
      <c r="D166" s="171">
        <v>13</v>
      </c>
      <c r="E166" s="192">
        <f>VLOOKUP(C166,'4. Normen &amp; Tarieven'!$B$32:$C$42,2,0)</f>
        <v>0</v>
      </c>
      <c r="F166" s="193">
        <f>Tabel11[[#This Row],[Aantal m2 / stuks]]*Tabel11[[#This Row],[Kosten per m2]]</f>
        <v>0</v>
      </c>
      <c r="G166" s="171">
        <v>1</v>
      </c>
      <c r="H166" s="193">
        <f>Tabel11[[#This Row],[Kosten per beurt]]*Tabel11[[#This Row],[Frequentie]]</f>
        <v>0</v>
      </c>
      <c r="I166" s="275">
        <v>0</v>
      </c>
      <c r="J166" s="193">
        <f>Tabel11[[#This Row],[Kosten bewassing per jaar]]+Tabel11[[#This Row],[Kosten klimmateriaal per jaar]]</f>
        <v>0</v>
      </c>
    </row>
    <row r="167" spans="2:10" x14ac:dyDescent="0.25">
      <c r="B167" s="68" t="s">
        <v>541</v>
      </c>
      <c r="C167" s="68" t="s">
        <v>609</v>
      </c>
      <c r="D167" s="171">
        <v>12</v>
      </c>
      <c r="E167" s="192">
        <f>VLOOKUP(C167,'4. Normen &amp; Tarieven'!$B$32:$C$42,2,0)</f>
        <v>0</v>
      </c>
      <c r="F167" s="193">
        <f>Tabel11[[#This Row],[Aantal m2 / stuks]]*Tabel11[[#This Row],[Kosten per m2]]</f>
        <v>0</v>
      </c>
      <c r="G167" s="171">
        <v>1</v>
      </c>
      <c r="H167" s="193">
        <f>Tabel11[[#This Row],[Kosten per beurt]]*Tabel11[[#This Row],[Frequentie]]</f>
        <v>0</v>
      </c>
      <c r="I167" s="275">
        <v>0</v>
      </c>
      <c r="J167" s="193">
        <f>Tabel11[[#This Row],[Kosten bewassing per jaar]]+Tabel11[[#This Row],[Kosten klimmateriaal per jaar]]</f>
        <v>0</v>
      </c>
    </row>
    <row r="168" spans="2:10" x14ac:dyDescent="0.25">
      <c r="B168" s="68" t="s">
        <v>545</v>
      </c>
      <c r="C168" s="68" t="s">
        <v>600</v>
      </c>
      <c r="D168" s="171">
        <v>153.41970000000001</v>
      </c>
      <c r="E168" s="192">
        <f>VLOOKUP(C168,'4. Normen &amp; Tarieven'!$B$32:$C$42,2,0)</f>
        <v>0</v>
      </c>
      <c r="F168" s="193">
        <f>Tabel11[[#This Row],[Aantal m2 / stuks]]*Tabel11[[#This Row],[Kosten per m2]]</f>
        <v>0</v>
      </c>
      <c r="G168" s="171">
        <v>2</v>
      </c>
      <c r="H168" s="193">
        <f>Tabel11[[#This Row],[Kosten per beurt]]*Tabel11[[#This Row],[Frequentie]]</f>
        <v>0</v>
      </c>
      <c r="I168" s="275">
        <v>0</v>
      </c>
      <c r="J168" s="193">
        <f>Tabel11[[#This Row],[Kosten bewassing per jaar]]+Tabel11[[#This Row],[Kosten klimmateriaal per jaar]]</f>
        <v>0</v>
      </c>
    </row>
    <row r="169" spans="2:10" x14ac:dyDescent="0.25">
      <c r="B169" s="68" t="s">
        <v>545</v>
      </c>
      <c r="C169" s="68" t="s">
        <v>599</v>
      </c>
      <c r="D169" s="171">
        <v>153.41970000000001</v>
      </c>
      <c r="E169" s="192">
        <f>VLOOKUP(C169,'4. Normen &amp; Tarieven'!$B$32:$C$42,2,0)</f>
        <v>0</v>
      </c>
      <c r="F169" s="193">
        <f>Tabel11[[#This Row],[Aantal m2 / stuks]]*Tabel11[[#This Row],[Kosten per m2]]</f>
        <v>0</v>
      </c>
      <c r="G169" s="171">
        <v>2</v>
      </c>
      <c r="H169" s="193">
        <f>Tabel11[[#This Row],[Kosten per beurt]]*Tabel11[[#This Row],[Frequentie]]</f>
        <v>0</v>
      </c>
      <c r="I169" s="275">
        <v>0</v>
      </c>
      <c r="J169" s="193">
        <f>Tabel11[[#This Row],[Kosten bewassing per jaar]]+Tabel11[[#This Row],[Kosten klimmateriaal per jaar]]</f>
        <v>0</v>
      </c>
    </row>
    <row r="170" spans="2:10" x14ac:dyDescent="0.25">
      <c r="B170" s="68" t="s">
        <v>545</v>
      </c>
      <c r="C170" s="68" t="s">
        <v>601</v>
      </c>
      <c r="D170" s="171">
        <v>106.27940000000001</v>
      </c>
      <c r="E170" s="192">
        <f>VLOOKUP(C170,'4. Normen &amp; Tarieven'!$B$32:$C$42,2,0)</f>
        <v>0</v>
      </c>
      <c r="F170" s="193">
        <f>Tabel11[[#This Row],[Aantal m2 / stuks]]*Tabel11[[#This Row],[Kosten per m2]]</f>
        <v>0</v>
      </c>
      <c r="G170" s="171">
        <v>2</v>
      </c>
      <c r="H170" s="193">
        <f>Tabel11[[#This Row],[Kosten per beurt]]*Tabel11[[#This Row],[Frequentie]]</f>
        <v>0</v>
      </c>
      <c r="I170" s="275">
        <v>0</v>
      </c>
      <c r="J170" s="193">
        <f>Tabel11[[#This Row],[Kosten bewassing per jaar]]+Tabel11[[#This Row],[Kosten klimmateriaal per jaar]]</f>
        <v>0</v>
      </c>
    </row>
    <row r="171" spans="2:10" x14ac:dyDescent="0.25">
      <c r="B171" s="68" t="s">
        <v>545</v>
      </c>
      <c r="C171" s="68" t="s">
        <v>602</v>
      </c>
      <c r="D171" s="171">
        <v>137.9</v>
      </c>
      <c r="E171" s="192">
        <f>VLOOKUP(C171,'4. Normen &amp; Tarieven'!$B$32:$C$42,2,0)</f>
        <v>0</v>
      </c>
      <c r="F171" s="193">
        <f>Tabel11[[#This Row],[Aantal m2 / stuks]]*Tabel11[[#This Row],[Kosten per m2]]</f>
        <v>0</v>
      </c>
      <c r="G171" s="171">
        <v>1</v>
      </c>
      <c r="H171" s="193">
        <f>Tabel11[[#This Row],[Kosten per beurt]]*Tabel11[[#This Row],[Frequentie]]</f>
        <v>0</v>
      </c>
      <c r="I171" s="275">
        <v>0</v>
      </c>
      <c r="J171" s="193">
        <f>Tabel11[[#This Row],[Kosten bewassing per jaar]]+Tabel11[[#This Row],[Kosten klimmateriaal per jaar]]</f>
        <v>0</v>
      </c>
    </row>
    <row r="172" spans="2:10" x14ac:dyDescent="0.25">
      <c r="B172" s="68" t="s">
        <v>545</v>
      </c>
      <c r="C172" s="68" t="s">
        <v>604</v>
      </c>
      <c r="D172" s="171">
        <v>41</v>
      </c>
      <c r="E172" s="192">
        <f>VLOOKUP(C172,'4. Normen &amp; Tarieven'!$B$32:$C$42,2,0)</f>
        <v>0</v>
      </c>
      <c r="F172" s="193">
        <f>Tabel11[[#This Row],[Aantal m2 / stuks]]*Tabel11[[#This Row],[Kosten per m2]]</f>
        <v>0</v>
      </c>
      <c r="G172" s="171">
        <v>1</v>
      </c>
      <c r="H172" s="193">
        <f>Tabel11[[#This Row],[Kosten per beurt]]*Tabel11[[#This Row],[Frequentie]]</f>
        <v>0</v>
      </c>
      <c r="I172" s="275">
        <v>0</v>
      </c>
      <c r="J172" s="193">
        <f>Tabel11[[#This Row],[Kosten bewassing per jaar]]+Tabel11[[#This Row],[Kosten klimmateriaal per jaar]]</f>
        <v>0</v>
      </c>
    </row>
    <row r="173" spans="2:10" x14ac:dyDescent="0.25">
      <c r="B173" s="68" t="s">
        <v>545</v>
      </c>
      <c r="C173" s="68" t="s">
        <v>606</v>
      </c>
      <c r="D173" s="171">
        <v>1</v>
      </c>
      <c r="E173" s="192">
        <f>VLOOKUP(C173,'4. Normen &amp; Tarieven'!$B$32:$C$42,2,0)</f>
        <v>0</v>
      </c>
      <c r="F173" s="193">
        <f>Tabel11[[#This Row],[Aantal m2 / stuks]]*Tabel11[[#This Row],[Kosten per m2]]</f>
        <v>0</v>
      </c>
      <c r="G173" s="171">
        <v>1</v>
      </c>
      <c r="H173" s="193">
        <f>Tabel11[[#This Row],[Kosten per beurt]]*Tabel11[[#This Row],[Frequentie]]</f>
        <v>0</v>
      </c>
      <c r="I173" s="275">
        <v>0</v>
      </c>
      <c r="J173" s="193">
        <f>Tabel11[[#This Row],[Kosten bewassing per jaar]]+Tabel11[[#This Row],[Kosten klimmateriaal per jaar]]</f>
        <v>0</v>
      </c>
    </row>
    <row r="174" spans="2:10" x14ac:dyDescent="0.25">
      <c r="B174" s="68" t="s">
        <v>545</v>
      </c>
      <c r="C174" s="68" t="s">
        <v>607</v>
      </c>
      <c r="D174" s="171">
        <v>13</v>
      </c>
      <c r="E174" s="192">
        <f>VLOOKUP(C174,'4. Normen &amp; Tarieven'!$B$32:$C$42,2,0)</f>
        <v>0</v>
      </c>
      <c r="F174" s="193">
        <f>Tabel11[[#This Row],[Aantal m2 / stuks]]*Tabel11[[#This Row],[Kosten per m2]]</f>
        <v>0</v>
      </c>
      <c r="G174" s="171">
        <v>1</v>
      </c>
      <c r="H174" s="193">
        <f>Tabel11[[#This Row],[Kosten per beurt]]*Tabel11[[#This Row],[Frequentie]]</f>
        <v>0</v>
      </c>
      <c r="I174" s="275">
        <v>0</v>
      </c>
      <c r="J174" s="193">
        <f>Tabel11[[#This Row],[Kosten bewassing per jaar]]+Tabel11[[#This Row],[Kosten klimmateriaal per jaar]]</f>
        <v>0</v>
      </c>
    </row>
    <row r="175" spans="2:10" x14ac:dyDescent="0.25">
      <c r="B175" s="105" t="s">
        <v>545</v>
      </c>
      <c r="C175" s="105" t="s">
        <v>609</v>
      </c>
      <c r="D175" s="106">
        <v>7</v>
      </c>
      <c r="E175" s="192">
        <f>VLOOKUP(C175,'4. Normen &amp; Tarieven'!$B$32:$C$42,2,0)</f>
        <v>0</v>
      </c>
      <c r="F175" s="194">
        <f>Tabel11[[#This Row],[Aantal m2 / stuks]]*Tabel11[[#This Row],[Kosten per m2]]</f>
        <v>0</v>
      </c>
      <c r="G175" s="106">
        <v>1</v>
      </c>
      <c r="H175" s="194">
        <f>Tabel11[[#This Row],[Kosten per beurt]]*Tabel11[[#This Row],[Frequentie]]</f>
        <v>0</v>
      </c>
      <c r="I175" s="275">
        <v>0</v>
      </c>
      <c r="J175" s="194">
        <f>Tabel11[[#This Row],[Kosten bewassing per jaar]]+Tabel11[[#This Row],[Kosten klimmateriaal per jaar]]</f>
        <v>0</v>
      </c>
    </row>
  </sheetData>
  <sheetProtection algorithmName="SHA-512" hashValue="1VsJlmdcplQeBp6lzsxtqPHLHwRcZXWakJGVV30BW4/puMUy2hJcrQGvzKZl0f43DvcGWWTjgV1IXdx8Ew1N1A==" saltValue="CuH72evGa8rdLGUTrIj+Ow==" spinCount="100000" sheet="1" objects="1" scenarios="1" selectLockedCells="1"/>
  <mergeCells count="1">
    <mergeCell ref="G3:J3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8D4C-33BC-43DE-B5B1-A1ECD4C4CFAA}">
  <dimension ref="A1:L1597"/>
  <sheetViews>
    <sheetView showGridLines="0" zoomScale="55" zoomScaleNormal="55" workbookViewId="0">
      <selection activeCell="K86" sqref="K86"/>
    </sheetView>
  </sheetViews>
  <sheetFormatPr defaultRowHeight="15" x14ac:dyDescent="0.25"/>
  <cols>
    <col min="1" max="1" width="32.5703125" style="9" customWidth="1"/>
    <col min="2" max="2" width="26.140625" style="9" customWidth="1"/>
    <col min="3" max="3" width="21.7109375" customWidth="1"/>
    <col min="4" max="4" width="32.28515625" style="198" customWidth="1"/>
    <col min="5" max="7" width="21.7109375" style="67" customWidth="1"/>
    <col min="8" max="8" width="35.140625" style="198" customWidth="1"/>
    <col min="9" max="9" width="21.7109375" style="67" customWidth="1"/>
    <col min="10" max="10" width="24.140625" style="67" customWidth="1"/>
    <col min="11" max="11" width="21.7109375" style="67" customWidth="1"/>
    <col min="12" max="12" width="21.7109375" customWidth="1"/>
  </cols>
  <sheetData>
    <row r="1" spans="1:12" x14ac:dyDescent="0.25">
      <c r="A1" s="12"/>
      <c r="B1" s="13"/>
    </row>
    <row r="2" spans="1:12" ht="36" x14ac:dyDescent="0.55000000000000004">
      <c r="A2" s="59" t="s">
        <v>824</v>
      </c>
      <c r="B2" s="13"/>
    </row>
    <row r="3" spans="1:12" ht="26.25" x14ac:dyDescent="0.4">
      <c r="A3" s="61" t="s">
        <v>825</v>
      </c>
      <c r="B3" s="13"/>
    </row>
    <row r="4" spans="1:12" x14ac:dyDescent="0.25">
      <c r="A4" s="12"/>
      <c r="B4" s="13"/>
    </row>
    <row r="5" spans="1:12" ht="21" x14ac:dyDescent="0.35">
      <c r="A5" s="12"/>
      <c r="B5" s="13"/>
      <c r="D5" s="270" t="s">
        <v>908</v>
      </c>
      <c r="E5" s="270"/>
      <c r="F5" s="270"/>
      <c r="G5" s="270"/>
      <c r="H5" s="271" t="s">
        <v>909</v>
      </c>
      <c r="I5" s="271"/>
      <c r="J5" s="271"/>
      <c r="K5" s="271"/>
    </row>
    <row r="6" spans="1:12" s="200" customFormat="1" x14ac:dyDescent="0.25">
      <c r="A6" s="175" t="s">
        <v>0</v>
      </c>
      <c r="B6" s="178" t="s">
        <v>900</v>
      </c>
      <c r="C6" s="178" t="s">
        <v>911</v>
      </c>
      <c r="D6" s="196" t="s">
        <v>832</v>
      </c>
      <c r="E6" s="197" t="s">
        <v>907</v>
      </c>
      <c r="F6" s="197" t="s">
        <v>611</v>
      </c>
      <c r="G6" s="197" t="s">
        <v>612</v>
      </c>
      <c r="H6" s="201" t="s">
        <v>832</v>
      </c>
      <c r="I6" s="202" t="s">
        <v>907</v>
      </c>
      <c r="J6" s="201" t="s">
        <v>611</v>
      </c>
      <c r="K6" s="202" t="s">
        <v>612</v>
      </c>
      <c r="L6" s="178" t="s">
        <v>910</v>
      </c>
    </row>
    <row r="7" spans="1:12" x14ac:dyDescent="0.25">
      <c r="A7" s="203" t="s">
        <v>7</v>
      </c>
      <c r="B7" s="204" t="s">
        <v>902</v>
      </c>
      <c r="C7" s="107">
        <f>SUMIF('5. Ruimtestaat'!A:A,_xlfn.CONCAT('8. Vloeronderhoud'!A7,'8. Vloeronderhoud'!B7),'5. Ruimtestaat'!N:N)</f>
        <v>510.79999999999995</v>
      </c>
      <c r="D7" s="205" t="s">
        <v>904</v>
      </c>
      <c r="E7" s="207">
        <f>IF(D7="Geen",0,VLOOKUP(D7,'4. Normen &amp; Tarieven'!$B$46:$C$50,2,0))</f>
        <v>0</v>
      </c>
      <c r="F7" s="207">
        <f>E7*C7</f>
        <v>0</v>
      </c>
      <c r="G7" s="108">
        <v>2</v>
      </c>
      <c r="H7" s="205" t="s">
        <v>913</v>
      </c>
      <c r="I7" s="207">
        <f>IF(H7="Geen",0,VLOOKUP(H7,'4. Normen &amp; Tarieven'!$B$46:$C$50,2,0))</f>
        <v>0</v>
      </c>
      <c r="J7" s="207">
        <f>I7*C7</f>
        <v>0</v>
      </c>
      <c r="K7" s="108"/>
      <c r="L7" s="208">
        <f>(F7*G7)+(J7*K7)</f>
        <v>0</v>
      </c>
    </row>
    <row r="8" spans="1:12" x14ac:dyDescent="0.25">
      <c r="A8" s="203" t="s">
        <v>7</v>
      </c>
      <c r="B8" s="204" t="s">
        <v>14</v>
      </c>
      <c r="C8" s="107">
        <f>SUMIF('5. Ruimtestaat'!A:A,_xlfn.CONCAT('8. Vloeronderhoud'!A8,'8. Vloeronderhoud'!B8),'5. Ruimtestaat'!N:N)</f>
        <v>96.3</v>
      </c>
      <c r="D8" s="205" t="s">
        <v>912</v>
      </c>
      <c r="E8" s="207">
        <f>IF(D8="Geen",0,VLOOKUP(D8,'4. Normen &amp; Tarieven'!$B$46:$C$50,2,0))</f>
        <v>0</v>
      </c>
      <c r="F8" s="207">
        <f t="shared" ref="F8:F61" si="0">E8*C8</f>
        <v>0</v>
      </c>
      <c r="G8" s="108">
        <v>1</v>
      </c>
      <c r="H8" s="205" t="s">
        <v>913</v>
      </c>
      <c r="I8" s="207">
        <f>IF(H8="Geen",0,VLOOKUP(H8,'4. Normen &amp; Tarieven'!$B$46:$C$50,2,0))</f>
        <v>0</v>
      </c>
      <c r="J8" s="207">
        <f t="shared" ref="J8:J61" si="1">I8*C8</f>
        <v>0</v>
      </c>
      <c r="K8" s="108"/>
      <c r="L8" s="208">
        <f t="shared" ref="L8:L61" si="2">(F8*G8)+(J8*K8)</f>
        <v>0</v>
      </c>
    </row>
    <row r="9" spans="1:12" x14ac:dyDescent="0.25">
      <c r="A9" s="203" t="s">
        <v>7</v>
      </c>
      <c r="B9" s="204" t="s">
        <v>903</v>
      </c>
      <c r="C9" s="107">
        <f>SUMIF('5. Ruimtestaat'!A:A,_xlfn.CONCAT('8. Vloeronderhoud'!A9,'8. Vloeronderhoud'!B9),'5. Ruimtestaat'!N:N)</f>
        <v>574</v>
      </c>
      <c r="D9" s="205" t="s">
        <v>870</v>
      </c>
      <c r="E9" s="207">
        <f>IF(D9="Geen",0,VLOOKUP(D9,'4. Normen &amp; Tarieven'!$B$46:$C$50,2,0))</f>
        <v>0</v>
      </c>
      <c r="F9" s="207">
        <f t="shared" si="0"/>
        <v>0</v>
      </c>
      <c r="G9" s="108">
        <v>2</v>
      </c>
      <c r="H9" s="205" t="s">
        <v>905</v>
      </c>
      <c r="I9" s="207">
        <f>IF(H9="Geen",0,VLOOKUP(H9,'4. Normen &amp; Tarieven'!$B$46:$C$50,2,0))</f>
        <v>0</v>
      </c>
      <c r="J9" s="207">
        <f t="shared" si="1"/>
        <v>0</v>
      </c>
      <c r="K9" s="108">
        <v>1</v>
      </c>
      <c r="L9" s="208">
        <f t="shared" si="2"/>
        <v>0</v>
      </c>
    </row>
    <row r="10" spans="1:12" x14ac:dyDescent="0.25">
      <c r="A10" s="203" t="s">
        <v>92</v>
      </c>
      <c r="B10" s="204" t="s">
        <v>902</v>
      </c>
      <c r="C10" s="107">
        <f>SUMIF('5. Ruimtestaat'!A:A,_xlfn.CONCAT('8. Vloeronderhoud'!A10,'8. Vloeronderhoud'!B10),'5. Ruimtestaat'!N:N)</f>
        <v>653.66000000000008</v>
      </c>
      <c r="D10" s="205" t="s">
        <v>904</v>
      </c>
      <c r="E10" s="207">
        <f>IF(D10="Geen",0,VLOOKUP(D10,'4. Normen &amp; Tarieven'!$B$46:$C$50,2,0))</f>
        <v>0</v>
      </c>
      <c r="F10" s="207">
        <f t="shared" si="0"/>
        <v>0</v>
      </c>
      <c r="G10" s="108">
        <v>2</v>
      </c>
      <c r="H10" s="205" t="s">
        <v>913</v>
      </c>
      <c r="I10" s="207">
        <f>IF(H10="Geen",0,VLOOKUP(H10,'4. Normen &amp; Tarieven'!$B$46:$C$50,2,0))</f>
        <v>0</v>
      </c>
      <c r="J10" s="207">
        <f t="shared" si="1"/>
        <v>0</v>
      </c>
      <c r="K10" s="108"/>
      <c r="L10" s="208">
        <f t="shared" si="2"/>
        <v>0</v>
      </c>
    </row>
    <row r="11" spans="1:12" x14ac:dyDescent="0.25">
      <c r="A11" s="203" t="s">
        <v>92</v>
      </c>
      <c r="B11" s="204" t="s">
        <v>903</v>
      </c>
      <c r="C11" s="107">
        <f>SUMIF('5. Ruimtestaat'!A:A,_xlfn.CONCAT('8. Vloeronderhoud'!A11,'8. Vloeronderhoud'!B11),'5. Ruimtestaat'!N:N)</f>
        <v>393.70000000000005</v>
      </c>
      <c r="D11" s="205" t="s">
        <v>870</v>
      </c>
      <c r="E11" s="207">
        <f>IF(D11="Geen",0,VLOOKUP(D11,'4. Normen &amp; Tarieven'!$B$46:$C$50,2,0))</f>
        <v>0</v>
      </c>
      <c r="F11" s="207">
        <f t="shared" si="0"/>
        <v>0</v>
      </c>
      <c r="G11" s="108">
        <v>2</v>
      </c>
      <c r="H11" s="205" t="s">
        <v>905</v>
      </c>
      <c r="I11" s="207">
        <f>IF(H11="Geen",0,VLOOKUP(H11,'4. Normen &amp; Tarieven'!$B$46:$C$50,2,0))</f>
        <v>0</v>
      </c>
      <c r="J11" s="207">
        <f t="shared" si="1"/>
        <v>0</v>
      </c>
      <c r="K11" s="108">
        <v>1</v>
      </c>
      <c r="L11" s="208">
        <f t="shared" si="2"/>
        <v>0</v>
      </c>
    </row>
    <row r="12" spans="1:12" x14ac:dyDescent="0.25">
      <c r="A12" s="203" t="s">
        <v>92</v>
      </c>
      <c r="B12" s="204" t="s">
        <v>14</v>
      </c>
      <c r="C12" s="107">
        <f>SUMIF('5. Ruimtestaat'!A:A,_xlfn.CONCAT('8. Vloeronderhoud'!A12,'8. Vloeronderhoud'!B12),'5. Ruimtestaat'!N:N)</f>
        <v>43.7</v>
      </c>
      <c r="D12" s="205" t="s">
        <v>912</v>
      </c>
      <c r="E12" s="207">
        <f>IF(D12="Geen",0,VLOOKUP(D12,'4. Normen &amp; Tarieven'!$B$46:$C$50,2,0))</f>
        <v>0</v>
      </c>
      <c r="F12" s="207">
        <f t="shared" si="0"/>
        <v>0</v>
      </c>
      <c r="G12" s="108">
        <v>1</v>
      </c>
      <c r="H12" s="205" t="s">
        <v>913</v>
      </c>
      <c r="I12" s="207">
        <f>IF(H12="Geen",0,VLOOKUP(H12,'4. Normen &amp; Tarieven'!$B$46:$C$50,2,0))</f>
        <v>0</v>
      </c>
      <c r="J12" s="207">
        <f t="shared" si="1"/>
        <v>0</v>
      </c>
      <c r="K12" s="108"/>
      <c r="L12" s="208">
        <f t="shared" si="2"/>
        <v>0</v>
      </c>
    </row>
    <row r="13" spans="1:12" x14ac:dyDescent="0.25">
      <c r="A13" s="203" t="s">
        <v>114</v>
      </c>
      <c r="B13" s="204" t="s">
        <v>902</v>
      </c>
      <c r="C13" s="107">
        <f>SUMIF('5. Ruimtestaat'!A:A,_xlfn.CONCAT('8. Vloeronderhoud'!A13,'8. Vloeronderhoud'!B13),'5. Ruimtestaat'!N:N)</f>
        <v>707.6</v>
      </c>
      <c r="D13" s="205" t="s">
        <v>904</v>
      </c>
      <c r="E13" s="207">
        <f>IF(D13="Geen",0,VLOOKUP(D13,'4. Normen &amp; Tarieven'!$B$46:$C$50,2,0))</f>
        <v>0</v>
      </c>
      <c r="F13" s="207">
        <f t="shared" si="0"/>
        <v>0</v>
      </c>
      <c r="G13" s="108">
        <v>2</v>
      </c>
      <c r="H13" s="205" t="s">
        <v>913</v>
      </c>
      <c r="I13" s="207">
        <f>IF(H13="Geen",0,VLOOKUP(H13,'4. Normen &amp; Tarieven'!$B$46:$C$50,2,0))</f>
        <v>0</v>
      </c>
      <c r="J13" s="207">
        <f t="shared" si="1"/>
        <v>0</v>
      </c>
      <c r="K13" s="108"/>
      <c r="L13" s="208">
        <f t="shared" si="2"/>
        <v>0</v>
      </c>
    </row>
    <row r="14" spans="1:12" x14ac:dyDescent="0.25">
      <c r="A14" s="203" t="s">
        <v>114</v>
      </c>
      <c r="B14" s="204" t="s">
        <v>903</v>
      </c>
      <c r="C14" s="107">
        <f>SUMIF('5. Ruimtestaat'!A:A,_xlfn.CONCAT('8. Vloeronderhoud'!A14,'8. Vloeronderhoud'!B14),'5. Ruimtestaat'!N:N)</f>
        <v>1419.6999999999998</v>
      </c>
      <c r="D14" s="205" t="s">
        <v>870</v>
      </c>
      <c r="E14" s="207">
        <f>IF(D14="Geen",0,VLOOKUP(D14,'4. Normen &amp; Tarieven'!$B$46:$C$50,2,0))</f>
        <v>0</v>
      </c>
      <c r="F14" s="207">
        <f t="shared" si="0"/>
        <v>0</v>
      </c>
      <c r="G14" s="108">
        <v>2</v>
      </c>
      <c r="H14" s="205" t="s">
        <v>905</v>
      </c>
      <c r="I14" s="207">
        <f>IF(H14="Geen",0,VLOOKUP(H14,'4. Normen &amp; Tarieven'!$B$46:$C$50,2,0))</f>
        <v>0</v>
      </c>
      <c r="J14" s="207">
        <f t="shared" si="1"/>
        <v>0</v>
      </c>
      <c r="K14" s="108">
        <v>1</v>
      </c>
      <c r="L14" s="208">
        <f t="shared" si="2"/>
        <v>0</v>
      </c>
    </row>
    <row r="15" spans="1:12" x14ac:dyDescent="0.25">
      <c r="A15" s="203" t="s">
        <v>114</v>
      </c>
      <c r="B15" s="204" t="s">
        <v>14</v>
      </c>
      <c r="C15" s="107">
        <f>SUMIF('5. Ruimtestaat'!A:A,_xlfn.CONCAT('8. Vloeronderhoud'!A15,'8. Vloeronderhoud'!B15),'5. Ruimtestaat'!N:N)</f>
        <v>263.40000000000003</v>
      </c>
      <c r="D15" s="205" t="s">
        <v>912</v>
      </c>
      <c r="E15" s="207">
        <f>IF(D15="Geen",0,VLOOKUP(D15,'4. Normen &amp; Tarieven'!$B$46:$C$50,2,0))</f>
        <v>0</v>
      </c>
      <c r="F15" s="207">
        <f t="shared" si="0"/>
        <v>0</v>
      </c>
      <c r="G15" s="108">
        <v>1</v>
      </c>
      <c r="H15" s="205" t="s">
        <v>913</v>
      </c>
      <c r="I15" s="207">
        <f>IF(H15="Geen",0,VLOOKUP(H15,'4. Normen &amp; Tarieven'!$B$46:$C$50,2,0))</f>
        <v>0</v>
      </c>
      <c r="J15" s="207">
        <f t="shared" si="1"/>
        <v>0</v>
      </c>
      <c r="K15" s="108"/>
      <c r="L15" s="208">
        <f t="shared" si="2"/>
        <v>0</v>
      </c>
    </row>
    <row r="16" spans="1:12" x14ac:dyDescent="0.25">
      <c r="A16" s="203" t="s">
        <v>157</v>
      </c>
      <c r="B16" s="204" t="s">
        <v>902</v>
      </c>
      <c r="C16" s="107">
        <f>SUMIF('5. Ruimtestaat'!A:A,_xlfn.CONCAT('8. Vloeronderhoud'!A16,'8. Vloeronderhoud'!B16),'5. Ruimtestaat'!N:N)</f>
        <v>987.64999999999975</v>
      </c>
      <c r="D16" s="205" t="s">
        <v>904</v>
      </c>
      <c r="E16" s="207">
        <f>IF(D16="Geen",0,VLOOKUP(D16,'4. Normen &amp; Tarieven'!$B$46:$C$50,2,0))</f>
        <v>0</v>
      </c>
      <c r="F16" s="207">
        <f t="shared" si="0"/>
        <v>0</v>
      </c>
      <c r="G16" s="108">
        <v>2</v>
      </c>
      <c r="H16" s="205" t="s">
        <v>913</v>
      </c>
      <c r="I16" s="207">
        <f>IF(H16="Geen",0,VLOOKUP(H16,'4. Normen &amp; Tarieven'!$B$46:$C$50,2,0))</f>
        <v>0</v>
      </c>
      <c r="J16" s="207">
        <f t="shared" si="1"/>
        <v>0</v>
      </c>
      <c r="K16" s="108"/>
      <c r="L16" s="208">
        <f t="shared" si="2"/>
        <v>0</v>
      </c>
    </row>
    <row r="17" spans="1:12" x14ac:dyDescent="0.25">
      <c r="A17" s="203" t="s">
        <v>216</v>
      </c>
      <c r="B17" s="204" t="s">
        <v>902</v>
      </c>
      <c r="C17" s="107">
        <f>SUMIF('5. Ruimtestaat'!A:A,_xlfn.CONCAT('8. Vloeronderhoud'!A17,'8. Vloeronderhoud'!B17),'5. Ruimtestaat'!N:N)</f>
        <v>103.20000000000002</v>
      </c>
      <c r="D17" s="205" t="s">
        <v>904</v>
      </c>
      <c r="E17" s="207">
        <f>IF(D17="Geen",0,VLOOKUP(D17,'4. Normen &amp; Tarieven'!$B$46:$C$50,2,0))</f>
        <v>0</v>
      </c>
      <c r="F17" s="207">
        <f t="shared" si="0"/>
        <v>0</v>
      </c>
      <c r="G17" s="108">
        <v>2</v>
      </c>
      <c r="H17" s="205" t="s">
        <v>913</v>
      </c>
      <c r="I17" s="207">
        <f>IF(H17="Geen",0,VLOOKUP(H17,'4. Normen &amp; Tarieven'!$B$46:$C$50,2,0))</f>
        <v>0</v>
      </c>
      <c r="J17" s="207">
        <f t="shared" si="1"/>
        <v>0</v>
      </c>
      <c r="K17" s="108"/>
      <c r="L17" s="208">
        <f t="shared" si="2"/>
        <v>0</v>
      </c>
    </row>
    <row r="18" spans="1:12" x14ac:dyDescent="0.25">
      <c r="A18" s="203" t="s">
        <v>216</v>
      </c>
      <c r="B18" s="204" t="s">
        <v>14</v>
      </c>
      <c r="C18" s="107">
        <f>SUMIF('5. Ruimtestaat'!A:A,_xlfn.CONCAT('8. Vloeronderhoud'!A18,'8. Vloeronderhoud'!B18),'5. Ruimtestaat'!N:N)</f>
        <v>67.3</v>
      </c>
      <c r="D18" s="205" t="s">
        <v>912</v>
      </c>
      <c r="E18" s="207">
        <f>IF(D18="Geen",0,VLOOKUP(D18,'4. Normen &amp; Tarieven'!$B$46:$C$50,2,0))</f>
        <v>0</v>
      </c>
      <c r="F18" s="207">
        <f t="shared" si="0"/>
        <v>0</v>
      </c>
      <c r="G18" s="108">
        <v>1</v>
      </c>
      <c r="H18" s="205" t="s">
        <v>913</v>
      </c>
      <c r="I18" s="207">
        <f>IF(H18="Geen",0,VLOOKUP(H18,'4. Normen &amp; Tarieven'!$B$46:$C$50,2,0))</f>
        <v>0</v>
      </c>
      <c r="J18" s="207">
        <f t="shared" si="1"/>
        <v>0</v>
      </c>
      <c r="K18" s="108"/>
      <c r="L18" s="208">
        <f t="shared" si="2"/>
        <v>0</v>
      </c>
    </row>
    <row r="19" spans="1:12" x14ac:dyDescent="0.25">
      <c r="A19" s="203" t="s">
        <v>216</v>
      </c>
      <c r="B19" s="204" t="s">
        <v>903</v>
      </c>
      <c r="C19" s="107">
        <f>SUMIF('5. Ruimtestaat'!A:A,_xlfn.CONCAT('8. Vloeronderhoud'!A19,'8. Vloeronderhoud'!B19),'5. Ruimtestaat'!N:N)</f>
        <v>857.99999999999989</v>
      </c>
      <c r="D19" s="205" t="s">
        <v>870</v>
      </c>
      <c r="E19" s="207">
        <f>IF(D19="Geen",0,VLOOKUP(D19,'4. Normen &amp; Tarieven'!$B$46:$C$50,2,0))</f>
        <v>0</v>
      </c>
      <c r="F19" s="207">
        <f t="shared" si="0"/>
        <v>0</v>
      </c>
      <c r="G19" s="108">
        <v>2</v>
      </c>
      <c r="H19" s="205" t="s">
        <v>905</v>
      </c>
      <c r="I19" s="207">
        <f>IF(H19="Geen",0,VLOOKUP(H19,'4. Normen &amp; Tarieven'!$B$46:$C$50,2,0))</f>
        <v>0</v>
      </c>
      <c r="J19" s="207">
        <f t="shared" si="1"/>
        <v>0</v>
      </c>
      <c r="K19" s="108">
        <v>1</v>
      </c>
      <c r="L19" s="208">
        <f t="shared" si="2"/>
        <v>0</v>
      </c>
    </row>
    <row r="20" spans="1:12" x14ac:dyDescent="0.25">
      <c r="A20" s="203" t="s">
        <v>216</v>
      </c>
      <c r="B20" s="204" t="s">
        <v>219</v>
      </c>
      <c r="C20" s="107">
        <f>SUMIF('5. Ruimtestaat'!A:A,_xlfn.CONCAT('8. Vloeronderhoud'!A20,'8. Vloeronderhoud'!B20),'5. Ruimtestaat'!N:N)</f>
        <v>85.9</v>
      </c>
      <c r="D20" s="205" t="s">
        <v>906</v>
      </c>
      <c r="E20" s="207">
        <f>IF(D20="Geen",0,VLOOKUP(D20,'4. Normen &amp; Tarieven'!$B$46:$C$50,2,0))</f>
        <v>0</v>
      </c>
      <c r="F20" s="207">
        <f t="shared" si="0"/>
        <v>0</v>
      </c>
      <c r="G20" s="108">
        <v>2</v>
      </c>
      <c r="H20" s="205" t="s">
        <v>913</v>
      </c>
      <c r="I20" s="207">
        <f>IF(H20="Geen",0,VLOOKUP(H20,'4. Normen &amp; Tarieven'!$B$46:$C$50,2,0))</f>
        <v>0</v>
      </c>
      <c r="J20" s="207">
        <f t="shared" si="1"/>
        <v>0</v>
      </c>
      <c r="K20" s="108"/>
      <c r="L20" s="208">
        <f t="shared" si="2"/>
        <v>0</v>
      </c>
    </row>
    <row r="21" spans="1:12" x14ac:dyDescent="0.25">
      <c r="A21" s="203" t="s">
        <v>229</v>
      </c>
      <c r="B21" s="204" t="s">
        <v>902</v>
      </c>
      <c r="C21" s="107">
        <f>SUMIF('5. Ruimtestaat'!A:A,_xlfn.CONCAT('8. Vloeronderhoud'!A21,'8. Vloeronderhoud'!B21),'5. Ruimtestaat'!N:N)</f>
        <v>72</v>
      </c>
      <c r="D21" s="205" t="s">
        <v>904</v>
      </c>
      <c r="E21" s="207">
        <f>IF(D21="Geen",0,VLOOKUP(D21,'4. Normen &amp; Tarieven'!$B$46:$C$50,2,0))</f>
        <v>0</v>
      </c>
      <c r="F21" s="207">
        <f t="shared" si="0"/>
        <v>0</v>
      </c>
      <c r="G21" s="108">
        <v>2</v>
      </c>
      <c r="H21" s="205" t="s">
        <v>913</v>
      </c>
      <c r="I21" s="207">
        <f>IF(H21="Geen",0,VLOOKUP(H21,'4. Normen &amp; Tarieven'!$B$46:$C$50,2,0))</f>
        <v>0</v>
      </c>
      <c r="J21" s="207">
        <f t="shared" si="1"/>
        <v>0</v>
      </c>
      <c r="K21" s="108"/>
      <c r="L21" s="208">
        <f t="shared" si="2"/>
        <v>0</v>
      </c>
    </row>
    <row r="22" spans="1:12" x14ac:dyDescent="0.25">
      <c r="A22" s="203" t="s">
        <v>229</v>
      </c>
      <c r="B22" s="204" t="s">
        <v>14</v>
      </c>
      <c r="C22" s="107">
        <f>SUMIF('5. Ruimtestaat'!A:A,_xlfn.CONCAT('8. Vloeronderhoud'!A22,'8. Vloeronderhoud'!B22),'5. Ruimtestaat'!N:N)</f>
        <v>91.6</v>
      </c>
      <c r="D22" s="205" t="s">
        <v>912</v>
      </c>
      <c r="E22" s="207">
        <f>IF(D22="Geen",0,VLOOKUP(D22,'4. Normen &amp; Tarieven'!$B$46:$C$50,2,0))</f>
        <v>0</v>
      </c>
      <c r="F22" s="207">
        <f t="shared" si="0"/>
        <v>0</v>
      </c>
      <c r="G22" s="108">
        <v>1</v>
      </c>
      <c r="H22" s="205" t="s">
        <v>913</v>
      </c>
      <c r="I22" s="207">
        <f>IF(H22="Geen",0,VLOOKUP(H22,'4. Normen &amp; Tarieven'!$B$46:$C$50,2,0))</f>
        <v>0</v>
      </c>
      <c r="J22" s="207">
        <f t="shared" si="1"/>
        <v>0</v>
      </c>
      <c r="K22" s="108"/>
      <c r="L22" s="208">
        <f t="shared" si="2"/>
        <v>0</v>
      </c>
    </row>
    <row r="23" spans="1:12" x14ac:dyDescent="0.25">
      <c r="A23" s="203" t="s">
        <v>229</v>
      </c>
      <c r="B23" s="204" t="s">
        <v>903</v>
      </c>
      <c r="C23" s="107">
        <f>SUMIF('5. Ruimtestaat'!A:A,_xlfn.CONCAT('8. Vloeronderhoud'!A23,'8. Vloeronderhoud'!B23),'5. Ruimtestaat'!N:N)</f>
        <v>1073.1000000000004</v>
      </c>
      <c r="D23" s="205" t="s">
        <v>870</v>
      </c>
      <c r="E23" s="207">
        <f>IF(D23="Geen",0,VLOOKUP(D23,'4. Normen &amp; Tarieven'!$B$46:$C$50,2,0))</f>
        <v>0</v>
      </c>
      <c r="F23" s="207">
        <f t="shared" si="0"/>
        <v>0</v>
      </c>
      <c r="G23" s="108">
        <v>2</v>
      </c>
      <c r="H23" s="205" t="s">
        <v>905</v>
      </c>
      <c r="I23" s="207">
        <f>IF(H23="Geen",0,VLOOKUP(H23,'4. Normen &amp; Tarieven'!$B$46:$C$50,2,0))</f>
        <v>0</v>
      </c>
      <c r="J23" s="207">
        <f t="shared" si="1"/>
        <v>0</v>
      </c>
      <c r="K23" s="108">
        <v>1</v>
      </c>
      <c r="L23" s="208">
        <f t="shared" si="2"/>
        <v>0</v>
      </c>
    </row>
    <row r="24" spans="1:12" x14ac:dyDescent="0.25">
      <c r="A24" s="203" t="s">
        <v>229</v>
      </c>
      <c r="B24" s="204" t="s">
        <v>219</v>
      </c>
      <c r="C24" s="107">
        <f>SUMIF('5. Ruimtestaat'!A:A,_xlfn.CONCAT('8. Vloeronderhoud'!A24,'8. Vloeronderhoud'!B24),'5. Ruimtestaat'!N:N)</f>
        <v>84.3</v>
      </c>
      <c r="D24" s="205" t="s">
        <v>906</v>
      </c>
      <c r="E24" s="207">
        <f>IF(D24="Geen",0,VLOOKUP(D24,'4. Normen &amp; Tarieven'!$B$46:$C$50,2,0))</f>
        <v>0</v>
      </c>
      <c r="F24" s="207">
        <f t="shared" si="0"/>
        <v>0</v>
      </c>
      <c r="G24" s="108">
        <v>2</v>
      </c>
      <c r="H24" s="205" t="s">
        <v>913</v>
      </c>
      <c r="I24" s="207">
        <f>IF(H24="Geen",0,VLOOKUP(H24,'4. Normen &amp; Tarieven'!$B$46:$C$50,2,0))</f>
        <v>0</v>
      </c>
      <c r="J24" s="207">
        <f t="shared" si="1"/>
        <v>0</v>
      </c>
      <c r="K24" s="108"/>
      <c r="L24" s="208">
        <f t="shared" si="2"/>
        <v>0</v>
      </c>
    </row>
    <row r="25" spans="1:12" x14ac:dyDescent="0.25">
      <c r="A25" s="203" t="s">
        <v>231</v>
      </c>
      <c r="B25" s="204" t="s">
        <v>902</v>
      </c>
      <c r="C25" s="107">
        <f>SUMIF('5. Ruimtestaat'!A:A,_xlfn.CONCAT('8. Vloeronderhoud'!A25,'8. Vloeronderhoud'!B25),'5. Ruimtestaat'!N:N)</f>
        <v>99.5</v>
      </c>
      <c r="D25" s="205" t="s">
        <v>904</v>
      </c>
      <c r="E25" s="207">
        <f>IF(D25="Geen",0,VLOOKUP(D25,'4. Normen &amp; Tarieven'!$B$46:$C$50,2,0))</f>
        <v>0</v>
      </c>
      <c r="F25" s="207">
        <f t="shared" si="0"/>
        <v>0</v>
      </c>
      <c r="G25" s="108">
        <v>2</v>
      </c>
      <c r="H25" s="205" t="s">
        <v>913</v>
      </c>
      <c r="I25" s="207">
        <f>IF(H25="Geen",0,VLOOKUP(H25,'4. Normen &amp; Tarieven'!$B$46:$C$50,2,0))</f>
        <v>0</v>
      </c>
      <c r="J25" s="207">
        <f t="shared" si="1"/>
        <v>0</v>
      </c>
      <c r="K25" s="108"/>
      <c r="L25" s="208">
        <f t="shared" si="2"/>
        <v>0</v>
      </c>
    </row>
    <row r="26" spans="1:12" x14ac:dyDescent="0.25">
      <c r="A26" s="203" t="s">
        <v>231</v>
      </c>
      <c r="B26" s="204" t="s">
        <v>14</v>
      </c>
      <c r="C26" s="107">
        <f>SUMIF('5. Ruimtestaat'!A:A,_xlfn.CONCAT('8. Vloeronderhoud'!A26,'8. Vloeronderhoud'!B26),'5. Ruimtestaat'!N:N)</f>
        <v>682.4</v>
      </c>
      <c r="D26" s="205" t="s">
        <v>912</v>
      </c>
      <c r="E26" s="207">
        <f>IF(D26="Geen",0,VLOOKUP(D26,'4. Normen &amp; Tarieven'!$B$46:$C$50,2,0))</f>
        <v>0</v>
      </c>
      <c r="F26" s="207">
        <f t="shared" si="0"/>
        <v>0</v>
      </c>
      <c r="G26" s="108">
        <v>1</v>
      </c>
      <c r="H26" s="205" t="s">
        <v>913</v>
      </c>
      <c r="I26" s="207">
        <f>IF(H26="Geen",0,VLOOKUP(H26,'4. Normen &amp; Tarieven'!$B$46:$C$50,2,0))</f>
        <v>0</v>
      </c>
      <c r="J26" s="207">
        <f t="shared" si="1"/>
        <v>0</v>
      </c>
      <c r="K26" s="108"/>
      <c r="L26" s="208">
        <f t="shared" si="2"/>
        <v>0</v>
      </c>
    </row>
    <row r="27" spans="1:12" x14ac:dyDescent="0.25">
      <c r="A27" s="203" t="s">
        <v>231</v>
      </c>
      <c r="B27" s="204" t="s">
        <v>903</v>
      </c>
      <c r="C27" s="107">
        <f>SUMIF('5. Ruimtestaat'!A:A,_xlfn.CONCAT('8. Vloeronderhoud'!A27,'8. Vloeronderhoud'!B27),'5. Ruimtestaat'!N:N)</f>
        <v>227.4</v>
      </c>
      <c r="D27" s="205" t="s">
        <v>870</v>
      </c>
      <c r="E27" s="207">
        <f>IF(D27="Geen",0,VLOOKUP(D27,'4. Normen &amp; Tarieven'!$B$46:$C$50,2,0))</f>
        <v>0</v>
      </c>
      <c r="F27" s="207">
        <f t="shared" si="0"/>
        <v>0</v>
      </c>
      <c r="G27" s="108">
        <v>2</v>
      </c>
      <c r="H27" s="205" t="s">
        <v>905</v>
      </c>
      <c r="I27" s="207">
        <f>IF(H27="Geen",0,VLOOKUP(H27,'4. Normen &amp; Tarieven'!$B$46:$C$50,2,0))</f>
        <v>0</v>
      </c>
      <c r="J27" s="207">
        <f t="shared" si="1"/>
        <v>0</v>
      </c>
      <c r="K27" s="108">
        <v>1</v>
      </c>
      <c r="L27" s="208">
        <f t="shared" si="2"/>
        <v>0</v>
      </c>
    </row>
    <row r="28" spans="1:12" x14ac:dyDescent="0.25">
      <c r="A28" s="203" t="s">
        <v>233</v>
      </c>
      <c r="B28" s="204" t="s">
        <v>902</v>
      </c>
      <c r="C28" s="107">
        <f>SUMIF('5. Ruimtestaat'!A:A,_xlfn.CONCAT('8. Vloeronderhoud'!A28,'8. Vloeronderhoud'!B28),'5. Ruimtestaat'!N:N)</f>
        <v>79.3</v>
      </c>
      <c r="D28" s="205" t="s">
        <v>904</v>
      </c>
      <c r="E28" s="207">
        <f>IF(D28="Geen",0,VLOOKUP(D28,'4. Normen &amp; Tarieven'!$B$46:$C$50,2,0))</f>
        <v>0</v>
      </c>
      <c r="F28" s="207">
        <f t="shared" si="0"/>
        <v>0</v>
      </c>
      <c r="G28" s="108">
        <v>2</v>
      </c>
      <c r="H28" s="205" t="s">
        <v>913</v>
      </c>
      <c r="I28" s="207">
        <f>IF(H28="Geen",0,VLOOKUP(H28,'4. Normen &amp; Tarieven'!$B$46:$C$50,2,0))</f>
        <v>0</v>
      </c>
      <c r="J28" s="207">
        <f t="shared" si="1"/>
        <v>0</v>
      </c>
      <c r="K28" s="108"/>
      <c r="L28" s="208">
        <f t="shared" si="2"/>
        <v>0</v>
      </c>
    </row>
    <row r="29" spans="1:12" x14ac:dyDescent="0.25">
      <c r="A29" s="203" t="s">
        <v>233</v>
      </c>
      <c r="B29" s="204" t="s">
        <v>903</v>
      </c>
      <c r="C29" s="107">
        <f>SUMIF('5. Ruimtestaat'!A:A,_xlfn.CONCAT('8. Vloeronderhoud'!A29,'8. Vloeronderhoud'!B29),'5. Ruimtestaat'!N:N)</f>
        <v>1115.9000000000001</v>
      </c>
      <c r="D29" s="205" t="s">
        <v>870</v>
      </c>
      <c r="E29" s="207">
        <f>IF(D29="Geen",0,VLOOKUP(D29,'4. Normen &amp; Tarieven'!$B$46:$C$50,2,0))</f>
        <v>0</v>
      </c>
      <c r="F29" s="207">
        <f t="shared" si="0"/>
        <v>0</v>
      </c>
      <c r="G29" s="108">
        <v>2</v>
      </c>
      <c r="H29" s="205" t="s">
        <v>905</v>
      </c>
      <c r="I29" s="207">
        <f>IF(H29="Geen",0,VLOOKUP(H29,'4. Normen &amp; Tarieven'!$B$46:$C$50,2,0))</f>
        <v>0</v>
      </c>
      <c r="J29" s="207">
        <f t="shared" si="1"/>
        <v>0</v>
      </c>
      <c r="K29" s="108">
        <v>1</v>
      </c>
      <c r="L29" s="208">
        <f t="shared" si="2"/>
        <v>0</v>
      </c>
    </row>
    <row r="30" spans="1:12" x14ac:dyDescent="0.25">
      <c r="A30" s="203" t="s">
        <v>233</v>
      </c>
      <c r="B30" s="204" t="s">
        <v>14</v>
      </c>
      <c r="C30" s="107">
        <f>SUMIF('5. Ruimtestaat'!A:A,_xlfn.CONCAT('8. Vloeronderhoud'!A30,'8. Vloeronderhoud'!B30),'5. Ruimtestaat'!N:N)</f>
        <v>70</v>
      </c>
      <c r="D30" s="205" t="s">
        <v>912</v>
      </c>
      <c r="E30" s="207">
        <f>IF(D30="Geen",0,VLOOKUP(D30,'4. Normen &amp; Tarieven'!$B$46:$C$50,2,0))</f>
        <v>0</v>
      </c>
      <c r="F30" s="207">
        <f t="shared" si="0"/>
        <v>0</v>
      </c>
      <c r="G30" s="108">
        <v>1</v>
      </c>
      <c r="H30" s="205" t="s">
        <v>913</v>
      </c>
      <c r="I30" s="207">
        <f>IF(H30="Geen",0,VLOOKUP(H30,'4. Normen &amp; Tarieven'!$B$46:$C$50,2,0))</f>
        <v>0</v>
      </c>
      <c r="J30" s="207">
        <f t="shared" si="1"/>
        <v>0</v>
      </c>
      <c r="K30" s="108"/>
      <c r="L30" s="208">
        <f t="shared" si="2"/>
        <v>0</v>
      </c>
    </row>
    <row r="31" spans="1:12" x14ac:dyDescent="0.25">
      <c r="A31" s="203" t="s">
        <v>233</v>
      </c>
      <c r="B31" s="204" t="s">
        <v>219</v>
      </c>
      <c r="C31" s="107">
        <f>SUMIF('5. Ruimtestaat'!A:A,_xlfn.CONCAT('8. Vloeronderhoud'!A31,'8. Vloeronderhoud'!B31),'5. Ruimtestaat'!N:N)</f>
        <v>84</v>
      </c>
      <c r="D31" s="205" t="s">
        <v>906</v>
      </c>
      <c r="E31" s="207">
        <f>IF(D31="Geen",0,VLOOKUP(D31,'4. Normen &amp; Tarieven'!$B$46:$C$50,2,0))</f>
        <v>0</v>
      </c>
      <c r="F31" s="207">
        <f t="shared" si="0"/>
        <v>0</v>
      </c>
      <c r="G31" s="108">
        <v>2</v>
      </c>
      <c r="H31" s="205" t="s">
        <v>913</v>
      </c>
      <c r="I31" s="207">
        <f>IF(H31="Geen",0,VLOOKUP(H31,'4. Normen &amp; Tarieven'!$B$46:$C$50,2,0))</f>
        <v>0</v>
      </c>
      <c r="J31" s="207">
        <f t="shared" si="1"/>
        <v>0</v>
      </c>
      <c r="K31" s="108"/>
      <c r="L31" s="208">
        <f t="shared" si="2"/>
        <v>0</v>
      </c>
    </row>
    <row r="32" spans="1:12" x14ac:dyDescent="0.25">
      <c r="A32" s="203" t="s">
        <v>242</v>
      </c>
      <c r="B32" s="204" t="s">
        <v>902</v>
      </c>
      <c r="C32" s="107">
        <f>SUMIF('5. Ruimtestaat'!A:A,_xlfn.CONCAT('8. Vloeronderhoud'!A32,'8. Vloeronderhoud'!B32),'5. Ruimtestaat'!N:N)</f>
        <v>1356.7500000000005</v>
      </c>
      <c r="D32" s="205" t="s">
        <v>904</v>
      </c>
      <c r="E32" s="207">
        <f>IF(D32="Geen",0,VLOOKUP(D32,'4. Normen &amp; Tarieven'!$B$46:$C$50,2,0))</f>
        <v>0</v>
      </c>
      <c r="F32" s="207">
        <f t="shared" si="0"/>
        <v>0</v>
      </c>
      <c r="G32" s="108">
        <v>2</v>
      </c>
      <c r="H32" s="205" t="s">
        <v>913</v>
      </c>
      <c r="I32" s="207">
        <f>IF(H32="Geen",0,VLOOKUP(H32,'4. Normen &amp; Tarieven'!$B$46:$C$50,2,0))</f>
        <v>0</v>
      </c>
      <c r="J32" s="207">
        <f t="shared" si="1"/>
        <v>0</v>
      </c>
      <c r="K32" s="108"/>
      <c r="L32" s="208">
        <f t="shared" si="2"/>
        <v>0</v>
      </c>
    </row>
    <row r="33" spans="1:12" x14ac:dyDescent="0.25">
      <c r="A33" s="203" t="s">
        <v>333</v>
      </c>
      <c r="B33" s="204" t="s">
        <v>902</v>
      </c>
      <c r="C33" s="107">
        <f>SUMIF('5. Ruimtestaat'!A:A,_xlfn.CONCAT('8. Vloeronderhoud'!A33,'8. Vloeronderhoud'!B33),'5. Ruimtestaat'!N:N)</f>
        <v>60.3</v>
      </c>
      <c r="D33" s="205" t="s">
        <v>904</v>
      </c>
      <c r="E33" s="207">
        <f>IF(D33="Geen",0,VLOOKUP(D33,'4. Normen &amp; Tarieven'!$B$46:$C$50,2,0))</f>
        <v>0</v>
      </c>
      <c r="F33" s="207">
        <f t="shared" si="0"/>
        <v>0</v>
      </c>
      <c r="G33" s="108">
        <v>2</v>
      </c>
      <c r="H33" s="205" t="s">
        <v>913</v>
      </c>
      <c r="I33" s="207">
        <f>IF(H33="Geen",0,VLOOKUP(H33,'4. Normen &amp; Tarieven'!$B$46:$C$50,2,0))</f>
        <v>0</v>
      </c>
      <c r="J33" s="207">
        <f t="shared" si="1"/>
        <v>0</v>
      </c>
      <c r="K33" s="108"/>
      <c r="L33" s="208">
        <f t="shared" si="2"/>
        <v>0</v>
      </c>
    </row>
    <row r="34" spans="1:12" x14ac:dyDescent="0.25">
      <c r="A34" s="203" t="s">
        <v>333</v>
      </c>
      <c r="B34" s="204" t="s">
        <v>14</v>
      </c>
      <c r="C34" s="107">
        <f>SUMIF('5. Ruimtestaat'!A:A,_xlfn.CONCAT('8. Vloeronderhoud'!A34,'8. Vloeronderhoud'!B34),'5. Ruimtestaat'!N:N)</f>
        <v>96.7</v>
      </c>
      <c r="D34" s="205" t="s">
        <v>912</v>
      </c>
      <c r="E34" s="207">
        <f>IF(D34="Geen",0,VLOOKUP(D34,'4. Normen &amp; Tarieven'!$B$46:$C$50,2,0))</f>
        <v>0</v>
      </c>
      <c r="F34" s="207">
        <f t="shared" si="0"/>
        <v>0</v>
      </c>
      <c r="G34" s="108">
        <v>1</v>
      </c>
      <c r="H34" s="205" t="s">
        <v>913</v>
      </c>
      <c r="I34" s="207">
        <f>IF(H34="Geen",0,VLOOKUP(H34,'4. Normen &amp; Tarieven'!$B$46:$C$50,2,0))</f>
        <v>0</v>
      </c>
      <c r="J34" s="207">
        <f t="shared" si="1"/>
        <v>0</v>
      </c>
      <c r="K34" s="108"/>
      <c r="L34" s="208">
        <f t="shared" si="2"/>
        <v>0</v>
      </c>
    </row>
    <row r="35" spans="1:12" x14ac:dyDescent="0.25">
      <c r="A35" s="203" t="s">
        <v>333</v>
      </c>
      <c r="B35" s="204" t="s">
        <v>903</v>
      </c>
      <c r="C35" s="107">
        <f>SUMIF('5. Ruimtestaat'!A:A,_xlfn.CONCAT('8. Vloeronderhoud'!A35,'8. Vloeronderhoud'!B35),'5. Ruimtestaat'!N:N)</f>
        <v>763.6</v>
      </c>
      <c r="D35" s="205" t="s">
        <v>870</v>
      </c>
      <c r="E35" s="207">
        <f>IF(D35="Geen",0,VLOOKUP(D35,'4. Normen &amp; Tarieven'!$B$46:$C$50,2,0))</f>
        <v>0</v>
      </c>
      <c r="F35" s="207">
        <f t="shared" si="0"/>
        <v>0</v>
      </c>
      <c r="G35" s="108">
        <v>2</v>
      </c>
      <c r="H35" s="205" t="s">
        <v>905</v>
      </c>
      <c r="I35" s="207">
        <f>IF(H35="Geen",0,VLOOKUP(H35,'4. Normen &amp; Tarieven'!$B$46:$C$50,2,0))</f>
        <v>0</v>
      </c>
      <c r="J35" s="207">
        <f t="shared" si="1"/>
        <v>0</v>
      </c>
      <c r="K35" s="108">
        <v>1</v>
      </c>
      <c r="L35" s="208">
        <f t="shared" si="2"/>
        <v>0</v>
      </c>
    </row>
    <row r="36" spans="1:12" x14ac:dyDescent="0.25">
      <c r="A36" s="203" t="s">
        <v>352</v>
      </c>
      <c r="B36" s="204" t="s">
        <v>902</v>
      </c>
      <c r="C36" s="107">
        <f>SUMIF('5. Ruimtestaat'!A:A,_xlfn.CONCAT('8. Vloeronderhoud'!A36,'8. Vloeronderhoud'!B36),'5. Ruimtestaat'!N:N)</f>
        <v>90.899999999999991</v>
      </c>
      <c r="D36" s="205" t="s">
        <v>904</v>
      </c>
      <c r="E36" s="207">
        <f>IF(D36="Geen",0,VLOOKUP(D36,'4. Normen &amp; Tarieven'!$B$46:$C$50,2,0))</f>
        <v>0</v>
      </c>
      <c r="F36" s="207">
        <f t="shared" si="0"/>
        <v>0</v>
      </c>
      <c r="G36" s="108">
        <v>2</v>
      </c>
      <c r="H36" s="205" t="s">
        <v>913</v>
      </c>
      <c r="I36" s="207">
        <f>IF(H36="Geen",0,VLOOKUP(H36,'4. Normen &amp; Tarieven'!$B$46:$C$50,2,0))</f>
        <v>0</v>
      </c>
      <c r="J36" s="207">
        <f t="shared" si="1"/>
        <v>0</v>
      </c>
      <c r="K36" s="108"/>
      <c r="L36" s="208">
        <f t="shared" si="2"/>
        <v>0</v>
      </c>
    </row>
    <row r="37" spans="1:12" x14ac:dyDescent="0.25">
      <c r="A37" s="203" t="s">
        <v>352</v>
      </c>
      <c r="B37" s="204" t="s">
        <v>14</v>
      </c>
      <c r="C37" s="107">
        <f>SUMIF('5. Ruimtestaat'!A:A,_xlfn.CONCAT('8. Vloeronderhoud'!A37,'8. Vloeronderhoud'!B37),'5. Ruimtestaat'!N:N)</f>
        <v>15.6</v>
      </c>
      <c r="D37" s="205" t="s">
        <v>912</v>
      </c>
      <c r="E37" s="207">
        <f>IF(D37="Geen",0,VLOOKUP(D37,'4. Normen &amp; Tarieven'!$B$46:$C$50,2,0))</f>
        <v>0</v>
      </c>
      <c r="F37" s="207">
        <f t="shared" si="0"/>
        <v>0</v>
      </c>
      <c r="G37" s="108">
        <v>1</v>
      </c>
      <c r="H37" s="205" t="s">
        <v>913</v>
      </c>
      <c r="I37" s="207">
        <f>IF(H37="Geen",0,VLOOKUP(H37,'4. Normen &amp; Tarieven'!$B$46:$C$50,2,0))</f>
        <v>0</v>
      </c>
      <c r="J37" s="207">
        <f t="shared" si="1"/>
        <v>0</v>
      </c>
      <c r="K37" s="108"/>
      <c r="L37" s="208">
        <f t="shared" si="2"/>
        <v>0</v>
      </c>
    </row>
    <row r="38" spans="1:12" x14ac:dyDescent="0.25">
      <c r="A38" s="203" t="s">
        <v>352</v>
      </c>
      <c r="B38" s="204" t="s">
        <v>903</v>
      </c>
      <c r="C38" s="107">
        <f>SUMIF('5. Ruimtestaat'!A:A,_xlfn.CONCAT('8. Vloeronderhoud'!A38,'8. Vloeronderhoud'!B38),'5. Ruimtestaat'!N:N)</f>
        <v>1439.9999999999995</v>
      </c>
      <c r="D38" s="205" t="s">
        <v>870</v>
      </c>
      <c r="E38" s="207">
        <f>IF(D38="Geen",0,VLOOKUP(D38,'4. Normen &amp; Tarieven'!$B$46:$C$50,2,0))</f>
        <v>0</v>
      </c>
      <c r="F38" s="207">
        <f t="shared" si="0"/>
        <v>0</v>
      </c>
      <c r="G38" s="108">
        <v>2</v>
      </c>
      <c r="H38" s="205" t="s">
        <v>905</v>
      </c>
      <c r="I38" s="207">
        <f>IF(H38="Geen",0,VLOOKUP(H38,'4. Normen &amp; Tarieven'!$B$46:$C$50,2,0))</f>
        <v>0</v>
      </c>
      <c r="J38" s="207">
        <f t="shared" si="1"/>
        <v>0</v>
      </c>
      <c r="K38" s="108">
        <v>1</v>
      </c>
      <c r="L38" s="208">
        <f t="shared" si="2"/>
        <v>0</v>
      </c>
    </row>
    <row r="39" spans="1:12" x14ac:dyDescent="0.25">
      <c r="A39" s="203" t="s">
        <v>352</v>
      </c>
      <c r="B39" s="204" t="s">
        <v>219</v>
      </c>
      <c r="C39" s="107">
        <f>SUMIF('5. Ruimtestaat'!A:A,_xlfn.CONCAT('8. Vloeronderhoud'!A39,'8. Vloeronderhoud'!B39),'5. Ruimtestaat'!N:N)</f>
        <v>82.4</v>
      </c>
      <c r="D39" s="205" t="s">
        <v>906</v>
      </c>
      <c r="E39" s="207">
        <f>IF(D39="Geen",0,VLOOKUP(D39,'4. Normen &amp; Tarieven'!$B$46:$C$50,2,0))</f>
        <v>0</v>
      </c>
      <c r="F39" s="207">
        <f t="shared" si="0"/>
        <v>0</v>
      </c>
      <c r="G39" s="108">
        <v>2</v>
      </c>
      <c r="H39" s="205" t="s">
        <v>913</v>
      </c>
      <c r="I39" s="207">
        <f>IF(H39="Geen",0,VLOOKUP(H39,'4. Normen &amp; Tarieven'!$B$46:$C$50,2,0))</f>
        <v>0</v>
      </c>
      <c r="J39" s="207">
        <f t="shared" si="1"/>
        <v>0</v>
      </c>
      <c r="K39" s="108"/>
      <c r="L39" s="208">
        <f t="shared" si="2"/>
        <v>0</v>
      </c>
    </row>
    <row r="40" spans="1:12" x14ac:dyDescent="0.25">
      <c r="A40" s="203" t="s">
        <v>367</v>
      </c>
      <c r="B40" s="204" t="s">
        <v>902</v>
      </c>
      <c r="C40" s="107">
        <f>SUMIF('5. Ruimtestaat'!A:A,_xlfn.CONCAT('8. Vloeronderhoud'!A40,'8. Vloeronderhoud'!B40),'5. Ruimtestaat'!N:N)</f>
        <v>366</v>
      </c>
      <c r="D40" s="205" t="s">
        <v>904</v>
      </c>
      <c r="E40" s="207">
        <f>IF(D40="Geen",0,VLOOKUP(D40,'4. Normen &amp; Tarieven'!$B$46:$C$50,2,0))</f>
        <v>0</v>
      </c>
      <c r="F40" s="207">
        <f t="shared" si="0"/>
        <v>0</v>
      </c>
      <c r="G40" s="108">
        <v>2</v>
      </c>
      <c r="H40" s="205" t="s">
        <v>913</v>
      </c>
      <c r="I40" s="207">
        <f>IF(H40="Geen",0,VLOOKUP(H40,'4. Normen &amp; Tarieven'!$B$46:$C$50,2,0))</f>
        <v>0</v>
      </c>
      <c r="J40" s="207">
        <f t="shared" si="1"/>
        <v>0</v>
      </c>
      <c r="K40" s="108"/>
      <c r="L40" s="208">
        <f t="shared" si="2"/>
        <v>0</v>
      </c>
    </row>
    <row r="41" spans="1:12" x14ac:dyDescent="0.25">
      <c r="A41" s="203" t="s">
        <v>367</v>
      </c>
      <c r="B41" s="204" t="s">
        <v>14</v>
      </c>
      <c r="C41" s="107">
        <f>SUMIF('5. Ruimtestaat'!A:A,_xlfn.CONCAT('8. Vloeronderhoud'!A41,'8. Vloeronderhoud'!B41),'5. Ruimtestaat'!N:N)</f>
        <v>18.100000000000001</v>
      </c>
      <c r="D41" s="205" t="s">
        <v>912</v>
      </c>
      <c r="E41" s="207">
        <f>IF(D41="Geen",0,VLOOKUP(D41,'4. Normen &amp; Tarieven'!$B$46:$C$50,2,0))</f>
        <v>0</v>
      </c>
      <c r="F41" s="207">
        <f t="shared" si="0"/>
        <v>0</v>
      </c>
      <c r="G41" s="108">
        <v>1</v>
      </c>
      <c r="H41" s="205" t="s">
        <v>913</v>
      </c>
      <c r="I41" s="207">
        <f>IF(H41="Geen",0,VLOOKUP(H41,'4. Normen &amp; Tarieven'!$B$46:$C$50,2,0))</f>
        <v>0</v>
      </c>
      <c r="J41" s="207">
        <f t="shared" si="1"/>
        <v>0</v>
      </c>
      <c r="K41" s="108"/>
      <c r="L41" s="208">
        <f t="shared" si="2"/>
        <v>0</v>
      </c>
    </row>
    <row r="42" spans="1:12" x14ac:dyDescent="0.25">
      <c r="A42" s="203" t="s">
        <v>367</v>
      </c>
      <c r="B42" s="204" t="s">
        <v>903</v>
      </c>
      <c r="C42" s="107">
        <f>SUMIF('5. Ruimtestaat'!A:A,_xlfn.CONCAT('8. Vloeronderhoud'!A42,'8. Vloeronderhoud'!B42),'5. Ruimtestaat'!N:N)</f>
        <v>759</v>
      </c>
      <c r="D42" s="205" t="s">
        <v>870</v>
      </c>
      <c r="E42" s="207">
        <f>IF(D42="Geen",0,VLOOKUP(D42,'4. Normen &amp; Tarieven'!$B$46:$C$50,2,0))</f>
        <v>0</v>
      </c>
      <c r="F42" s="207">
        <f t="shared" si="0"/>
        <v>0</v>
      </c>
      <c r="G42" s="108">
        <v>2</v>
      </c>
      <c r="H42" s="205" t="s">
        <v>905</v>
      </c>
      <c r="I42" s="207">
        <f>IF(H42="Geen",0,VLOOKUP(H42,'4. Normen &amp; Tarieven'!$B$46:$C$50,2,0))</f>
        <v>0</v>
      </c>
      <c r="J42" s="207">
        <f t="shared" si="1"/>
        <v>0</v>
      </c>
      <c r="K42" s="108">
        <v>1</v>
      </c>
      <c r="L42" s="208">
        <f t="shared" si="2"/>
        <v>0</v>
      </c>
    </row>
    <row r="43" spans="1:12" x14ac:dyDescent="0.25">
      <c r="A43" s="203" t="s">
        <v>367</v>
      </c>
      <c r="B43" s="204" t="s">
        <v>219</v>
      </c>
      <c r="C43" s="107">
        <f>SUMIF('5. Ruimtestaat'!A:A,_xlfn.CONCAT('8. Vloeronderhoud'!A43,'8. Vloeronderhoud'!B43),'5. Ruimtestaat'!N:N)</f>
        <v>68</v>
      </c>
      <c r="D43" s="205" t="s">
        <v>906</v>
      </c>
      <c r="E43" s="207">
        <f>IF(D43="Geen",0,VLOOKUP(D43,'4. Normen &amp; Tarieven'!$B$46:$C$50,2,0))</f>
        <v>0</v>
      </c>
      <c r="F43" s="207">
        <f t="shared" si="0"/>
        <v>0</v>
      </c>
      <c r="G43" s="108">
        <v>2</v>
      </c>
      <c r="H43" s="205" t="s">
        <v>913</v>
      </c>
      <c r="I43" s="207">
        <f>IF(H43="Geen",0,VLOOKUP(H43,'4. Normen &amp; Tarieven'!$B$46:$C$50,2,0))</f>
        <v>0</v>
      </c>
      <c r="J43" s="207">
        <f t="shared" si="1"/>
        <v>0</v>
      </c>
      <c r="K43" s="108"/>
      <c r="L43" s="208">
        <f t="shared" si="2"/>
        <v>0</v>
      </c>
    </row>
    <row r="44" spans="1:12" x14ac:dyDescent="0.25">
      <c r="A44" s="206" t="s">
        <v>374</v>
      </c>
      <c r="B44" s="204" t="s">
        <v>902</v>
      </c>
      <c r="C44" s="107">
        <f>SUMIF('5. Ruimtestaat'!A:A,_xlfn.CONCAT('8. Vloeronderhoud'!A44,'8. Vloeronderhoud'!B44),'5. Ruimtestaat'!N:N)</f>
        <v>58</v>
      </c>
      <c r="D44" s="205" t="s">
        <v>904</v>
      </c>
      <c r="E44" s="207">
        <f>IF(D44="Geen",0,VLOOKUP(D44,'4. Normen &amp; Tarieven'!$B$46:$C$50,2,0))</f>
        <v>0</v>
      </c>
      <c r="F44" s="207">
        <f t="shared" si="0"/>
        <v>0</v>
      </c>
      <c r="G44" s="108">
        <v>2</v>
      </c>
      <c r="H44" s="205" t="s">
        <v>913</v>
      </c>
      <c r="I44" s="207">
        <f>IF(H44="Geen",0,VLOOKUP(H44,'4. Normen &amp; Tarieven'!$B$46:$C$50,2,0))</f>
        <v>0</v>
      </c>
      <c r="J44" s="207">
        <f t="shared" si="1"/>
        <v>0</v>
      </c>
      <c r="K44" s="108"/>
      <c r="L44" s="208">
        <f t="shared" si="2"/>
        <v>0</v>
      </c>
    </row>
    <row r="45" spans="1:12" x14ac:dyDescent="0.25">
      <c r="A45" s="206" t="s">
        <v>374</v>
      </c>
      <c r="B45" s="204" t="s">
        <v>14</v>
      </c>
      <c r="C45" s="107">
        <f>SUMIF('5. Ruimtestaat'!A:A,_xlfn.CONCAT('8. Vloeronderhoud'!A45,'8. Vloeronderhoud'!B45),'5. Ruimtestaat'!N:N)</f>
        <v>4.2</v>
      </c>
      <c r="D45" s="205" t="s">
        <v>912</v>
      </c>
      <c r="E45" s="207">
        <f>IF(D45="Geen",0,VLOOKUP(D45,'4. Normen &amp; Tarieven'!$B$46:$C$50,2,0))</f>
        <v>0</v>
      </c>
      <c r="F45" s="207">
        <f t="shared" si="0"/>
        <v>0</v>
      </c>
      <c r="G45" s="108">
        <v>1</v>
      </c>
      <c r="H45" s="205" t="s">
        <v>913</v>
      </c>
      <c r="I45" s="207">
        <f>IF(H45="Geen",0,VLOOKUP(H45,'4. Normen &amp; Tarieven'!$B$46:$C$50,2,0))</f>
        <v>0</v>
      </c>
      <c r="J45" s="207">
        <f t="shared" si="1"/>
        <v>0</v>
      </c>
      <c r="K45" s="108"/>
      <c r="L45" s="208">
        <f t="shared" si="2"/>
        <v>0</v>
      </c>
    </row>
    <row r="46" spans="1:12" x14ac:dyDescent="0.25">
      <c r="A46" s="206" t="s">
        <v>374</v>
      </c>
      <c r="B46" s="204" t="s">
        <v>903</v>
      </c>
      <c r="C46" s="107">
        <f>SUMIF('5. Ruimtestaat'!A:A,_xlfn.CONCAT('8. Vloeronderhoud'!A46,'8. Vloeronderhoud'!B46),'5. Ruimtestaat'!N:N)</f>
        <v>398.09999999999991</v>
      </c>
      <c r="D46" s="205" t="s">
        <v>870</v>
      </c>
      <c r="E46" s="207">
        <f>IF(D46="Geen",0,VLOOKUP(D46,'4. Normen &amp; Tarieven'!$B$46:$C$50,2,0))</f>
        <v>0</v>
      </c>
      <c r="F46" s="207">
        <f t="shared" si="0"/>
        <v>0</v>
      </c>
      <c r="G46" s="108">
        <v>2</v>
      </c>
      <c r="H46" s="205" t="s">
        <v>905</v>
      </c>
      <c r="I46" s="207">
        <f>IF(H46="Geen",0,VLOOKUP(H46,'4. Normen &amp; Tarieven'!$B$46:$C$50,2,0))</f>
        <v>0</v>
      </c>
      <c r="J46" s="207">
        <f t="shared" si="1"/>
        <v>0</v>
      </c>
      <c r="K46" s="108">
        <v>1</v>
      </c>
      <c r="L46" s="208">
        <f t="shared" si="2"/>
        <v>0</v>
      </c>
    </row>
    <row r="47" spans="1:12" x14ac:dyDescent="0.25">
      <c r="A47" s="206" t="s">
        <v>381</v>
      </c>
      <c r="B47" s="204" t="s">
        <v>902</v>
      </c>
      <c r="C47" s="107">
        <f>SUMIF('5. Ruimtestaat'!A:A,_xlfn.CONCAT('8. Vloeronderhoud'!A47,'8. Vloeronderhoud'!B47),'5. Ruimtestaat'!N:N)</f>
        <v>55.400000000000006</v>
      </c>
      <c r="D47" s="205" t="s">
        <v>904</v>
      </c>
      <c r="E47" s="207">
        <f>IF(D47="Geen",0,VLOOKUP(D47,'4. Normen &amp; Tarieven'!$B$46:$C$50,2,0))</f>
        <v>0</v>
      </c>
      <c r="F47" s="207">
        <f t="shared" si="0"/>
        <v>0</v>
      </c>
      <c r="G47" s="108">
        <v>2</v>
      </c>
      <c r="H47" s="205" t="s">
        <v>913</v>
      </c>
      <c r="I47" s="207">
        <f>IF(H47="Geen",0,VLOOKUP(H47,'4. Normen &amp; Tarieven'!$B$46:$C$50,2,0))</f>
        <v>0</v>
      </c>
      <c r="J47" s="207">
        <f t="shared" si="1"/>
        <v>0</v>
      </c>
      <c r="K47" s="108"/>
      <c r="L47" s="208">
        <f t="shared" si="2"/>
        <v>0</v>
      </c>
    </row>
    <row r="48" spans="1:12" x14ac:dyDescent="0.25">
      <c r="A48" s="206" t="s">
        <v>381</v>
      </c>
      <c r="B48" s="204" t="s">
        <v>903</v>
      </c>
      <c r="C48" s="107">
        <f>SUMIF('5. Ruimtestaat'!A:A,_xlfn.CONCAT('8. Vloeronderhoud'!A48,'8. Vloeronderhoud'!B48),'5. Ruimtestaat'!N:N)</f>
        <v>448.7</v>
      </c>
      <c r="D48" s="205" t="s">
        <v>870</v>
      </c>
      <c r="E48" s="207">
        <f>IF(D48="Geen",0,VLOOKUP(D48,'4. Normen &amp; Tarieven'!$B$46:$C$50,2,0))</f>
        <v>0</v>
      </c>
      <c r="F48" s="207">
        <f t="shared" si="0"/>
        <v>0</v>
      </c>
      <c r="G48" s="108">
        <v>2</v>
      </c>
      <c r="H48" s="205" t="s">
        <v>905</v>
      </c>
      <c r="I48" s="207">
        <f>IF(H48="Geen",0,VLOOKUP(H48,'4. Normen &amp; Tarieven'!$B$46:$C$50,2,0))</f>
        <v>0</v>
      </c>
      <c r="J48" s="207">
        <f t="shared" si="1"/>
        <v>0</v>
      </c>
      <c r="K48" s="108">
        <v>1</v>
      </c>
      <c r="L48" s="208">
        <f t="shared" si="2"/>
        <v>0</v>
      </c>
    </row>
    <row r="49" spans="1:12" x14ac:dyDescent="0.25">
      <c r="A49" s="206" t="s">
        <v>381</v>
      </c>
      <c r="B49" s="204" t="s">
        <v>14</v>
      </c>
      <c r="C49" s="107">
        <f>SUMIF('5. Ruimtestaat'!A:A,_xlfn.CONCAT('8. Vloeronderhoud'!A49,'8. Vloeronderhoud'!B49),'5. Ruimtestaat'!N:N)</f>
        <v>107.69999999999999</v>
      </c>
      <c r="D49" s="205" t="s">
        <v>912</v>
      </c>
      <c r="E49" s="207">
        <f>IF(D49="Geen",0,VLOOKUP(D49,'4. Normen &amp; Tarieven'!$B$46:$C$50,2,0))</f>
        <v>0</v>
      </c>
      <c r="F49" s="207">
        <f t="shared" si="0"/>
        <v>0</v>
      </c>
      <c r="G49" s="108">
        <v>1</v>
      </c>
      <c r="H49" s="205" t="s">
        <v>913</v>
      </c>
      <c r="I49" s="207">
        <f>IF(H49="Geen",0,VLOOKUP(H49,'4. Normen &amp; Tarieven'!$B$46:$C$50,2,0))</f>
        <v>0</v>
      </c>
      <c r="J49" s="207">
        <f t="shared" si="1"/>
        <v>0</v>
      </c>
      <c r="K49" s="108"/>
      <c r="L49" s="208">
        <f t="shared" si="2"/>
        <v>0</v>
      </c>
    </row>
    <row r="50" spans="1:12" x14ac:dyDescent="0.25">
      <c r="A50" s="206" t="s">
        <v>381</v>
      </c>
      <c r="B50" s="204" t="s">
        <v>219</v>
      </c>
      <c r="C50" s="107">
        <f>SUMIF('5. Ruimtestaat'!A:A,_xlfn.CONCAT('8. Vloeronderhoud'!A50,'8. Vloeronderhoud'!B50),'5. Ruimtestaat'!N:N)</f>
        <v>80.900000000000006</v>
      </c>
      <c r="D50" s="205" t="s">
        <v>906</v>
      </c>
      <c r="E50" s="207">
        <f>IF(D50="Geen",0,VLOOKUP(D50,'4. Normen &amp; Tarieven'!$B$46:$C$50,2,0))</f>
        <v>0</v>
      </c>
      <c r="F50" s="207">
        <f t="shared" si="0"/>
        <v>0</v>
      </c>
      <c r="G50" s="108">
        <v>2</v>
      </c>
      <c r="H50" s="205" t="s">
        <v>913</v>
      </c>
      <c r="I50" s="207">
        <f>IF(H50="Geen",0,VLOOKUP(H50,'4. Normen &amp; Tarieven'!$B$46:$C$50,2,0))</f>
        <v>0</v>
      </c>
      <c r="J50" s="207">
        <f t="shared" si="1"/>
        <v>0</v>
      </c>
      <c r="K50" s="108"/>
      <c r="L50" s="208">
        <f t="shared" si="2"/>
        <v>0</v>
      </c>
    </row>
    <row r="51" spans="1:12" x14ac:dyDescent="0.25">
      <c r="A51" s="203" t="s">
        <v>383</v>
      </c>
      <c r="B51" s="204" t="s">
        <v>902</v>
      </c>
      <c r="C51" s="107">
        <f>SUMIF('5. Ruimtestaat'!A:A,_xlfn.CONCAT('8. Vloeronderhoud'!A51,'8. Vloeronderhoud'!B51),'5. Ruimtestaat'!N:N)</f>
        <v>72</v>
      </c>
      <c r="D51" s="205" t="s">
        <v>904</v>
      </c>
      <c r="E51" s="207">
        <f>IF(D51="Geen",0,VLOOKUP(D51,'4. Normen &amp; Tarieven'!$B$46:$C$50,2,0))</f>
        <v>0</v>
      </c>
      <c r="F51" s="207">
        <f t="shared" si="0"/>
        <v>0</v>
      </c>
      <c r="G51" s="108">
        <v>2</v>
      </c>
      <c r="H51" s="205" t="s">
        <v>913</v>
      </c>
      <c r="I51" s="207">
        <f>IF(H51="Geen",0,VLOOKUP(H51,'4. Normen &amp; Tarieven'!$B$46:$C$50,2,0))</f>
        <v>0</v>
      </c>
      <c r="J51" s="207">
        <f t="shared" si="1"/>
        <v>0</v>
      </c>
      <c r="K51" s="108"/>
      <c r="L51" s="208">
        <f t="shared" si="2"/>
        <v>0</v>
      </c>
    </row>
    <row r="52" spans="1:12" x14ac:dyDescent="0.25">
      <c r="A52" s="203" t="s">
        <v>383</v>
      </c>
      <c r="B52" s="204" t="s">
        <v>903</v>
      </c>
      <c r="C52" s="107">
        <f>SUMIF('5. Ruimtestaat'!A:A,_xlfn.CONCAT('8. Vloeronderhoud'!A52,'8. Vloeronderhoud'!B52),'5. Ruimtestaat'!N:N)</f>
        <v>666.40000000000009</v>
      </c>
      <c r="D52" s="205" t="s">
        <v>870</v>
      </c>
      <c r="E52" s="207">
        <f>IF(D52="Geen",0,VLOOKUP(D52,'4. Normen &amp; Tarieven'!$B$46:$C$50,2,0))</f>
        <v>0</v>
      </c>
      <c r="F52" s="207">
        <f t="shared" si="0"/>
        <v>0</v>
      </c>
      <c r="G52" s="108">
        <v>2</v>
      </c>
      <c r="H52" s="205" t="s">
        <v>905</v>
      </c>
      <c r="I52" s="207">
        <f>IF(H52="Geen",0,VLOOKUP(H52,'4. Normen &amp; Tarieven'!$B$46:$C$50,2,0))</f>
        <v>0</v>
      </c>
      <c r="J52" s="207">
        <f t="shared" si="1"/>
        <v>0</v>
      </c>
      <c r="K52" s="108">
        <v>1</v>
      </c>
      <c r="L52" s="208">
        <f t="shared" si="2"/>
        <v>0</v>
      </c>
    </row>
    <row r="53" spans="1:12" x14ac:dyDescent="0.25">
      <c r="A53" s="203" t="s">
        <v>383</v>
      </c>
      <c r="B53" s="204" t="s">
        <v>14</v>
      </c>
      <c r="C53" s="107">
        <f>SUMIF('5. Ruimtestaat'!A:A,_xlfn.CONCAT('8. Vloeronderhoud'!A53,'8. Vloeronderhoud'!B53),'5. Ruimtestaat'!N:N)</f>
        <v>47</v>
      </c>
      <c r="D53" s="205" t="s">
        <v>912</v>
      </c>
      <c r="E53" s="207">
        <f>IF(D53="Geen",0,VLOOKUP(D53,'4. Normen &amp; Tarieven'!$B$46:$C$50,2,0))</f>
        <v>0</v>
      </c>
      <c r="F53" s="207">
        <f t="shared" si="0"/>
        <v>0</v>
      </c>
      <c r="G53" s="108">
        <v>1</v>
      </c>
      <c r="H53" s="205" t="s">
        <v>913</v>
      </c>
      <c r="I53" s="207">
        <f>IF(H53="Geen",0,VLOOKUP(H53,'4. Normen &amp; Tarieven'!$B$46:$C$50,2,0))</f>
        <v>0</v>
      </c>
      <c r="J53" s="207">
        <f t="shared" si="1"/>
        <v>0</v>
      </c>
      <c r="K53" s="108"/>
      <c r="L53" s="208">
        <f t="shared" si="2"/>
        <v>0</v>
      </c>
    </row>
    <row r="54" spans="1:12" x14ac:dyDescent="0.25">
      <c r="A54" s="203" t="s">
        <v>383</v>
      </c>
      <c r="B54" s="204" t="s">
        <v>219</v>
      </c>
      <c r="C54" s="107">
        <f>SUMIF('5. Ruimtestaat'!A:A,_xlfn.CONCAT('8. Vloeronderhoud'!A54,'8. Vloeronderhoud'!B54),'5. Ruimtestaat'!N:N)</f>
        <v>84.1</v>
      </c>
      <c r="D54" s="205" t="s">
        <v>906</v>
      </c>
      <c r="E54" s="207">
        <f>IF(D54="Geen",0,VLOOKUP(D54,'4. Normen &amp; Tarieven'!$B$46:$C$50,2,0))</f>
        <v>0</v>
      </c>
      <c r="F54" s="207">
        <f t="shared" si="0"/>
        <v>0</v>
      </c>
      <c r="G54" s="108">
        <v>2</v>
      </c>
      <c r="H54" s="205" t="s">
        <v>913</v>
      </c>
      <c r="I54" s="207">
        <f>IF(H54="Geen",0,VLOOKUP(H54,'4. Normen &amp; Tarieven'!$B$46:$C$50,2,0))</f>
        <v>0</v>
      </c>
      <c r="J54" s="207">
        <f t="shared" si="1"/>
        <v>0</v>
      </c>
      <c r="K54" s="108"/>
      <c r="L54" s="208">
        <f t="shared" si="2"/>
        <v>0</v>
      </c>
    </row>
    <row r="55" spans="1:12" x14ac:dyDescent="0.25">
      <c r="A55" s="203" t="s">
        <v>396</v>
      </c>
      <c r="B55" s="204" t="s">
        <v>902</v>
      </c>
      <c r="C55" s="107">
        <f>SUMIF('5. Ruimtestaat'!A:A,_xlfn.CONCAT('8. Vloeronderhoud'!A55,'8. Vloeronderhoud'!B55),'5. Ruimtestaat'!N:N)</f>
        <v>1189.1000000000001</v>
      </c>
      <c r="D55" s="205" t="s">
        <v>904</v>
      </c>
      <c r="E55" s="207">
        <f>IF(D55="Geen",0,VLOOKUP(D55,'4. Normen &amp; Tarieven'!$B$46:$C$50,2,0))</f>
        <v>0</v>
      </c>
      <c r="F55" s="207">
        <f t="shared" si="0"/>
        <v>0</v>
      </c>
      <c r="G55" s="108">
        <v>2</v>
      </c>
      <c r="H55" s="205" t="s">
        <v>913</v>
      </c>
      <c r="I55" s="207">
        <f>IF(H55="Geen",0,VLOOKUP(H55,'4. Normen &amp; Tarieven'!$B$46:$C$50,2,0))</f>
        <v>0</v>
      </c>
      <c r="J55" s="207">
        <f t="shared" si="1"/>
        <v>0</v>
      </c>
      <c r="K55" s="108"/>
      <c r="L55" s="208">
        <f t="shared" si="2"/>
        <v>0</v>
      </c>
    </row>
    <row r="56" spans="1:12" x14ac:dyDescent="0.25">
      <c r="A56" s="203" t="s">
        <v>396</v>
      </c>
      <c r="B56" s="204" t="s">
        <v>14</v>
      </c>
      <c r="C56" s="107">
        <f>SUMIF('5. Ruimtestaat'!A:A,_xlfn.CONCAT('8. Vloeronderhoud'!A56,'8. Vloeronderhoud'!B56),'5. Ruimtestaat'!N:N)</f>
        <v>90.86999999999999</v>
      </c>
      <c r="D56" s="205" t="s">
        <v>912</v>
      </c>
      <c r="E56" s="207">
        <f>IF(D56="Geen",0,VLOOKUP(D56,'4. Normen &amp; Tarieven'!$B$46:$C$50,2,0))</f>
        <v>0</v>
      </c>
      <c r="F56" s="207">
        <f t="shared" si="0"/>
        <v>0</v>
      </c>
      <c r="G56" s="108">
        <v>1</v>
      </c>
      <c r="H56" s="205" t="s">
        <v>913</v>
      </c>
      <c r="I56" s="207">
        <f>IF(H56="Geen",0,VLOOKUP(H56,'4. Normen &amp; Tarieven'!$B$46:$C$50,2,0))</f>
        <v>0</v>
      </c>
      <c r="J56" s="207">
        <f t="shared" si="1"/>
        <v>0</v>
      </c>
      <c r="K56" s="108"/>
      <c r="L56" s="208">
        <f t="shared" si="2"/>
        <v>0</v>
      </c>
    </row>
    <row r="57" spans="1:12" x14ac:dyDescent="0.25">
      <c r="A57" s="203" t="s">
        <v>396</v>
      </c>
      <c r="B57" s="204" t="s">
        <v>219</v>
      </c>
      <c r="C57" s="107">
        <f>SUMIF('5. Ruimtestaat'!A:A,_xlfn.CONCAT('8. Vloeronderhoud'!A57,'8. Vloeronderhoud'!B57),'5. Ruimtestaat'!N:N)</f>
        <v>80.599999999999994</v>
      </c>
      <c r="D57" s="205" t="s">
        <v>906</v>
      </c>
      <c r="E57" s="207">
        <f>IF(D57="Geen",0,VLOOKUP(D57,'4. Normen &amp; Tarieven'!$B$46:$C$50,2,0))</f>
        <v>0</v>
      </c>
      <c r="F57" s="207">
        <f t="shared" si="0"/>
        <v>0</v>
      </c>
      <c r="G57" s="108">
        <v>2</v>
      </c>
      <c r="H57" s="205" t="s">
        <v>913</v>
      </c>
      <c r="I57" s="207">
        <f>IF(H57="Geen",0,VLOOKUP(H57,'4. Normen &amp; Tarieven'!$B$46:$C$50,2,0))</f>
        <v>0</v>
      </c>
      <c r="J57" s="207">
        <f t="shared" si="1"/>
        <v>0</v>
      </c>
      <c r="K57" s="108"/>
      <c r="L57" s="208">
        <f t="shared" si="2"/>
        <v>0</v>
      </c>
    </row>
    <row r="58" spans="1:12" x14ac:dyDescent="0.25">
      <c r="A58" s="203" t="s">
        <v>404</v>
      </c>
      <c r="B58" s="204" t="s">
        <v>14</v>
      </c>
      <c r="C58" s="107">
        <f>SUMIF('5. Ruimtestaat'!A:A,_xlfn.CONCAT('8. Vloeronderhoud'!A58,'8. Vloeronderhoud'!B58),'5. Ruimtestaat'!N:N)</f>
        <v>20.7</v>
      </c>
      <c r="D58" s="205" t="s">
        <v>912</v>
      </c>
      <c r="E58" s="207">
        <f>IF(D58="Geen",0,VLOOKUP(D58,'4. Normen &amp; Tarieven'!$B$46:$C$50,2,0))</f>
        <v>0</v>
      </c>
      <c r="F58" s="207">
        <f t="shared" si="0"/>
        <v>0</v>
      </c>
      <c r="G58" s="108">
        <v>1</v>
      </c>
      <c r="H58" s="205" t="s">
        <v>913</v>
      </c>
      <c r="I58" s="207">
        <f>IF(H58="Geen",0,VLOOKUP(H58,'4. Normen &amp; Tarieven'!$B$46:$C$50,2,0))</f>
        <v>0</v>
      </c>
      <c r="J58" s="207">
        <f t="shared" si="1"/>
        <v>0</v>
      </c>
      <c r="K58" s="108"/>
      <c r="L58" s="208">
        <f t="shared" si="2"/>
        <v>0</v>
      </c>
    </row>
    <row r="59" spans="1:12" x14ac:dyDescent="0.25">
      <c r="A59" s="203" t="s">
        <v>404</v>
      </c>
      <c r="B59" s="204" t="s">
        <v>903</v>
      </c>
      <c r="C59" s="107">
        <f>SUMIF('5. Ruimtestaat'!A:A,_xlfn.CONCAT('8. Vloeronderhoud'!A59,'8. Vloeronderhoud'!B59),'5. Ruimtestaat'!N:N)</f>
        <v>733.2</v>
      </c>
      <c r="D59" s="205" t="s">
        <v>870</v>
      </c>
      <c r="E59" s="207">
        <f>IF(D59="Geen",0,VLOOKUP(D59,'4. Normen &amp; Tarieven'!$B$46:$C$50,2,0))</f>
        <v>0</v>
      </c>
      <c r="F59" s="207">
        <f t="shared" si="0"/>
        <v>0</v>
      </c>
      <c r="G59" s="108">
        <v>2</v>
      </c>
      <c r="H59" s="205" t="s">
        <v>905</v>
      </c>
      <c r="I59" s="207">
        <f>IF(H59="Geen",0,VLOOKUP(H59,'4. Normen &amp; Tarieven'!$B$46:$C$50,2,0))</f>
        <v>0</v>
      </c>
      <c r="J59" s="207">
        <f t="shared" si="1"/>
        <v>0</v>
      </c>
      <c r="K59" s="108">
        <v>1</v>
      </c>
      <c r="L59" s="208">
        <f t="shared" si="2"/>
        <v>0</v>
      </c>
    </row>
    <row r="60" spans="1:12" x14ac:dyDescent="0.25">
      <c r="A60" s="203" t="s">
        <v>404</v>
      </c>
      <c r="B60" s="204" t="s">
        <v>902</v>
      </c>
      <c r="C60" s="107">
        <f>SUMIF('5. Ruimtestaat'!A:A,_xlfn.CONCAT('8. Vloeronderhoud'!A60,'8. Vloeronderhoud'!B60),'5. Ruimtestaat'!N:N)</f>
        <v>80.800000000000011</v>
      </c>
      <c r="D60" s="205" t="s">
        <v>904</v>
      </c>
      <c r="E60" s="207">
        <f>IF(D60="Geen",0,VLOOKUP(D60,'4. Normen &amp; Tarieven'!$B$46:$C$50,2,0))</f>
        <v>0</v>
      </c>
      <c r="F60" s="207">
        <f t="shared" si="0"/>
        <v>0</v>
      </c>
      <c r="G60" s="108">
        <v>2</v>
      </c>
      <c r="H60" s="205" t="s">
        <v>913</v>
      </c>
      <c r="I60" s="207">
        <f>IF(H60="Geen",0,VLOOKUP(H60,'4. Normen &amp; Tarieven'!$B$46:$C$50,2,0))</f>
        <v>0</v>
      </c>
      <c r="J60" s="207">
        <f t="shared" si="1"/>
        <v>0</v>
      </c>
      <c r="K60" s="108"/>
      <c r="L60" s="208">
        <f t="shared" si="2"/>
        <v>0</v>
      </c>
    </row>
    <row r="61" spans="1:12" x14ac:dyDescent="0.25">
      <c r="A61" s="203" t="s">
        <v>404</v>
      </c>
      <c r="B61" s="204" t="s">
        <v>219</v>
      </c>
      <c r="C61" s="107">
        <f>SUMIF('5. Ruimtestaat'!A:A,_xlfn.CONCAT('8. Vloeronderhoud'!A61,'8. Vloeronderhoud'!B61),'5. Ruimtestaat'!N:N)</f>
        <v>94.9</v>
      </c>
      <c r="D61" s="205" t="s">
        <v>906</v>
      </c>
      <c r="E61" s="207">
        <f>IF(D61="Geen",0,VLOOKUP(D61,'4. Normen &amp; Tarieven'!$B$46:$C$50,2,0))</f>
        <v>0</v>
      </c>
      <c r="F61" s="207">
        <f t="shared" si="0"/>
        <v>0</v>
      </c>
      <c r="G61" s="108">
        <v>2</v>
      </c>
      <c r="H61" s="205" t="s">
        <v>913</v>
      </c>
      <c r="I61" s="207">
        <f>IF(H61="Geen",0,VLOOKUP(H61,'4. Normen &amp; Tarieven'!$B$46:$C$50,2,0))</f>
        <v>0</v>
      </c>
      <c r="J61" s="207">
        <f t="shared" si="1"/>
        <v>0</v>
      </c>
      <c r="K61" s="108"/>
      <c r="L61" s="208">
        <f t="shared" si="2"/>
        <v>0</v>
      </c>
    </row>
    <row r="62" spans="1:12" x14ac:dyDescent="0.25">
      <c r="A62" s="203" t="s">
        <v>413</v>
      </c>
      <c r="B62" s="204" t="s">
        <v>902</v>
      </c>
      <c r="C62" s="107">
        <f>SUMIF('5. Ruimtestaat'!A:A,_xlfn.CONCAT('8. Vloeronderhoud'!A62,'8. Vloeronderhoud'!B62),'5. Ruimtestaat'!N:N)</f>
        <v>373.43</v>
      </c>
      <c r="D62" s="205" t="s">
        <v>904</v>
      </c>
      <c r="E62" s="207">
        <f>IF(D62="Geen",0,VLOOKUP(D62,'4. Normen &amp; Tarieven'!$B$46:$C$50,2,0))</f>
        <v>0</v>
      </c>
      <c r="F62" s="207">
        <f t="shared" ref="F62:F89" si="3">E62*C62</f>
        <v>0</v>
      </c>
      <c r="G62" s="108">
        <v>2</v>
      </c>
      <c r="H62" s="205" t="s">
        <v>913</v>
      </c>
      <c r="I62" s="207">
        <f>IF(H62="Geen",0,VLOOKUP(H62,'4. Normen &amp; Tarieven'!$B$46:$C$50,2,0))</f>
        <v>0</v>
      </c>
      <c r="J62" s="207">
        <f t="shared" ref="J62:J89" si="4">I62*C62</f>
        <v>0</v>
      </c>
      <c r="K62" s="108"/>
      <c r="L62" s="208">
        <f t="shared" ref="L62:L89" si="5">(F62*G62)+(J62*K62)</f>
        <v>0</v>
      </c>
    </row>
    <row r="63" spans="1:12" x14ac:dyDescent="0.25">
      <c r="A63" s="203" t="s">
        <v>413</v>
      </c>
      <c r="B63" s="204" t="s">
        <v>903</v>
      </c>
      <c r="C63" s="107">
        <f>SUMIF('5. Ruimtestaat'!A:A,_xlfn.CONCAT('8. Vloeronderhoud'!A63,'8. Vloeronderhoud'!B63),'5. Ruimtestaat'!N:N)</f>
        <v>1088.31</v>
      </c>
      <c r="D63" s="205" t="s">
        <v>870</v>
      </c>
      <c r="E63" s="207">
        <f>IF(D63="Geen",0,VLOOKUP(D63,'4. Normen &amp; Tarieven'!$B$46:$C$50,2,0))</f>
        <v>0</v>
      </c>
      <c r="F63" s="207">
        <f t="shared" si="3"/>
        <v>0</v>
      </c>
      <c r="G63" s="108">
        <v>2</v>
      </c>
      <c r="H63" s="205" t="s">
        <v>905</v>
      </c>
      <c r="I63" s="207">
        <f>IF(H63="Geen",0,VLOOKUP(H63,'4. Normen &amp; Tarieven'!$B$46:$C$50,2,0))</f>
        <v>0</v>
      </c>
      <c r="J63" s="207">
        <f t="shared" si="4"/>
        <v>0</v>
      </c>
      <c r="K63" s="108">
        <v>1</v>
      </c>
      <c r="L63" s="208">
        <f t="shared" si="5"/>
        <v>0</v>
      </c>
    </row>
    <row r="64" spans="1:12" x14ac:dyDescent="0.25">
      <c r="A64" s="203" t="s">
        <v>413</v>
      </c>
      <c r="B64" s="204" t="s">
        <v>14</v>
      </c>
      <c r="C64" s="107">
        <f>SUMIF('5. Ruimtestaat'!A:A,_xlfn.CONCAT('8. Vloeronderhoud'!A64,'8. Vloeronderhoud'!B64),'5. Ruimtestaat'!N:N)</f>
        <v>13.440000000000001</v>
      </c>
      <c r="D64" s="205" t="s">
        <v>912</v>
      </c>
      <c r="E64" s="207">
        <f>IF(D64="Geen",0,VLOOKUP(D64,'4. Normen &amp; Tarieven'!$B$46:$C$50,2,0))</f>
        <v>0</v>
      </c>
      <c r="F64" s="207">
        <f t="shared" si="3"/>
        <v>0</v>
      </c>
      <c r="G64" s="108">
        <v>1</v>
      </c>
      <c r="H64" s="205" t="s">
        <v>913</v>
      </c>
      <c r="I64" s="207">
        <f>IF(H64="Geen",0,VLOOKUP(H64,'4. Normen &amp; Tarieven'!$B$46:$C$50,2,0))</f>
        <v>0</v>
      </c>
      <c r="J64" s="207">
        <f t="shared" si="4"/>
        <v>0</v>
      </c>
      <c r="K64" s="108"/>
      <c r="L64" s="208">
        <f t="shared" si="5"/>
        <v>0</v>
      </c>
    </row>
    <row r="65" spans="1:12" x14ac:dyDescent="0.25">
      <c r="A65" s="203" t="s">
        <v>421</v>
      </c>
      <c r="B65" s="204" t="s">
        <v>902</v>
      </c>
      <c r="C65" s="107">
        <f>SUMIF('5. Ruimtestaat'!A:A,_xlfn.CONCAT('8. Vloeronderhoud'!A65,'8. Vloeronderhoud'!B65),'5. Ruimtestaat'!N:N)</f>
        <v>39.700000000000003</v>
      </c>
      <c r="D65" s="205" t="s">
        <v>904</v>
      </c>
      <c r="E65" s="207">
        <f>IF(D65="Geen",0,VLOOKUP(D65,'4. Normen &amp; Tarieven'!$B$46:$C$50,2,0))</f>
        <v>0</v>
      </c>
      <c r="F65" s="207">
        <f t="shared" si="3"/>
        <v>0</v>
      </c>
      <c r="G65" s="108">
        <v>2</v>
      </c>
      <c r="H65" s="205" t="s">
        <v>913</v>
      </c>
      <c r="I65" s="207">
        <f>IF(H65="Geen",0,VLOOKUP(H65,'4. Normen &amp; Tarieven'!$B$46:$C$50,2,0))</f>
        <v>0</v>
      </c>
      <c r="J65" s="207">
        <f t="shared" si="4"/>
        <v>0</v>
      </c>
      <c r="K65" s="108"/>
      <c r="L65" s="208">
        <f t="shared" si="5"/>
        <v>0</v>
      </c>
    </row>
    <row r="66" spans="1:12" x14ac:dyDescent="0.25">
      <c r="A66" s="203" t="s">
        <v>421</v>
      </c>
      <c r="B66" s="204" t="s">
        <v>903</v>
      </c>
      <c r="C66" s="107">
        <f>SUMIF('5. Ruimtestaat'!A:A,_xlfn.CONCAT('8. Vloeronderhoud'!A66,'8. Vloeronderhoud'!B66),'5. Ruimtestaat'!N:N)</f>
        <v>173.4</v>
      </c>
      <c r="D66" s="205" t="s">
        <v>870</v>
      </c>
      <c r="E66" s="207">
        <f>IF(D66="Geen",0,VLOOKUP(D66,'4. Normen &amp; Tarieven'!$B$46:$C$50,2,0))</f>
        <v>0</v>
      </c>
      <c r="F66" s="207">
        <f t="shared" si="3"/>
        <v>0</v>
      </c>
      <c r="G66" s="108">
        <v>2</v>
      </c>
      <c r="H66" s="205" t="s">
        <v>905</v>
      </c>
      <c r="I66" s="207">
        <f>IF(H66="Geen",0,VLOOKUP(H66,'4. Normen &amp; Tarieven'!$B$46:$C$50,2,0))</f>
        <v>0</v>
      </c>
      <c r="J66" s="207">
        <f t="shared" si="4"/>
        <v>0</v>
      </c>
      <c r="K66" s="108">
        <v>1</v>
      </c>
      <c r="L66" s="208">
        <f t="shared" si="5"/>
        <v>0</v>
      </c>
    </row>
    <row r="67" spans="1:12" x14ac:dyDescent="0.25">
      <c r="A67" s="203" t="s">
        <v>421</v>
      </c>
      <c r="B67" s="204" t="s">
        <v>14</v>
      </c>
      <c r="C67" s="107">
        <f>SUMIF('5. Ruimtestaat'!A:A,_xlfn.CONCAT('8. Vloeronderhoud'!A67,'8. Vloeronderhoud'!B67),'5. Ruimtestaat'!N:N)</f>
        <v>7.7</v>
      </c>
      <c r="D67" s="205" t="s">
        <v>912</v>
      </c>
      <c r="E67" s="207">
        <f>IF(D67="Geen",0,VLOOKUP(D67,'4. Normen &amp; Tarieven'!$B$46:$C$50,2,0))</f>
        <v>0</v>
      </c>
      <c r="F67" s="207">
        <f t="shared" si="3"/>
        <v>0</v>
      </c>
      <c r="G67" s="108">
        <v>1</v>
      </c>
      <c r="H67" s="205" t="s">
        <v>913</v>
      </c>
      <c r="I67" s="207">
        <f>IF(H67="Geen",0,VLOOKUP(H67,'4. Normen &amp; Tarieven'!$B$46:$C$50,2,0))</f>
        <v>0</v>
      </c>
      <c r="J67" s="207">
        <f t="shared" si="4"/>
        <v>0</v>
      </c>
      <c r="K67" s="108"/>
      <c r="L67" s="208">
        <f t="shared" si="5"/>
        <v>0</v>
      </c>
    </row>
    <row r="68" spans="1:12" x14ac:dyDescent="0.25">
      <c r="A68" s="203" t="s">
        <v>926</v>
      </c>
      <c r="B68" s="204" t="s">
        <v>902</v>
      </c>
      <c r="C68" s="107">
        <f>SUMIF('5. Ruimtestaat'!A:A,_xlfn.CONCAT('8. Vloeronderhoud'!A68,'8. Vloeronderhoud'!B68),'5. Ruimtestaat'!N:N)</f>
        <v>60.400000000000006</v>
      </c>
      <c r="D68" s="205" t="s">
        <v>904</v>
      </c>
      <c r="E68" s="207">
        <f>IF(D68="Geen",0,VLOOKUP(D68,'4. Normen &amp; Tarieven'!$B$46:$C$50,2,0))</f>
        <v>0</v>
      </c>
      <c r="F68" s="207">
        <f t="shared" si="3"/>
        <v>0</v>
      </c>
      <c r="G68" s="108">
        <v>2</v>
      </c>
      <c r="H68" s="205" t="s">
        <v>913</v>
      </c>
      <c r="I68" s="207">
        <f>IF(H68="Geen",0,VLOOKUP(H68,'4. Normen &amp; Tarieven'!$B$46:$C$50,2,0))</f>
        <v>0</v>
      </c>
      <c r="J68" s="207">
        <f t="shared" si="4"/>
        <v>0</v>
      </c>
      <c r="K68" s="108"/>
      <c r="L68" s="208">
        <f t="shared" si="5"/>
        <v>0</v>
      </c>
    </row>
    <row r="69" spans="1:12" x14ac:dyDescent="0.25">
      <c r="A69" s="203" t="s">
        <v>926</v>
      </c>
      <c r="B69" s="204" t="s">
        <v>903</v>
      </c>
      <c r="C69" s="107">
        <f>SUMIF('5. Ruimtestaat'!A:A,_xlfn.CONCAT('8. Vloeronderhoud'!A69,'8. Vloeronderhoud'!B69),'5. Ruimtestaat'!N:N)</f>
        <v>1091.2</v>
      </c>
      <c r="D69" s="205" t="s">
        <v>870</v>
      </c>
      <c r="E69" s="207">
        <f>IF(D69="Geen",0,VLOOKUP(D69,'4. Normen &amp; Tarieven'!$B$46:$C$50,2,0))</f>
        <v>0</v>
      </c>
      <c r="F69" s="207">
        <f t="shared" si="3"/>
        <v>0</v>
      </c>
      <c r="G69" s="108">
        <v>2</v>
      </c>
      <c r="H69" s="205" t="s">
        <v>905</v>
      </c>
      <c r="I69" s="207">
        <f>IF(H69="Geen",0,VLOOKUP(H69,'4. Normen &amp; Tarieven'!$B$46:$C$50,2,0))</f>
        <v>0</v>
      </c>
      <c r="J69" s="207">
        <f t="shared" si="4"/>
        <v>0</v>
      </c>
      <c r="K69" s="108">
        <v>1</v>
      </c>
      <c r="L69" s="208">
        <f t="shared" si="5"/>
        <v>0</v>
      </c>
    </row>
    <row r="70" spans="1:12" x14ac:dyDescent="0.25">
      <c r="A70" s="203" t="s">
        <v>926</v>
      </c>
      <c r="B70" s="204" t="s">
        <v>219</v>
      </c>
      <c r="C70" s="107">
        <f>SUMIF('5. Ruimtestaat'!A:A,_xlfn.CONCAT('8. Vloeronderhoud'!A70,'8. Vloeronderhoud'!B70),'5. Ruimtestaat'!N:N)</f>
        <v>90.5</v>
      </c>
      <c r="D70" s="205" t="s">
        <v>906</v>
      </c>
      <c r="E70" s="207">
        <f>IF(D70="Geen",0,VLOOKUP(D70,'4. Normen &amp; Tarieven'!$B$46:$C$50,2,0))</f>
        <v>0</v>
      </c>
      <c r="F70" s="207">
        <f t="shared" si="3"/>
        <v>0</v>
      </c>
      <c r="G70" s="108">
        <v>2</v>
      </c>
      <c r="H70" s="205" t="s">
        <v>913</v>
      </c>
      <c r="I70" s="207">
        <f>IF(H70="Geen",0,VLOOKUP(H70,'4. Normen &amp; Tarieven'!$B$46:$C$50,2,0))</f>
        <v>0</v>
      </c>
      <c r="J70" s="207">
        <f t="shared" si="4"/>
        <v>0</v>
      </c>
      <c r="K70" s="108"/>
      <c r="L70" s="208">
        <f t="shared" si="5"/>
        <v>0</v>
      </c>
    </row>
    <row r="71" spans="1:12" x14ac:dyDescent="0.25">
      <c r="A71" s="203" t="s">
        <v>926</v>
      </c>
      <c r="B71" s="204" t="s">
        <v>14</v>
      </c>
      <c r="C71" s="107">
        <f>SUMIF('5. Ruimtestaat'!A:A,_xlfn.CONCAT('8. Vloeronderhoud'!A71,'8. Vloeronderhoud'!B71),'5. Ruimtestaat'!N:N)</f>
        <v>21.2</v>
      </c>
      <c r="D71" s="205" t="s">
        <v>912</v>
      </c>
      <c r="E71" s="207">
        <f>IF(D71="Geen",0,VLOOKUP(D71,'4. Normen &amp; Tarieven'!$B$46:$C$50,2,0))</f>
        <v>0</v>
      </c>
      <c r="F71" s="207">
        <f t="shared" si="3"/>
        <v>0</v>
      </c>
      <c r="G71" s="108">
        <v>1</v>
      </c>
      <c r="H71" s="205" t="s">
        <v>913</v>
      </c>
      <c r="I71" s="207">
        <f>IF(H71="Geen",0,VLOOKUP(H71,'4. Normen &amp; Tarieven'!$B$46:$C$50,2,0))</f>
        <v>0</v>
      </c>
      <c r="J71" s="207">
        <f t="shared" si="4"/>
        <v>0</v>
      </c>
      <c r="K71" s="108"/>
      <c r="L71" s="208">
        <f t="shared" si="5"/>
        <v>0</v>
      </c>
    </row>
    <row r="72" spans="1:12" x14ac:dyDescent="0.25">
      <c r="A72" s="203" t="s">
        <v>424</v>
      </c>
      <c r="B72" s="204" t="s">
        <v>902</v>
      </c>
      <c r="C72" s="107">
        <f>SUMIF('5. Ruimtestaat'!A:A,_xlfn.CONCAT('8. Vloeronderhoud'!A72,'8. Vloeronderhoud'!B72),'5. Ruimtestaat'!N:N)</f>
        <v>56.800000000000004</v>
      </c>
      <c r="D72" s="205" t="s">
        <v>904</v>
      </c>
      <c r="E72" s="207">
        <f>IF(D72="Geen",0,VLOOKUP(D72,'4. Normen &amp; Tarieven'!$B$46:$C$50,2,0))</f>
        <v>0</v>
      </c>
      <c r="F72" s="207">
        <f t="shared" si="3"/>
        <v>0</v>
      </c>
      <c r="G72" s="108">
        <v>2</v>
      </c>
      <c r="H72" s="205" t="s">
        <v>913</v>
      </c>
      <c r="I72" s="207">
        <f>IF(H72="Geen",0,VLOOKUP(H72,'4. Normen &amp; Tarieven'!$B$46:$C$50,2,0))</f>
        <v>0</v>
      </c>
      <c r="J72" s="207">
        <f t="shared" si="4"/>
        <v>0</v>
      </c>
      <c r="K72" s="108"/>
      <c r="L72" s="208">
        <f t="shared" si="5"/>
        <v>0</v>
      </c>
    </row>
    <row r="73" spans="1:12" x14ac:dyDescent="0.25">
      <c r="A73" s="203" t="s">
        <v>424</v>
      </c>
      <c r="B73" s="204" t="s">
        <v>14</v>
      </c>
      <c r="C73" s="107">
        <f>SUMIF('5. Ruimtestaat'!A:A,_xlfn.CONCAT('8. Vloeronderhoud'!A73,'8. Vloeronderhoud'!B73),'5. Ruimtestaat'!N:N)</f>
        <v>71.5</v>
      </c>
      <c r="D73" s="205" t="s">
        <v>912</v>
      </c>
      <c r="E73" s="207">
        <f>IF(D73="Geen",0,VLOOKUP(D73,'4. Normen &amp; Tarieven'!$B$46:$C$50,2,0))</f>
        <v>0</v>
      </c>
      <c r="F73" s="207">
        <f t="shared" si="3"/>
        <v>0</v>
      </c>
      <c r="G73" s="108">
        <v>1</v>
      </c>
      <c r="H73" s="205" t="s">
        <v>913</v>
      </c>
      <c r="I73" s="207">
        <f>IF(H73="Geen",0,VLOOKUP(H73,'4. Normen &amp; Tarieven'!$B$46:$C$50,2,0))</f>
        <v>0</v>
      </c>
      <c r="J73" s="207">
        <f t="shared" si="4"/>
        <v>0</v>
      </c>
      <c r="K73" s="108"/>
      <c r="L73" s="208">
        <f t="shared" si="5"/>
        <v>0</v>
      </c>
    </row>
    <row r="74" spans="1:12" x14ac:dyDescent="0.25">
      <c r="A74" s="203" t="s">
        <v>424</v>
      </c>
      <c r="B74" s="204" t="s">
        <v>903</v>
      </c>
      <c r="C74" s="107">
        <f>SUMIF('5. Ruimtestaat'!A:A,_xlfn.CONCAT('8. Vloeronderhoud'!A74,'8. Vloeronderhoud'!B74),'5. Ruimtestaat'!N:N)</f>
        <v>553.39999999999986</v>
      </c>
      <c r="D74" s="205" t="s">
        <v>870</v>
      </c>
      <c r="E74" s="207">
        <f>IF(D74="Geen",0,VLOOKUP(D74,'4. Normen &amp; Tarieven'!$B$46:$C$50,2,0))</f>
        <v>0</v>
      </c>
      <c r="F74" s="207">
        <f t="shared" si="3"/>
        <v>0</v>
      </c>
      <c r="G74" s="108">
        <v>2</v>
      </c>
      <c r="H74" s="205" t="s">
        <v>905</v>
      </c>
      <c r="I74" s="207">
        <f>IF(H74="Geen",0,VLOOKUP(H74,'4. Normen &amp; Tarieven'!$B$46:$C$50,2,0))</f>
        <v>0</v>
      </c>
      <c r="J74" s="207">
        <f t="shared" si="4"/>
        <v>0</v>
      </c>
      <c r="K74" s="108">
        <v>1</v>
      </c>
      <c r="L74" s="208">
        <f t="shared" si="5"/>
        <v>0</v>
      </c>
    </row>
    <row r="75" spans="1:12" x14ac:dyDescent="0.25">
      <c r="A75" s="203" t="s">
        <v>424</v>
      </c>
      <c r="B75" s="204" t="s">
        <v>219</v>
      </c>
      <c r="C75" s="107">
        <f>SUMIF('5. Ruimtestaat'!A:A,_xlfn.CONCAT('8. Vloeronderhoud'!A75,'8. Vloeronderhoud'!B75),'5. Ruimtestaat'!N:N)</f>
        <v>101.4</v>
      </c>
      <c r="D75" s="205" t="s">
        <v>906</v>
      </c>
      <c r="E75" s="207">
        <f>IF(D75="Geen",0,VLOOKUP(D75,'4. Normen &amp; Tarieven'!$B$46:$C$50,2,0))</f>
        <v>0</v>
      </c>
      <c r="F75" s="207">
        <f t="shared" si="3"/>
        <v>0</v>
      </c>
      <c r="G75" s="108">
        <v>2</v>
      </c>
      <c r="H75" s="205" t="s">
        <v>913</v>
      </c>
      <c r="I75" s="207">
        <f>IF(H75="Geen",0,VLOOKUP(H75,'4. Normen &amp; Tarieven'!$B$46:$C$50,2,0))</f>
        <v>0</v>
      </c>
      <c r="J75" s="207">
        <f t="shared" si="4"/>
        <v>0</v>
      </c>
      <c r="K75" s="108"/>
      <c r="L75" s="208">
        <f t="shared" si="5"/>
        <v>0</v>
      </c>
    </row>
    <row r="76" spans="1:12" x14ac:dyDescent="0.25">
      <c r="A76" s="203" t="s">
        <v>427</v>
      </c>
      <c r="B76" s="204" t="s">
        <v>902</v>
      </c>
      <c r="C76" s="107">
        <f>SUMIF('5. Ruimtestaat'!A:A,_xlfn.CONCAT('8. Vloeronderhoud'!A76,'8. Vloeronderhoud'!B76),'5. Ruimtestaat'!N:N)</f>
        <v>1791.6000000000001</v>
      </c>
      <c r="D76" s="205" t="s">
        <v>904</v>
      </c>
      <c r="E76" s="207">
        <f>IF(D76="Geen",0,VLOOKUP(D76,'4. Normen &amp; Tarieven'!$B$46:$C$50,2,0))</f>
        <v>0</v>
      </c>
      <c r="F76" s="207">
        <f t="shared" si="3"/>
        <v>0</v>
      </c>
      <c r="G76" s="108">
        <v>2</v>
      </c>
      <c r="H76" s="205" t="s">
        <v>913</v>
      </c>
      <c r="I76" s="207">
        <f>IF(H76="Geen",0,VLOOKUP(H76,'4. Normen &amp; Tarieven'!$B$46:$C$50,2,0))</f>
        <v>0</v>
      </c>
      <c r="J76" s="207">
        <f t="shared" si="4"/>
        <v>0</v>
      </c>
      <c r="K76" s="108"/>
      <c r="L76" s="208">
        <f t="shared" si="5"/>
        <v>0</v>
      </c>
    </row>
    <row r="77" spans="1:12" x14ac:dyDescent="0.25">
      <c r="A77" s="203" t="s">
        <v>427</v>
      </c>
      <c r="B77" s="204" t="s">
        <v>903</v>
      </c>
      <c r="C77" s="107">
        <f>SUMIF('5. Ruimtestaat'!A:A,_xlfn.CONCAT('8. Vloeronderhoud'!A77,'8. Vloeronderhoud'!B77),'5. Ruimtestaat'!N:N)</f>
        <v>1148.1999999999998</v>
      </c>
      <c r="D77" s="205" t="s">
        <v>870</v>
      </c>
      <c r="E77" s="207">
        <f>IF(D77="Geen",0,VLOOKUP(D77,'4. Normen &amp; Tarieven'!$B$46:$C$50,2,0))</f>
        <v>0</v>
      </c>
      <c r="F77" s="207">
        <f t="shared" si="3"/>
        <v>0</v>
      </c>
      <c r="G77" s="108">
        <v>2</v>
      </c>
      <c r="H77" s="205" t="s">
        <v>905</v>
      </c>
      <c r="I77" s="207">
        <f>IF(H77="Geen",0,VLOOKUP(H77,'4. Normen &amp; Tarieven'!$B$46:$C$50,2,0))</f>
        <v>0</v>
      </c>
      <c r="J77" s="207">
        <f t="shared" si="4"/>
        <v>0</v>
      </c>
      <c r="K77" s="108">
        <v>1</v>
      </c>
      <c r="L77" s="208">
        <f t="shared" si="5"/>
        <v>0</v>
      </c>
    </row>
    <row r="78" spans="1:12" x14ac:dyDescent="0.25">
      <c r="A78" s="203" t="s">
        <v>427</v>
      </c>
      <c r="B78" s="204" t="s">
        <v>14</v>
      </c>
      <c r="C78" s="107">
        <f>SUMIF('5. Ruimtestaat'!A:A,_xlfn.CONCAT('8. Vloeronderhoud'!A78,'8. Vloeronderhoud'!B78),'5. Ruimtestaat'!N:N)</f>
        <v>244.20000000000002</v>
      </c>
      <c r="D78" s="205" t="s">
        <v>912</v>
      </c>
      <c r="E78" s="207">
        <f>IF(D78="Geen",0,VLOOKUP(D78,'4. Normen &amp; Tarieven'!$B$46:$C$50,2,0))</f>
        <v>0</v>
      </c>
      <c r="F78" s="207">
        <f t="shared" si="3"/>
        <v>0</v>
      </c>
      <c r="G78" s="108">
        <v>1</v>
      </c>
      <c r="H78" s="205" t="s">
        <v>913</v>
      </c>
      <c r="I78" s="207">
        <f>IF(H78="Geen",0,VLOOKUP(H78,'4. Normen &amp; Tarieven'!$B$46:$C$50,2,0))</f>
        <v>0</v>
      </c>
      <c r="J78" s="207">
        <f t="shared" si="4"/>
        <v>0</v>
      </c>
      <c r="K78" s="108"/>
      <c r="L78" s="208">
        <f t="shared" si="5"/>
        <v>0</v>
      </c>
    </row>
    <row r="79" spans="1:12" x14ac:dyDescent="0.25">
      <c r="A79" s="203" t="s">
        <v>427</v>
      </c>
      <c r="B79" s="204" t="s">
        <v>219</v>
      </c>
      <c r="C79" s="107">
        <f>SUMIF('5. Ruimtestaat'!A:A,_xlfn.CONCAT('8. Vloeronderhoud'!A79,'8. Vloeronderhoud'!B79),'5. Ruimtestaat'!N:N)</f>
        <v>303.40000000000003</v>
      </c>
      <c r="D79" s="205" t="s">
        <v>906</v>
      </c>
      <c r="E79" s="207">
        <f>IF(D79="Geen",0,VLOOKUP(D79,'4. Normen &amp; Tarieven'!$B$46:$C$50,2,0))</f>
        <v>0</v>
      </c>
      <c r="F79" s="207">
        <f t="shared" si="3"/>
        <v>0</v>
      </c>
      <c r="G79" s="108">
        <v>2</v>
      </c>
      <c r="H79" s="205" t="s">
        <v>913</v>
      </c>
      <c r="I79" s="207">
        <f>IF(H79="Geen",0,VLOOKUP(H79,'4. Normen &amp; Tarieven'!$B$46:$C$50,2,0))</f>
        <v>0</v>
      </c>
      <c r="J79" s="207">
        <f t="shared" si="4"/>
        <v>0</v>
      </c>
      <c r="K79" s="108"/>
      <c r="L79" s="208">
        <f t="shared" si="5"/>
        <v>0</v>
      </c>
    </row>
    <row r="80" spans="1:12" x14ac:dyDescent="0.25">
      <c r="A80" s="203" t="s">
        <v>541</v>
      </c>
      <c r="B80" s="204" t="s">
        <v>902</v>
      </c>
      <c r="C80" s="107">
        <f>SUMIF('5. Ruimtestaat'!A:A,_xlfn.CONCAT('8. Vloeronderhoud'!A80,'8. Vloeronderhoud'!B80),'5. Ruimtestaat'!N:N)</f>
        <v>76.100000000000009</v>
      </c>
      <c r="D80" s="205" t="s">
        <v>904</v>
      </c>
      <c r="E80" s="207">
        <f>IF(D80="Geen",0,VLOOKUP(D80,'4. Normen &amp; Tarieven'!$B$46:$C$50,2,0))</f>
        <v>0</v>
      </c>
      <c r="F80" s="207">
        <f t="shared" si="3"/>
        <v>0</v>
      </c>
      <c r="G80" s="108">
        <v>2</v>
      </c>
      <c r="H80" s="205" t="s">
        <v>913</v>
      </c>
      <c r="I80" s="207">
        <f>IF(H80="Geen",0,VLOOKUP(H80,'4. Normen &amp; Tarieven'!$B$46:$C$50,2,0))</f>
        <v>0</v>
      </c>
      <c r="J80" s="207">
        <f t="shared" si="4"/>
        <v>0</v>
      </c>
      <c r="K80" s="108"/>
      <c r="L80" s="208">
        <f t="shared" si="5"/>
        <v>0</v>
      </c>
    </row>
    <row r="81" spans="1:12" x14ac:dyDescent="0.25">
      <c r="A81" s="203" t="s">
        <v>541</v>
      </c>
      <c r="B81" s="204" t="s">
        <v>14</v>
      </c>
      <c r="C81" s="107">
        <f>SUMIF('5. Ruimtestaat'!A:A,_xlfn.CONCAT('8. Vloeronderhoud'!A81,'8. Vloeronderhoud'!B81),'5. Ruimtestaat'!N:N)</f>
        <v>89.2</v>
      </c>
      <c r="D81" s="205" t="s">
        <v>912</v>
      </c>
      <c r="E81" s="207">
        <f>IF(D81="Geen",0,VLOOKUP(D81,'4. Normen &amp; Tarieven'!$B$46:$C$50,2,0))</f>
        <v>0</v>
      </c>
      <c r="F81" s="207">
        <f t="shared" si="3"/>
        <v>0</v>
      </c>
      <c r="G81" s="108">
        <v>1</v>
      </c>
      <c r="H81" s="205" t="s">
        <v>913</v>
      </c>
      <c r="I81" s="207">
        <f>IF(H81="Geen",0,VLOOKUP(H81,'4. Normen &amp; Tarieven'!$B$46:$C$50,2,0))</f>
        <v>0</v>
      </c>
      <c r="J81" s="207">
        <f t="shared" si="4"/>
        <v>0</v>
      </c>
      <c r="K81" s="108"/>
      <c r="L81" s="208">
        <f t="shared" si="5"/>
        <v>0</v>
      </c>
    </row>
    <row r="82" spans="1:12" x14ac:dyDescent="0.25">
      <c r="A82" s="203" t="s">
        <v>541</v>
      </c>
      <c r="B82" s="204" t="s">
        <v>903</v>
      </c>
      <c r="C82" s="107">
        <f>SUMIF('5. Ruimtestaat'!A:A,_xlfn.CONCAT('8. Vloeronderhoud'!A82,'8. Vloeronderhoud'!B82),'5. Ruimtestaat'!N:N)</f>
        <v>908</v>
      </c>
      <c r="D82" s="205" t="s">
        <v>870</v>
      </c>
      <c r="E82" s="207">
        <f>IF(D82="Geen",0,VLOOKUP(D82,'4. Normen &amp; Tarieven'!$B$46:$C$50,2,0))</f>
        <v>0</v>
      </c>
      <c r="F82" s="207">
        <f t="shared" si="3"/>
        <v>0</v>
      </c>
      <c r="G82" s="108">
        <v>2</v>
      </c>
      <c r="H82" s="205" t="s">
        <v>905</v>
      </c>
      <c r="I82" s="207">
        <f>IF(H82="Geen",0,VLOOKUP(H82,'4. Normen &amp; Tarieven'!$B$46:$C$50,2,0))</f>
        <v>0</v>
      </c>
      <c r="J82" s="207">
        <f t="shared" si="4"/>
        <v>0</v>
      </c>
      <c r="K82" s="108">
        <v>1</v>
      </c>
      <c r="L82" s="208">
        <f t="shared" si="5"/>
        <v>0</v>
      </c>
    </row>
    <row r="83" spans="1:12" x14ac:dyDescent="0.25">
      <c r="A83" s="203" t="s">
        <v>545</v>
      </c>
      <c r="B83" s="204" t="s">
        <v>902</v>
      </c>
      <c r="C83" s="107">
        <f>SUMIF('5. Ruimtestaat'!A:A,_xlfn.CONCAT('8. Vloeronderhoud'!A83,'8. Vloeronderhoud'!B83),'5. Ruimtestaat'!N:N)</f>
        <v>65</v>
      </c>
      <c r="D83" s="205" t="s">
        <v>904</v>
      </c>
      <c r="E83" s="207">
        <f>IF(D83="Geen",0,VLOOKUP(D83,'4. Normen &amp; Tarieven'!$B$46:$C$50,2,0))</f>
        <v>0</v>
      </c>
      <c r="F83" s="207">
        <f t="shared" si="3"/>
        <v>0</v>
      </c>
      <c r="G83" s="108">
        <v>2</v>
      </c>
      <c r="H83" s="205" t="s">
        <v>913</v>
      </c>
      <c r="I83" s="207">
        <f>IF(H83="Geen",0,VLOOKUP(H83,'4. Normen &amp; Tarieven'!$B$46:$C$50,2,0))</f>
        <v>0</v>
      </c>
      <c r="J83" s="207">
        <f t="shared" si="4"/>
        <v>0</v>
      </c>
      <c r="K83" s="108"/>
      <c r="L83" s="208">
        <f t="shared" si="5"/>
        <v>0</v>
      </c>
    </row>
    <row r="84" spans="1:12" x14ac:dyDescent="0.25">
      <c r="A84" s="203" t="s">
        <v>545</v>
      </c>
      <c r="B84" s="204" t="s">
        <v>14</v>
      </c>
      <c r="C84" s="107">
        <f>SUMIF('5. Ruimtestaat'!A:A,_xlfn.CONCAT('8. Vloeronderhoud'!A84,'8. Vloeronderhoud'!B84),'5. Ruimtestaat'!N:N)</f>
        <v>65.400000000000006</v>
      </c>
      <c r="D84" s="205" t="s">
        <v>912</v>
      </c>
      <c r="E84" s="207">
        <f>IF(D84="Geen",0,VLOOKUP(D84,'4. Normen &amp; Tarieven'!$B$46:$C$50,2,0))</f>
        <v>0</v>
      </c>
      <c r="F84" s="207">
        <f t="shared" si="3"/>
        <v>0</v>
      </c>
      <c r="G84" s="108">
        <v>1</v>
      </c>
      <c r="H84" s="205" t="s">
        <v>913</v>
      </c>
      <c r="I84" s="207">
        <f>IF(H84="Geen",0,VLOOKUP(H84,'4. Normen &amp; Tarieven'!$B$46:$C$50,2,0))</f>
        <v>0</v>
      </c>
      <c r="J84" s="207">
        <f t="shared" si="4"/>
        <v>0</v>
      </c>
      <c r="K84" s="108"/>
      <c r="L84" s="208">
        <f t="shared" si="5"/>
        <v>0</v>
      </c>
    </row>
    <row r="85" spans="1:12" x14ac:dyDescent="0.25">
      <c r="A85" s="203" t="s">
        <v>545</v>
      </c>
      <c r="B85" s="204" t="s">
        <v>903</v>
      </c>
      <c r="C85" s="107">
        <f>SUMIF('5. Ruimtestaat'!A:A,_xlfn.CONCAT('8. Vloeronderhoud'!A85,'8. Vloeronderhoud'!B85),'5. Ruimtestaat'!N:N)</f>
        <v>716.80000000000007</v>
      </c>
      <c r="D85" s="205" t="s">
        <v>870</v>
      </c>
      <c r="E85" s="207">
        <f>IF(D85="Geen",0,VLOOKUP(D85,'4. Normen &amp; Tarieven'!$B$46:$C$50,2,0))</f>
        <v>0</v>
      </c>
      <c r="F85" s="207">
        <f t="shared" si="3"/>
        <v>0</v>
      </c>
      <c r="G85" s="108">
        <v>2</v>
      </c>
      <c r="H85" s="205" t="s">
        <v>905</v>
      </c>
      <c r="I85" s="207">
        <f>IF(H85="Geen",0,VLOOKUP(H85,'4. Normen &amp; Tarieven'!$B$46:$C$50,2,0))</f>
        <v>0</v>
      </c>
      <c r="J85" s="207">
        <f t="shared" si="4"/>
        <v>0</v>
      </c>
      <c r="K85" s="108">
        <v>1</v>
      </c>
      <c r="L85" s="208">
        <f t="shared" si="5"/>
        <v>0</v>
      </c>
    </row>
    <row r="86" spans="1:12" x14ac:dyDescent="0.25">
      <c r="A86" s="203" t="s">
        <v>545</v>
      </c>
      <c r="B86" s="204" t="s">
        <v>219</v>
      </c>
      <c r="C86" s="107">
        <f>SUMIF('5. Ruimtestaat'!A:A,_xlfn.CONCAT('8. Vloeronderhoud'!A86,'8. Vloeronderhoud'!B86),'5. Ruimtestaat'!N:N)</f>
        <v>83.7</v>
      </c>
      <c r="D86" s="205" t="s">
        <v>906</v>
      </c>
      <c r="E86" s="207">
        <f>IF(D86="Geen",0,VLOOKUP(D86,'4. Normen &amp; Tarieven'!$B$46:$C$50,2,0))</f>
        <v>0</v>
      </c>
      <c r="F86" s="207">
        <f t="shared" si="3"/>
        <v>0</v>
      </c>
      <c r="G86" s="108">
        <v>2</v>
      </c>
      <c r="H86" s="205" t="s">
        <v>913</v>
      </c>
      <c r="I86" s="207">
        <f>IF(H86="Geen",0,VLOOKUP(H86,'4. Normen &amp; Tarieven'!$B$46:$C$50,2,0))</f>
        <v>0</v>
      </c>
      <c r="J86" s="207">
        <f t="shared" si="4"/>
        <v>0</v>
      </c>
      <c r="K86" s="108"/>
      <c r="L86" s="208">
        <f t="shared" si="5"/>
        <v>0</v>
      </c>
    </row>
    <row r="87" spans="1:12" x14ac:dyDescent="0.25">
      <c r="A87" s="203" t="s">
        <v>548</v>
      </c>
      <c r="B87" s="204" t="s">
        <v>902</v>
      </c>
      <c r="C87" s="107">
        <f>SUMIF('5. Ruimtestaat'!A:A,_xlfn.CONCAT('8. Vloeronderhoud'!A87,'8. Vloeronderhoud'!B87),'5. Ruimtestaat'!N:N)</f>
        <v>44</v>
      </c>
      <c r="D87" s="205" t="s">
        <v>904</v>
      </c>
      <c r="E87" s="207">
        <f>IF(D87="Geen",0,VLOOKUP(D87,'4. Normen &amp; Tarieven'!$B$46:$C$50,2,0))</f>
        <v>0</v>
      </c>
      <c r="F87" s="207">
        <f t="shared" si="3"/>
        <v>0</v>
      </c>
      <c r="G87" s="108">
        <v>2</v>
      </c>
      <c r="H87" s="205" t="s">
        <v>913</v>
      </c>
      <c r="I87" s="207">
        <f>IF(H87="Geen",0,VLOOKUP(H87,'4. Normen &amp; Tarieven'!$B$46:$C$50,2,0))</f>
        <v>0</v>
      </c>
      <c r="J87" s="207">
        <f t="shared" si="4"/>
        <v>0</v>
      </c>
      <c r="K87" s="108"/>
      <c r="L87" s="208">
        <f t="shared" si="5"/>
        <v>0</v>
      </c>
    </row>
    <row r="88" spans="1:12" x14ac:dyDescent="0.25">
      <c r="A88" s="203" t="s">
        <v>548</v>
      </c>
      <c r="B88" s="204" t="s">
        <v>14</v>
      </c>
      <c r="C88" s="107">
        <f>SUMIF('5. Ruimtestaat'!A:A,_xlfn.CONCAT('8. Vloeronderhoud'!A88,'8. Vloeronderhoud'!B88),'5. Ruimtestaat'!N:N)</f>
        <v>425</v>
      </c>
      <c r="D88" s="205" t="s">
        <v>912</v>
      </c>
      <c r="E88" s="207">
        <f>IF(D88="Geen",0,VLOOKUP(D88,'4. Normen &amp; Tarieven'!$B$46:$C$50,2,0))</f>
        <v>0</v>
      </c>
      <c r="F88" s="207">
        <f t="shared" si="3"/>
        <v>0</v>
      </c>
      <c r="G88" s="108">
        <v>1</v>
      </c>
      <c r="H88" s="205" t="s">
        <v>913</v>
      </c>
      <c r="I88" s="207">
        <f>IF(H88="Geen",0,VLOOKUP(H88,'4. Normen &amp; Tarieven'!$B$46:$C$50,2,0))</f>
        <v>0</v>
      </c>
      <c r="J88" s="207">
        <f t="shared" si="4"/>
        <v>0</v>
      </c>
      <c r="K88" s="108"/>
      <c r="L88" s="208">
        <f t="shared" si="5"/>
        <v>0</v>
      </c>
    </row>
    <row r="89" spans="1:12" x14ac:dyDescent="0.25">
      <c r="A89" s="203" t="s">
        <v>548</v>
      </c>
      <c r="B89" s="204" t="s">
        <v>903</v>
      </c>
      <c r="C89" s="107">
        <f>SUMIF('5. Ruimtestaat'!A:A,_xlfn.CONCAT('8. Vloeronderhoud'!A89,'8. Vloeronderhoud'!B89),'5. Ruimtestaat'!N:N)</f>
        <v>53.75</v>
      </c>
      <c r="D89" s="205" t="s">
        <v>870</v>
      </c>
      <c r="E89" s="207">
        <f>IF(D89="Geen",0,VLOOKUP(D89,'4. Normen &amp; Tarieven'!$B$46:$C$50,2,0))</f>
        <v>0</v>
      </c>
      <c r="F89" s="207">
        <f t="shared" si="3"/>
        <v>0</v>
      </c>
      <c r="G89" s="108">
        <v>2</v>
      </c>
      <c r="H89" s="205" t="s">
        <v>905</v>
      </c>
      <c r="I89" s="207">
        <f>IF(H89="Geen",0,VLOOKUP(H89,'4. Normen &amp; Tarieven'!$B$46:$C$50,2,0))</f>
        <v>0</v>
      </c>
      <c r="J89" s="207">
        <f t="shared" si="4"/>
        <v>0</v>
      </c>
      <c r="K89" s="108">
        <v>1</v>
      </c>
      <c r="L89" s="208">
        <f t="shared" si="5"/>
        <v>0</v>
      </c>
    </row>
    <row r="90" spans="1:12" x14ac:dyDescent="0.25">
      <c r="A90"/>
      <c r="B90"/>
    </row>
    <row r="91" spans="1:12" x14ac:dyDescent="0.25">
      <c r="A91"/>
      <c r="B91"/>
    </row>
    <row r="92" spans="1:12" x14ac:dyDescent="0.25">
      <c r="A92"/>
      <c r="B92"/>
    </row>
    <row r="93" spans="1:12" x14ac:dyDescent="0.25">
      <c r="A93"/>
      <c r="B93"/>
    </row>
    <row r="94" spans="1:12" x14ac:dyDescent="0.25">
      <c r="A94"/>
      <c r="B94"/>
    </row>
    <row r="95" spans="1:12" x14ac:dyDescent="0.25">
      <c r="A95"/>
      <c r="B95"/>
    </row>
    <row r="96" spans="1:1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 s="20"/>
    </row>
    <row r="1349" spans="1:2" x14ac:dyDescent="0.25">
      <c r="A1349" s="20"/>
    </row>
    <row r="1350" spans="1:2" x14ac:dyDescent="0.25">
      <c r="A1350" s="20"/>
    </row>
    <row r="1351" spans="1:2" x14ac:dyDescent="0.25">
      <c r="A1351" s="20"/>
    </row>
    <row r="1352" spans="1:2" x14ac:dyDescent="0.25">
      <c r="A1352" s="20"/>
    </row>
    <row r="1353" spans="1:2" x14ac:dyDescent="0.25">
      <c r="A1353" s="20"/>
    </row>
    <row r="1354" spans="1:2" x14ac:dyDescent="0.25">
      <c r="A1354" s="20"/>
    </row>
    <row r="1355" spans="1:2" x14ac:dyDescent="0.25">
      <c r="A1355" s="20"/>
    </row>
    <row r="1356" spans="1:2" x14ac:dyDescent="0.25">
      <c r="A1356" s="20"/>
    </row>
    <row r="1357" spans="1:2" x14ac:dyDescent="0.25">
      <c r="A1357" s="20"/>
    </row>
    <row r="1358" spans="1:2" x14ac:dyDescent="0.25">
      <c r="A1358" s="20"/>
    </row>
    <row r="1359" spans="1:2" x14ac:dyDescent="0.25">
      <c r="A1359" s="20"/>
    </row>
    <row r="1360" spans="1:2" x14ac:dyDescent="0.25">
      <c r="A1360" s="20"/>
    </row>
    <row r="1361" spans="1:1" x14ac:dyDescent="0.25">
      <c r="A1361" s="20"/>
    </row>
    <row r="1362" spans="1:1" x14ac:dyDescent="0.25">
      <c r="A1362" s="20"/>
    </row>
    <row r="1363" spans="1:1" x14ac:dyDescent="0.25">
      <c r="A1363" s="20"/>
    </row>
    <row r="1364" spans="1:1" x14ac:dyDescent="0.25">
      <c r="A1364" s="20"/>
    </row>
    <row r="1365" spans="1:1" x14ac:dyDescent="0.25">
      <c r="A1365" s="20"/>
    </row>
    <row r="1366" spans="1:1" x14ac:dyDescent="0.25">
      <c r="A1366" s="20"/>
    </row>
    <row r="1367" spans="1:1" x14ac:dyDescent="0.25">
      <c r="A1367" s="20"/>
    </row>
    <row r="1368" spans="1:1" x14ac:dyDescent="0.25">
      <c r="A1368" s="20"/>
    </row>
    <row r="1369" spans="1:1" x14ac:dyDescent="0.25">
      <c r="A1369" s="20"/>
    </row>
    <row r="1370" spans="1:1" x14ac:dyDescent="0.25">
      <c r="A1370" s="20"/>
    </row>
    <row r="1371" spans="1:1" x14ac:dyDescent="0.25">
      <c r="A1371" s="20"/>
    </row>
    <row r="1372" spans="1:1" x14ac:dyDescent="0.25">
      <c r="A1372" s="20"/>
    </row>
    <row r="1373" spans="1:1" x14ac:dyDescent="0.25">
      <c r="A1373" s="20"/>
    </row>
    <row r="1374" spans="1:1" x14ac:dyDescent="0.25">
      <c r="A1374" s="20"/>
    </row>
    <row r="1375" spans="1:1" x14ac:dyDescent="0.25">
      <c r="A1375" s="20"/>
    </row>
    <row r="1376" spans="1:1" x14ac:dyDescent="0.25">
      <c r="A1376" s="20"/>
    </row>
    <row r="1377" spans="1:1" x14ac:dyDescent="0.25">
      <c r="A1377" s="20"/>
    </row>
    <row r="1378" spans="1:1" x14ac:dyDescent="0.25">
      <c r="A1378" s="20"/>
    </row>
    <row r="1379" spans="1:1" x14ac:dyDescent="0.25">
      <c r="A1379" s="20"/>
    </row>
    <row r="1380" spans="1:1" x14ac:dyDescent="0.25">
      <c r="A1380" s="20"/>
    </row>
    <row r="1381" spans="1:1" x14ac:dyDescent="0.25">
      <c r="A1381" s="20"/>
    </row>
    <row r="1382" spans="1:1" x14ac:dyDescent="0.25">
      <c r="A1382" s="20"/>
    </row>
    <row r="1383" spans="1:1" x14ac:dyDescent="0.25">
      <c r="A1383" s="20"/>
    </row>
    <row r="1384" spans="1:1" x14ac:dyDescent="0.25">
      <c r="A1384" s="20"/>
    </row>
    <row r="1385" spans="1:1" x14ac:dyDescent="0.25">
      <c r="A1385" s="20"/>
    </row>
    <row r="1386" spans="1:1" x14ac:dyDescent="0.25">
      <c r="A1386" s="20"/>
    </row>
    <row r="1387" spans="1:1" x14ac:dyDescent="0.25">
      <c r="A1387" s="20"/>
    </row>
    <row r="1388" spans="1:1" x14ac:dyDescent="0.25">
      <c r="A1388" s="20"/>
    </row>
    <row r="1389" spans="1:1" x14ac:dyDescent="0.25">
      <c r="A1389" s="20"/>
    </row>
    <row r="1390" spans="1:1" x14ac:dyDescent="0.25">
      <c r="A1390" s="20"/>
    </row>
    <row r="1391" spans="1:1" x14ac:dyDescent="0.25">
      <c r="A1391" s="20"/>
    </row>
    <row r="1392" spans="1:1" x14ac:dyDescent="0.25">
      <c r="A1392" s="20"/>
    </row>
    <row r="1393" spans="1:1" x14ac:dyDescent="0.25">
      <c r="A1393" s="20"/>
    </row>
    <row r="1394" spans="1:1" x14ac:dyDescent="0.25">
      <c r="A1394" s="20"/>
    </row>
    <row r="1395" spans="1:1" x14ac:dyDescent="0.25">
      <c r="A1395" s="20"/>
    </row>
    <row r="1396" spans="1:1" x14ac:dyDescent="0.25">
      <c r="A1396" s="20"/>
    </row>
    <row r="1397" spans="1:1" x14ac:dyDescent="0.25">
      <c r="A1397" s="20"/>
    </row>
    <row r="1398" spans="1:1" x14ac:dyDescent="0.25">
      <c r="A1398" s="20"/>
    </row>
    <row r="1399" spans="1:1" x14ac:dyDescent="0.25">
      <c r="A1399" s="20"/>
    </row>
    <row r="1400" spans="1:1" x14ac:dyDescent="0.25">
      <c r="A1400" s="20"/>
    </row>
    <row r="1401" spans="1:1" x14ac:dyDescent="0.25">
      <c r="A1401" s="20"/>
    </row>
    <row r="1402" spans="1:1" x14ac:dyDescent="0.25">
      <c r="A1402" s="20"/>
    </row>
    <row r="1403" spans="1:1" x14ac:dyDescent="0.25">
      <c r="A1403" s="20"/>
    </row>
    <row r="1404" spans="1:1" x14ac:dyDescent="0.25">
      <c r="A1404" s="20"/>
    </row>
    <row r="1405" spans="1:1" x14ac:dyDescent="0.25">
      <c r="A1405" s="20"/>
    </row>
    <row r="1406" spans="1:1" x14ac:dyDescent="0.25">
      <c r="A1406" s="20"/>
    </row>
    <row r="1407" spans="1:1" x14ac:dyDescent="0.25">
      <c r="A1407" s="20"/>
    </row>
    <row r="1408" spans="1:1" x14ac:dyDescent="0.25">
      <c r="A1408" s="20"/>
    </row>
    <row r="1409" spans="1:1" x14ac:dyDescent="0.25">
      <c r="A1409" s="20"/>
    </row>
    <row r="1410" spans="1:1" x14ac:dyDescent="0.25">
      <c r="A1410" s="20"/>
    </row>
    <row r="1411" spans="1:1" x14ac:dyDescent="0.25">
      <c r="A1411" s="20"/>
    </row>
    <row r="1412" spans="1:1" x14ac:dyDescent="0.25">
      <c r="A1412" s="20"/>
    </row>
    <row r="1413" spans="1:1" x14ac:dyDescent="0.25">
      <c r="A1413" s="20"/>
    </row>
    <row r="1414" spans="1:1" x14ac:dyDescent="0.25">
      <c r="A1414" s="20"/>
    </row>
    <row r="1415" spans="1:1" x14ac:dyDescent="0.25">
      <c r="A1415" s="20"/>
    </row>
    <row r="1416" spans="1:1" x14ac:dyDescent="0.25">
      <c r="A1416" s="20"/>
    </row>
    <row r="1417" spans="1:1" x14ac:dyDescent="0.25">
      <c r="A1417" s="20"/>
    </row>
    <row r="1418" spans="1:1" x14ac:dyDescent="0.25">
      <c r="A1418" s="20"/>
    </row>
    <row r="1419" spans="1:1" x14ac:dyDescent="0.25">
      <c r="A1419" s="20"/>
    </row>
    <row r="1420" spans="1:1" x14ac:dyDescent="0.25">
      <c r="A1420" s="20"/>
    </row>
    <row r="1421" spans="1:1" x14ac:dyDescent="0.25">
      <c r="A1421" s="20"/>
    </row>
    <row r="1422" spans="1:1" x14ac:dyDescent="0.25">
      <c r="A1422" s="20"/>
    </row>
    <row r="1423" spans="1:1" x14ac:dyDescent="0.25">
      <c r="A1423" s="20"/>
    </row>
    <row r="1424" spans="1:1" x14ac:dyDescent="0.25">
      <c r="A1424" s="20"/>
    </row>
    <row r="1425" spans="1:1" x14ac:dyDescent="0.25">
      <c r="A1425" s="20"/>
    </row>
    <row r="1426" spans="1:1" x14ac:dyDescent="0.25">
      <c r="A1426" s="20"/>
    </row>
    <row r="1427" spans="1:1" x14ac:dyDescent="0.25">
      <c r="A1427" s="20"/>
    </row>
    <row r="1428" spans="1:1" x14ac:dyDescent="0.25">
      <c r="A1428" s="20"/>
    </row>
    <row r="1429" spans="1:1" x14ac:dyDescent="0.25">
      <c r="A1429" s="20"/>
    </row>
    <row r="1430" spans="1:1" x14ac:dyDescent="0.25">
      <c r="A1430" s="20"/>
    </row>
    <row r="1431" spans="1:1" x14ac:dyDescent="0.25">
      <c r="A1431" s="20"/>
    </row>
    <row r="1432" spans="1:1" x14ac:dyDescent="0.25">
      <c r="A1432" s="20"/>
    </row>
    <row r="1433" spans="1:1" x14ac:dyDescent="0.25">
      <c r="A1433" s="20"/>
    </row>
    <row r="1434" spans="1:1" x14ac:dyDescent="0.25">
      <c r="A1434" s="20"/>
    </row>
    <row r="1435" spans="1:1" x14ac:dyDescent="0.25">
      <c r="A1435" s="20"/>
    </row>
    <row r="1436" spans="1:1" x14ac:dyDescent="0.25">
      <c r="A1436" s="20"/>
    </row>
    <row r="1437" spans="1:1" x14ac:dyDescent="0.25">
      <c r="A1437" s="20"/>
    </row>
    <row r="1438" spans="1:1" x14ac:dyDescent="0.25">
      <c r="A1438" s="20"/>
    </row>
    <row r="1439" spans="1:1" x14ac:dyDescent="0.25">
      <c r="A1439" s="20"/>
    </row>
    <row r="1440" spans="1:1" x14ac:dyDescent="0.25">
      <c r="A1440" s="20"/>
    </row>
    <row r="1441" spans="1:1" x14ac:dyDescent="0.25">
      <c r="A1441" s="20"/>
    </row>
    <row r="1442" spans="1:1" x14ac:dyDescent="0.25">
      <c r="A1442" s="20"/>
    </row>
    <row r="1443" spans="1:1" x14ac:dyDescent="0.25">
      <c r="A1443" s="20"/>
    </row>
    <row r="1444" spans="1:1" x14ac:dyDescent="0.25">
      <c r="A1444" s="20"/>
    </row>
    <row r="1445" spans="1:1" x14ac:dyDescent="0.25">
      <c r="A1445" s="20"/>
    </row>
    <row r="1446" spans="1:1" x14ac:dyDescent="0.25">
      <c r="A1446" s="20"/>
    </row>
    <row r="1447" spans="1:1" x14ac:dyDescent="0.25">
      <c r="A1447" s="20"/>
    </row>
    <row r="1448" spans="1:1" x14ac:dyDescent="0.25">
      <c r="A1448" s="20"/>
    </row>
    <row r="1449" spans="1:1" x14ac:dyDescent="0.25">
      <c r="A1449" s="20"/>
    </row>
    <row r="1450" spans="1:1" x14ac:dyDescent="0.25">
      <c r="A1450" s="20"/>
    </row>
    <row r="1451" spans="1:1" x14ac:dyDescent="0.25">
      <c r="A1451" s="20"/>
    </row>
    <row r="1452" spans="1:1" x14ac:dyDescent="0.25">
      <c r="A1452" s="20"/>
    </row>
    <row r="1453" spans="1:1" x14ac:dyDescent="0.25">
      <c r="A1453" s="20"/>
    </row>
    <row r="1454" spans="1:1" x14ac:dyDescent="0.25">
      <c r="A1454" s="20"/>
    </row>
    <row r="1455" spans="1:1" x14ac:dyDescent="0.25">
      <c r="A1455" s="20"/>
    </row>
    <row r="1456" spans="1:1" x14ac:dyDescent="0.25">
      <c r="A1456" s="20"/>
    </row>
    <row r="1457" spans="1:1" x14ac:dyDescent="0.25">
      <c r="A1457" s="20"/>
    </row>
    <row r="1458" spans="1:1" x14ac:dyDescent="0.25">
      <c r="A1458" s="20"/>
    </row>
    <row r="1459" spans="1:1" x14ac:dyDescent="0.25">
      <c r="A1459" s="20"/>
    </row>
    <row r="1460" spans="1:1" x14ac:dyDescent="0.25">
      <c r="A1460" s="20"/>
    </row>
    <row r="1461" spans="1:1" x14ac:dyDescent="0.25">
      <c r="A1461" s="20"/>
    </row>
    <row r="1462" spans="1:1" x14ac:dyDescent="0.25">
      <c r="A1462" s="20"/>
    </row>
    <row r="1463" spans="1:1" x14ac:dyDescent="0.25">
      <c r="A1463" s="20"/>
    </row>
    <row r="1464" spans="1:1" x14ac:dyDescent="0.25">
      <c r="A1464" s="20"/>
    </row>
    <row r="1465" spans="1:1" x14ac:dyDescent="0.25">
      <c r="A1465" s="20"/>
    </row>
    <row r="1466" spans="1:1" x14ac:dyDescent="0.25">
      <c r="A1466" s="20"/>
    </row>
    <row r="1467" spans="1:1" x14ac:dyDescent="0.25">
      <c r="A1467" s="20"/>
    </row>
    <row r="1468" spans="1:1" x14ac:dyDescent="0.25">
      <c r="A1468" s="20"/>
    </row>
    <row r="1469" spans="1:1" x14ac:dyDescent="0.25">
      <c r="A1469" s="20"/>
    </row>
    <row r="1470" spans="1:1" x14ac:dyDescent="0.25">
      <c r="A1470" s="20"/>
    </row>
    <row r="1471" spans="1:1" x14ac:dyDescent="0.25">
      <c r="A1471" s="20"/>
    </row>
    <row r="1472" spans="1:1" x14ac:dyDescent="0.25">
      <c r="A1472" s="20"/>
    </row>
    <row r="1473" spans="1:1" x14ac:dyDescent="0.25">
      <c r="A1473" s="20"/>
    </row>
    <row r="1474" spans="1:1" x14ac:dyDescent="0.25">
      <c r="A1474" s="20"/>
    </row>
    <row r="1475" spans="1:1" x14ac:dyDescent="0.25">
      <c r="A1475" s="20"/>
    </row>
    <row r="1476" spans="1:1" x14ac:dyDescent="0.25">
      <c r="A1476" s="20"/>
    </row>
    <row r="1477" spans="1:1" x14ac:dyDescent="0.25">
      <c r="A1477" s="20"/>
    </row>
    <row r="1478" spans="1:1" x14ac:dyDescent="0.25">
      <c r="A1478" s="20"/>
    </row>
    <row r="1479" spans="1:1" x14ac:dyDescent="0.25">
      <c r="A1479" s="20"/>
    </row>
    <row r="1480" spans="1:1" x14ac:dyDescent="0.25">
      <c r="A1480" s="20"/>
    </row>
    <row r="1481" spans="1:1" x14ac:dyDescent="0.25">
      <c r="A1481" s="20"/>
    </row>
    <row r="1482" spans="1:1" x14ac:dyDescent="0.25">
      <c r="A1482" s="20"/>
    </row>
    <row r="1483" spans="1:1" x14ac:dyDescent="0.25">
      <c r="A1483" s="20"/>
    </row>
    <row r="1484" spans="1:1" x14ac:dyDescent="0.25">
      <c r="A1484" s="20"/>
    </row>
    <row r="1485" spans="1:1" x14ac:dyDescent="0.25">
      <c r="A1485" s="20"/>
    </row>
    <row r="1486" spans="1:1" x14ac:dyDescent="0.25">
      <c r="A1486" s="20"/>
    </row>
    <row r="1487" spans="1:1" x14ac:dyDescent="0.25">
      <c r="A1487" s="20"/>
    </row>
    <row r="1488" spans="1:1" x14ac:dyDescent="0.25">
      <c r="A1488" s="20"/>
    </row>
    <row r="1489" spans="1:1" x14ac:dyDescent="0.25">
      <c r="A1489" s="20"/>
    </row>
    <row r="1490" spans="1:1" x14ac:dyDescent="0.25">
      <c r="A1490" s="20"/>
    </row>
    <row r="1491" spans="1:1" x14ac:dyDescent="0.25">
      <c r="A1491" s="20"/>
    </row>
    <row r="1492" spans="1:1" x14ac:dyDescent="0.25">
      <c r="A1492" s="20"/>
    </row>
    <row r="1493" spans="1:1" x14ac:dyDescent="0.25">
      <c r="A1493" s="20"/>
    </row>
    <row r="1494" spans="1:1" x14ac:dyDescent="0.25">
      <c r="A1494" s="20"/>
    </row>
    <row r="1495" spans="1:1" x14ac:dyDescent="0.25">
      <c r="A1495" s="20"/>
    </row>
    <row r="1496" spans="1:1" x14ac:dyDescent="0.25">
      <c r="A1496" s="20"/>
    </row>
    <row r="1497" spans="1:1" x14ac:dyDescent="0.25">
      <c r="A1497" s="20"/>
    </row>
    <row r="1498" spans="1:1" x14ac:dyDescent="0.25">
      <c r="A1498" s="20"/>
    </row>
    <row r="1499" spans="1:1" x14ac:dyDescent="0.25">
      <c r="A1499" s="20"/>
    </row>
    <row r="1500" spans="1:1" x14ac:dyDescent="0.25">
      <c r="A1500" s="20"/>
    </row>
    <row r="1501" spans="1:1" x14ac:dyDescent="0.25">
      <c r="A1501" s="20"/>
    </row>
    <row r="1502" spans="1:1" x14ac:dyDescent="0.25">
      <c r="A1502" s="20"/>
    </row>
    <row r="1503" spans="1:1" x14ac:dyDescent="0.25">
      <c r="A1503" s="20"/>
    </row>
    <row r="1504" spans="1:1" x14ac:dyDescent="0.25">
      <c r="A1504" s="20"/>
    </row>
    <row r="1505" spans="1:1" x14ac:dyDescent="0.25">
      <c r="A1505" s="20"/>
    </row>
    <row r="1506" spans="1:1" x14ac:dyDescent="0.25">
      <c r="A1506" s="20"/>
    </row>
    <row r="1507" spans="1:1" x14ac:dyDescent="0.25">
      <c r="A1507" s="20"/>
    </row>
    <row r="1508" spans="1:1" x14ac:dyDescent="0.25">
      <c r="A1508" s="20"/>
    </row>
    <row r="1509" spans="1:1" x14ac:dyDescent="0.25">
      <c r="A1509" s="20"/>
    </row>
    <row r="1510" spans="1:1" x14ac:dyDescent="0.25">
      <c r="A1510" s="20"/>
    </row>
    <row r="1511" spans="1:1" x14ac:dyDescent="0.25">
      <c r="A1511" s="20"/>
    </row>
    <row r="1512" spans="1:1" x14ac:dyDescent="0.25">
      <c r="A1512" s="20"/>
    </row>
    <row r="1513" spans="1:1" x14ac:dyDescent="0.25">
      <c r="A1513" s="20"/>
    </row>
    <row r="1514" spans="1:1" x14ac:dyDescent="0.25">
      <c r="A1514" s="20"/>
    </row>
    <row r="1515" spans="1:1" x14ac:dyDescent="0.25">
      <c r="A1515" s="20"/>
    </row>
    <row r="1516" spans="1:1" x14ac:dyDescent="0.25">
      <c r="A1516" s="20"/>
    </row>
    <row r="1517" spans="1:1" x14ac:dyDescent="0.25">
      <c r="A1517" s="20"/>
    </row>
    <row r="1518" spans="1:1" x14ac:dyDescent="0.25">
      <c r="A1518" s="20"/>
    </row>
    <row r="1519" spans="1:1" x14ac:dyDescent="0.25">
      <c r="A1519" s="20"/>
    </row>
    <row r="1520" spans="1:1" x14ac:dyDescent="0.25">
      <c r="A1520" s="20"/>
    </row>
    <row r="1521" spans="1:1" x14ac:dyDescent="0.25">
      <c r="A1521" s="20"/>
    </row>
    <row r="1522" spans="1:1" x14ac:dyDescent="0.25">
      <c r="A1522" s="20"/>
    </row>
    <row r="1523" spans="1:1" x14ac:dyDescent="0.25">
      <c r="A1523" s="20"/>
    </row>
    <row r="1524" spans="1:1" x14ac:dyDescent="0.25">
      <c r="A1524" s="20"/>
    </row>
    <row r="1525" spans="1:1" x14ac:dyDescent="0.25">
      <c r="A1525" s="20"/>
    </row>
    <row r="1526" spans="1:1" x14ac:dyDescent="0.25">
      <c r="A1526" s="20"/>
    </row>
    <row r="1527" spans="1:1" x14ac:dyDescent="0.25">
      <c r="A1527" s="20"/>
    </row>
    <row r="1528" spans="1:1" x14ac:dyDescent="0.25">
      <c r="A1528" s="20"/>
    </row>
    <row r="1529" spans="1:1" x14ac:dyDescent="0.25">
      <c r="A1529" s="20"/>
    </row>
    <row r="1530" spans="1:1" x14ac:dyDescent="0.25">
      <c r="A1530" s="20"/>
    </row>
    <row r="1531" spans="1:1" x14ac:dyDescent="0.25">
      <c r="A1531" s="20"/>
    </row>
    <row r="1532" spans="1:1" x14ac:dyDescent="0.25">
      <c r="A1532" s="20"/>
    </row>
    <row r="1533" spans="1:1" x14ac:dyDescent="0.25">
      <c r="A1533" s="20"/>
    </row>
    <row r="1534" spans="1:1" x14ac:dyDescent="0.25">
      <c r="A1534" s="20"/>
    </row>
    <row r="1535" spans="1:1" x14ac:dyDescent="0.25">
      <c r="A1535" s="20"/>
    </row>
    <row r="1536" spans="1:1" x14ac:dyDescent="0.25">
      <c r="A1536" s="20"/>
    </row>
    <row r="1537" spans="1:1" x14ac:dyDescent="0.25">
      <c r="A1537" s="20"/>
    </row>
    <row r="1538" spans="1:1" x14ac:dyDescent="0.25">
      <c r="A1538" s="20"/>
    </row>
    <row r="1539" spans="1:1" x14ac:dyDescent="0.25">
      <c r="A1539" s="20"/>
    </row>
    <row r="1540" spans="1:1" x14ac:dyDescent="0.25">
      <c r="A1540" s="20"/>
    </row>
    <row r="1541" spans="1:1" x14ac:dyDescent="0.25">
      <c r="A1541" s="20"/>
    </row>
    <row r="1542" spans="1:1" x14ac:dyDescent="0.25">
      <c r="A1542" s="20"/>
    </row>
    <row r="1543" spans="1:1" x14ac:dyDescent="0.25">
      <c r="A1543" s="20"/>
    </row>
    <row r="1544" spans="1:1" x14ac:dyDescent="0.25">
      <c r="A1544" s="20"/>
    </row>
    <row r="1545" spans="1:1" x14ac:dyDescent="0.25">
      <c r="A1545" s="20"/>
    </row>
    <row r="1546" spans="1:1" x14ac:dyDescent="0.25">
      <c r="A1546" s="20"/>
    </row>
    <row r="1547" spans="1:1" x14ac:dyDescent="0.25">
      <c r="A1547" s="20"/>
    </row>
    <row r="1548" spans="1:1" x14ac:dyDescent="0.25">
      <c r="A1548" s="20"/>
    </row>
    <row r="1549" spans="1:1" x14ac:dyDescent="0.25">
      <c r="A1549" s="20"/>
    </row>
    <row r="1550" spans="1:1" x14ac:dyDescent="0.25">
      <c r="A1550" s="20"/>
    </row>
    <row r="1551" spans="1:1" x14ac:dyDescent="0.25">
      <c r="A1551" s="20"/>
    </row>
    <row r="1552" spans="1:1" x14ac:dyDescent="0.25">
      <c r="A1552" s="20"/>
    </row>
    <row r="1553" spans="1:1" x14ac:dyDescent="0.25">
      <c r="A1553" s="20"/>
    </row>
    <row r="1554" spans="1:1" x14ac:dyDescent="0.25">
      <c r="A1554" s="20"/>
    </row>
    <row r="1555" spans="1:1" x14ac:dyDescent="0.25">
      <c r="A1555" s="20"/>
    </row>
    <row r="1556" spans="1:1" x14ac:dyDescent="0.25">
      <c r="A1556" s="20"/>
    </row>
    <row r="1557" spans="1:1" x14ac:dyDescent="0.25">
      <c r="A1557" s="20"/>
    </row>
    <row r="1558" spans="1:1" x14ac:dyDescent="0.25">
      <c r="A1558" s="20"/>
    </row>
    <row r="1559" spans="1:1" x14ac:dyDescent="0.25">
      <c r="A1559" s="20"/>
    </row>
    <row r="1560" spans="1:1" x14ac:dyDescent="0.25">
      <c r="A1560" s="20"/>
    </row>
    <row r="1561" spans="1:1" x14ac:dyDescent="0.25">
      <c r="A1561" s="20"/>
    </row>
    <row r="1562" spans="1:1" x14ac:dyDescent="0.25">
      <c r="A1562" s="20"/>
    </row>
    <row r="1563" spans="1:1" x14ac:dyDescent="0.25">
      <c r="A1563" s="20"/>
    </row>
    <row r="1564" spans="1:1" x14ac:dyDescent="0.25">
      <c r="A1564" s="20"/>
    </row>
    <row r="1565" spans="1:1" x14ac:dyDescent="0.25">
      <c r="A1565" s="20"/>
    </row>
    <row r="1566" spans="1:1" x14ac:dyDescent="0.25">
      <c r="A1566" s="20"/>
    </row>
    <row r="1567" spans="1:1" x14ac:dyDescent="0.25">
      <c r="A1567" s="20"/>
    </row>
    <row r="1568" spans="1:1" x14ac:dyDescent="0.25">
      <c r="A1568" s="20"/>
    </row>
    <row r="1569" spans="1:1" x14ac:dyDescent="0.25">
      <c r="A1569" s="20"/>
    </row>
    <row r="1570" spans="1:1" x14ac:dyDescent="0.25">
      <c r="A1570" s="20"/>
    </row>
    <row r="1571" spans="1:1" x14ac:dyDescent="0.25">
      <c r="A1571" s="20"/>
    </row>
    <row r="1572" spans="1:1" x14ac:dyDescent="0.25">
      <c r="A1572" s="20"/>
    </row>
    <row r="1573" spans="1:1" x14ac:dyDescent="0.25">
      <c r="A1573" s="20"/>
    </row>
    <row r="1574" spans="1:1" x14ac:dyDescent="0.25">
      <c r="A1574" s="20"/>
    </row>
    <row r="1575" spans="1:1" x14ac:dyDescent="0.25">
      <c r="A1575" s="20"/>
    </row>
    <row r="1576" spans="1:1" x14ac:dyDescent="0.25">
      <c r="A1576" s="20"/>
    </row>
    <row r="1577" spans="1:1" x14ac:dyDescent="0.25">
      <c r="A1577" s="20"/>
    </row>
    <row r="1578" spans="1:1" x14ac:dyDescent="0.25">
      <c r="A1578" s="20"/>
    </row>
    <row r="1579" spans="1:1" x14ac:dyDescent="0.25">
      <c r="A1579" s="20"/>
    </row>
    <row r="1580" spans="1:1" x14ac:dyDescent="0.25">
      <c r="A1580" s="20"/>
    </row>
    <row r="1581" spans="1:1" x14ac:dyDescent="0.25">
      <c r="A1581" s="20"/>
    </row>
    <row r="1582" spans="1:1" x14ac:dyDescent="0.25">
      <c r="A1582" s="20"/>
    </row>
    <row r="1583" spans="1:1" x14ac:dyDescent="0.25">
      <c r="A1583" s="20"/>
    </row>
    <row r="1584" spans="1:1" x14ac:dyDescent="0.25">
      <c r="A1584" s="20"/>
    </row>
    <row r="1585" spans="1:1" x14ac:dyDescent="0.25">
      <c r="A1585" s="20"/>
    </row>
    <row r="1586" spans="1:1" x14ac:dyDescent="0.25">
      <c r="A1586" s="20"/>
    </row>
    <row r="1587" spans="1:1" x14ac:dyDescent="0.25">
      <c r="A1587" s="20"/>
    </row>
    <row r="1588" spans="1:1" x14ac:dyDescent="0.25">
      <c r="A1588" s="20"/>
    </row>
    <row r="1589" spans="1:1" x14ac:dyDescent="0.25">
      <c r="A1589" s="20"/>
    </row>
    <row r="1590" spans="1:1" x14ac:dyDescent="0.25">
      <c r="A1590" s="20"/>
    </row>
    <row r="1591" spans="1:1" x14ac:dyDescent="0.25">
      <c r="A1591" s="20"/>
    </row>
    <row r="1592" spans="1:1" x14ac:dyDescent="0.25">
      <c r="A1592" s="20"/>
    </row>
    <row r="1593" spans="1:1" x14ac:dyDescent="0.25">
      <c r="A1593" s="20"/>
    </row>
    <row r="1594" spans="1:1" x14ac:dyDescent="0.25">
      <c r="A1594" s="20"/>
    </row>
    <row r="1595" spans="1:1" x14ac:dyDescent="0.25">
      <c r="A1595" s="20"/>
    </row>
    <row r="1596" spans="1:1" x14ac:dyDescent="0.25">
      <c r="A1596" s="20"/>
    </row>
    <row r="1597" spans="1:1" x14ac:dyDescent="0.25">
      <c r="A1597" s="20"/>
    </row>
  </sheetData>
  <sheetProtection algorithmName="SHA-512" hashValue="7qkBSzlLJLz+kBIJPc8pVOKYJ4SB+z6t6Ut4X3aSQmco7z9sgzhej20G/NATOcQhfFgurrwEmQ+UQArz+R8LiA==" saltValue="Ro65M+e6yApqB0MDm15jjA==" spinCount="100000" sheet="1" objects="1" scenarios="1"/>
  <autoFilter ref="A6:M89" xr:uid="{4D6B8D4C-33BC-43DE-B5B1-A1ECD4C4CFAA}"/>
  <mergeCells count="2">
    <mergeCell ref="D5:G5"/>
    <mergeCell ref="H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EDA996-AFD0-4FAE-982B-FD8C400A0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0583D-2A71-4FC3-A681-9043CC752B0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27B65C7-0AF8-4701-841F-24EE904038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Transformatie</vt:lpstr>
      <vt:lpstr>1. Locatieoverzicht</vt:lpstr>
      <vt:lpstr>2. Werkprogramma</vt:lpstr>
      <vt:lpstr>3. Uurtarief</vt:lpstr>
      <vt:lpstr>4. Normen &amp; Tarieven</vt:lpstr>
      <vt:lpstr>5. Ruimtestaat</vt:lpstr>
      <vt:lpstr>6. Aanvullende werkzaamheden</vt:lpstr>
      <vt:lpstr>7. Glasreiniging</vt:lpstr>
      <vt:lpstr>8. Vloeronderhoud</vt:lpstr>
      <vt:lpstr>9. Totalisatie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Thijs Kruger | Helder Inkoopadvies</cp:lastModifiedBy>
  <dcterms:created xsi:type="dcterms:W3CDTF">2025-06-09T07:40:14Z</dcterms:created>
  <dcterms:modified xsi:type="dcterms:W3CDTF">2025-08-29T07:56:21Z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