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60E9C0C4-5BC7-4470-AF74-51779BEC5B8A}" xr6:coauthVersionLast="47" xr6:coauthVersionMax="47" xr10:uidLastSave="{00000000-0000-0000-0000-000000000000}"/>
  <workbookProtection workbookAlgorithmName="SHA-512" workbookHashValue="E5HekxA4rmNBv85L7EbdHv7TzffKWK0F1E+k0oP6s6gUKv/RXN3qNwapvEaMvYGjP2F/zkbSuNtG9+CltKczlw==" workbookSaltValue="0oiKXmPwPEJGWFuKWWrw8Q==" workbookSpinCount="100000" lockStructure="1"/>
  <bookViews>
    <workbookView xWindow="28680" yWindow="-120" windowWidth="29040" windowHeight="15840" tabRatio="753" xr2:uid="{00000000-000D-0000-FFFF-FFFF00000000}"/>
  </bookViews>
  <sheets>
    <sheet name="P2 Basisassortiment" sheetId="9" r:id="rId1"/>
    <sheet name="P2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4" i="9" l="1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T12" i="11"/>
  <c r="O13" i="11"/>
  <c r="O14" i="11"/>
  <c r="O15" i="11"/>
  <c r="O16" i="11"/>
  <c r="O17" i="11"/>
  <c r="O12" i="11"/>
  <c r="N13" i="11"/>
  <c r="N14" i="11"/>
  <c r="N15" i="11"/>
  <c r="N16" i="11"/>
  <c r="N17" i="11"/>
  <c r="J13" i="11"/>
  <c r="J14" i="11"/>
  <c r="J15" i="11"/>
  <c r="J16" i="11"/>
  <c r="J17" i="11"/>
  <c r="J12" i="11"/>
  <c r="N12" i="11"/>
  <c r="N24" i="9"/>
  <c r="N25" i="9"/>
  <c r="N26" i="9"/>
  <c r="N27" i="9"/>
  <c r="N28" i="9"/>
  <c r="N23" i="9"/>
  <c r="N12" i="9"/>
  <c r="N13" i="9"/>
  <c r="N14" i="9"/>
  <c r="N15" i="9"/>
  <c r="N16" i="9"/>
  <c r="N17" i="9"/>
  <c r="N18" i="9"/>
  <c r="N19" i="9"/>
  <c r="N11" i="9"/>
  <c r="T24" i="9"/>
  <c r="T25" i="9"/>
  <c r="T26" i="9"/>
  <c r="T27" i="9"/>
  <c r="T28" i="9"/>
  <c r="F84" i="9" s="1"/>
  <c r="T23" i="9"/>
  <c r="F76" i="9" s="1"/>
  <c r="T12" i="9"/>
  <c r="F80" i="9" s="1"/>
  <c r="T13" i="9"/>
  <c r="F81" i="9" s="1"/>
  <c r="T14" i="9"/>
  <c r="T15" i="9"/>
  <c r="F74" i="9" s="1"/>
  <c r="T16" i="9"/>
  <c r="F75" i="9" s="1"/>
  <c r="T17" i="9"/>
  <c r="T18" i="9"/>
  <c r="T19" i="9"/>
  <c r="F83" i="9"/>
  <c r="F82" i="9"/>
  <c r="F77" i="9"/>
  <c r="F78" i="9"/>
  <c r="F73" i="9"/>
  <c r="F71" i="9" l="1"/>
  <c r="F72" i="9"/>
  <c r="C52" i="9"/>
  <c r="C53" i="9"/>
  <c r="C54" i="9"/>
  <c r="C55" i="9"/>
  <c r="C56" i="9"/>
  <c r="C57" i="9"/>
  <c r="C58" i="9"/>
  <c r="C59" i="9"/>
  <c r="O24" i="9"/>
  <c r="Z24" i="9" s="1"/>
  <c r="O25" i="9"/>
  <c r="Z25" i="9" s="1"/>
  <c r="O26" i="9"/>
  <c r="Z26" i="9" s="1"/>
  <c r="O27" i="9"/>
  <c r="Z27" i="9" s="1"/>
  <c r="O28" i="9"/>
  <c r="Z28" i="9" s="1"/>
  <c r="O23" i="9"/>
  <c r="Z23" i="9" s="1"/>
  <c r="O12" i="9"/>
  <c r="Z12" i="9" s="1"/>
  <c r="O13" i="9"/>
  <c r="Z13" i="9" s="1"/>
  <c r="O14" i="9"/>
  <c r="Z14" i="9" s="1"/>
  <c r="O15" i="9"/>
  <c r="Z15" i="9" s="1"/>
  <c r="O16" i="9"/>
  <c r="Z16" i="9" s="1"/>
  <c r="O17" i="9"/>
  <c r="Z17" i="9" s="1"/>
  <c r="O18" i="9"/>
  <c r="Z18" i="9" s="1"/>
  <c r="O19" i="9"/>
  <c r="Z19" i="9" s="1"/>
  <c r="J24" i="9"/>
  <c r="J25" i="9"/>
  <c r="J26" i="9"/>
  <c r="J27" i="9"/>
  <c r="J28" i="9"/>
  <c r="J23" i="9"/>
  <c r="J12" i="9"/>
  <c r="J13" i="9"/>
  <c r="J14" i="9"/>
  <c r="J15" i="9"/>
  <c r="J16" i="9"/>
  <c r="J17" i="9"/>
  <c r="J18" i="9"/>
  <c r="J19" i="9"/>
  <c r="AB30" i="9" l="1"/>
  <c r="Z29" i="9"/>
  <c r="T17" i="11"/>
  <c r="T13" i="11"/>
  <c r="T14" i="11"/>
  <c r="T15" i="11"/>
  <c r="T16" i="11"/>
  <c r="C83" i="9" l="1"/>
  <c r="C80" i="9"/>
  <c r="C76" i="9"/>
  <c r="C74" i="9"/>
  <c r="C72" i="9"/>
  <c r="C71" i="9"/>
  <c r="D30" i="11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C64" i="9"/>
  <c r="C61" i="9"/>
  <c r="U12" i="9"/>
  <c r="V12" i="9" s="1"/>
  <c r="U13" i="9"/>
  <c r="V13" i="9" s="1"/>
  <c r="U14" i="9"/>
  <c r="V14" i="9" s="1"/>
  <c r="U15" i="9"/>
  <c r="V15" i="9" s="1"/>
  <c r="U16" i="9"/>
  <c r="V16" i="9" s="1"/>
  <c r="U23" i="9"/>
  <c r="V23" i="9" s="1"/>
  <c r="U24" i="9"/>
  <c r="V24" i="9" s="1"/>
  <c r="U25" i="9"/>
  <c r="V25" i="9" s="1"/>
  <c r="U17" i="9"/>
  <c r="V17" i="9" s="1"/>
  <c r="U18" i="9"/>
  <c r="V18" i="9" s="1"/>
  <c r="U19" i="9"/>
  <c r="V19" i="9" s="1"/>
  <c r="U26" i="9"/>
  <c r="V26" i="9" s="1"/>
  <c r="U27" i="9"/>
  <c r="V27" i="9" s="1"/>
  <c r="U28" i="9"/>
  <c r="V28" i="9" s="1"/>
  <c r="P12" i="9"/>
  <c r="Q12" i="9" s="1"/>
  <c r="P13" i="9"/>
  <c r="Q13" i="9" s="1"/>
  <c r="P14" i="9"/>
  <c r="Q14" i="9" s="1"/>
  <c r="P15" i="9"/>
  <c r="Q15" i="9" s="1"/>
  <c r="P16" i="9"/>
  <c r="Q16" i="9" s="1"/>
  <c r="P23" i="9"/>
  <c r="Q23" i="9" s="1"/>
  <c r="P24" i="9"/>
  <c r="Q24" i="9" s="1"/>
  <c r="P25" i="9"/>
  <c r="Q25" i="9" s="1"/>
  <c r="P17" i="9"/>
  <c r="Q17" i="9" s="1"/>
  <c r="P18" i="9"/>
  <c r="Q18" i="9" s="1"/>
  <c r="P19" i="9"/>
  <c r="Q19" i="9" s="1"/>
  <c r="P26" i="9"/>
  <c r="Q26" i="9" s="1"/>
  <c r="P27" i="9"/>
  <c r="Q27" i="9" s="1"/>
  <c r="P28" i="9"/>
  <c r="Q28" i="9" s="1"/>
  <c r="K12" i="9"/>
  <c r="L12" i="9" s="1"/>
  <c r="K13" i="9"/>
  <c r="L13" i="9" s="1"/>
  <c r="K14" i="9"/>
  <c r="L14" i="9" s="1"/>
  <c r="K15" i="9"/>
  <c r="L15" i="9" s="1"/>
  <c r="K16" i="9"/>
  <c r="L16" i="9" s="1"/>
  <c r="K23" i="9"/>
  <c r="L23" i="9" s="1"/>
  <c r="K24" i="9"/>
  <c r="L24" i="9" s="1"/>
  <c r="K25" i="9"/>
  <c r="L25" i="9" s="1"/>
  <c r="K17" i="9"/>
  <c r="L17" i="9" s="1"/>
  <c r="K18" i="9"/>
  <c r="L18" i="9" s="1"/>
  <c r="K19" i="9"/>
  <c r="L19" i="9" s="1"/>
  <c r="K26" i="9"/>
  <c r="L26" i="9" s="1"/>
  <c r="K27" i="9"/>
  <c r="L27" i="9" s="1"/>
  <c r="K28" i="9"/>
  <c r="L28" i="9" s="1"/>
  <c r="J62" i="9" l="1"/>
  <c r="J65" i="9"/>
  <c r="J60" i="9"/>
  <c r="J52" i="9"/>
  <c r="F58" i="9"/>
  <c r="J59" i="9"/>
  <c r="F65" i="9"/>
  <c r="F57" i="9"/>
  <c r="J58" i="9"/>
  <c r="F64" i="9"/>
  <c r="F56" i="9"/>
  <c r="J57" i="9"/>
  <c r="F63" i="9"/>
  <c r="F55" i="9"/>
  <c r="J64" i="9"/>
  <c r="J56" i="9"/>
  <c r="F62" i="9"/>
  <c r="F54" i="9"/>
  <c r="J63" i="9"/>
  <c r="J55" i="9"/>
  <c r="F61" i="9"/>
  <c r="F53" i="9"/>
  <c r="J54" i="9"/>
  <c r="F60" i="9"/>
  <c r="F52" i="9"/>
  <c r="J61" i="9"/>
  <c r="J53" i="9"/>
  <c r="F59" i="9"/>
  <c r="U11" i="9"/>
  <c r="V11" i="9" s="1"/>
  <c r="V29" i="9" s="1"/>
  <c r="I34" i="9" s="1"/>
  <c r="D73" i="9" l="1"/>
  <c r="D75" i="9"/>
  <c r="D77" i="9"/>
  <c r="D78" i="9"/>
  <c r="D79" i="9"/>
  <c r="D81" i="9"/>
  <c r="D82" i="9"/>
  <c r="D84" i="9"/>
  <c r="C82" i="9"/>
  <c r="C81" i="9"/>
  <c r="C63" i="9"/>
  <c r="C62" i="9"/>
  <c r="C79" i="9"/>
  <c r="C60" i="9"/>
  <c r="C70" i="9"/>
  <c r="W14" i="9"/>
  <c r="W16" i="9"/>
  <c r="W24" i="9"/>
  <c r="W25" i="9"/>
  <c r="W28" i="9"/>
  <c r="U17" i="11"/>
  <c r="U16" i="11"/>
  <c r="U15" i="11"/>
  <c r="U14" i="11"/>
  <c r="U13" i="11"/>
  <c r="U12" i="11"/>
  <c r="J23" i="11"/>
  <c r="P17" i="11"/>
  <c r="K17" i="11"/>
  <c r="P16" i="11"/>
  <c r="K16" i="11"/>
  <c r="P15" i="11"/>
  <c r="K15" i="11"/>
  <c r="P14" i="11"/>
  <c r="K14" i="11"/>
  <c r="P13" i="11"/>
  <c r="K13" i="11"/>
  <c r="P12" i="11"/>
  <c r="K12" i="11"/>
  <c r="D66" i="9"/>
  <c r="D43" i="9"/>
  <c r="D70" i="9"/>
  <c r="C73" i="9"/>
  <c r="C75" i="9"/>
  <c r="C77" i="9"/>
  <c r="C78" i="9"/>
  <c r="C84" i="9"/>
  <c r="G51" i="9"/>
  <c r="C65" i="9"/>
  <c r="C51" i="9"/>
  <c r="J82" i="9" l="1"/>
  <c r="J81" i="9"/>
  <c r="G70" i="9"/>
  <c r="J80" i="9"/>
  <c r="J71" i="9"/>
  <c r="J83" i="9"/>
  <c r="J72" i="9"/>
  <c r="J74" i="9"/>
  <c r="J76" i="9"/>
  <c r="J78" i="9"/>
  <c r="J77" i="9"/>
  <c r="J75" i="9"/>
  <c r="J73" i="9"/>
  <c r="J84" i="9"/>
  <c r="K23" i="11"/>
  <c r="D85" i="9"/>
  <c r="T11" i="9"/>
  <c r="F70" i="9" s="1"/>
  <c r="J70" i="9" s="1"/>
  <c r="O11" i="9"/>
  <c r="Z11" i="9" s="1"/>
  <c r="J11" i="9"/>
  <c r="AB20" i="9" l="1"/>
  <c r="AB31" i="9" s="1"/>
  <c r="Z20" i="9"/>
  <c r="AB29" i="9" s="1"/>
  <c r="J51" i="9"/>
  <c r="J66" i="9" s="1"/>
  <c r="M41" i="9" s="1"/>
  <c r="K11" i="9"/>
  <c r="L11" i="9" s="1"/>
  <c r="L29" i="9" s="1"/>
  <c r="I32" i="9" s="1"/>
  <c r="W11" i="9"/>
  <c r="F79" i="9"/>
  <c r="J79" i="9" s="1"/>
  <c r="J85" i="9" s="1"/>
  <c r="M42" i="9" s="1"/>
  <c r="P11" i="9"/>
  <c r="Q11" i="9" s="1"/>
  <c r="Q29" i="9" s="1"/>
  <c r="I33" i="9" s="1"/>
  <c r="D28" i="11"/>
  <c r="J21" i="11" s="1"/>
  <c r="K21" i="11" s="1"/>
  <c r="F51" i="9"/>
  <c r="D29" i="11" l="1"/>
  <c r="J22" i="11" s="1"/>
  <c r="K22" i="11" s="1"/>
  <c r="M43" i="9"/>
  <c r="M31" i="9" s="1"/>
</calcChain>
</file>

<file path=xl/sharedStrings.xml><?xml version="1.0" encoding="utf-8"?>
<sst xmlns="http://schemas.openxmlformats.org/spreadsheetml/2006/main" count="151" uniqueCount="86">
  <si>
    <t>Groene cellen in te vullen door Inschrijver</t>
  </si>
  <si>
    <t>TOTAAL</t>
  </si>
  <si>
    <t>INCOMPANY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</si>
  <si>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</si>
  <si>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</si>
  <si>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</si>
  <si>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</si>
  <si>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</si>
  <si>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</si>
  <si>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</si>
  <si>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</si>
  <si>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</si>
  <si>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</si>
  <si>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zonder accommodatie 
incl BTW 
(per training)</t>
  </si>
  <si>
    <t>Blad: 1 van 2 (Basisassortiment)</t>
  </si>
  <si>
    <t>Incompany</t>
  </si>
  <si>
    <t>Input berekeningen</t>
  </si>
  <si>
    <t>BEREKENINGEN</t>
  </si>
  <si>
    <t>Onderdeel</t>
  </si>
  <si>
    <t>%</t>
  </si>
  <si>
    <t>Controlecel</t>
  </si>
  <si>
    <t>Blad: 2 van 2 (Vrij aanbod)</t>
  </si>
  <si>
    <t>&lt;nvt - training moet binnen scope perceel vallen&gt;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</si>
  <si>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</si>
  <si>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</si>
  <si>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</si>
  <si>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</si>
  <si>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</si>
  <si>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</si>
  <si>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</si>
  <si>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Bijlage D Tarievenblad P2</t>
  </si>
  <si>
    <t>Perceel: 2</t>
  </si>
  <si>
    <t>Training excl BTW 
(per cursist)</t>
  </si>
  <si>
    <t>Accommodatie en catering excl BTW 
(per cursist)</t>
  </si>
  <si>
    <t>Training fysiek 
excl BTW 
(per cursist)</t>
  </si>
  <si>
    <t>Dagdeeltarief
excl BTW
(per cursist)</t>
  </si>
  <si>
    <t>Online excl BTW
(per cursist)</t>
  </si>
  <si>
    <t>Training zonder accommodatie 
excl BTW 
(per training)</t>
  </si>
  <si>
    <t>Dagdeeltarief
excl BTW
(per training)</t>
  </si>
  <si>
    <t>Gewogen prijs 
excl BTW</t>
  </si>
  <si>
    <t>PRINCE2 Practitioner</t>
  </si>
  <si>
    <t>PRINCE2 Foundation</t>
  </si>
  <si>
    <t>PRINCE2 Agile Foundation</t>
  </si>
  <si>
    <t>PRINCE2 Agile Practitioner</t>
  </si>
  <si>
    <t>MSP Foundation</t>
  </si>
  <si>
    <t>MSP Practitioner</t>
  </si>
  <si>
    <t>IPMA D</t>
  </si>
  <si>
    <t>IPMA C</t>
  </si>
  <si>
    <t>IPMA PMO D</t>
  </si>
  <si>
    <t>P3O Foundation</t>
  </si>
  <si>
    <t>MoP Foundation</t>
  </si>
  <si>
    <t>MoP Practitioner</t>
  </si>
  <si>
    <t>LEAN Green belt</t>
  </si>
  <si>
    <t>LEAN Six Sigma Green belt</t>
  </si>
  <si>
    <t>LEAN Six Sigma Yellow belt</t>
  </si>
  <si>
    <t xml:space="preserve">Incompany </t>
  </si>
  <si>
    <t xml:space="preserve">INCOMPANY </t>
  </si>
  <si>
    <t>Accommodatie en catering
excl BTW 
(per cursist)</t>
  </si>
  <si>
    <t>(her)examen excl BTW (per cursist, indien van toepassing)</t>
  </si>
  <si>
    <t>OPEN AANBOD - FYSIEK</t>
  </si>
  <si>
    <t>OPEN AANBOD - ONLINE</t>
  </si>
  <si>
    <t>Open aanbod - fysiek</t>
  </si>
  <si>
    <t>Open aanbod - online</t>
  </si>
  <si>
    <t>Open aanbod vs. incompany</t>
  </si>
  <si>
    <t>Open aanbod</t>
  </si>
  <si>
    <t>Training, exclusief accommodatie, excl BTW 
(per cursist)</t>
  </si>
  <si>
    <t>Handlingsfee (her)examen, excl BTW (bij doorlevering examen)</t>
  </si>
  <si>
    <r>
      <t xml:space="preserve">Leerprofiel training </t>
    </r>
    <r>
      <rPr>
        <b/>
        <sz val="9"/>
        <color rgb="FFFF0000"/>
        <rFont val="Verdana"/>
        <family val="2"/>
      </rPr>
      <t>exclusief</t>
    </r>
    <r>
      <rPr>
        <b/>
        <sz val="9"/>
        <color theme="0"/>
        <rFont val="Verdana"/>
        <family val="2"/>
      </rPr>
      <t xml:space="preserve"> examenvoucher</t>
    </r>
    <r>
      <rPr>
        <b/>
        <i/>
        <sz val="9"/>
        <color theme="0"/>
        <rFont val="Verdana"/>
        <family val="2"/>
      </rPr>
      <t xml:space="preserve"> (Voor onderstaande trainingen geldt dat het examenvoucher optioneel is bij de afname van een training)</t>
    </r>
  </si>
  <si>
    <r>
      <t>Leerprofiel training</t>
    </r>
    <r>
      <rPr>
        <b/>
        <sz val="9"/>
        <color rgb="FFFF0000"/>
        <rFont val="Verdana"/>
        <family val="2"/>
      </rPr>
      <t xml:space="preserve"> inclusief </t>
    </r>
    <r>
      <rPr>
        <b/>
        <sz val="9"/>
        <color theme="0"/>
        <rFont val="Verdana"/>
        <family val="2"/>
      </rPr>
      <t xml:space="preserve">examenvoucher </t>
    </r>
    <r>
      <rPr>
        <b/>
        <i/>
        <sz val="9"/>
        <color theme="0"/>
        <rFont val="Verdana"/>
        <family val="2"/>
      </rPr>
      <t>(Voor onderstaande trainingen geldt dat het examenvoucher altijd inclusief is bij de afname van een training)</t>
    </r>
  </si>
  <si>
    <t>Bij afwijkende groepsgroote, meer/minder prijs lesmateriaal, excl BTW (per cursist)</t>
  </si>
  <si>
    <t>Gewogen prijs 
excl BTW
(gedeeld door 10 deelnemers)</t>
  </si>
  <si>
    <t>Handlingsfee (her)examen</t>
  </si>
  <si>
    <t>Maximaal (dagdeel)tarief 
excl BTW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</si>
  <si>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Voor meer informatie omtrent groepsgrootte,
zie Bijlage 1 Programma van Eisen, Eis 7. </t>
    </r>
  </si>
  <si>
    <t>INCOMPANY*</t>
  </si>
  <si>
    <t>(Her)examen excl BTW (per cursist) **</t>
  </si>
  <si>
    <t>(Her)examen incl eventuele handlingsfee, excl BTW (per cursist) **</t>
  </si>
  <si>
    <t>Training voor een groep van 8 cursisten, inclusief examen, exclusief accommodatie, excl BTW (per training)**</t>
  </si>
  <si>
    <t>Bij afwijkende groepsgroote, meer/minder prijs examenkosten, excl BTW (per cursist) **</t>
  </si>
  <si>
    <t>Training voor een groep van 8 cursisten, exclusief examen, exclusief accommodatie, excl BTW (per training)**</t>
  </si>
  <si>
    <t>(Her)examenkosten excl BTW (per cursist)**</t>
  </si>
  <si>
    <r>
      <rPr>
        <b/>
        <sz val="11"/>
        <color rgb="FFFF0000"/>
        <rFont val="Calibri"/>
        <family val="2"/>
        <scheme val="minor"/>
      </rPr>
      <t>** LET OP</t>
    </r>
    <r>
      <rPr>
        <sz val="11"/>
        <color theme="1"/>
        <rFont val="Calibri"/>
        <family val="2"/>
        <scheme val="minor"/>
      </rPr>
      <t>: Voor meer informatie omtrent Prijsontwikkeling 
examenprijzen, zie artikel 3.4 van Bijlage 3 Raamovereenkomst
PPM Trainingen</t>
    </r>
  </si>
  <si>
    <r>
      <rPr>
        <b/>
        <sz val="11"/>
        <color rgb="FFFF0000"/>
        <rFont val="Calibri"/>
        <family val="2"/>
        <scheme val="minor"/>
      </rPr>
      <t>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</si>
  <si>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Training voor een groep van 8 cursisten, exclusief examen, exclusief accommodatie, excl BTW (per training)</t>
  </si>
  <si>
    <t>(Her)examen incl eventuele handlingsfee, excl BTW (per cursist, indien van toepassing)</t>
  </si>
  <si>
    <t>Maximaal dagdeeltarief 
excl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</si>
</sst>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9"/>
      <color theme="0"/>
      <name val="Verdana"/>
      <family val="2"/>
    </font>
    <font>
      <sz val="9"/>
      <color theme="0"/>
      <name val="Verdana"/>
      <family val="2"/>
    </font>
    <font>
      <b/>
      <sz val="12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24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44" fontId="1" fillId="0" borderId="0" xfId="9" quotePrefix="1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5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1" fillId="0" borderId="0" xfId="0" quotePrefix="1" applyFont="1" applyFill="1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5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5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5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44" fontId="1" fillId="0" borderId="0" xfId="0" quotePrefix="1" applyNumberFormat="1" applyFont="1" applyFill="1" applyBorder="1" applyAlignment="1">
      <alignment vertical="top"/>
    </xf>
    <xf numFmtId="0" fontId="1" fillId="0" borderId="0" xfId="0" quotePrefix="1" applyNumberFormat="1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6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44" fontId="1" fillId="6" borderId="1" xfId="9" applyFont="1" applyFill="1" applyBorder="1" applyAlignment="1">
      <alignment vertical="top" wrapText="1"/>
    </xf>
    <xf numFmtId="0" fontId="6" fillId="6" borderId="5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8" xfId="0" applyBorder="1" applyAlignment="1">
      <alignment vertical="top"/>
    </xf>
    <xf numFmtId="0" fontId="0" fillId="0" borderId="6" xfId="0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0" fontId="21" fillId="3" borderId="2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44" fontId="1" fillId="6" borderId="1" xfId="9" applyFont="1" applyFill="1" applyBorder="1" applyAlignment="1" applyProtection="1">
      <alignment vertical="top" wrapText="1"/>
    </xf>
    <xf numFmtId="0" fontId="0" fillId="0" borderId="0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center" wrapText="1"/>
    </xf>
    <xf numFmtId="44" fontId="22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1" fontId="18" fillId="0" borderId="6" xfId="0" applyNumberFormat="1" applyFont="1" applyFill="1" applyBorder="1" applyAlignment="1">
      <alignment vertical="top" wrapText="1"/>
    </xf>
    <xf numFmtId="1" fontId="18" fillId="0" borderId="1" xfId="0" applyNumberFormat="1" applyFont="1" applyFill="1" applyBorder="1" applyAlignment="1">
      <alignment horizontal="center" vertical="top" wrapText="1"/>
    </xf>
    <xf numFmtId="1" fontId="27" fillId="0" borderId="0" xfId="0" applyNumberFormat="1" applyFont="1" applyFill="1" applyBorder="1" applyAlignment="1">
      <alignment vertical="top" wrapText="1"/>
    </xf>
    <xf numFmtId="1" fontId="17" fillId="0" borderId="0" xfId="0" applyNumberFormat="1" applyFont="1" applyFill="1" applyBorder="1" applyAlignment="1">
      <alignment vertical="top"/>
    </xf>
    <xf numFmtId="0" fontId="28" fillId="0" borderId="0" xfId="0" applyFont="1" applyFill="1" applyBorder="1" applyAlignment="1">
      <alignment vertical="top" wrapText="1"/>
    </xf>
    <xf numFmtId="0" fontId="18" fillId="0" borderId="5" xfId="0" applyFont="1" applyFill="1" applyBorder="1" applyAlignment="1">
      <alignment horizontal="center" vertical="top" wrapText="1"/>
    </xf>
    <xf numFmtId="9" fontId="0" fillId="0" borderId="0" xfId="0" applyNumberFormat="1" applyFill="1" applyBorder="1" applyAlignment="1">
      <alignment vertical="top"/>
    </xf>
    <xf numFmtId="9" fontId="0" fillId="0" borderId="0" xfId="7" applyFont="1" applyFill="1" applyBorder="1" applyAlignment="1">
      <alignment vertical="top"/>
    </xf>
    <xf numFmtId="9" fontId="0" fillId="0" borderId="1" xfId="7" applyFont="1" applyFill="1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18" fillId="4" borderId="1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0" fillId="3" borderId="5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19" fillId="4" borderId="5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4" xfId="0" applyFont="1" applyFill="1" applyBorder="1" applyAlignment="1">
      <alignment vertical="top" wrapText="1"/>
    </xf>
    <xf numFmtId="0" fontId="0" fillId="0" borderId="3" xfId="0" applyFill="1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5" borderId="0" xfId="0" applyFill="1" applyAlignment="1">
      <alignment vertical="top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18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AB85"/>
  <sheetViews>
    <sheetView tabSelected="1" zoomScaleNormal="100" workbookViewId="0">
      <pane xSplit="1" topLeftCell="B1" activePane="topRight" state="frozen"/>
      <selection pane="topRight" activeCell="C11" sqref="C11"/>
    </sheetView>
  </sheetViews>
  <sheetFormatPr defaultColWidth="9.28515625" defaultRowHeight="15" x14ac:dyDescent="0.25"/>
  <cols>
    <col min="1" max="1" width="49.425781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7.28515625" style="7" customWidth="1"/>
    <col min="7" max="7" width="14.85546875" style="7" customWidth="1"/>
    <col min="8" max="8" width="15.85546875" style="7" customWidth="1"/>
    <col min="9" max="11" width="14.85546875" style="7" customWidth="1"/>
    <col min="12" max="12" width="6.140625" style="7" customWidth="1"/>
    <col min="13" max="15" width="14.28515625" style="7" customWidth="1"/>
    <col min="16" max="16" width="14.42578125" style="7" customWidth="1"/>
    <col min="17" max="17" width="3.5703125" style="7" customWidth="1"/>
    <col min="18" max="20" width="22.85546875" style="7" customWidth="1"/>
    <col min="21" max="21" width="15.28515625" style="7" customWidth="1"/>
    <col min="22" max="22" width="7.140625" style="7" customWidth="1"/>
    <col min="23" max="23" width="20" style="2" hidden="1" customWidth="1"/>
    <col min="24" max="24" width="3.42578125" style="2" hidden="1" customWidth="1"/>
    <col min="25" max="26" width="20" style="2" hidden="1" customWidth="1"/>
    <col min="27" max="28" width="9.28515625" style="2" hidden="1" customWidth="1"/>
    <col min="29" max="16384" width="9.28515625" style="2"/>
  </cols>
  <sheetData>
    <row r="1" spans="1:28" s="13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8" s="13" customFormat="1" x14ac:dyDescent="0.25">
      <c r="A2" s="68" t="s">
        <v>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8" s="13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8" s="13" customFormat="1" x14ac:dyDescent="0.25">
      <c r="A4" s="16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8" s="13" customFormat="1" x14ac:dyDescent="0.25">
      <c r="A5" s="16" t="s">
        <v>14</v>
      </c>
      <c r="B5" s="9"/>
      <c r="C5" s="9"/>
      <c r="D5" s="9"/>
      <c r="E5" s="9"/>
      <c r="F5" s="85"/>
      <c r="G5" s="85"/>
      <c r="H5" s="9"/>
      <c r="I5" s="9"/>
      <c r="J5" s="8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8" x14ac:dyDescent="0.25">
      <c r="A6" s="1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8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8" ht="18.75" customHeight="1" x14ac:dyDescent="0.25">
      <c r="A8" s="6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8" ht="22.5" customHeight="1" x14ac:dyDescent="0.25">
      <c r="A9" s="11"/>
      <c r="B9" s="12"/>
      <c r="C9" s="12"/>
      <c r="D9" s="12"/>
      <c r="E9" s="12"/>
      <c r="F9" s="112" t="s">
        <v>59</v>
      </c>
      <c r="G9" s="113"/>
      <c r="H9" s="113"/>
      <c r="I9" s="113"/>
      <c r="J9" s="113"/>
      <c r="K9" s="113"/>
      <c r="L9" s="32"/>
      <c r="M9" s="110" t="s">
        <v>60</v>
      </c>
      <c r="N9" s="111"/>
      <c r="O9" s="111"/>
      <c r="P9" s="111"/>
      <c r="Q9" s="12"/>
      <c r="R9" s="110" t="s">
        <v>74</v>
      </c>
      <c r="S9" s="111"/>
      <c r="T9" s="111"/>
      <c r="U9" s="111"/>
      <c r="V9" s="54"/>
      <c r="W9" s="7"/>
      <c r="X9" s="7"/>
      <c r="Y9" s="7"/>
      <c r="Z9" s="7"/>
      <c r="AA9" s="7"/>
    </row>
    <row r="10" spans="1:28" ht="87.6" customHeight="1" x14ac:dyDescent="0.25">
      <c r="A10" s="30" t="s">
        <v>68</v>
      </c>
      <c r="B10" s="10"/>
      <c r="C10" s="31" t="s">
        <v>7</v>
      </c>
      <c r="D10" s="31" t="s">
        <v>8</v>
      </c>
      <c r="E10" s="10"/>
      <c r="F10" s="31" t="s">
        <v>65</v>
      </c>
      <c r="G10" s="31" t="s">
        <v>33</v>
      </c>
      <c r="H10" s="31" t="s">
        <v>75</v>
      </c>
      <c r="I10" s="31" t="s">
        <v>66</v>
      </c>
      <c r="J10" s="31" t="s">
        <v>34</v>
      </c>
      <c r="K10" s="31" t="s">
        <v>35</v>
      </c>
      <c r="L10" s="33"/>
      <c r="M10" s="31" t="s">
        <v>12</v>
      </c>
      <c r="N10" s="31" t="s">
        <v>76</v>
      </c>
      <c r="O10" s="31" t="s">
        <v>36</v>
      </c>
      <c r="P10" s="31" t="s">
        <v>35</v>
      </c>
      <c r="Q10" s="20"/>
      <c r="R10" s="31" t="s">
        <v>77</v>
      </c>
      <c r="S10" s="31" t="s">
        <v>69</v>
      </c>
      <c r="T10" s="31" t="s">
        <v>78</v>
      </c>
      <c r="U10" s="31" t="s">
        <v>38</v>
      </c>
      <c r="V10" s="20"/>
      <c r="W10" s="101" t="s">
        <v>26</v>
      </c>
      <c r="X10" s="101"/>
      <c r="Y10" s="101"/>
      <c r="Z10" s="122" t="s">
        <v>26</v>
      </c>
      <c r="AA10" s="122"/>
      <c r="AB10" s="122"/>
    </row>
    <row r="11" spans="1:28" x14ac:dyDescent="0.25">
      <c r="A11" s="46" t="s">
        <v>41</v>
      </c>
      <c r="B11" s="5"/>
      <c r="C11" s="71"/>
      <c r="D11" s="72"/>
      <c r="E11" s="5"/>
      <c r="F11" s="73"/>
      <c r="G11" s="73"/>
      <c r="H11" s="73"/>
      <c r="I11" s="73"/>
      <c r="J11" s="45">
        <f>IF(ISBLANK(A11),"",F11+G11+H11+I11)</f>
        <v>0</v>
      </c>
      <c r="K11" s="45">
        <f>IFERROR(J11/D11,0)</f>
        <v>0</v>
      </c>
      <c r="L11" s="90">
        <f>IF(K11&gt;$H$32,1,0)</f>
        <v>0</v>
      </c>
      <c r="M11" s="71"/>
      <c r="N11" s="45" t="str">
        <f>IF(M11="Ja",H11+I11,"")</f>
        <v/>
      </c>
      <c r="O11" s="45" t="str">
        <f>IF(M11="Ja",F11+H11+I11,"")</f>
        <v/>
      </c>
      <c r="P11" s="45">
        <f t="shared" ref="P11:P19" si="0">IFERROR(O11/D11,0)</f>
        <v>0</v>
      </c>
      <c r="Q11" s="90">
        <f>IF(P11&gt;$H$33,1,0)</f>
        <v>0</v>
      </c>
      <c r="R11" s="73"/>
      <c r="S11" s="73"/>
      <c r="T11" s="81">
        <f>H11+I11</f>
        <v>0</v>
      </c>
      <c r="U11" s="59">
        <f t="shared" ref="U11:U19" si="1">IFERROR((R11)/D11,0)</f>
        <v>0</v>
      </c>
      <c r="V11" s="90">
        <f>IF(U11&gt;$H$34,1,0)</f>
        <v>0</v>
      </c>
      <c r="W11" s="53">
        <f>IF(M11="Ja",O11/D11,0)</f>
        <v>0</v>
      </c>
      <c r="X11" s="7"/>
      <c r="Y11" s="7"/>
      <c r="Z11" s="123" t="str">
        <f>IF(M11="Ja",O11/D11,"")</f>
        <v/>
      </c>
    </row>
    <row r="12" spans="1:28" x14ac:dyDescent="0.25">
      <c r="A12" s="46" t="s">
        <v>40</v>
      </c>
      <c r="B12" s="5"/>
      <c r="C12" s="71"/>
      <c r="D12" s="72"/>
      <c r="E12" s="5"/>
      <c r="F12" s="73"/>
      <c r="G12" s="73"/>
      <c r="H12" s="73"/>
      <c r="I12" s="73"/>
      <c r="J12" s="45">
        <f t="shared" ref="J12:J19" si="2">IF(ISBLANK(A12),"",F12+G12+H12+I12)</f>
        <v>0</v>
      </c>
      <c r="K12" s="45">
        <f t="shared" ref="K12:K19" si="3">IFERROR(J12/D12,0)</f>
        <v>0</v>
      </c>
      <c r="L12" s="90">
        <f t="shared" ref="L12:L19" si="4">IF(K12&gt;$H$32,1,0)</f>
        <v>0</v>
      </c>
      <c r="M12" s="71"/>
      <c r="N12" s="45" t="str">
        <f t="shared" ref="N12:N19" si="5">IF(M12="Ja",H12+I12,"")</f>
        <v/>
      </c>
      <c r="O12" s="45" t="str">
        <f t="shared" ref="O12:O19" si="6">IF(M12="Ja",F12+H12+I12,"")</f>
        <v/>
      </c>
      <c r="P12" s="45">
        <f t="shared" si="0"/>
        <v>0</v>
      </c>
      <c r="Q12" s="90">
        <f t="shared" ref="Q12:Q19" si="7">IF(P12&gt;$H$33,1,0)</f>
        <v>0</v>
      </c>
      <c r="R12" s="73"/>
      <c r="S12" s="73"/>
      <c r="T12" s="81">
        <f t="shared" ref="T12:T19" si="8">H12+I12</f>
        <v>0</v>
      </c>
      <c r="U12" s="59">
        <f t="shared" si="1"/>
        <v>0</v>
      </c>
      <c r="V12" s="90">
        <f t="shared" ref="V12:V19" si="9">IF(U12&gt;$H$34,1,0)</f>
        <v>0</v>
      </c>
      <c r="W12" s="53"/>
      <c r="X12" s="7"/>
      <c r="Y12" s="7"/>
      <c r="Z12" s="123" t="str">
        <f t="shared" ref="Z12:Z19" si="10">IF(M12="Ja",O12/D12,"")</f>
        <v/>
      </c>
    </row>
    <row r="13" spans="1:28" x14ac:dyDescent="0.25">
      <c r="A13" s="76" t="s">
        <v>42</v>
      </c>
      <c r="B13" s="5"/>
      <c r="C13" s="71"/>
      <c r="D13" s="72"/>
      <c r="E13" s="5"/>
      <c r="F13" s="73"/>
      <c r="G13" s="73"/>
      <c r="H13" s="73"/>
      <c r="I13" s="73"/>
      <c r="J13" s="45">
        <f t="shared" si="2"/>
        <v>0</v>
      </c>
      <c r="K13" s="45">
        <f t="shared" si="3"/>
        <v>0</v>
      </c>
      <c r="L13" s="90">
        <f t="shared" si="4"/>
        <v>0</v>
      </c>
      <c r="M13" s="71"/>
      <c r="N13" s="45" t="str">
        <f t="shared" si="5"/>
        <v/>
      </c>
      <c r="O13" s="45" t="str">
        <f t="shared" si="6"/>
        <v/>
      </c>
      <c r="P13" s="45">
        <f t="shared" si="0"/>
        <v>0</v>
      </c>
      <c r="Q13" s="90">
        <f t="shared" si="7"/>
        <v>0</v>
      </c>
      <c r="R13" s="73"/>
      <c r="S13" s="73"/>
      <c r="T13" s="81">
        <f t="shared" si="8"/>
        <v>0</v>
      </c>
      <c r="U13" s="59">
        <f t="shared" si="1"/>
        <v>0</v>
      </c>
      <c r="V13" s="90">
        <f t="shared" si="9"/>
        <v>0</v>
      </c>
      <c r="W13" s="53"/>
      <c r="X13" s="7"/>
      <c r="Y13" s="7"/>
      <c r="Z13" s="123" t="str">
        <f t="shared" si="10"/>
        <v/>
      </c>
    </row>
    <row r="14" spans="1:28" x14ac:dyDescent="0.25">
      <c r="A14" s="76" t="s">
        <v>43</v>
      </c>
      <c r="C14" s="71"/>
      <c r="D14" s="72"/>
      <c r="F14" s="73"/>
      <c r="G14" s="73"/>
      <c r="H14" s="73"/>
      <c r="I14" s="73"/>
      <c r="J14" s="45">
        <f t="shared" si="2"/>
        <v>0</v>
      </c>
      <c r="K14" s="45">
        <f t="shared" si="3"/>
        <v>0</v>
      </c>
      <c r="L14" s="90">
        <f t="shared" si="4"/>
        <v>0</v>
      </c>
      <c r="M14" s="71"/>
      <c r="N14" s="45" t="str">
        <f t="shared" si="5"/>
        <v/>
      </c>
      <c r="O14" s="45" t="str">
        <f t="shared" si="6"/>
        <v/>
      </c>
      <c r="P14" s="45">
        <f t="shared" si="0"/>
        <v>0</v>
      </c>
      <c r="Q14" s="90">
        <f t="shared" si="7"/>
        <v>0</v>
      </c>
      <c r="R14" s="73"/>
      <c r="S14" s="73"/>
      <c r="T14" s="81">
        <f t="shared" si="8"/>
        <v>0</v>
      </c>
      <c r="U14" s="59">
        <f t="shared" si="1"/>
        <v>0</v>
      </c>
      <c r="V14" s="90">
        <f t="shared" si="9"/>
        <v>0</v>
      </c>
      <c r="W14" s="53">
        <f>IF(M14="Ja",O14/D14,0)</f>
        <v>0</v>
      </c>
      <c r="X14" s="7"/>
      <c r="Y14" s="7"/>
      <c r="Z14" s="123" t="str">
        <f t="shared" si="10"/>
        <v/>
      </c>
    </row>
    <row r="15" spans="1:28" x14ac:dyDescent="0.25">
      <c r="A15" s="47" t="s">
        <v>44</v>
      </c>
      <c r="C15" s="71"/>
      <c r="D15" s="72"/>
      <c r="F15" s="73"/>
      <c r="G15" s="73"/>
      <c r="H15" s="73"/>
      <c r="I15" s="73"/>
      <c r="J15" s="45">
        <f t="shared" si="2"/>
        <v>0</v>
      </c>
      <c r="K15" s="45">
        <f t="shared" si="3"/>
        <v>0</v>
      </c>
      <c r="L15" s="90">
        <f t="shared" si="4"/>
        <v>0</v>
      </c>
      <c r="M15" s="71"/>
      <c r="N15" s="45" t="str">
        <f t="shared" si="5"/>
        <v/>
      </c>
      <c r="O15" s="45" t="str">
        <f t="shared" si="6"/>
        <v/>
      </c>
      <c r="P15" s="45">
        <f t="shared" si="0"/>
        <v>0</v>
      </c>
      <c r="Q15" s="90">
        <f t="shared" si="7"/>
        <v>0</v>
      </c>
      <c r="R15" s="73"/>
      <c r="S15" s="73"/>
      <c r="T15" s="81">
        <f t="shared" si="8"/>
        <v>0</v>
      </c>
      <c r="U15" s="59">
        <f t="shared" si="1"/>
        <v>0</v>
      </c>
      <c r="V15" s="90">
        <f t="shared" si="9"/>
        <v>0</v>
      </c>
      <c r="W15" s="53"/>
      <c r="X15" s="7"/>
      <c r="Y15" s="7"/>
      <c r="Z15" s="123" t="str">
        <f t="shared" si="10"/>
        <v/>
      </c>
    </row>
    <row r="16" spans="1:28" x14ac:dyDescent="0.25">
      <c r="A16" s="47" t="s">
        <v>45</v>
      </c>
      <c r="C16" s="71"/>
      <c r="D16" s="72"/>
      <c r="F16" s="73"/>
      <c r="G16" s="73"/>
      <c r="H16" s="73"/>
      <c r="I16" s="73"/>
      <c r="J16" s="45">
        <f t="shared" si="2"/>
        <v>0</v>
      </c>
      <c r="K16" s="45">
        <f t="shared" si="3"/>
        <v>0</v>
      </c>
      <c r="L16" s="90">
        <f t="shared" si="4"/>
        <v>0</v>
      </c>
      <c r="M16" s="71"/>
      <c r="N16" s="45" t="str">
        <f t="shared" si="5"/>
        <v/>
      </c>
      <c r="O16" s="45" t="str">
        <f t="shared" si="6"/>
        <v/>
      </c>
      <c r="P16" s="45">
        <f t="shared" si="0"/>
        <v>0</v>
      </c>
      <c r="Q16" s="90">
        <f t="shared" si="7"/>
        <v>0</v>
      </c>
      <c r="R16" s="73"/>
      <c r="S16" s="73"/>
      <c r="T16" s="81">
        <f t="shared" si="8"/>
        <v>0</v>
      </c>
      <c r="U16" s="59">
        <f t="shared" si="1"/>
        <v>0</v>
      </c>
      <c r="V16" s="90">
        <f t="shared" si="9"/>
        <v>0</v>
      </c>
      <c r="W16" s="53">
        <f>IF(M16="Ja",O16/D16,0)</f>
        <v>0</v>
      </c>
      <c r="X16" s="7"/>
      <c r="Y16" s="7"/>
      <c r="Z16" s="123" t="str">
        <f t="shared" si="10"/>
        <v/>
      </c>
    </row>
    <row r="17" spans="1:28" x14ac:dyDescent="0.25">
      <c r="A17" s="47" t="s">
        <v>49</v>
      </c>
      <c r="C17" s="71"/>
      <c r="D17" s="72"/>
      <c r="F17" s="73"/>
      <c r="G17" s="73"/>
      <c r="H17" s="73"/>
      <c r="I17" s="73"/>
      <c r="J17" s="45">
        <f t="shared" si="2"/>
        <v>0</v>
      </c>
      <c r="K17" s="45">
        <f t="shared" si="3"/>
        <v>0</v>
      </c>
      <c r="L17" s="90">
        <f t="shared" si="4"/>
        <v>0</v>
      </c>
      <c r="M17" s="71"/>
      <c r="N17" s="45" t="str">
        <f t="shared" si="5"/>
        <v/>
      </c>
      <c r="O17" s="45" t="str">
        <f t="shared" si="6"/>
        <v/>
      </c>
      <c r="P17" s="45">
        <f t="shared" si="0"/>
        <v>0</v>
      </c>
      <c r="Q17" s="90">
        <f t="shared" si="7"/>
        <v>0</v>
      </c>
      <c r="R17" s="73"/>
      <c r="S17" s="73"/>
      <c r="T17" s="81">
        <f t="shared" si="8"/>
        <v>0</v>
      </c>
      <c r="U17" s="59">
        <f t="shared" si="1"/>
        <v>0</v>
      </c>
      <c r="V17" s="90">
        <f t="shared" si="9"/>
        <v>0</v>
      </c>
      <c r="W17" s="53"/>
      <c r="X17" s="7"/>
      <c r="Y17" s="7"/>
      <c r="Z17" s="123" t="str">
        <f t="shared" si="10"/>
        <v/>
      </c>
    </row>
    <row r="18" spans="1:28" x14ac:dyDescent="0.25">
      <c r="A18" s="47" t="s">
        <v>50</v>
      </c>
      <c r="C18" s="71"/>
      <c r="D18" s="72"/>
      <c r="F18" s="73"/>
      <c r="G18" s="73"/>
      <c r="H18" s="73"/>
      <c r="I18" s="73"/>
      <c r="J18" s="45">
        <f t="shared" si="2"/>
        <v>0</v>
      </c>
      <c r="K18" s="45">
        <f t="shared" si="3"/>
        <v>0</v>
      </c>
      <c r="L18" s="90">
        <f t="shared" si="4"/>
        <v>0</v>
      </c>
      <c r="M18" s="71"/>
      <c r="N18" s="45" t="str">
        <f t="shared" si="5"/>
        <v/>
      </c>
      <c r="O18" s="45" t="str">
        <f t="shared" si="6"/>
        <v/>
      </c>
      <c r="P18" s="45">
        <f t="shared" si="0"/>
        <v>0</v>
      </c>
      <c r="Q18" s="90">
        <f t="shared" si="7"/>
        <v>0</v>
      </c>
      <c r="R18" s="73"/>
      <c r="S18" s="73"/>
      <c r="T18" s="81">
        <f t="shared" si="8"/>
        <v>0</v>
      </c>
      <c r="U18" s="59">
        <f t="shared" si="1"/>
        <v>0</v>
      </c>
      <c r="V18" s="90">
        <f t="shared" si="9"/>
        <v>0</v>
      </c>
      <c r="W18" s="53"/>
      <c r="X18" s="7"/>
      <c r="Y18" s="7"/>
      <c r="Z18" s="123" t="str">
        <f t="shared" si="10"/>
        <v/>
      </c>
    </row>
    <row r="19" spans="1:28" x14ac:dyDescent="0.25">
      <c r="A19" s="47" t="s">
        <v>51</v>
      </c>
      <c r="C19" s="71"/>
      <c r="D19" s="72"/>
      <c r="F19" s="73"/>
      <c r="G19" s="73"/>
      <c r="H19" s="73"/>
      <c r="I19" s="73"/>
      <c r="J19" s="45">
        <f t="shared" si="2"/>
        <v>0</v>
      </c>
      <c r="K19" s="45">
        <f t="shared" si="3"/>
        <v>0</v>
      </c>
      <c r="L19" s="90">
        <f t="shared" si="4"/>
        <v>0</v>
      </c>
      <c r="M19" s="71"/>
      <c r="N19" s="45" t="str">
        <f t="shared" si="5"/>
        <v/>
      </c>
      <c r="O19" s="45" t="str">
        <f t="shared" si="6"/>
        <v/>
      </c>
      <c r="P19" s="45">
        <f t="shared" si="0"/>
        <v>0</v>
      </c>
      <c r="Q19" s="90">
        <f t="shared" si="7"/>
        <v>0</v>
      </c>
      <c r="R19" s="73"/>
      <c r="S19" s="73"/>
      <c r="T19" s="81">
        <f t="shared" si="8"/>
        <v>0</v>
      </c>
      <c r="U19" s="59">
        <f t="shared" si="1"/>
        <v>0</v>
      </c>
      <c r="V19" s="90">
        <f t="shared" si="9"/>
        <v>0</v>
      </c>
      <c r="W19" s="53"/>
      <c r="X19" s="7"/>
      <c r="Y19" s="7"/>
      <c r="Z19" s="123" t="str">
        <f t="shared" si="10"/>
        <v/>
      </c>
      <c r="AA19" s="7"/>
    </row>
    <row r="20" spans="1:28" x14ac:dyDescent="0.25">
      <c r="A20" s="62"/>
      <c r="E20" s="35"/>
      <c r="L20" s="91"/>
      <c r="Q20" s="35"/>
      <c r="V20" s="35"/>
      <c r="W20" s="53"/>
      <c r="X20" s="7"/>
      <c r="Y20" s="7"/>
      <c r="Z20" s="123">
        <f>SUM(Z11:Z19)</f>
        <v>0</v>
      </c>
      <c r="AA20" s="7"/>
      <c r="AB20" s="2">
        <f>COUNT(Z11:Z19)</f>
        <v>0</v>
      </c>
    </row>
    <row r="21" spans="1:28" ht="22.5" customHeight="1" x14ac:dyDescent="0.25">
      <c r="A21" s="11"/>
      <c r="B21" s="12"/>
      <c r="C21" s="12"/>
      <c r="D21" s="12"/>
      <c r="E21" s="12"/>
      <c r="F21" s="112" t="s">
        <v>59</v>
      </c>
      <c r="G21" s="113"/>
      <c r="H21" s="113"/>
      <c r="I21" s="113"/>
      <c r="J21" s="113"/>
      <c r="K21" s="113"/>
      <c r="L21" s="88"/>
      <c r="M21" s="110" t="s">
        <v>60</v>
      </c>
      <c r="N21" s="111"/>
      <c r="O21" s="111"/>
      <c r="P21" s="111"/>
      <c r="Q21" s="92"/>
      <c r="R21" s="110" t="s">
        <v>74</v>
      </c>
      <c r="S21" s="111"/>
      <c r="T21" s="111"/>
      <c r="U21" s="111"/>
      <c r="V21" s="43"/>
      <c r="W21" s="7"/>
      <c r="X21" s="7"/>
      <c r="Y21" s="7"/>
      <c r="Z21" s="7"/>
      <c r="AA21" s="7"/>
    </row>
    <row r="22" spans="1:28" ht="71.25" customHeight="1" x14ac:dyDescent="0.25">
      <c r="A22" s="83" t="s">
        <v>67</v>
      </c>
      <c r="B22" s="10"/>
      <c r="C22" s="31" t="s">
        <v>7</v>
      </c>
      <c r="D22" s="31" t="s">
        <v>8</v>
      </c>
      <c r="E22" s="10"/>
      <c r="F22" s="31" t="s">
        <v>65</v>
      </c>
      <c r="G22" s="31" t="s">
        <v>33</v>
      </c>
      <c r="H22" s="31" t="s">
        <v>75</v>
      </c>
      <c r="I22" s="31" t="s">
        <v>66</v>
      </c>
      <c r="J22" s="31" t="s">
        <v>34</v>
      </c>
      <c r="K22" s="31" t="s">
        <v>35</v>
      </c>
      <c r="L22" s="89"/>
      <c r="M22" s="31" t="s">
        <v>12</v>
      </c>
      <c r="N22" s="31" t="s">
        <v>76</v>
      </c>
      <c r="O22" s="31" t="s">
        <v>36</v>
      </c>
      <c r="P22" s="31" t="s">
        <v>35</v>
      </c>
      <c r="Q22" s="93"/>
      <c r="R22" s="31" t="s">
        <v>79</v>
      </c>
      <c r="S22" s="31" t="s">
        <v>69</v>
      </c>
      <c r="T22" s="31" t="s">
        <v>80</v>
      </c>
      <c r="U22" s="31" t="s">
        <v>38</v>
      </c>
      <c r="V22" s="93"/>
      <c r="W22" s="101" t="s">
        <v>26</v>
      </c>
      <c r="X22" s="101"/>
      <c r="Y22" s="101"/>
      <c r="Z22" s="122" t="s">
        <v>26</v>
      </c>
      <c r="AA22" s="122"/>
      <c r="AB22" s="122"/>
    </row>
    <row r="23" spans="1:28" x14ac:dyDescent="0.25">
      <c r="A23" s="77" t="s">
        <v>46</v>
      </c>
      <c r="C23" s="71"/>
      <c r="D23" s="72"/>
      <c r="F23" s="73"/>
      <c r="G23" s="73"/>
      <c r="H23" s="73"/>
      <c r="I23" s="73"/>
      <c r="J23" s="45">
        <f t="shared" ref="J23" si="11">IF(ISBLANK(A23),"",F23+G23+H23+I23)</f>
        <v>0</v>
      </c>
      <c r="K23" s="45">
        <f t="shared" ref="K23:K28" si="12">IFERROR(J23/D23,0)</f>
        <v>0</v>
      </c>
      <c r="L23" s="90">
        <f t="shared" ref="L23:L28" si="13">IF(K23&gt;$H$32,1,0)</f>
        <v>0</v>
      </c>
      <c r="M23" s="71"/>
      <c r="N23" s="45" t="str">
        <f t="shared" ref="N23:N28" si="14">IF(M23="Ja",H23+I23,"")</f>
        <v/>
      </c>
      <c r="O23" s="45" t="str">
        <f>IF(M23="Ja",F23+H23+I23,"")</f>
        <v/>
      </c>
      <c r="P23" s="45">
        <f t="shared" ref="P23:P28" si="15">IFERROR(O23/D23,0)</f>
        <v>0</v>
      </c>
      <c r="Q23" s="90">
        <f t="shared" ref="Q23:Q28" si="16">IF(P23&gt;$H$33,1,0)</f>
        <v>0</v>
      </c>
      <c r="R23" s="73"/>
      <c r="S23" s="73"/>
      <c r="T23" s="81">
        <f>H23+I23</f>
        <v>0</v>
      </c>
      <c r="U23" s="59">
        <f t="shared" ref="U23:U28" si="17">IFERROR((R23)/D23,0)</f>
        <v>0</v>
      </c>
      <c r="V23" s="90">
        <f t="shared" ref="V23:V28" si="18">IF(U23&gt;$H$34,1,0)</f>
        <v>0</v>
      </c>
      <c r="W23" s="53"/>
      <c r="X23" s="7"/>
      <c r="Y23" s="7"/>
      <c r="Z23" s="123" t="str">
        <f>IF(M23="Ja",O23/D23,"")</f>
        <v/>
      </c>
    </row>
    <row r="24" spans="1:28" x14ac:dyDescent="0.25">
      <c r="A24" s="77" t="s">
        <v>47</v>
      </c>
      <c r="C24" s="71"/>
      <c r="D24" s="72"/>
      <c r="F24" s="73"/>
      <c r="G24" s="73"/>
      <c r="H24" s="73"/>
      <c r="I24" s="73"/>
      <c r="J24" s="45">
        <f t="shared" ref="J24:J28" si="19">IF(ISBLANK(A24),"",F24+G24+(H24+I24))</f>
        <v>0</v>
      </c>
      <c r="K24" s="45">
        <f t="shared" si="12"/>
        <v>0</v>
      </c>
      <c r="L24" s="90">
        <f t="shared" si="13"/>
        <v>0</v>
      </c>
      <c r="M24" s="71"/>
      <c r="N24" s="45" t="str">
        <f t="shared" si="14"/>
        <v/>
      </c>
      <c r="O24" s="45" t="str">
        <f t="shared" ref="O24:O28" si="20">IF(M24="Ja",F24+H24+I24,"")</f>
        <v/>
      </c>
      <c r="P24" s="45">
        <f t="shared" si="15"/>
        <v>0</v>
      </c>
      <c r="Q24" s="90">
        <f t="shared" si="16"/>
        <v>0</v>
      </c>
      <c r="R24" s="73"/>
      <c r="S24" s="73"/>
      <c r="T24" s="81">
        <f t="shared" ref="T24:T28" si="21">H24+I24</f>
        <v>0</v>
      </c>
      <c r="U24" s="59">
        <f t="shared" si="17"/>
        <v>0</v>
      </c>
      <c r="V24" s="90">
        <f t="shared" si="18"/>
        <v>0</v>
      </c>
      <c r="W24" s="53">
        <f>IF(M24="Ja",O24/D24,0)</f>
        <v>0</v>
      </c>
      <c r="X24" s="7"/>
      <c r="Y24" s="7"/>
      <c r="Z24" s="123" t="str">
        <f t="shared" ref="Z24:Z31" si="22">IF(M24="Ja",O24/D24,"")</f>
        <v/>
      </c>
    </row>
    <row r="25" spans="1:28" x14ac:dyDescent="0.25">
      <c r="A25" s="47" t="s">
        <v>48</v>
      </c>
      <c r="C25" s="71"/>
      <c r="D25" s="72"/>
      <c r="F25" s="73"/>
      <c r="G25" s="73"/>
      <c r="H25" s="73"/>
      <c r="I25" s="73"/>
      <c r="J25" s="45">
        <f t="shared" si="19"/>
        <v>0</v>
      </c>
      <c r="K25" s="45">
        <f t="shared" si="12"/>
        <v>0</v>
      </c>
      <c r="L25" s="90">
        <f t="shared" si="13"/>
        <v>0</v>
      </c>
      <c r="M25" s="71"/>
      <c r="N25" s="45" t="str">
        <f t="shared" si="14"/>
        <v/>
      </c>
      <c r="O25" s="45" t="str">
        <f t="shared" si="20"/>
        <v/>
      </c>
      <c r="P25" s="45">
        <f t="shared" si="15"/>
        <v>0</v>
      </c>
      <c r="Q25" s="90">
        <f t="shared" si="16"/>
        <v>0</v>
      </c>
      <c r="R25" s="73"/>
      <c r="S25" s="73"/>
      <c r="T25" s="81">
        <f t="shared" si="21"/>
        <v>0</v>
      </c>
      <c r="U25" s="59">
        <f t="shared" si="17"/>
        <v>0</v>
      </c>
      <c r="V25" s="90">
        <f t="shared" si="18"/>
        <v>0</v>
      </c>
      <c r="W25" s="53">
        <f>IF(M25="Ja",O25/D25,0)</f>
        <v>0</v>
      </c>
      <c r="X25" s="7"/>
      <c r="Y25" s="7"/>
      <c r="Z25" s="123" t="str">
        <f t="shared" si="22"/>
        <v/>
      </c>
    </row>
    <row r="26" spans="1:28" x14ac:dyDescent="0.25">
      <c r="A26" s="47" t="s">
        <v>52</v>
      </c>
      <c r="C26" s="71"/>
      <c r="D26" s="72"/>
      <c r="F26" s="73"/>
      <c r="G26" s="73"/>
      <c r="H26" s="73"/>
      <c r="I26" s="73"/>
      <c r="J26" s="45">
        <f t="shared" si="19"/>
        <v>0</v>
      </c>
      <c r="K26" s="45">
        <f t="shared" si="12"/>
        <v>0</v>
      </c>
      <c r="L26" s="90">
        <f t="shared" si="13"/>
        <v>0</v>
      </c>
      <c r="M26" s="71"/>
      <c r="N26" s="45" t="str">
        <f t="shared" si="14"/>
        <v/>
      </c>
      <c r="O26" s="45" t="str">
        <f t="shared" si="20"/>
        <v/>
      </c>
      <c r="P26" s="45">
        <f t="shared" si="15"/>
        <v>0</v>
      </c>
      <c r="Q26" s="90">
        <f t="shared" si="16"/>
        <v>0</v>
      </c>
      <c r="R26" s="73"/>
      <c r="S26" s="73"/>
      <c r="T26" s="81">
        <f t="shared" si="21"/>
        <v>0</v>
      </c>
      <c r="U26" s="59">
        <f t="shared" si="17"/>
        <v>0</v>
      </c>
      <c r="V26" s="90">
        <f t="shared" si="18"/>
        <v>0</v>
      </c>
      <c r="W26" s="53"/>
      <c r="X26" s="7"/>
      <c r="Y26" s="7"/>
      <c r="Z26" s="123" t="str">
        <f>IF(M26="Ja",O26/D26,"")</f>
        <v/>
      </c>
    </row>
    <row r="27" spans="1:28" x14ac:dyDescent="0.25">
      <c r="A27" s="47" t="s">
        <v>53</v>
      </c>
      <c r="C27" s="71"/>
      <c r="D27" s="72"/>
      <c r="F27" s="73"/>
      <c r="G27" s="73"/>
      <c r="H27" s="73"/>
      <c r="I27" s="73"/>
      <c r="J27" s="45">
        <f t="shared" si="19"/>
        <v>0</v>
      </c>
      <c r="K27" s="45">
        <f t="shared" si="12"/>
        <v>0</v>
      </c>
      <c r="L27" s="90">
        <f t="shared" si="13"/>
        <v>0</v>
      </c>
      <c r="M27" s="71"/>
      <c r="N27" s="45" t="str">
        <f t="shared" si="14"/>
        <v/>
      </c>
      <c r="O27" s="45" t="str">
        <f t="shared" si="20"/>
        <v/>
      </c>
      <c r="P27" s="45">
        <f t="shared" si="15"/>
        <v>0</v>
      </c>
      <c r="Q27" s="90">
        <f t="shared" si="16"/>
        <v>0</v>
      </c>
      <c r="R27" s="73"/>
      <c r="S27" s="73"/>
      <c r="T27" s="81">
        <f t="shared" si="21"/>
        <v>0</v>
      </c>
      <c r="U27" s="59">
        <f t="shared" si="17"/>
        <v>0</v>
      </c>
      <c r="V27" s="90">
        <f t="shared" si="18"/>
        <v>0</v>
      </c>
      <c r="W27" s="53"/>
      <c r="X27" s="7"/>
      <c r="Y27" s="7"/>
      <c r="Z27" s="123" t="str">
        <f t="shared" si="22"/>
        <v/>
      </c>
    </row>
    <row r="28" spans="1:28" x14ac:dyDescent="0.25">
      <c r="A28" s="47" t="s">
        <v>54</v>
      </c>
      <c r="C28" s="71"/>
      <c r="D28" s="72"/>
      <c r="E28" s="35"/>
      <c r="F28" s="73"/>
      <c r="G28" s="73"/>
      <c r="H28" s="73"/>
      <c r="I28" s="73"/>
      <c r="J28" s="45">
        <f t="shared" si="19"/>
        <v>0</v>
      </c>
      <c r="K28" s="45">
        <f t="shared" si="12"/>
        <v>0</v>
      </c>
      <c r="L28" s="90">
        <f t="shared" si="13"/>
        <v>0</v>
      </c>
      <c r="M28" s="71"/>
      <c r="N28" s="45" t="str">
        <f t="shared" si="14"/>
        <v/>
      </c>
      <c r="O28" s="45" t="str">
        <f t="shared" si="20"/>
        <v/>
      </c>
      <c r="P28" s="45">
        <f t="shared" si="15"/>
        <v>0</v>
      </c>
      <c r="Q28" s="90">
        <f t="shared" si="16"/>
        <v>0</v>
      </c>
      <c r="R28" s="73"/>
      <c r="S28" s="73"/>
      <c r="T28" s="81">
        <f t="shared" si="21"/>
        <v>0</v>
      </c>
      <c r="U28" s="59">
        <f t="shared" si="17"/>
        <v>0</v>
      </c>
      <c r="V28" s="90">
        <f t="shared" si="18"/>
        <v>0</v>
      </c>
      <c r="W28" s="53">
        <f>IF(M28="Ja",O28/D28,0)</f>
        <v>0</v>
      </c>
      <c r="X28" s="7"/>
      <c r="Y28" s="7"/>
      <c r="Z28" s="123" t="str">
        <f t="shared" si="22"/>
        <v/>
      </c>
    </row>
    <row r="29" spans="1:28" x14ac:dyDescent="0.25">
      <c r="A29" s="13"/>
      <c r="E29" s="35"/>
      <c r="F29" s="82"/>
      <c r="G29" s="82"/>
      <c r="H29" s="82"/>
      <c r="I29" s="84"/>
      <c r="J29" s="57"/>
      <c r="K29" s="57"/>
      <c r="L29" s="91">
        <f>SUM(L11:L28)</f>
        <v>0</v>
      </c>
      <c r="Q29" s="91">
        <f>SUM(Q11:Q28)</f>
        <v>0</v>
      </c>
      <c r="V29" s="91">
        <f>SUM(V11:V28)</f>
        <v>0</v>
      </c>
      <c r="W29" s="7"/>
      <c r="X29" s="7"/>
      <c r="Y29" s="7"/>
      <c r="Z29" s="123">
        <f>SUM(Z23:Z28)</f>
        <v>0</v>
      </c>
      <c r="AB29" s="2">
        <f>Z20+Z29</f>
        <v>0</v>
      </c>
    </row>
    <row r="30" spans="1:28" ht="51" customHeight="1" x14ac:dyDescent="0.25">
      <c r="A30" s="13"/>
      <c r="E30" s="35"/>
      <c r="F30" s="101" t="s">
        <v>82</v>
      </c>
      <c r="G30" s="101"/>
      <c r="H30" s="101"/>
      <c r="I30" s="101"/>
      <c r="J30" s="101"/>
      <c r="K30" s="24"/>
      <c r="R30" s="101" t="s">
        <v>73</v>
      </c>
      <c r="S30" s="101"/>
      <c r="T30" s="101"/>
      <c r="U30" s="101"/>
      <c r="V30" s="101"/>
      <c r="W30" s="87"/>
      <c r="X30" s="7"/>
      <c r="Y30" s="7"/>
      <c r="AB30" s="2">
        <f>COUNT(Z23:Z28)</f>
        <v>0</v>
      </c>
    </row>
    <row r="31" spans="1:28" ht="46.15" customHeight="1" x14ac:dyDescent="0.25">
      <c r="A31" s="13"/>
      <c r="E31" s="35"/>
      <c r="F31" s="104" t="s">
        <v>18</v>
      </c>
      <c r="G31" s="104"/>
      <c r="H31" s="31" t="s">
        <v>72</v>
      </c>
      <c r="K31" s="116" t="s">
        <v>28</v>
      </c>
      <c r="L31" s="117"/>
      <c r="M31" s="66">
        <f>M43</f>
        <v>0</v>
      </c>
      <c r="N31" s="86"/>
      <c r="R31" s="101" t="s">
        <v>81</v>
      </c>
      <c r="S31" s="101"/>
      <c r="T31" s="101"/>
      <c r="U31" s="101"/>
      <c r="V31" s="101"/>
      <c r="W31" s="7"/>
      <c r="X31" s="7"/>
      <c r="Y31" s="7"/>
      <c r="AA31" s="7"/>
      <c r="AB31" s="2">
        <f>AB20+AB30</f>
        <v>0</v>
      </c>
    </row>
    <row r="32" spans="1:28" ht="18" customHeight="1" x14ac:dyDescent="0.25">
      <c r="A32" s="13"/>
      <c r="E32" s="35"/>
      <c r="F32" s="102" t="s">
        <v>61</v>
      </c>
      <c r="G32" s="102"/>
      <c r="H32" s="58">
        <v>405</v>
      </c>
      <c r="I32" s="7" t="str">
        <f>IF(L29&gt;0,"LET OP de ingevulde bedragen zijn hoger dan het maximale dagtarief","")</f>
        <v/>
      </c>
      <c r="W32" s="7"/>
      <c r="X32" s="7"/>
      <c r="Y32" s="7"/>
      <c r="AA32" s="7"/>
    </row>
    <row r="33" spans="1:25" ht="18" customHeight="1" x14ac:dyDescent="0.25">
      <c r="A33" s="13"/>
      <c r="E33" s="35"/>
      <c r="F33" s="102" t="s">
        <v>62</v>
      </c>
      <c r="G33" s="102"/>
      <c r="H33" s="58">
        <v>375</v>
      </c>
      <c r="I33" s="7" t="str">
        <f>IF(Q29&gt;0,"LET OP de ingevulde bedragen zijn hoger dan het maximale dagtarief","")</f>
        <v/>
      </c>
      <c r="W33" s="7"/>
      <c r="X33" s="7"/>
      <c r="Y33" s="7"/>
    </row>
    <row r="34" spans="1:25" ht="18" customHeight="1" x14ac:dyDescent="0.25">
      <c r="A34" s="13"/>
      <c r="E34" s="35"/>
      <c r="F34" s="103" t="s">
        <v>15</v>
      </c>
      <c r="G34" s="103"/>
      <c r="H34" s="58">
        <v>1600</v>
      </c>
      <c r="I34" s="7" t="str">
        <f>IF(V29&gt;0,"LET OP de ingevulde bedragen zijn hoger dan het maximale dagtarief","")</f>
        <v/>
      </c>
      <c r="W34" s="7"/>
      <c r="X34" s="7"/>
      <c r="Y34" s="7"/>
    </row>
    <row r="35" spans="1:25" x14ac:dyDescent="0.25">
      <c r="A35" s="13"/>
      <c r="E35" s="35"/>
      <c r="F35" s="103" t="s">
        <v>71</v>
      </c>
      <c r="G35" s="103"/>
      <c r="H35" s="58">
        <v>50</v>
      </c>
      <c r="W35" s="7"/>
      <c r="X35" s="7"/>
      <c r="Y35" s="7"/>
    </row>
    <row r="36" spans="1:25" x14ac:dyDescent="0.25">
      <c r="A36" s="13"/>
      <c r="E36" s="35"/>
      <c r="F36" s="24"/>
      <c r="G36" s="24"/>
      <c r="H36" s="57"/>
      <c r="W36" s="7"/>
      <c r="X36" s="7"/>
      <c r="Y36" s="7"/>
    </row>
    <row r="37" spans="1:25" x14ac:dyDescent="0.25">
      <c r="A37" s="13"/>
      <c r="E37" s="99"/>
      <c r="F37" s="24"/>
      <c r="G37" s="24"/>
      <c r="H37" s="57"/>
      <c r="W37" s="7"/>
      <c r="X37" s="7"/>
      <c r="Y37" s="7"/>
    </row>
    <row r="38" spans="1:25" x14ac:dyDescent="0.25">
      <c r="A38" s="63"/>
      <c r="E38" s="99"/>
      <c r="F38" s="99"/>
      <c r="G38" s="42"/>
      <c r="K38" s="42"/>
      <c r="L38" s="42"/>
      <c r="M38" s="42"/>
      <c r="W38" s="7"/>
      <c r="X38" s="7"/>
      <c r="Y38" s="7"/>
    </row>
    <row r="39" spans="1:25" ht="22.5" customHeight="1" x14ac:dyDescent="0.25">
      <c r="A39" s="36" t="s">
        <v>17</v>
      </c>
      <c r="C39" s="1" t="s">
        <v>16</v>
      </c>
      <c r="D39" s="1" t="s">
        <v>19</v>
      </c>
      <c r="E39" s="99"/>
      <c r="F39" s="99"/>
      <c r="G39" s="10"/>
      <c r="H39" s="10"/>
      <c r="K39" s="114" t="s">
        <v>27</v>
      </c>
      <c r="L39" s="114"/>
      <c r="M39" s="114"/>
      <c r="W39" s="7"/>
      <c r="X39" s="7"/>
      <c r="Y39" s="7"/>
    </row>
    <row r="40" spans="1:25" ht="22.5" x14ac:dyDescent="0.25">
      <c r="A40" s="22"/>
      <c r="C40" s="28" t="s">
        <v>63</v>
      </c>
      <c r="E40" s="35"/>
      <c r="H40" s="56"/>
      <c r="K40" s="115" t="s">
        <v>18</v>
      </c>
      <c r="L40" s="115"/>
      <c r="M40" s="67" t="s">
        <v>5</v>
      </c>
      <c r="W40" s="7"/>
      <c r="X40" s="7"/>
      <c r="Y40" s="7"/>
    </row>
    <row r="41" spans="1:25" x14ac:dyDescent="0.25">
      <c r="B41" s="2"/>
      <c r="C41" s="7" t="s">
        <v>64</v>
      </c>
      <c r="D41" s="94">
        <v>0.4</v>
      </c>
      <c r="E41" s="35"/>
      <c r="K41" s="49" t="s">
        <v>61</v>
      </c>
      <c r="L41" s="49"/>
      <c r="M41" s="70">
        <f>J66</f>
        <v>0</v>
      </c>
      <c r="W41" s="7"/>
      <c r="X41" s="7"/>
      <c r="Y41" s="7"/>
    </row>
    <row r="42" spans="1:25" x14ac:dyDescent="0.25">
      <c r="B42" s="2"/>
      <c r="C42" s="7" t="s">
        <v>15</v>
      </c>
      <c r="D42" s="95">
        <v>0.6</v>
      </c>
      <c r="E42" s="35"/>
      <c r="K42" s="118" t="s">
        <v>55</v>
      </c>
      <c r="L42" s="119"/>
      <c r="M42" s="70">
        <f>J85</f>
        <v>0</v>
      </c>
      <c r="W42" s="7"/>
      <c r="X42" s="7"/>
      <c r="Y42" s="7"/>
    </row>
    <row r="43" spans="1:25" ht="15.75" x14ac:dyDescent="0.25">
      <c r="B43" s="2"/>
      <c r="C43" s="39" t="s">
        <v>20</v>
      </c>
      <c r="D43" s="48">
        <f>SUM(D41:D42)</f>
        <v>1</v>
      </c>
      <c r="E43" s="23"/>
      <c r="F43" s="10"/>
      <c r="G43" s="10"/>
      <c r="H43" s="10"/>
      <c r="K43" s="65" t="s">
        <v>4</v>
      </c>
      <c r="L43" s="64"/>
      <c r="M43" s="66">
        <f>SUM(M41:M42)</f>
        <v>0</v>
      </c>
      <c r="U43" s="27"/>
      <c r="V43" s="10"/>
      <c r="W43" s="27"/>
      <c r="X43" s="27"/>
      <c r="Y43" s="7"/>
    </row>
    <row r="44" spans="1:25" x14ac:dyDescent="0.25">
      <c r="B44" s="2"/>
      <c r="C44" s="39"/>
      <c r="D44" s="10"/>
      <c r="E44" s="10"/>
      <c r="F44" s="10"/>
      <c r="G44" s="10"/>
      <c r="H44" s="10"/>
      <c r="O44" s="10"/>
      <c r="P44" s="10"/>
      <c r="Q44" s="10"/>
      <c r="R44" s="10"/>
      <c r="S44" s="10"/>
      <c r="T44" s="10"/>
      <c r="U44" s="27"/>
      <c r="V44" s="10"/>
      <c r="W44" s="27"/>
      <c r="X44" s="27"/>
      <c r="Y44" s="7"/>
    </row>
    <row r="45" spans="1:25" x14ac:dyDescent="0.25">
      <c r="B45" s="2"/>
      <c r="C45" s="2"/>
      <c r="D45" s="10"/>
      <c r="E45" s="10"/>
      <c r="F45" s="10"/>
      <c r="G45" s="14"/>
      <c r="H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25"/>
      <c r="V45" s="8"/>
      <c r="W45" s="25"/>
      <c r="X45" s="25"/>
      <c r="Y45" s="7"/>
    </row>
    <row r="46" spans="1:25" x14ac:dyDescent="0.25">
      <c r="B46" s="2"/>
      <c r="C46" s="2"/>
      <c r="D46" s="2"/>
      <c r="U46" s="27"/>
      <c r="V46" s="10"/>
      <c r="W46" s="27"/>
      <c r="X46" s="27"/>
      <c r="Y46" s="7"/>
    </row>
    <row r="47" spans="1:25" x14ac:dyDescent="0.25">
      <c r="B47" s="2"/>
      <c r="C47" s="2"/>
      <c r="D47" s="2"/>
      <c r="U47" s="26"/>
      <c r="V47" s="26"/>
      <c r="W47" s="26"/>
      <c r="X47" s="26"/>
      <c r="Y47" s="7"/>
    </row>
    <row r="48" spans="1:25" x14ac:dyDescent="0.25">
      <c r="B48" s="2"/>
      <c r="C48" s="39"/>
      <c r="D48" s="48"/>
      <c r="U48" s="26"/>
      <c r="V48" s="26"/>
      <c r="W48" s="26"/>
      <c r="X48" s="26"/>
      <c r="Y48" s="7"/>
    </row>
    <row r="49" spans="2:27" ht="15" customHeight="1" x14ac:dyDescent="0.25">
      <c r="B49" s="2"/>
      <c r="F49" s="105" t="s">
        <v>59</v>
      </c>
      <c r="G49" s="106"/>
      <c r="H49" s="106"/>
      <c r="I49" s="106"/>
      <c r="J49" s="106"/>
      <c r="Q49" s="12"/>
      <c r="R49" s="107" t="s">
        <v>2</v>
      </c>
      <c r="S49" s="107"/>
      <c r="T49" s="107"/>
      <c r="U49" s="107"/>
      <c r="W49" s="101"/>
      <c r="X49" s="101"/>
      <c r="Y49" s="101"/>
      <c r="Z49" s="101"/>
      <c r="AA49" s="7"/>
    </row>
    <row r="50" spans="2:27" ht="54.6" customHeight="1" x14ac:dyDescent="0.25">
      <c r="B50" s="2"/>
      <c r="C50" s="1" t="s">
        <v>6</v>
      </c>
      <c r="D50" s="1" t="s">
        <v>19</v>
      </c>
      <c r="F50" s="38" t="s">
        <v>34</v>
      </c>
      <c r="G50" s="38" t="s">
        <v>3</v>
      </c>
      <c r="H50" s="38"/>
      <c r="I50" s="38"/>
      <c r="J50" s="38" t="s">
        <v>39</v>
      </c>
      <c r="Q50" s="27"/>
      <c r="R50" s="44" t="s">
        <v>13</v>
      </c>
      <c r="S50" s="44"/>
      <c r="T50" s="44"/>
      <c r="U50" s="44"/>
      <c r="W50" s="7"/>
      <c r="X50" s="7"/>
      <c r="Y50" s="7"/>
      <c r="Z50" s="7"/>
      <c r="AA50" s="7"/>
    </row>
    <row r="51" spans="2:27" x14ac:dyDescent="0.25">
      <c r="C51" s="78" t="str">
        <f t="shared" ref="C51:C56" si="23">IF(ISBLANK(A11),"",A11)</f>
        <v>PRINCE2 Foundation</v>
      </c>
      <c r="D51" s="96">
        <v>7.0000000000000007E-2</v>
      </c>
      <c r="F51" s="19">
        <f t="shared" ref="F51:F56" si="24">IF(ISBLANK(J11),"",J11)</f>
        <v>0</v>
      </c>
      <c r="G51" s="49">
        <f>IF(ISBLANK(D51),"",(1*$D$41)*D51)</f>
        <v>2.8000000000000004E-2</v>
      </c>
      <c r="H51" s="49"/>
      <c r="I51" s="49"/>
      <c r="J51" s="51">
        <f t="shared" ref="J51:J56" si="25">IF(ISBLANK(D51),"",J11*G51)</f>
        <v>0</v>
      </c>
      <c r="W51" s="100"/>
      <c r="X51" s="7"/>
      <c r="Y51" s="7"/>
      <c r="Z51" s="7"/>
      <c r="AA51" s="7"/>
    </row>
    <row r="52" spans="2:27" x14ac:dyDescent="0.25">
      <c r="C52" s="78" t="str">
        <f t="shared" si="23"/>
        <v>PRINCE2 Practitioner</v>
      </c>
      <c r="D52" s="96">
        <v>7.0000000000000007E-2</v>
      </c>
      <c r="F52" s="19">
        <f t="shared" si="24"/>
        <v>0</v>
      </c>
      <c r="G52" s="49">
        <f t="shared" ref="G52:G65" si="26">IF(ISBLANK(D52),"",(1*$D$41)*D52)</f>
        <v>2.8000000000000004E-2</v>
      </c>
      <c r="H52" s="49"/>
      <c r="I52" s="49"/>
      <c r="J52" s="51">
        <f t="shared" si="25"/>
        <v>0</v>
      </c>
      <c r="W52" s="100"/>
      <c r="X52" s="7"/>
      <c r="Y52" s="7"/>
      <c r="Z52" s="7"/>
      <c r="AA52" s="7"/>
    </row>
    <row r="53" spans="2:27" x14ac:dyDescent="0.25">
      <c r="C53" s="78" t="str">
        <f t="shared" si="23"/>
        <v>PRINCE2 Agile Foundation</v>
      </c>
      <c r="D53" s="96">
        <v>7.0000000000000007E-2</v>
      </c>
      <c r="F53" s="19">
        <f t="shared" si="24"/>
        <v>0</v>
      </c>
      <c r="G53" s="49">
        <f t="shared" si="26"/>
        <v>2.8000000000000004E-2</v>
      </c>
      <c r="H53" s="49"/>
      <c r="I53" s="49"/>
      <c r="J53" s="51">
        <f t="shared" si="25"/>
        <v>0</v>
      </c>
      <c r="W53" s="100"/>
      <c r="X53" s="7"/>
      <c r="Y53" s="7"/>
      <c r="Z53" s="7"/>
      <c r="AA53" s="7"/>
    </row>
    <row r="54" spans="2:27" x14ac:dyDescent="0.25">
      <c r="C54" s="78" t="str">
        <f t="shared" si="23"/>
        <v>PRINCE2 Agile Practitioner</v>
      </c>
      <c r="D54" s="96">
        <v>7.0000000000000007E-2</v>
      </c>
      <c r="F54" s="19">
        <f t="shared" si="24"/>
        <v>0</v>
      </c>
      <c r="G54" s="49">
        <f t="shared" si="26"/>
        <v>2.8000000000000004E-2</v>
      </c>
      <c r="H54" s="49"/>
      <c r="I54" s="49"/>
      <c r="J54" s="51">
        <f t="shared" si="25"/>
        <v>0</v>
      </c>
      <c r="W54" s="100"/>
      <c r="X54" s="7"/>
      <c r="Y54" s="7"/>
      <c r="Z54" s="7"/>
      <c r="AA54" s="7"/>
    </row>
    <row r="55" spans="2:27" x14ac:dyDescent="0.25">
      <c r="C55" s="78" t="str">
        <f t="shared" si="23"/>
        <v>MSP Foundation</v>
      </c>
      <c r="D55" s="96">
        <v>7.0000000000000007E-2</v>
      </c>
      <c r="F55" s="19">
        <f t="shared" si="24"/>
        <v>0</v>
      </c>
      <c r="G55" s="49">
        <f t="shared" si="26"/>
        <v>2.8000000000000004E-2</v>
      </c>
      <c r="H55" s="49"/>
      <c r="I55" s="49"/>
      <c r="J55" s="51">
        <f t="shared" si="25"/>
        <v>0</v>
      </c>
      <c r="W55" s="75"/>
      <c r="X55" s="7"/>
      <c r="Y55" s="7"/>
      <c r="Z55" s="7"/>
      <c r="AA55" s="7"/>
    </row>
    <row r="56" spans="2:27" x14ac:dyDescent="0.25">
      <c r="C56" s="78" t="str">
        <f t="shared" si="23"/>
        <v>MSP Practitioner</v>
      </c>
      <c r="D56" s="96">
        <v>7.0000000000000007E-2</v>
      </c>
      <c r="F56" s="19">
        <f t="shared" si="24"/>
        <v>0</v>
      </c>
      <c r="G56" s="49">
        <f t="shared" si="26"/>
        <v>2.8000000000000004E-2</v>
      </c>
      <c r="H56" s="49"/>
      <c r="I56" s="49"/>
      <c r="J56" s="51">
        <f t="shared" si="25"/>
        <v>0</v>
      </c>
      <c r="W56" s="29"/>
      <c r="X56" s="7"/>
      <c r="Y56" s="7"/>
      <c r="Z56" s="7"/>
      <c r="AA56" s="7"/>
    </row>
    <row r="57" spans="2:27" x14ac:dyDescent="0.25">
      <c r="C57" s="78" t="str">
        <f>IF(ISBLANK(A23),"",A23)</f>
        <v>IPMA D</v>
      </c>
      <c r="D57" s="96">
        <v>7.0000000000000007E-2</v>
      </c>
      <c r="F57" s="19">
        <f>IF(ISBLANK(J23),"",J23)</f>
        <v>0</v>
      </c>
      <c r="G57" s="49">
        <f t="shared" si="26"/>
        <v>2.8000000000000004E-2</v>
      </c>
      <c r="H57" s="49"/>
      <c r="I57" s="49"/>
      <c r="J57" s="51">
        <f>IF(ISBLANK(D57),"",J23*G57)</f>
        <v>0</v>
      </c>
      <c r="W57" s="29"/>
      <c r="X57" s="7"/>
      <c r="Y57" s="7"/>
      <c r="Z57" s="7"/>
      <c r="AA57" s="7"/>
    </row>
    <row r="58" spans="2:27" x14ac:dyDescent="0.25">
      <c r="C58" s="78" t="str">
        <f>IF(ISBLANK(A24),"",A24)</f>
        <v>IPMA C</v>
      </c>
      <c r="D58" s="96">
        <v>7.0000000000000007E-2</v>
      </c>
      <c r="F58" s="19">
        <f>IF(ISBLANK(J24),"",J24)</f>
        <v>0</v>
      </c>
      <c r="G58" s="49">
        <f t="shared" si="26"/>
        <v>2.8000000000000004E-2</v>
      </c>
      <c r="H58" s="49"/>
      <c r="I58" s="49"/>
      <c r="J58" s="51">
        <f>IF(ISBLANK(D58),"",J24*G58)</f>
        <v>0</v>
      </c>
      <c r="W58" s="7"/>
      <c r="X58" s="7"/>
      <c r="Y58" s="7"/>
      <c r="Z58" s="7"/>
      <c r="AA58" s="7"/>
    </row>
    <row r="59" spans="2:27" x14ac:dyDescent="0.25">
      <c r="C59" s="78" t="str">
        <f>IF(ISBLANK(A25),"",A25)</f>
        <v>IPMA PMO D</v>
      </c>
      <c r="D59" s="96">
        <v>7.0000000000000007E-2</v>
      </c>
      <c r="F59" s="19">
        <f>IF(ISBLANK(J25),"",J25)</f>
        <v>0</v>
      </c>
      <c r="G59" s="49">
        <f t="shared" si="26"/>
        <v>2.8000000000000004E-2</v>
      </c>
      <c r="H59" s="49"/>
      <c r="I59" s="49"/>
      <c r="J59" s="51">
        <f>IF(ISBLANK(D59),"",J25*G59)</f>
        <v>0</v>
      </c>
      <c r="W59" s="7"/>
      <c r="X59" s="7"/>
      <c r="Y59" s="7"/>
      <c r="Z59" s="7"/>
      <c r="AA59" s="7"/>
    </row>
    <row r="60" spans="2:27" x14ac:dyDescent="0.25">
      <c r="C60" s="78" t="str">
        <f>IF(ISBLANK(A17),"",A17)</f>
        <v>P3O Foundation</v>
      </c>
      <c r="D60" s="96">
        <v>7.0000000000000007E-2</v>
      </c>
      <c r="F60" s="19">
        <f>IF(ISBLANK(J17),"",J17)</f>
        <v>0</v>
      </c>
      <c r="G60" s="49">
        <f t="shared" si="26"/>
        <v>2.8000000000000004E-2</v>
      </c>
      <c r="H60" s="49"/>
      <c r="I60" s="49"/>
      <c r="J60" s="51">
        <f>IF(ISBLANK(D60),"",J17*G60)</f>
        <v>0</v>
      </c>
      <c r="W60" s="7"/>
      <c r="X60" s="7"/>
      <c r="Y60" s="7"/>
      <c r="Z60" s="7"/>
      <c r="AA60" s="7"/>
    </row>
    <row r="61" spans="2:27" x14ac:dyDescent="0.25">
      <c r="C61" s="78" t="str">
        <f>IF(ISBLANK(A18),"",A18)</f>
        <v>MoP Foundation</v>
      </c>
      <c r="D61" s="96">
        <v>0.06</v>
      </c>
      <c r="F61" s="19">
        <f>IF(ISBLANK(J18),"",J18)</f>
        <v>0</v>
      </c>
      <c r="G61" s="49">
        <f t="shared" si="26"/>
        <v>2.4E-2</v>
      </c>
      <c r="H61" s="49"/>
      <c r="I61" s="49"/>
      <c r="J61" s="51">
        <f>IF(ISBLANK(D61),"",J18*G61)</f>
        <v>0</v>
      </c>
      <c r="W61" s="7"/>
      <c r="X61" s="7"/>
      <c r="Y61" s="7"/>
      <c r="Z61" s="7"/>
      <c r="AA61" s="7"/>
    </row>
    <row r="62" spans="2:27" x14ac:dyDescent="0.25">
      <c r="C62" s="78" t="str">
        <f>IF(ISBLANK(A19),"",A19)</f>
        <v>MoP Practitioner</v>
      </c>
      <c r="D62" s="96">
        <v>0.06</v>
      </c>
      <c r="F62" s="19">
        <f>IF(ISBLANK(J19),"",J19)</f>
        <v>0</v>
      </c>
      <c r="G62" s="49">
        <f t="shared" si="26"/>
        <v>2.4E-2</v>
      </c>
      <c r="H62" s="49"/>
      <c r="I62" s="49"/>
      <c r="J62" s="51">
        <f>IF(ISBLANK(D62),"",J19*G62)</f>
        <v>0</v>
      </c>
      <c r="W62" s="7"/>
      <c r="X62" s="7"/>
      <c r="Y62" s="7"/>
      <c r="Z62" s="7"/>
      <c r="AA62" s="7"/>
    </row>
    <row r="63" spans="2:27" x14ac:dyDescent="0.25">
      <c r="C63" s="78" t="str">
        <f>IF(ISBLANK(A26),"",A26)</f>
        <v>LEAN Green belt</v>
      </c>
      <c r="D63" s="96">
        <v>0.06</v>
      </c>
      <c r="F63" s="19">
        <f>IF(ISBLANK(J26),"",J26)</f>
        <v>0</v>
      </c>
      <c r="G63" s="49">
        <f t="shared" si="26"/>
        <v>2.4E-2</v>
      </c>
      <c r="H63" s="49"/>
      <c r="I63" s="49"/>
      <c r="J63" s="51">
        <f>IF(ISBLANK(D63),"",J26*G63)</f>
        <v>0</v>
      </c>
      <c r="W63" s="7"/>
      <c r="X63" s="7"/>
      <c r="Y63" s="7"/>
      <c r="Z63" s="7"/>
      <c r="AA63" s="7"/>
    </row>
    <row r="64" spans="2:27" x14ac:dyDescent="0.25">
      <c r="C64" s="78" t="str">
        <f>IF(ISBLANK(A27),"",A27)</f>
        <v>LEAN Six Sigma Green belt</v>
      </c>
      <c r="D64" s="96">
        <v>0.06</v>
      </c>
      <c r="F64" s="19">
        <f>IF(ISBLANK(J27),"",J27)</f>
        <v>0</v>
      </c>
      <c r="G64" s="49">
        <f t="shared" si="26"/>
        <v>2.4E-2</v>
      </c>
      <c r="H64" s="49"/>
      <c r="I64" s="49"/>
      <c r="J64" s="51">
        <f>IF(ISBLANK(D64),"",J27*G64)</f>
        <v>0</v>
      </c>
      <c r="W64" s="7"/>
      <c r="X64" s="7"/>
      <c r="Y64" s="7"/>
      <c r="Z64" s="7"/>
      <c r="AA64" s="7"/>
    </row>
    <row r="65" spans="3:27" x14ac:dyDescent="0.25">
      <c r="C65" s="78" t="str">
        <f>IF(ISBLANK(A28),"",A28)</f>
        <v>LEAN Six Sigma Yellow belt</v>
      </c>
      <c r="D65" s="96">
        <v>0.06</v>
      </c>
      <c r="F65" s="19">
        <f>IF(ISBLANK(J28),"",J28)</f>
        <v>0</v>
      </c>
      <c r="G65" s="49">
        <f t="shared" si="26"/>
        <v>2.4E-2</v>
      </c>
      <c r="H65" s="49"/>
      <c r="I65" s="49"/>
      <c r="J65" s="51">
        <f>IF(ISBLANK(D65),"",J28*G65)</f>
        <v>0</v>
      </c>
      <c r="W65" s="7"/>
      <c r="X65" s="7"/>
      <c r="Y65" s="7"/>
      <c r="Z65" s="7"/>
      <c r="AA65" s="7"/>
    </row>
    <row r="66" spans="3:27" x14ac:dyDescent="0.25">
      <c r="C66" s="39" t="s">
        <v>20</v>
      </c>
      <c r="D66" s="48">
        <f>SUM(D51:D65)</f>
        <v>1.0000000000000004</v>
      </c>
      <c r="G66" s="40" t="s">
        <v>1</v>
      </c>
      <c r="H66" s="40"/>
      <c r="I66" s="40"/>
      <c r="J66" s="41">
        <f>SUM(J51:J65)</f>
        <v>0</v>
      </c>
    </row>
    <row r="68" spans="3:27" ht="15" customHeight="1" x14ac:dyDescent="0.25">
      <c r="F68" s="108" t="s">
        <v>56</v>
      </c>
      <c r="G68" s="109"/>
      <c r="H68" s="109"/>
      <c r="I68" s="109"/>
      <c r="J68" s="109"/>
    </row>
    <row r="69" spans="3:27" ht="87" customHeight="1" x14ac:dyDescent="0.25">
      <c r="C69" s="1" t="s">
        <v>6</v>
      </c>
      <c r="D69" s="1" t="s">
        <v>19</v>
      </c>
      <c r="F69" s="38" t="s">
        <v>37</v>
      </c>
      <c r="G69" s="38" t="s">
        <v>3</v>
      </c>
      <c r="H69" s="38"/>
      <c r="I69" s="38"/>
      <c r="J69" s="38" t="s">
        <v>70</v>
      </c>
    </row>
    <row r="70" spans="3:27" x14ac:dyDescent="0.25">
      <c r="C70" s="17" t="str">
        <f t="shared" ref="C70:C75" si="27">IF(ISBLANK(A11),"",A11)</f>
        <v>PRINCE2 Foundation</v>
      </c>
      <c r="D70" s="37">
        <f>IF(ISBLANK(D51),"",D51)</f>
        <v>7.0000000000000007E-2</v>
      </c>
      <c r="F70" s="19" t="str">
        <f t="shared" ref="F70:F75" si="28">IF(ISBLANK(R11),"",R11+(2*T11)+(2*S11))</f>
        <v/>
      </c>
      <c r="G70" s="49">
        <f t="shared" ref="G70" si="29">IF(ISBLANK(D70),"",(1*$D$42)*$D$70)</f>
        <v>4.2000000000000003E-2</v>
      </c>
      <c r="H70" s="49"/>
      <c r="I70" s="49"/>
      <c r="J70" s="51" t="str">
        <f>IF(F70="","",(F70*G70)/10)</f>
        <v/>
      </c>
    </row>
    <row r="71" spans="3:27" x14ac:dyDescent="0.25">
      <c r="C71" s="17" t="str">
        <f t="shared" si="27"/>
        <v>PRINCE2 Practitioner</v>
      </c>
      <c r="D71" s="37">
        <v>7.0000000000000007E-2</v>
      </c>
      <c r="F71" s="19" t="str">
        <f t="shared" si="28"/>
        <v/>
      </c>
      <c r="G71" s="49">
        <f>IF(ISBLANK(D71),"",(1*$D$42)*$D$71)</f>
        <v>4.2000000000000003E-2</v>
      </c>
      <c r="H71" s="49"/>
      <c r="I71" s="49"/>
      <c r="J71" s="51" t="str">
        <f t="shared" ref="J71:J84" si="30">IF(F71="","",(F71*G71)/10)</f>
        <v/>
      </c>
    </row>
    <row r="72" spans="3:27" x14ac:dyDescent="0.25">
      <c r="C72" s="17" t="str">
        <f t="shared" si="27"/>
        <v>PRINCE2 Agile Foundation</v>
      </c>
      <c r="D72" s="37">
        <v>0.06</v>
      </c>
      <c r="F72" s="19" t="str">
        <f t="shared" si="28"/>
        <v/>
      </c>
      <c r="G72" s="49">
        <f>IF(ISBLANK(D72),"",(1*$D$42)*$D$72)</f>
        <v>3.5999999999999997E-2</v>
      </c>
      <c r="H72" s="49"/>
      <c r="I72" s="49"/>
      <c r="J72" s="51" t="str">
        <f t="shared" si="30"/>
        <v/>
      </c>
    </row>
    <row r="73" spans="3:27" x14ac:dyDescent="0.25">
      <c r="C73" s="17" t="str">
        <f t="shared" si="27"/>
        <v>PRINCE2 Agile Practitioner</v>
      </c>
      <c r="D73" s="37">
        <f>IF(ISBLANK(D54),"",D54)</f>
        <v>7.0000000000000007E-2</v>
      </c>
      <c r="F73" s="19" t="str">
        <f t="shared" si="28"/>
        <v/>
      </c>
      <c r="G73" s="49">
        <f>IF(ISBLANK(D73),"",(1*$D$42)*$D$73)</f>
        <v>4.2000000000000003E-2</v>
      </c>
      <c r="H73" s="49"/>
      <c r="I73" s="49"/>
      <c r="J73" s="51" t="str">
        <f t="shared" si="30"/>
        <v/>
      </c>
    </row>
    <row r="74" spans="3:27" x14ac:dyDescent="0.25">
      <c r="C74" s="17" t="str">
        <f t="shared" si="27"/>
        <v>MSP Foundation</v>
      </c>
      <c r="D74" s="37">
        <v>0.06</v>
      </c>
      <c r="F74" s="19" t="str">
        <f t="shared" si="28"/>
        <v/>
      </c>
      <c r="G74" s="49">
        <f>IF(ISBLANK(D74),"",(1*$D$42)*$D$74)</f>
        <v>3.5999999999999997E-2</v>
      </c>
      <c r="H74" s="49"/>
      <c r="I74" s="49"/>
      <c r="J74" s="51" t="str">
        <f t="shared" si="30"/>
        <v/>
      </c>
    </row>
    <row r="75" spans="3:27" x14ac:dyDescent="0.25">
      <c r="C75" s="17" t="str">
        <f t="shared" si="27"/>
        <v>MSP Practitioner</v>
      </c>
      <c r="D75" s="37">
        <f>IF(ISBLANK(D56),"",D56)</f>
        <v>7.0000000000000007E-2</v>
      </c>
      <c r="F75" s="19" t="str">
        <f t="shared" si="28"/>
        <v/>
      </c>
      <c r="G75" s="49">
        <f>IF(ISBLANK(D75),"",(1*$D$42)*$D$75)</f>
        <v>4.2000000000000003E-2</v>
      </c>
      <c r="H75" s="49"/>
      <c r="I75" s="49"/>
      <c r="J75" s="51" t="str">
        <f t="shared" si="30"/>
        <v/>
      </c>
    </row>
    <row r="76" spans="3:27" x14ac:dyDescent="0.25">
      <c r="C76" s="17" t="str">
        <f>IF(ISBLANK(A23),"",A23)</f>
        <v>IPMA D</v>
      </c>
      <c r="D76" s="37">
        <v>7.0000000000000007E-2</v>
      </c>
      <c r="F76" s="19" t="str">
        <f>IF(ISBLANK(R23),"",R23+(2*S23)+(6*T23))</f>
        <v/>
      </c>
      <c r="G76" s="49">
        <f>IF(ISBLANK(D76),"",(1*$D$42)*$D$76)</f>
        <v>4.2000000000000003E-2</v>
      </c>
      <c r="H76" s="49"/>
      <c r="I76" s="49"/>
      <c r="J76" s="51" t="str">
        <f t="shared" si="30"/>
        <v/>
      </c>
    </row>
    <row r="77" spans="3:27" x14ac:dyDescent="0.25">
      <c r="C77" s="17" t="str">
        <f>IF(ISBLANK(A24),"",A24)</f>
        <v>IPMA C</v>
      </c>
      <c r="D77" s="37">
        <f>IF(ISBLANK(D58),"",D58)</f>
        <v>7.0000000000000007E-2</v>
      </c>
      <c r="F77" s="19" t="str">
        <f>IF(ISBLANK(R24),"",R24+(2*S24)+(6*T24))</f>
        <v/>
      </c>
      <c r="G77" s="49">
        <f>IF(ISBLANK(D77),"",(1*$D$42)*$D$77)</f>
        <v>4.2000000000000003E-2</v>
      </c>
      <c r="H77" s="49"/>
      <c r="I77" s="49"/>
      <c r="J77" s="51" t="str">
        <f t="shared" si="30"/>
        <v/>
      </c>
    </row>
    <row r="78" spans="3:27" x14ac:dyDescent="0.25">
      <c r="C78" s="17" t="str">
        <f>IF(ISBLANK(A25),"",A25)</f>
        <v>IPMA PMO D</v>
      </c>
      <c r="D78" s="37">
        <f>IF(ISBLANK(D59),"",D59)</f>
        <v>7.0000000000000007E-2</v>
      </c>
      <c r="F78" s="19" t="str">
        <f>IF(ISBLANK(R25),"",R25+(2*S25)+(6*T25))</f>
        <v/>
      </c>
      <c r="G78" s="49">
        <f>IF(ISBLANK(D78),"",(1*$D$42)*$D$78)</f>
        <v>4.2000000000000003E-2</v>
      </c>
      <c r="H78" s="49"/>
      <c r="I78" s="49"/>
      <c r="J78" s="51" t="str">
        <f t="shared" si="30"/>
        <v/>
      </c>
    </row>
    <row r="79" spans="3:27" x14ac:dyDescent="0.25">
      <c r="C79" s="17" t="str">
        <f>IF(ISBLANK(A17),"",A17)</f>
        <v>P3O Foundation</v>
      </c>
      <c r="D79" s="37">
        <f>IF(ISBLANK(D60),"",D60)</f>
        <v>7.0000000000000007E-2</v>
      </c>
      <c r="F79" s="19" t="str">
        <f>IF(ISBLANK(R17),"",R17+(2*S17)+(2*T11))</f>
        <v/>
      </c>
      <c r="G79" s="49">
        <f>IF(ISBLANK(D79),"",(1*$D$42)*$D$79)</f>
        <v>4.2000000000000003E-2</v>
      </c>
      <c r="H79" s="49"/>
      <c r="I79" s="49"/>
      <c r="J79" s="51" t="str">
        <f t="shared" si="30"/>
        <v/>
      </c>
    </row>
    <row r="80" spans="3:27" x14ac:dyDescent="0.25">
      <c r="C80" s="17" t="str">
        <f>IF(ISBLANK(A18),"",A18)</f>
        <v>MoP Foundation</v>
      </c>
      <c r="D80" s="37">
        <v>7.0000000000000007E-2</v>
      </c>
      <c r="F80" s="19" t="str">
        <f>IF(ISBLANK(R18),"",R18+(2*S18)+(2*T12))</f>
        <v/>
      </c>
      <c r="G80" s="49">
        <f>IF(ISBLANK(D80),"",(1*$D$42)*$D$80)</f>
        <v>4.2000000000000003E-2</v>
      </c>
      <c r="H80" s="49"/>
      <c r="I80" s="49"/>
      <c r="J80" s="51" t="str">
        <f t="shared" si="30"/>
        <v/>
      </c>
    </row>
    <row r="81" spans="3:10" x14ac:dyDescent="0.25">
      <c r="C81" s="17" t="str">
        <f>IF(ISBLANK(A19),"",A19)</f>
        <v>MoP Practitioner</v>
      </c>
      <c r="D81" s="37">
        <f>IF(ISBLANK(D62),"",D62)</f>
        <v>0.06</v>
      </c>
      <c r="F81" s="19" t="str">
        <f>IF(ISBLANK(R19),"",R19+(2*S19)+(2*T13))</f>
        <v/>
      </c>
      <c r="G81" s="49">
        <f>IF(ISBLANK(D81),"",(1*$D$42)*$D$81)</f>
        <v>3.5999999999999997E-2</v>
      </c>
      <c r="H81" s="49"/>
      <c r="I81" s="49"/>
      <c r="J81" s="51" t="str">
        <f t="shared" si="30"/>
        <v/>
      </c>
    </row>
    <row r="82" spans="3:10" x14ac:dyDescent="0.25">
      <c r="C82" s="17" t="str">
        <f>IF(ISBLANK(A26),"",A26)</f>
        <v>LEAN Green belt</v>
      </c>
      <c r="D82" s="37">
        <f>IF(ISBLANK(D63),"",D63)</f>
        <v>0.06</v>
      </c>
      <c r="F82" s="19" t="str">
        <f>IF(ISBLANK(R26),"",R26+(2*S26)+(6*T26))</f>
        <v/>
      </c>
      <c r="G82" s="49">
        <f>IF(ISBLANK(D82),"",(1*$D$42)*$D$82)</f>
        <v>3.5999999999999997E-2</v>
      </c>
      <c r="H82" s="49"/>
      <c r="I82" s="49"/>
      <c r="J82" s="51" t="str">
        <f t="shared" si="30"/>
        <v/>
      </c>
    </row>
    <row r="83" spans="3:10" x14ac:dyDescent="0.25">
      <c r="C83" s="17" t="str">
        <f>IF(ISBLANK(A27),"",A27)</f>
        <v>LEAN Six Sigma Green belt</v>
      </c>
      <c r="D83" s="37">
        <v>7.0000000000000007E-2</v>
      </c>
      <c r="F83" s="19" t="str">
        <f>IF(ISBLANK(R27),"",R27+(2*S27)+(6*T27))</f>
        <v/>
      </c>
      <c r="G83" s="49">
        <f>IF(ISBLANK(D83),"",(1*$D$42)*$D$83)</f>
        <v>4.2000000000000003E-2</v>
      </c>
      <c r="H83" s="49"/>
      <c r="I83" s="49"/>
      <c r="J83" s="51" t="str">
        <f t="shared" si="30"/>
        <v/>
      </c>
    </row>
    <row r="84" spans="3:10" x14ac:dyDescent="0.25">
      <c r="C84" s="17" t="str">
        <f>IF(ISBLANK(A28),"",A28)</f>
        <v>LEAN Six Sigma Yellow belt</v>
      </c>
      <c r="D84" s="37">
        <f t="shared" ref="D84" si="31">IF(ISBLANK(D65),"",D65)</f>
        <v>0.06</v>
      </c>
      <c r="F84" s="19" t="str">
        <f>IF(ISBLANK(R28),"",R28+(2*S28)+(6*T28))</f>
        <v/>
      </c>
      <c r="G84" s="49">
        <f>IF(ISBLANK(D84),"",(1*$D$42)*$D$84)</f>
        <v>3.5999999999999997E-2</v>
      </c>
      <c r="H84" s="49"/>
      <c r="I84" s="49"/>
      <c r="J84" s="51" t="str">
        <f t="shared" si="30"/>
        <v/>
      </c>
    </row>
    <row r="85" spans="3:10" x14ac:dyDescent="0.25">
      <c r="C85" s="39" t="s">
        <v>20</v>
      </c>
      <c r="D85" s="48">
        <f>SUM(D70:D84)</f>
        <v>1.0000000000000004</v>
      </c>
      <c r="G85" s="40" t="s">
        <v>1</v>
      </c>
      <c r="H85" s="40"/>
      <c r="I85" s="40"/>
      <c r="J85" s="41">
        <f>SUM(J70:J84)</f>
        <v>0</v>
      </c>
    </row>
  </sheetData>
  <sheetProtection algorithmName="SHA-512" hashValue="gB90/yLkfZkdX+rX1/ff39NpWKPE58XpQlRKktoL34qLjw3EhAD195VvcVgrK8lLDqs/xIVj0o1ssAszmUKznA==" saltValue="XEZWstiJFRCytKAbgpCo1Q==" spinCount="100000" sheet="1" objects="1" scenarios="1"/>
  <mergeCells count="27">
    <mergeCell ref="F68:J68"/>
    <mergeCell ref="R9:U9"/>
    <mergeCell ref="M9:P9"/>
    <mergeCell ref="F9:K9"/>
    <mergeCell ref="K39:M39"/>
    <mergeCell ref="K40:L40"/>
    <mergeCell ref="K31:L31"/>
    <mergeCell ref="K42:L42"/>
    <mergeCell ref="F21:K21"/>
    <mergeCell ref="M21:P21"/>
    <mergeCell ref="R21:U21"/>
    <mergeCell ref="R30:V30"/>
    <mergeCell ref="W51:W54"/>
    <mergeCell ref="W10:Y10"/>
    <mergeCell ref="F30:J30"/>
    <mergeCell ref="F32:G32"/>
    <mergeCell ref="F33:G33"/>
    <mergeCell ref="F34:G34"/>
    <mergeCell ref="F31:G31"/>
    <mergeCell ref="W49:Z49"/>
    <mergeCell ref="F49:J49"/>
    <mergeCell ref="R49:U49"/>
    <mergeCell ref="W22:Y22"/>
    <mergeCell ref="F35:G35"/>
    <mergeCell ref="R31:V31"/>
    <mergeCell ref="Z10:AB10"/>
    <mergeCell ref="Z22:AB22"/>
  </mergeCells>
  <conditionalFormatting sqref="D43 D48">
    <cfRule type="cellIs" dxfId="17" priority="19" operator="notEqual">
      <formula>1</formula>
    </cfRule>
    <cfRule type="cellIs" dxfId="16" priority="20" operator="equal">
      <formula>1</formula>
    </cfRule>
  </conditionalFormatting>
  <conditionalFormatting sqref="D66">
    <cfRule type="cellIs" dxfId="15" priority="17" operator="notEqual">
      <formula>1</formula>
    </cfRule>
    <cfRule type="cellIs" dxfId="14" priority="18" operator="equal">
      <formula>1</formula>
    </cfRule>
  </conditionalFormatting>
  <conditionalFormatting sqref="D85">
    <cfRule type="cellIs" dxfId="13" priority="15" operator="notEqual">
      <formula>1</formula>
    </cfRule>
    <cfRule type="cellIs" dxfId="12" priority="16" operator="equal">
      <formula>1</formula>
    </cfRule>
  </conditionalFormatting>
  <conditionalFormatting sqref="J11:J19 J23:J28">
    <cfRule type="expression" dxfId="11" priority="5">
      <formula>"I12&gt;H21"</formula>
    </cfRule>
  </conditionalFormatting>
  <conditionalFormatting sqref="K11:K19 K23:K28">
    <cfRule type="cellIs" dxfId="10" priority="4" operator="greaterThan">
      <formula>"H21"</formula>
    </cfRule>
  </conditionalFormatting>
  <conditionalFormatting sqref="P11:P19 P23:P28">
    <cfRule type="cellIs" dxfId="9" priority="3" operator="greaterThan">
      <formula>"H22"</formula>
    </cfRule>
  </conditionalFormatting>
  <conditionalFormatting sqref="U11:U19 U23:U28">
    <cfRule type="cellIs" dxfId="8" priority="2" operator="greaterThan">
      <formula>"H23"</formula>
    </cfRule>
  </conditionalFormatting>
  <dataValidations count="2">
    <dataValidation type="decimal" allowBlank="1" showInputMessage="1" showErrorMessage="1" error="Let op!!_x000a_Ingevulde bedragen overschrijden de maximale dagdeeltarief" sqref="K11:K19" xr:uid="{94850956-4F2F-4511-8986-DA090631C4EE}">
      <formula1>0</formula1>
      <formula2>405</formula2>
    </dataValidation>
    <dataValidation type="decimal" allowBlank="1" showInputMessage="1" showErrorMessage="1" errorTitle="LET OP" error="Het ingevulde bedrag is hoger dan het maximale tarief" sqref="I11:I19 I23:I28" xr:uid="{68E0ACA4-4746-44C9-8157-335A3525CB79}">
      <formula1>0</formula1>
      <formula2>50</formula2>
    </dataValidation>
  </dataValidations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M11:M19 M23:M29 N29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AA31"/>
  <sheetViews>
    <sheetView zoomScale="90" zoomScaleNormal="90" workbookViewId="0">
      <pane xSplit="1" topLeftCell="B1" activePane="topRight" state="frozen"/>
      <selection pane="topRight" activeCell="D29" sqref="D29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11" style="7" bestFit="1" customWidth="1"/>
    <col min="5" max="5" width="3.5703125" style="7" customWidth="1"/>
    <col min="6" max="6" width="14.28515625" style="7" customWidth="1"/>
    <col min="7" max="9" width="15.28515625" style="7" customWidth="1"/>
    <col min="10" max="10" width="14.85546875" style="7" customWidth="1"/>
    <col min="11" max="11" width="14.28515625" style="7" customWidth="1"/>
    <col min="12" max="12" width="3.5703125" style="7" customWidth="1"/>
    <col min="13" max="16" width="14.42578125" style="7" customWidth="1"/>
    <col min="17" max="17" width="3.5703125" style="7" customWidth="1"/>
    <col min="18" max="19" width="24.140625" style="7" customWidth="1"/>
    <col min="20" max="20" width="17.140625" style="7" customWidth="1"/>
    <col min="21" max="21" width="15.28515625" style="7" customWidth="1"/>
    <col min="22" max="22" width="7.140625" style="7" customWidth="1"/>
    <col min="23" max="23" width="20" style="2" customWidth="1"/>
    <col min="24" max="24" width="3.42578125" style="2" customWidth="1"/>
    <col min="25" max="26" width="20" style="2" customWidth="1"/>
    <col min="27" max="16384" width="9.28515625" style="2"/>
  </cols>
  <sheetData>
    <row r="1" spans="1:27" s="13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7" s="13" customFormat="1" x14ac:dyDescent="0.25">
      <c r="A2" s="9" t="s">
        <v>30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7" s="13" customForma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7" s="13" customFormat="1" x14ac:dyDescent="0.25">
      <c r="A4" s="16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7" s="13" customFormat="1" x14ac:dyDescent="0.25">
      <c r="A5" s="16" t="s">
        <v>21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7" x14ac:dyDescent="0.25">
      <c r="A6" s="1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7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7" s="3" customFormat="1" ht="18.75" customHeight="1" x14ac:dyDescent="0.25">
      <c r="A8" s="18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7" s="3" customFormat="1" ht="34.5" customHeight="1" x14ac:dyDescent="0.25">
      <c r="A9" s="120" t="s">
        <v>29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1:27" ht="22.5" customHeight="1" x14ac:dyDescent="0.25">
      <c r="A10" s="11"/>
      <c r="B10" s="12"/>
      <c r="C10" s="12"/>
      <c r="D10" s="12"/>
      <c r="E10" s="12"/>
      <c r="F10" s="112" t="s">
        <v>59</v>
      </c>
      <c r="G10" s="113"/>
      <c r="H10" s="113"/>
      <c r="I10" s="113"/>
      <c r="J10" s="113"/>
      <c r="K10" s="34"/>
      <c r="L10" s="32"/>
      <c r="M10" s="110" t="s">
        <v>60</v>
      </c>
      <c r="N10" s="111"/>
      <c r="O10" s="111"/>
      <c r="P10" s="111"/>
      <c r="Q10" s="12"/>
      <c r="R10" s="112" t="s">
        <v>2</v>
      </c>
      <c r="S10" s="113"/>
      <c r="T10" s="113"/>
      <c r="U10" s="113"/>
      <c r="V10" s="21"/>
      <c r="W10" s="7"/>
      <c r="X10" s="7"/>
      <c r="Y10" s="7"/>
      <c r="Z10" s="7"/>
      <c r="AA10" s="7"/>
    </row>
    <row r="11" spans="1:27" ht="97.9" customHeight="1" x14ac:dyDescent="0.25">
      <c r="A11" s="30" t="s">
        <v>6</v>
      </c>
      <c r="B11" s="10"/>
      <c r="C11" s="31" t="s">
        <v>7</v>
      </c>
      <c r="D11" s="31" t="s">
        <v>8</v>
      </c>
      <c r="E11" s="10"/>
      <c r="F11" s="31" t="s">
        <v>32</v>
      </c>
      <c r="G11" s="31" t="s">
        <v>57</v>
      </c>
      <c r="H11" s="31" t="s">
        <v>58</v>
      </c>
      <c r="I11" s="31" t="s">
        <v>66</v>
      </c>
      <c r="J11" s="31" t="s">
        <v>34</v>
      </c>
      <c r="K11" s="31" t="s">
        <v>35</v>
      </c>
      <c r="L11" s="33"/>
      <c r="M11" s="31" t="s">
        <v>12</v>
      </c>
      <c r="N11" s="31" t="s">
        <v>84</v>
      </c>
      <c r="O11" s="31" t="s">
        <v>36</v>
      </c>
      <c r="P11" s="31" t="s">
        <v>35</v>
      </c>
      <c r="Q11" s="20"/>
      <c r="R11" s="31" t="s">
        <v>83</v>
      </c>
      <c r="S11" s="31" t="s">
        <v>69</v>
      </c>
      <c r="T11" s="31" t="s">
        <v>58</v>
      </c>
      <c r="U11" s="31" t="s">
        <v>38</v>
      </c>
      <c r="V11" s="20"/>
      <c r="W11" s="7"/>
      <c r="X11" s="7"/>
      <c r="Y11" s="7"/>
      <c r="Z11" s="7"/>
      <c r="AA11" s="7"/>
    </row>
    <row r="12" spans="1:27" x14ac:dyDescent="0.25">
      <c r="A12" s="49" t="s">
        <v>22</v>
      </c>
      <c r="B12" s="5"/>
      <c r="C12" s="71"/>
      <c r="D12" s="72"/>
      <c r="E12" s="5"/>
      <c r="F12" s="73"/>
      <c r="G12" s="73"/>
      <c r="H12" s="73"/>
      <c r="I12" s="73"/>
      <c r="J12" s="45">
        <f>IF(ISBLANK(A12),"",F12+G12+H12+I12)</f>
        <v>0</v>
      </c>
      <c r="K12" s="45">
        <f>IFERROR(J12/D12,0)</f>
        <v>0</v>
      </c>
      <c r="L12" s="5"/>
      <c r="M12" s="71"/>
      <c r="N12" s="45" t="str">
        <f>IF(M12="Ja",H12+I12,"")</f>
        <v/>
      </c>
      <c r="O12" s="45" t="str">
        <f>IF(M12="Ja",F12+H12+I12,"")</f>
        <v/>
      </c>
      <c r="P12" s="45">
        <f>IFERROR(O12/D12,0)</f>
        <v>0</v>
      </c>
      <c r="Q12" s="5"/>
      <c r="R12" s="73"/>
      <c r="S12" s="73"/>
      <c r="T12" s="81">
        <f>H12+I12</f>
        <v>0</v>
      </c>
      <c r="U12" s="59">
        <f>IFERROR(R12/D12,0)</f>
        <v>0</v>
      </c>
      <c r="V12" s="5"/>
      <c r="W12" s="7"/>
      <c r="X12" s="7"/>
      <c r="Y12" s="7"/>
      <c r="Z12" s="7"/>
      <c r="AA12" s="7"/>
    </row>
    <row r="13" spans="1:27" x14ac:dyDescent="0.25">
      <c r="A13" s="49" t="s">
        <v>22</v>
      </c>
      <c r="C13" s="71"/>
      <c r="D13" s="72"/>
      <c r="F13" s="74"/>
      <c r="G13" s="74"/>
      <c r="H13" s="74"/>
      <c r="I13" s="74"/>
      <c r="J13" s="45">
        <f t="shared" ref="J13:J17" si="0">IF(ISBLANK(A13),"",F13+G13+H13+I13)</f>
        <v>0</v>
      </c>
      <c r="K13" s="45">
        <f t="shared" ref="K13:K17" si="1">IFERROR(J13/D13,0)</f>
        <v>0</v>
      </c>
      <c r="M13" s="71"/>
      <c r="N13" s="45" t="str">
        <f t="shared" ref="N13:N17" si="2">IF(M13="Ja",H13+I13,"")</f>
        <v/>
      </c>
      <c r="O13" s="45" t="str">
        <f t="shared" ref="O13:O17" si="3">IF(M13="Ja",F13+H13+I13,"")</f>
        <v/>
      </c>
      <c r="P13" s="45">
        <f t="shared" ref="P13:P17" si="4">IFERROR(O13/D13,0)</f>
        <v>0</v>
      </c>
      <c r="R13" s="73"/>
      <c r="S13" s="73"/>
      <c r="T13" s="81">
        <f t="shared" ref="T13:T16" si="5">H13</f>
        <v>0</v>
      </c>
      <c r="U13" s="59">
        <f t="shared" ref="U13:U17" si="6">IFERROR(R13/D13,0)</f>
        <v>0</v>
      </c>
      <c r="W13" s="7"/>
      <c r="X13" s="7"/>
      <c r="Y13" s="7"/>
      <c r="Z13" s="7"/>
      <c r="AA13" s="7"/>
    </row>
    <row r="14" spans="1:27" x14ac:dyDescent="0.25">
      <c r="A14" s="49" t="s">
        <v>22</v>
      </c>
      <c r="C14" s="71"/>
      <c r="D14" s="72"/>
      <c r="F14" s="74"/>
      <c r="G14" s="74"/>
      <c r="H14" s="74"/>
      <c r="I14" s="74"/>
      <c r="J14" s="45">
        <f t="shared" si="0"/>
        <v>0</v>
      </c>
      <c r="K14" s="45">
        <f t="shared" si="1"/>
        <v>0</v>
      </c>
      <c r="M14" s="71"/>
      <c r="N14" s="45" t="str">
        <f t="shared" si="2"/>
        <v/>
      </c>
      <c r="O14" s="45" t="str">
        <f t="shared" si="3"/>
        <v/>
      </c>
      <c r="P14" s="45">
        <f t="shared" si="4"/>
        <v>0</v>
      </c>
      <c r="R14" s="73"/>
      <c r="S14" s="73"/>
      <c r="T14" s="81">
        <f t="shared" si="5"/>
        <v>0</v>
      </c>
      <c r="U14" s="59">
        <f t="shared" si="6"/>
        <v>0</v>
      </c>
      <c r="W14" s="7"/>
      <c r="X14" s="7"/>
      <c r="Y14" s="7"/>
      <c r="Z14" s="7"/>
      <c r="AA14" s="7"/>
    </row>
    <row r="15" spans="1:27" x14ac:dyDescent="0.25">
      <c r="A15" s="49" t="s">
        <v>22</v>
      </c>
      <c r="C15" s="71"/>
      <c r="D15" s="72"/>
      <c r="F15" s="74"/>
      <c r="G15" s="74"/>
      <c r="H15" s="74"/>
      <c r="I15" s="74"/>
      <c r="J15" s="45">
        <f t="shared" si="0"/>
        <v>0</v>
      </c>
      <c r="K15" s="45">
        <f t="shared" si="1"/>
        <v>0</v>
      </c>
      <c r="M15" s="71"/>
      <c r="N15" s="45" t="str">
        <f t="shared" si="2"/>
        <v/>
      </c>
      <c r="O15" s="45" t="str">
        <f t="shared" si="3"/>
        <v/>
      </c>
      <c r="P15" s="45">
        <f t="shared" si="4"/>
        <v>0</v>
      </c>
      <c r="R15" s="73"/>
      <c r="S15" s="73"/>
      <c r="T15" s="81">
        <f t="shared" si="5"/>
        <v>0</v>
      </c>
      <c r="U15" s="59">
        <f t="shared" si="6"/>
        <v>0</v>
      </c>
      <c r="W15" s="7"/>
      <c r="X15" s="7"/>
      <c r="Y15" s="7"/>
      <c r="Z15" s="7"/>
      <c r="AA15" s="7"/>
    </row>
    <row r="16" spans="1:27" x14ac:dyDescent="0.25">
      <c r="A16" s="49" t="s">
        <v>22</v>
      </c>
      <c r="C16" s="71"/>
      <c r="D16" s="72"/>
      <c r="F16" s="74"/>
      <c r="G16" s="74"/>
      <c r="H16" s="74"/>
      <c r="I16" s="74"/>
      <c r="J16" s="45">
        <f t="shared" si="0"/>
        <v>0</v>
      </c>
      <c r="K16" s="45">
        <f t="shared" si="1"/>
        <v>0</v>
      </c>
      <c r="M16" s="71"/>
      <c r="N16" s="45" t="str">
        <f t="shared" si="2"/>
        <v/>
      </c>
      <c r="O16" s="45" t="str">
        <f t="shared" si="3"/>
        <v/>
      </c>
      <c r="P16" s="45">
        <f t="shared" si="4"/>
        <v>0</v>
      </c>
      <c r="R16" s="73"/>
      <c r="S16" s="73"/>
      <c r="T16" s="81">
        <f t="shared" si="5"/>
        <v>0</v>
      </c>
      <c r="U16" s="59">
        <f t="shared" si="6"/>
        <v>0</v>
      </c>
      <c r="W16" s="7"/>
      <c r="X16" s="7"/>
      <c r="Y16" s="7"/>
      <c r="Z16" s="7"/>
      <c r="AA16" s="7"/>
    </row>
    <row r="17" spans="1:27" x14ac:dyDescent="0.25">
      <c r="A17" s="49" t="s">
        <v>22</v>
      </c>
      <c r="C17" s="71"/>
      <c r="D17" s="72"/>
      <c r="E17" s="35"/>
      <c r="F17" s="74"/>
      <c r="G17" s="74"/>
      <c r="H17" s="74"/>
      <c r="I17" s="74"/>
      <c r="J17" s="45">
        <f t="shared" si="0"/>
        <v>0</v>
      </c>
      <c r="K17" s="45">
        <f t="shared" si="1"/>
        <v>0</v>
      </c>
      <c r="M17" s="71"/>
      <c r="N17" s="45" t="str">
        <f t="shared" si="2"/>
        <v/>
      </c>
      <c r="O17" s="45" t="str">
        <f t="shared" si="3"/>
        <v/>
      </c>
      <c r="P17" s="45">
        <f t="shared" si="4"/>
        <v>0</v>
      </c>
      <c r="R17" s="73"/>
      <c r="S17" s="73"/>
      <c r="T17" s="81">
        <f>H17</f>
        <v>0</v>
      </c>
      <c r="U17" s="59">
        <f t="shared" si="6"/>
        <v>0</v>
      </c>
      <c r="W17" s="7"/>
      <c r="X17" s="7"/>
      <c r="Y17" s="7"/>
      <c r="Z17" s="7"/>
      <c r="AA17" s="7"/>
    </row>
    <row r="18" spans="1:27" x14ac:dyDescent="0.25">
      <c r="A18" s="62"/>
      <c r="E18" s="35"/>
      <c r="W18" s="7"/>
      <c r="X18" s="7"/>
      <c r="Y18" s="7"/>
      <c r="Z18" s="7"/>
      <c r="AA18" s="7"/>
    </row>
    <row r="19" spans="1:27" ht="35.25" customHeight="1" x14ac:dyDescent="0.25">
      <c r="A19" s="13"/>
      <c r="E19" s="35"/>
      <c r="F19" s="101" t="s">
        <v>25</v>
      </c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W19" s="7"/>
      <c r="X19" s="7"/>
      <c r="Y19" s="7"/>
      <c r="Z19" s="7"/>
      <c r="AA19" s="7"/>
    </row>
    <row r="20" spans="1:27" ht="33.75" customHeight="1" x14ac:dyDescent="0.25">
      <c r="A20" s="13"/>
      <c r="E20" s="35"/>
      <c r="F20" s="104" t="s">
        <v>18</v>
      </c>
      <c r="G20" s="104"/>
      <c r="H20" s="80"/>
      <c r="I20" s="98"/>
      <c r="J20" s="31" t="s">
        <v>85</v>
      </c>
      <c r="K20" s="61"/>
      <c r="W20" s="7"/>
      <c r="X20" s="7"/>
      <c r="Y20" s="7"/>
      <c r="Z20" s="7"/>
      <c r="AA20" s="7"/>
    </row>
    <row r="21" spans="1:27" ht="18.75" x14ac:dyDescent="0.25">
      <c r="A21" s="13"/>
      <c r="E21" s="35"/>
      <c r="F21" s="102" t="s">
        <v>61</v>
      </c>
      <c r="G21" s="102"/>
      <c r="H21" s="79"/>
      <c r="I21" s="97"/>
      <c r="J21" s="51">
        <f>D28</f>
        <v>0</v>
      </c>
      <c r="K21" s="69" t="str">
        <f>IF(Bronblad!G2&gt;J21,"LET OP! U overschrijdt het maximum dagdeeltarief","")</f>
        <v/>
      </c>
      <c r="W21" s="7"/>
      <c r="X21" s="7"/>
      <c r="Y21" s="7"/>
      <c r="Z21" s="7"/>
      <c r="AA21" s="7"/>
    </row>
    <row r="22" spans="1:27" ht="15" customHeight="1" x14ac:dyDescent="0.25">
      <c r="A22" s="13"/>
      <c r="E22" s="35"/>
      <c r="F22" s="102" t="s">
        <v>62</v>
      </c>
      <c r="G22" s="102"/>
      <c r="H22" s="79"/>
      <c r="I22" s="97"/>
      <c r="J22" s="51">
        <f>D29</f>
        <v>0</v>
      </c>
      <c r="K22" s="69" t="str">
        <f>IF(Bronblad!G3&gt;J22,"LET OP! U overschrijdt het maximum dagdeeltarief","")</f>
        <v/>
      </c>
      <c r="W22" s="7"/>
      <c r="X22" s="7"/>
      <c r="Y22" s="7"/>
      <c r="Z22" s="7"/>
      <c r="AA22" s="7"/>
    </row>
    <row r="23" spans="1:27" ht="15" customHeight="1" x14ac:dyDescent="0.25">
      <c r="A23" s="13"/>
      <c r="E23" s="35"/>
      <c r="F23" s="102" t="s">
        <v>55</v>
      </c>
      <c r="G23" s="102"/>
      <c r="H23" s="79"/>
      <c r="I23" s="97"/>
      <c r="J23" s="51">
        <f>D30</f>
        <v>0</v>
      </c>
      <c r="K23" s="69" t="str">
        <f>IF(Bronblad!G4&gt;J23,"LET OP! U overschrijdt het maximum dagdeeltarief","")</f>
        <v/>
      </c>
      <c r="W23" s="7"/>
      <c r="X23" s="7"/>
      <c r="Y23" s="7"/>
      <c r="Z23" s="7"/>
      <c r="AA23" s="7"/>
    </row>
    <row r="24" spans="1:27" ht="15" customHeight="1" x14ac:dyDescent="0.25">
      <c r="A24" s="13"/>
      <c r="E24" s="35"/>
      <c r="W24" s="7"/>
      <c r="X24" s="7"/>
      <c r="Y24" s="7"/>
      <c r="Z24" s="7"/>
      <c r="AA24" s="7"/>
    </row>
    <row r="25" spans="1:27" x14ac:dyDescent="0.25">
      <c r="A25" s="63"/>
      <c r="E25" s="35"/>
      <c r="F25" s="107"/>
      <c r="G25" s="107"/>
      <c r="H25" s="107"/>
      <c r="I25" s="107"/>
      <c r="J25" s="107"/>
      <c r="K25" s="42"/>
      <c r="L25" s="43"/>
      <c r="M25" s="107"/>
      <c r="N25" s="107"/>
      <c r="O25" s="107"/>
      <c r="P25" s="42"/>
      <c r="Q25" s="12"/>
      <c r="R25" s="107"/>
      <c r="S25" s="107"/>
      <c r="T25" s="107"/>
      <c r="U25" s="107"/>
      <c r="W25" s="7"/>
      <c r="X25" s="7"/>
      <c r="Y25" s="7"/>
      <c r="Z25" s="7"/>
      <c r="AA25" s="7"/>
    </row>
    <row r="26" spans="1:27" ht="22.5" customHeight="1" x14ac:dyDescent="0.25">
      <c r="A26" s="36" t="s">
        <v>17</v>
      </c>
      <c r="C26" s="1" t="s">
        <v>16</v>
      </c>
      <c r="D26" s="1"/>
      <c r="E26" s="35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27"/>
      <c r="R26" s="44"/>
      <c r="S26" s="44"/>
      <c r="T26" s="44"/>
      <c r="U26" s="44"/>
      <c r="W26" s="7"/>
      <c r="X26" s="7"/>
      <c r="Y26" s="7"/>
      <c r="Z26" s="7"/>
      <c r="AA26" s="7"/>
    </row>
    <row r="27" spans="1:27" x14ac:dyDescent="0.25">
      <c r="A27" s="22"/>
      <c r="C27" s="52" t="s">
        <v>23</v>
      </c>
      <c r="D27" s="49"/>
      <c r="E27" s="35"/>
      <c r="F27" s="50" t="s">
        <v>24</v>
      </c>
      <c r="W27" s="7"/>
      <c r="X27" s="7"/>
      <c r="Y27" s="7"/>
      <c r="Z27" s="7"/>
      <c r="AA27" s="7"/>
    </row>
    <row r="28" spans="1:27" x14ac:dyDescent="0.25">
      <c r="B28" s="2"/>
      <c r="C28" s="49" t="s">
        <v>61</v>
      </c>
      <c r="D28" s="51">
        <f>IFERROR((SUM('P2 Basisassortiment'!J11:J28)/SUM('P2 Basisassortiment'!D11:D28))*1.1,0)</f>
        <v>0</v>
      </c>
      <c r="E28" s="35"/>
      <c r="F28" s="2"/>
      <c r="W28" s="7"/>
      <c r="X28" s="7"/>
      <c r="Y28" s="7"/>
      <c r="Z28" s="7"/>
      <c r="AA28" s="7"/>
    </row>
    <row r="29" spans="1:27" x14ac:dyDescent="0.25">
      <c r="B29" s="2"/>
      <c r="C29" s="49" t="s">
        <v>62</v>
      </c>
      <c r="D29" s="51">
        <f>IFERROR('P2 Basisassortiment'!AB29/('P2 Basisassortiment'!AB31)*1.1,0)</f>
        <v>0</v>
      </c>
      <c r="E29" s="35"/>
      <c r="F29" s="50"/>
      <c r="W29" s="7"/>
      <c r="X29" s="7"/>
      <c r="Y29" s="7"/>
      <c r="Z29" s="7"/>
      <c r="AA29" s="7"/>
    </row>
    <row r="30" spans="1:27" x14ac:dyDescent="0.25">
      <c r="B30" s="2"/>
      <c r="C30" s="49" t="s">
        <v>15</v>
      </c>
      <c r="D30" s="51">
        <f>IFERROR((SUM('P2 Basisassortiment'!R11:R28)/SUM('P2 Basisassortiment'!D11:D28))*1.1,0)</f>
        <v>0</v>
      </c>
      <c r="E30" s="35"/>
      <c r="F30" s="50"/>
      <c r="W30" s="7"/>
      <c r="X30" s="7"/>
      <c r="Y30" s="7"/>
      <c r="Z30" s="7"/>
      <c r="AA30" s="7"/>
    </row>
    <row r="31" spans="1:27" x14ac:dyDescent="0.25">
      <c r="C31" s="39"/>
      <c r="D31" s="48"/>
      <c r="G31" s="40"/>
      <c r="H31" s="40"/>
      <c r="I31" s="40"/>
      <c r="J31" s="41"/>
      <c r="K31" s="41"/>
    </row>
  </sheetData>
  <sheetProtection algorithmName="SHA-512" hashValue="9kCPytHBz8O7CRz12MO7vV49AWtyfTyUgdsZK+F1lbLVazCIkRmi4z26uqqDkECG/5p9YuOfO6pWzbEI/uVCHQ==" saltValue="CpqKCwxoVYDUpORZr+hqfA==" spinCount="100000" sheet="1" objects="1" scenarios="1"/>
  <mergeCells count="12">
    <mergeCell ref="R10:U10"/>
    <mergeCell ref="F25:J25"/>
    <mergeCell ref="M25:O25"/>
    <mergeCell ref="R25:U25"/>
    <mergeCell ref="F21:G21"/>
    <mergeCell ref="F22:G22"/>
    <mergeCell ref="A9:K9"/>
    <mergeCell ref="F23:G23"/>
    <mergeCell ref="F20:G20"/>
    <mergeCell ref="M10:P10"/>
    <mergeCell ref="F19:P19"/>
    <mergeCell ref="F10:J10"/>
  </mergeCells>
  <conditionalFormatting sqref="D31">
    <cfRule type="cellIs" dxfId="7" priority="19" operator="notEqual">
      <formula>1</formula>
    </cfRule>
    <cfRule type="cellIs" dxfId="6" priority="20" operator="equal">
      <formula>1</formula>
    </cfRule>
  </conditionalFormatting>
  <conditionalFormatting sqref="J12:J17">
    <cfRule type="cellIs" dxfId="5" priority="14" operator="greaterThan">
      <formula>"$D$25"</formula>
    </cfRule>
  </conditionalFormatting>
  <conditionalFormatting sqref="K12:K17">
    <cfRule type="cellIs" dxfId="4" priority="5" operator="greaterThan">
      <formula>"H21"</formula>
    </cfRule>
  </conditionalFormatting>
  <conditionalFormatting sqref="N12:O17">
    <cfRule type="cellIs" dxfId="3" priority="1" operator="greaterThan">
      <formula>"$D$26"</formula>
    </cfRule>
  </conditionalFormatting>
  <conditionalFormatting sqref="P12:P17">
    <cfRule type="cellIs" dxfId="2" priority="4" operator="greaterThan">
      <formula>"H22"</formula>
    </cfRule>
  </conditionalFormatting>
  <conditionalFormatting sqref="R12:T17">
    <cfRule type="cellIs" dxfId="1" priority="10" operator="greaterThan">
      <formula>"$D$27"</formula>
    </cfRule>
  </conditionalFormatting>
  <conditionalFormatting sqref="U12:U17">
    <cfRule type="cellIs" dxfId="0" priority="3" operator="greaterThan">
      <formula>"H23"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M12:M17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A3"/>
  <sheetViews>
    <sheetView workbookViewId="0">
      <selection activeCell="G25" sqref="G25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</sheetData>
  <sheetProtection algorithmName="SHA-512" hashValue="iVtJdhptQuICGGpWlDIvkxWvrL2fNz9rf/yIIXdEFJ4va3XQpMNLQt7HE45ztT5su1Z0NkXpGG/Z6DnlEWhfrw==" saltValue="5Q0wrn+MoaEEZnw7MZYvDQ==" spinCount="100000" sheet="1" objects="1" scenarios="1"/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BAF611DA92CF4784108E797A1A837E" ma:contentTypeVersion="2" ma:contentTypeDescription="Een nieuw document maken." ma:contentTypeScope="" ma:versionID="c75efab33050e5f8c31379ffb8c96848">
  <xsd:schema xmlns:xsd="http://www.w3.org/2001/XMLSchema" xmlns:xs="http://www.w3.org/2001/XMLSchema" xmlns:p="http://schemas.microsoft.com/office/2006/metadata/properties" xmlns:ns2="83db6365-d8ea-4295-92a1-c32ade3b8bc0" targetNamespace="http://schemas.microsoft.com/office/2006/metadata/properties" ma:root="true" ma:fieldsID="b78c52c276371b74b0e5526070c26a17" ns2:_="">
    <xsd:import namespace="83db6365-d8ea-4295-92a1-c32ade3b8bc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6365-d8ea-4295-92a1-c32ade3b8b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AD6AD-C1EC-4363-8AA0-8AB9B5F267CC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3db6365-d8ea-4295-92a1-c32ade3b8bc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17D93C-A092-4F7F-BDC1-4D962F256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b6365-d8ea-4295-92a1-c32ade3b8b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P2 Basisassortiment</vt:lpstr>
      <vt:lpstr>P2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2025-05-08T15:27:53Z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0x010100CBBAF611DA92CF4784108E797A1A837E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2023-04-20T07:32:41Z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8a6d15c0-63ca-494e-8ec6-cd33ea9c9dbe</vt:lpwstr>
  </property>
  <property fmtid="{D5CDD505-2E9C-101B-9397-08002B2CF9AE}" pid="10" name="MSIP_Label_0b3866f6-513b-41e9-9aa1-311b4823e2dc_ContentBits">
    <vt:lpwstr>0</vt:lpwstr>
  </property>
</Properties>
</file>