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jsselgemeentennl.sharepoint.com/sites/CAP-AanbestedingenDiensten/Gedeelde documenten/Drankenvoorziening/03. Aanbestedingsdocumenten/1. Aanbestedingsdocumenten/"/>
    </mc:Choice>
  </mc:AlternateContent>
  <xr:revisionPtr revIDLastSave="225" documentId="8_{7406E56C-AE1F-4C49-BD30-B20DB8D539A4}" xr6:coauthVersionLast="47" xr6:coauthVersionMax="47" xr10:uidLastSave="{9774DFB5-17B2-46D3-B82F-6E9E21A4A64D}"/>
  <bookViews>
    <workbookView xWindow="-110" yWindow="-110" windowWidth="19420" windowHeight="10300" xr2:uid="{83FC36BE-C501-4F30-8FE2-8E76C16B017E}"/>
  </bookViews>
  <sheets>
    <sheet name="Voorblad" sheetId="2" r:id="rId1"/>
    <sheet name="Lease" sheetId="1" r:id="rId2"/>
    <sheet name="Ingredienten automaat" sheetId="3" r:id="rId3"/>
    <sheet name="Training operators" sheetId="5" r:id="rId4"/>
    <sheet name="Optioneel vending machine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2" l="1"/>
  <c r="B14" i="2"/>
  <c r="F7" i="1"/>
  <c r="F8" i="1"/>
  <c r="H10" i="1"/>
  <c r="C12" i="3"/>
  <c r="E12" i="3" s="1"/>
  <c r="D4" i="5"/>
  <c r="E4" i="4"/>
  <c r="H30" i="1"/>
  <c r="H24" i="1"/>
  <c r="H23" i="1"/>
  <c r="F24" i="1"/>
  <c r="F23" i="1"/>
  <c r="H17" i="1"/>
  <c r="H16" i="1"/>
  <c r="F17" i="1"/>
  <c r="F16" i="1"/>
  <c r="F6" i="1"/>
  <c r="F11" i="1" s="1"/>
  <c r="F9" i="1"/>
  <c r="H6" i="1"/>
  <c r="H7" i="1"/>
  <c r="H8" i="1"/>
  <c r="H9" i="1"/>
  <c r="H5" i="1"/>
  <c r="F5" i="1"/>
  <c r="C25" i="1" l="1"/>
  <c r="C18" i="1"/>
  <c r="C11" i="1"/>
  <c r="G4" i="4" l="1"/>
  <c r="E8" i="3"/>
  <c r="E9" i="3"/>
  <c r="E10" i="3"/>
  <c r="E5" i="3"/>
  <c r="E6" i="3"/>
  <c r="E7" i="3"/>
  <c r="E4" i="3"/>
  <c r="I31" i="1"/>
  <c r="E14" i="3" l="1"/>
  <c r="B13" i="2" s="1"/>
  <c r="H25" i="1"/>
  <c r="F18" i="1"/>
  <c r="H18" i="1"/>
  <c r="F25" i="1"/>
  <c r="H11" i="1"/>
  <c r="I19" i="1" l="1"/>
  <c r="I26" i="1"/>
  <c r="I12" i="1"/>
  <c r="I33" i="1" l="1"/>
  <c r="B12" i="2" s="1"/>
</calcChain>
</file>

<file path=xl/sharedStrings.xml><?xml version="1.0" encoding="utf-8"?>
<sst xmlns="http://schemas.openxmlformats.org/spreadsheetml/2006/main" count="129" uniqueCount="88">
  <si>
    <t>Gemeentehuis</t>
  </si>
  <si>
    <t xml:space="preserve">Doelgroep </t>
  </si>
  <si>
    <t>W a r m e   d r a n k e n a u t o m a t e n</t>
  </si>
  <si>
    <t>Huurbedrag
per maand</t>
  </si>
  <si>
    <t>Huurbedrag
per jaar</t>
  </si>
  <si>
    <t>Techn. onderhoud &amp; operating
per jaar</t>
  </si>
  <si>
    <t>BG werkcafé</t>
  </si>
  <si>
    <t xml:space="preserve">BG publiekshal </t>
  </si>
  <si>
    <t>1e aanbouw</t>
  </si>
  <si>
    <t>Gemeentewerf</t>
  </si>
  <si>
    <t>Werkplein</t>
  </si>
  <si>
    <t>Front office</t>
  </si>
  <si>
    <t xml:space="preserve">Back office </t>
  </si>
  <si>
    <t>Oekraïne opvanglocatie</t>
  </si>
  <si>
    <t>Pantry begane grond</t>
  </si>
  <si>
    <t>Algemene gegevens in dit voorblad invullen, prijzen in het werkblad</t>
  </si>
  <si>
    <t>Overzicht inschrijving</t>
  </si>
  <si>
    <t>Bedrijfsnaam inschrijver</t>
  </si>
  <si>
    <t>Adres</t>
  </si>
  <si>
    <t>Postcode - plaats</t>
  </si>
  <si>
    <t>Overzicht t.b.v. beoordeling</t>
  </si>
  <si>
    <t>Aldus naar waarheid en conform Aanbestedingsdocument ingevuld</t>
  </si>
  <si>
    <t>Naam ondertekenaar</t>
  </si>
  <si>
    <t>Functie</t>
  </si>
  <si>
    <t>Handtekening</t>
  </si>
  <si>
    <t xml:space="preserve">Toelichting </t>
  </si>
  <si>
    <t>Subtotaal</t>
  </si>
  <si>
    <t>Koffie melk</t>
  </si>
  <si>
    <t>Koffie suiker</t>
  </si>
  <si>
    <t xml:space="preserve">Automaattype + evt. onderkast </t>
  </si>
  <si>
    <t>Techn. onderhoud
per maand</t>
  </si>
  <si>
    <t>Koffie bonen A</t>
  </si>
  <si>
    <t xml:space="preserve">Koffie bonen B </t>
  </si>
  <si>
    <t xml:space="preserve">Koffie bonen C </t>
  </si>
  <si>
    <t xml:space="preserve">4 t/m 5 </t>
  </si>
  <si>
    <t xml:space="preserve">10e </t>
  </si>
  <si>
    <t>Doelgroep 1 – Publiekshal</t>
  </si>
  <si>
    <t>Ontvangstruimte voor inwoners en ondernemers; intensief gebruikt tijdens wachttijden en balieafspraken.</t>
  </si>
  <si>
    <t>Doelgroep 2 – Toren gemeentehuis &amp; backoffice Werkplein</t>
  </si>
  <si>
    <t>Kantooromgeving voor intern personeel; gericht op functioneel gebruik gedurende de werkdag.</t>
  </si>
  <si>
    <t>Doelgroep 3 – Gemeentewerf</t>
  </si>
  <si>
    <t>Gebouw met uitvoerende teams, kantoorpersoneel en restaurantfunctie; combinatie van robuust gebruik en basiscomfort.</t>
  </si>
  <si>
    <t>Doelgroep 4 – Publieksruimte Werkplein</t>
  </si>
  <si>
    <t>Open ruimte met bezoekers en medewerkers van diverse instanties; laagdrempelige, toegankelijke voorziening.</t>
  </si>
  <si>
    <t>Doelgroep 5 – Eet-/werkcafé en vergadercentrum</t>
  </si>
  <si>
    <t>Centrale ontmoetingsplek binnen het gemeentehuis; hoogwaardige koffiebeleving met verse melk.</t>
  </si>
  <si>
    <t>Doelgroep 6 – Opvanglocatie Oekraïne (Rivium)</t>
  </si>
  <si>
    <t>nvt</t>
  </si>
  <si>
    <t>Locatie met koffie voorziening voor medewerkers; alleen technisch onderhoud en storingsopvolging zijn van toepassing.</t>
  </si>
  <si>
    <t xml:space="preserve">Automaattype + afmeting + tech specs. </t>
  </si>
  <si>
    <t>Chocolademelk (cacao)</t>
  </si>
  <si>
    <t>Prognose afname (jaar)</t>
  </si>
  <si>
    <t>Verse melk</t>
  </si>
  <si>
    <t>Bijlage 2 Prijsformulier Warme drankenautomaten</t>
  </si>
  <si>
    <t>referentie EU-2025.003</t>
  </si>
  <si>
    <t xml:space="preserve">Alle invulvelden dienen door inschrijver te worden ingevuld </t>
  </si>
  <si>
    <r>
      <t xml:space="preserve">De jaarvolumes zoals genoemd in het werkblad zijn </t>
    </r>
    <r>
      <rPr>
        <sz val="11"/>
        <rFont val="Aptos Narrow"/>
        <family val="2"/>
        <scheme val="minor"/>
      </rPr>
      <t>indicatief</t>
    </r>
    <r>
      <rPr>
        <sz val="11"/>
        <color theme="1"/>
        <rFont val="Aptos Narrow"/>
        <family val="2"/>
        <scheme val="minor"/>
      </rPr>
      <t xml:space="preserve">. Hieraan kunnen geen rechten worden ontleend. Er is geen sprake van een volumeverplichting. </t>
    </r>
  </si>
  <si>
    <t>PRIJSFORMULIER HUUR, TECHNISCH ONDERHOUD PER JAAR</t>
  </si>
  <si>
    <t>ZIE OFFERTEAANVRAAG VOOR UITGEBREIDERE UITLEG</t>
  </si>
  <si>
    <t>1 t/m 3, 6 t/m 9, 11 t/m 13</t>
  </si>
  <si>
    <t xml:space="preserve">BG, 1 en 2 </t>
  </si>
  <si>
    <t>Zie bijlage E</t>
  </si>
  <si>
    <t xml:space="preserve">Zie bijlage E </t>
  </si>
  <si>
    <t xml:space="preserve">Eigendom van de gemeente </t>
  </si>
  <si>
    <t>PRIJSFORMULIER INGREDIËNTEN PER JAAR</t>
  </si>
  <si>
    <t xml:space="preserve">Prijs ingrediënten (per eenheid) </t>
  </si>
  <si>
    <t>Eenheid</t>
  </si>
  <si>
    <t>Per kilo</t>
  </si>
  <si>
    <t>Per liter</t>
  </si>
  <si>
    <t>Ingrediënten in het apparaat</t>
  </si>
  <si>
    <t>Totale vaste kosten per jaar</t>
  </si>
  <si>
    <t>Totale variabele kosten per jaar</t>
  </si>
  <si>
    <t>Inschrijfprijs per jaar</t>
  </si>
  <si>
    <t>Totale kosten per jaar</t>
  </si>
  <si>
    <t>Totaal</t>
  </si>
  <si>
    <t xml:space="preserve">Totale variabele kosten per jaar </t>
  </si>
  <si>
    <t>Huurbedrag
per jaar voor alle apparaten op de afdeling</t>
  </si>
  <si>
    <t>Techn. onderhoud 
per jaar voor alle apparaten op de afdeling</t>
  </si>
  <si>
    <t>Gemiddelde prijs koffiebonen</t>
  </si>
  <si>
    <t>Huurbedrag
per maand per apparaat</t>
  </si>
  <si>
    <t>Techn. onderhoud
per maand per apparaat</t>
  </si>
  <si>
    <t>Aantal apparaten</t>
  </si>
  <si>
    <t>Score prijs</t>
  </si>
  <si>
    <t>TRAINING OPERATORS</t>
  </si>
  <si>
    <t>Beschrijving training</t>
  </si>
  <si>
    <t>Aantal uren</t>
  </si>
  <si>
    <t>Uurtarief</t>
  </si>
  <si>
    <t xml:space="preserve">Deze prijzen dienen alle bestanddelen te bevatten die leverancier in rekening zal gaan brengen en zijn dus inclusief onder andere installatie, ingredienten, onderhoud, transportkosten, aflever- en ophaalkosten alsmede montage- en installatiekosten voor zowel de in te zetten machines als software.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</si>
</sst>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  <numFmt numFmtId="165" formatCode="_ [$€-413]\ * #,##0.00_ ;_ [$€-413]\ * \-#,##0.00_ ;_ [$€-413]\ * &quot;-&quot;??_ ;_ @_ "/>
    <numFmt numFmtId="167" formatCode="#,##0_ ;\-#,##0\ 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0"/>
      <name val="Arial"/>
      <family val="2"/>
    </font>
    <font>
      <sz val="11"/>
      <color theme="1"/>
      <name val="Arial"/>
      <family val="2"/>
    </font>
    <font>
      <b/>
      <sz val="10"/>
      <color theme="0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color rgb="FF000000"/>
      <name val="Arial Narrow"/>
      <family val="2"/>
    </font>
    <font>
      <sz val="10"/>
      <name val="Arial Narrow"/>
      <family val="2"/>
    </font>
    <font>
      <i/>
      <sz val="11"/>
      <color theme="1"/>
      <name val="Aptos Narrow"/>
      <family val="2"/>
      <scheme val="minor"/>
    </font>
    <font>
      <sz val="10"/>
      <name val="Arial"/>
      <family val="2"/>
    </font>
    <font>
      <sz val="11"/>
      <name val="Aptos Narrow"/>
      <family val="2"/>
      <scheme val="minor"/>
    </font>
    <font>
      <sz val="10"/>
      <name val="Aptos Narrow"/>
      <family val="2"/>
      <scheme val="minor"/>
    </font>
    <font>
      <b/>
      <sz val="11"/>
      <name val="Aptos Narrow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49998474074526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1" fillId="0" borderId="0"/>
  </cellStyleXfs>
  <cellXfs count="118">
    <xf numFmtId="0" fontId="0" fillId="0" borderId="0" xfId="0"/>
    <xf numFmtId="0" fontId="4" fillId="0" borderId="0" xfId="0" applyFont="1" applyAlignment="1">
      <alignment vertical="top"/>
    </xf>
    <xf numFmtId="0" fontId="5" fillId="3" borderId="1" xfId="0" applyFont="1" applyFill="1" applyBorder="1" applyAlignment="1">
      <alignment vertical="top"/>
    </xf>
    <xf numFmtId="0" fontId="5" fillId="3" borderId="2" xfId="0" applyFont="1" applyFill="1" applyBorder="1" applyAlignment="1">
      <alignment vertical="top"/>
    </xf>
    <xf numFmtId="0" fontId="5" fillId="3" borderId="5" xfId="0" applyFont="1" applyFill="1" applyBorder="1" applyAlignment="1">
      <alignment vertical="top"/>
    </xf>
    <xf numFmtId="0" fontId="5" fillId="3" borderId="6" xfId="0" applyFont="1" applyFill="1" applyBorder="1" applyAlignment="1">
      <alignment vertical="top"/>
    </xf>
    <xf numFmtId="0" fontId="6" fillId="4" borderId="6" xfId="0" applyFont="1" applyFill="1" applyBorder="1" applyAlignment="1">
      <alignment vertical="top" wrapText="1"/>
    </xf>
    <xf numFmtId="0" fontId="6" fillId="4" borderId="8" xfId="0" applyFont="1" applyFill="1" applyBorder="1" applyAlignment="1">
      <alignment vertical="top" wrapText="1"/>
    </xf>
    <xf numFmtId="0" fontId="8" fillId="5" borderId="9" xfId="0" applyFont="1" applyFill="1" applyBorder="1" applyAlignment="1">
      <alignment vertical="top"/>
    </xf>
    <xf numFmtId="0" fontId="8" fillId="5" borderId="5" xfId="0" applyFont="1" applyFill="1" applyBorder="1" applyAlignment="1">
      <alignment horizontal="center" vertical="top"/>
    </xf>
    <xf numFmtId="0" fontId="8" fillId="0" borderId="10" xfId="0" applyFont="1" applyBorder="1" applyAlignment="1" applyProtection="1">
      <alignment horizontal="center" vertical="top"/>
      <protection locked="0"/>
    </xf>
    <xf numFmtId="44" fontId="8" fillId="5" borderId="5" xfId="1" applyFont="1" applyFill="1" applyBorder="1" applyAlignment="1">
      <alignment horizontal="center" vertical="top"/>
    </xf>
    <xf numFmtId="44" fontId="8" fillId="5" borderId="11" xfId="1" applyFont="1" applyFill="1" applyBorder="1" applyAlignment="1">
      <alignment horizontal="center" vertical="top"/>
    </xf>
    <xf numFmtId="0" fontId="8" fillId="0" borderId="15" xfId="0" applyFont="1" applyBorder="1" applyAlignment="1" applyProtection="1">
      <alignment horizontal="center" vertical="top"/>
      <protection locked="0"/>
    </xf>
    <xf numFmtId="44" fontId="8" fillId="5" borderId="13" xfId="1" applyFont="1" applyFill="1" applyBorder="1" applyAlignment="1" applyProtection="1">
      <alignment horizontal="center" vertical="top"/>
    </xf>
    <xf numFmtId="0" fontId="2" fillId="5" borderId="1" xfId="0" applyFont="1" applyFill="1" applyBorder="1" applyAlignment="1">
      <alignment vertical="top"/>
    </xf>
    <xf numFmtId="0" fontId="10" fillId="5" borderId="2" xfId="0" applyFont="1" applyFill="1" applyBorder="1"/>
    <xf numFmtId="0" fontId="0" fillId="5" borderId="2" xfId="0" applyFill="1" applyBorder="1"/>
    <xf numFmtId="0" fontId="0" fillId="5" borderId="18" xfId="0" applyFill="1" applyBorder="1"/>
    <xf numFmtId="0" fontId="2" fillId="5" borderId="19" xfId="0" applyFont="1" applyFill="1" applyBorder="1" applyAlignment="1">
      <alignment vertical="top"/>
    </xf>
    <xf numFmtId="0" fontId="0" fillId="5" borderId="0" xfId="0" applyFill="1"/>
    <xf numFmtId="0" fontId="0" fillId="5" borderId="20" xfId="0" applyFill="1" applyBorder="1"/>
    <xf numFmtId="0" fontId="12" fillId="5" borderId="19" xfId="2" applyFont="1" applyFill="1" applyBorder="1" applyAlignment="1">
      <alignment vertical="top"/>
    </xf>
    <xf numFmtId="0" fontId="12" fillId="5" borderId="0" xfId="2" applyFont="1" applyFill="1"/>
    <xf numFmtId="0" fontId="13" fillId="5" borderId="20" xfId="2" applyFont="1" applyFill="1" applyBorder="1"/>
    <xf numFmtId="0" fontId="12" fillId="5" borderId="20" xfId="2" applyFont="1" applyFill="1" applyBorder="1"/>
    <xf numFmtId="0" fontId="14" fillId="5" borderId="19" xfId="2" applyFont="1" applyFill="1" applyBorder="1" applyAlignment="1">
      <alignment vertical="top"/>
    </xf>
    <xf numFmtId="0" fontId="12" fillId="6" borderId="13" xfId="2" applyFont="1" applyFill="1" applyBorder="1" applyAlignment="1" applyProtection="1">
      <alignment horizontal="left"/>
      <protection locked="0"/>
    </xf>
    <xf numFmtId="0" fontId="0" fillId="5" borderId="19" xfId="0" applyFill="1" applyBorder="1" applyAlignment="1">
      <alignment vertical="top"/>
    </xf>
    <xf numFmtId="0" fontId="0" fillId="6" borderId="13" xfId="0" applyFill="1" applyBorder="1" applyProtection="1">
      <protection locked="0"/>
    </xf>
    <xf numFmtId="0" fontId="0" fillId="5" borderId="5" xfId="0" applyFill="1" applyBorder="1" applyAlignment="1">
      <alignment vertical="top"/>
    </xf>
    <xf numFmtId="0" fontId="0" fillId="5" borderId="6" xfId="0" applyFill="1" applyBorder="1"/>
    <xf numFmtId="0" fontId="0" fillId="5" borderId="12" xfId="0" applyFill="1" applyBorder="1"/>
    <xf numFmtId="0" fontId="0" fillId="0" borderId="0" xfId="0" applyAlignment="1">
      <alignment vertical="top"/>
    </xf>
    <xf numFmtId="0" fontId="0" fillId="5" borderId="19" xfId="0" applyFill="1" applyBorder="1" applyAlignment="1">
      <alignment vertical="top" wrapText="1"/>
    </xf>
    <xf numFmtId="0" fontId="16" fillId="5" borderId="23" xfId="0" applyFont="1" applyFill="1" applyBorder="1" applyAlignment="1">
      <alignment vertical="center"/>
    </xf>
    <xf numFmtId="44" fontId="16" fillId="5" borderId="17" xfId="1" applyFont="1" applyFill="1" applyBorder="1" applyAlignment="1" applyProtection="1">
      <alignment horizontal="right" vertical="center"/>
    </xf>
    <xf numFmtId="0" fontId="3" fillId="7" borderId="0" xfId="0" applyFont="1" applyFill="1" applyAlignment="1">
      <alignment vertical="top"/>
    </xf>
    <xf numFmtId="44" fontId="3" fillId="7" borderId="0" xfId="0" applyNumberFormat="1" applyFont="1" applyFill="1" applyAlignment="1">
      <alignment horizontal="center" vertical="top"/>
    </xf>
    <xf numFmtId="0" fontId="6" fillId="4" borderId="7" xfId="0" applyFont="1" applyFill="1" applyBorder="1" applyAlignment="1">
      <alignment vertical="top" wrapText="1"/>
    </xf>
    <xf numFmtId="164" fontId="8" fillId="0" borderId="9" xfId="1" applyNumberFormat="1" applyFont="1" applyBorder="1" applyAlignment="1" applyProtection="1">
      <alignment horizontal="center" vertical="top"/>
      <protection locked="0"/>
    </xf>
    <xf numFmtId="164" fontId="8" fillId="0" borderId="13" xfId="1" applyNumberFormat="1" applyFont="1" applyBorder="1" applyAlignment="1" applyProtection="1">
      <alignment horizontal="center" vertical="top"/>
      <protection locked="0"/>
    </xf>
    <xf numFmtId="165" fontId="8" fillId="0" borderId="9" xfId="1" applyNumberFormat="1" applyFont="1" applyBorder="1" applyAlignment="1" applyProtection="1">
      <alignment horizontal="center" vertical="top"/>
      <protection locked="0"/>
    </xf>
    <xf numFmtId="165" fontId="8" fillId="0" borderId="13" xfId="1" applyNumberFormat="1" applyFont="1" applyBorder="1" applyAlignment="1" applyProtection="1">
      <alignment horizontal="center" vertical="top"/>
      <protection locked="0"/>
    </xf>
    <xf numFmtId="165" fontId="8" fillId="0" borderId="9" xfId="1" applyNumberFormat="1" applyFont="1" applyBorder="1" applyAlignment="1" applyProtection="1">
      <alignment horizontal="center" vertical="top" wrapText="1"/>
      <protection locked="0"/>
    </xf>
    <xf numFmtId="165" fontId="8" fillId="0" borderId="13" xfId="1" applyNumberFormat="1" applyFont="1" applyBorder="1" applyAlignment="1" applyProtection="1">
      <alignment horizontal="center" vertical="top" wrapText="1"/>
      <protection locked="0"/>
    </xf>
    <xf numFmtId="165" fontId="9" fillId="6" borderId="9" xfId="1" applyNumberFormat="1" applyFont="1" applyFill="1" applyBorder="1" applyAlignment="1" applyProtection="1">
      <alignment horizontal="center" vertical="top" wrapText="1"/>
      <protection locked="0"/>
    </xf>
    <xf numFmtId="165" fontId="9" fillId="6" borderId="13" xfId="1" applyNumberFormat="1" applyFont="1" applyFill="1" applyBorder="1" applyAlignment="1" applyProtection="1">
      <alignment horizontal="center" vertical="top" wrapText="1"/>
      <protection locked="0"/>
    </xf>
    <xf numFmtId="165" fontId="16" fillId="0" borderId="15" xfId="1" applyNumberFormat="1" applyFont="1" applyBorder="1" applyAlignment="1" applyProtection="1">
      <alignment vertical="center"/>
      <protection locked="0"/>
    </xf>
    <xf numFmtId="0" fontId="16" fillId="5" borderId="25" xfId="0" applyFont="1" applyFill="1" applyBorder="1" applyAlignment="1">
      <alignment vertical="center"/>
    </xf>
    <xf numFmtId="1" fontId="16" fillId="5" borderId="16" xfId="1" applyNumberFormat="1" applyFont="1" applyFill="1" applyBorder="1" applyAlignment="1" applyProtection="1">
      <alignment horizontal="left" vertical="center"/>
      <protection locked="0"/>
    </xf>
    <xf numFmtId="1" fontId="16" fillId="5" borderId="0" xfId="0" applyNumberFormat="1" applyFont="1" applyFill="1" applyAlignment="1">
      <alignment horizontal="left"/>
    </xf>
    <xf numFmtId="0" fontId="16" fillId="5" borderId="7" xfId="0" applyFont="1" applyFill="1" applyBorder="1" applyAlignment="1">
      <alignment vertical="center"/>
    </xf>
    <xf numFmtId="0" fontId="15" fillId="3" borderId="21" xfId="0" applyFont="1" applyFill="1" applyBorder="1" applyAlignment="1">
      <alignment vertical="top" wrapText="1"/>
    </xf>
    <xf numFmtId="44" fontId="8" fillId="5" borderId="0" xfId="1" applyFont="1" applyFill="1" applyBorder="1" applyAlignment="1" applyProtection="1">
      <alignment horizontal="center" vertical="top"/>
    </xf>
    <xf numFmtId="164" fontId="8" fillId="5" borderId="0" xfId="1" applyNumberFormat="1" applyFont="1" applyFill="1" applyBorder="1" applyAlignment="1" applyProtection="1">
      <alignment horizontal="center" vertical="top"/>
    </xf>
    <xf numFmtId="44" fontId="0" fillId="5" borderId="0" xfId="0" applyNumberFormat="1" applyFill="1"/>
    <xf numFmtId="44" fontId="2" fillId="5" borderId="22" xfId="0" applyNumberFormat="1" applyFont="1" applyFill="1" applyBorder="1"/>
    <xf numFmtId="0" fontId="16" fillId="5" borderId="0" xfId="0" applyFont="1" applyFill="1" applyAlignment="1">
      <alignment vertical="center"/>
    </xf>
    <xf numFmtId="165" fontId="16" fillId="0" borderId="0" xfId="1" applyNumberFormat="1" applyFont="1" applyBorder="1" applyAlignment="1" applyProtection="1">
      <alignment vertical="center"/>
      <protection locked="0"/>
    </xf>
    <xf numFmtId="1" fontId="16" fillId="5" borderId="0" xfId="1" applyNumberFormat="1" applyFont="1" applyFill="1" applyBorder="1" applyAlignment="1" applyProtection="1">
      <alignment horizontal="left" vertical="center"/>
      <protection locked="0"/>
    </xf>
    <xf numFmtId="44" fontId="16" fillId="5" borderId="0" xfId="1" applyFont="1" applyFill="1" applyBorder="1" applyAlignment="1" applyProtection="1">
      <alignment horizontal="right" vertical="center"/>
    </xf>
    <xf numFmtId="0" fontId="16" fillId="0" borderId="0" xfId="0" applyFont="1" applyAlignment="1">
      <alignment vertical="center"/>
    </xf>
    <xf numFmtId="165" fontId="16" fillId="0" borderId="0" xfId="1" applyNumberFormat="1" applyFont="1" applyFill="1" applyBorder="1" applyAlignment="1" applyProtection="1">
      <alignment vertical="center"/>
      <protection locked="0"/>
    </xf>
    <xf numFmtId="1" fontId="16" fillId="0" borderId="0" xfId="1" applyNumberFormat="1" applyFont="1" applyFill="1" applyBorder="1" applyAlignment="1" applyProtection="1">
      <alignment horizontal="left" vertical="center"/>
      <protection locked="0"/>
    </xf>
    <xf numFmtId="44" fontId="16" fillId="0" borderId="0" xfId="1" applyFont="1" applyFill="1" applyBorder="1" applyAlignment="1" applyProtection="1">
      <alignment horizontal="right" vertical="center"/>
    </xf>
    <xf numFmtId="44" fontId="2" fillId="5" borderId="0" xfId="0" applyNumberFormat="1" applyFont="1" applyFill="1"/>
    <xf numFmtId="0" fontId="17" fillId="0" borderId="10" xfId="0" applyFont="1" applyBorder="1" applyAlignment="1" applyProtection="1">
      <alignment vertical="top" wrapText="1"/>
      <protection locked="0"/>
    </xf>
    <xf numFmtId="0" fontId="0" fillId="0" borderId="0" xfId="0" applyProtection="1">
      <protection locked="0"/>
    </xf>
    <xf numFmtId="164" fontId="8" fillId="6" borderId="13" xfId="1" applyNumberFormat="1" applyFont="1" applyFill="1" applyBorder="1" applyAlignment="1" applyProtection="1">
      <alignment horizontal="center" vertical="top"/>
      <protection locked="0"/>
    </xf>
    <xf numFmtId="165" fontId="8" fillId="6" borderId="5" xfId="1" applyNumberFormat="1" applyFont="1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horizontal="center" vertical="top"/>
    </xf>
    <xf numFmtId="0" fontId="7" fillId="0" borderId="0" xfId="0" applyFont="1" applyAlignment="1">
      <alignment vertical="top"/>
    </xf>
    <xf numFmtId="44" fontId="8" fillId="5" borderId="5" xfId="1" applyFont="1" applyFill="1" applyBorder="1" applyAlignment="1" applyProtection="1">
      <alignment horizontal="center" vertical="top"/>
    </xf>
    <xf numFmtId="44" fontId="8" fillId="5" borderId="11" xfId="1" applyFont="1" applyFill="1" applyBorder="1" applyAlignment="1" applyProtection="1">
      <alignment horizontal="center" vertical="top"/>
    </xf>
    <xf numFmtId="0" fontId="8" fillId="5" borderId="13" xfId="0" applyFont="1" applyFill="1" applyBorder="1" applyAlignment="1">
      <alignment vertical="top"/>
    </xf>
    <xf numFmtId="0" fontId="8" fillId="5" borderId="14" xfId="0" applyFont="1" applyFill="1" applyBorder="1" applyAlignment="1">
      <alignment horizontal="center" vertical="top"/>
    </xf>
    <xf numFmtId="0" fontId="8" fillId="5" borderId="26" xfId="0" applyFont="1" applyFill="1" applyBorder="1" applyAlignment="1">
      <alignment vertical="top"/>
    </xf>
    <xf numFmtId="0" fontId="8" fillId="5" borderId="1" xfId="0" applyFont="1" applyFill="1" applyBorder="1" applyAlignment="1">
      <alignment horizontal="center" vertical="top"/>
    </xf>
    <xf numFmtId="0" fontId="8" fillId="5" borderId="15" xfId="0" applyFont="1" applyFill="1" applyBorder="1" applyAlignment="1">
      <alignment horizontal="center" vertical="top"/>
    </xf>
    <xf numFmtId="44" fontId="8" fillId="5" borderId="19" xfId="1" applyFont="1" applyFill="1" applyBorder="1" applyAlignment="1" applyProtection="1">
      <alignment horizontal="center" vertical="top"/>
    </xf>
    <xf numFmtId="44" fontId="8" fillId="5" borderId="24" xfId="1" applyFont="1" applyFill="1" applyBorder="1" applyAlignment="1" applyProtection="1">
      <alignment horizontal="center" vertical="top"/>
    </xf>
    <xf numFmtId="0" fontId="8" fillId="5" borderId="0" xfId="0" applyFont="1" applyFill="1" applyAlignment="1">
      <alignment horizontal="center" vertical="top"/>
    </xf>
    <xf numFmtId="0" fontId="8" fillId="5" borderId="13" xfId="0" applyFont="1" applyFill="1" applyBorder="1" applyAlignment="1">
      <alignment horizontal="center" vertical="top"/>
    </xf>
    <xf numFmtId="0" fontId="5" fillId="3" borderId="19" xfId="0" applyFont="1" applyFill="1" applyBorder="1" applyAlignment="1">
      <alignment vertical="top"/>
    </xf>
    <xf numFmtId="44" fontId="7" fillId="0" borderId="0" xfId="0" applyNumberFormat="1" applyFont="1" applyAlignment="1">
      <alignment vertical="top"/>
    </xf>
    <xf numFmtId="0" fontId="8" fillId="5" borderId="9" xfId="0" applyFont="1" applyFill="1" applyBorder="1" applyAlignment="1">
      <alignment horizontal="left" vertical="top"/>
    </xf>
    <xf numFmtId="0" fontId="8" fillId="5" borderId="9" xfId="0" applyFont="1" applyFill="1" applyBorder="1" applyAlignment="1">
      <alignment horizontal="center" vertical="top"/>
    </xf>
    <xf numFmtId="0" fontId="8" fillId="5" borderId="12" xfId="0" applyFont="1" applyFill="1" applyBorder="1" applyAlignment="1">
      <alignment horizontal="center" vertical="top"/>
    </xf>
    <xf numFmtId="0" fontId="8" fillId="5" borderId="26" xfId="0" applyFont="1" applyFill="1" applyBorder="1" applyAlignment="1">
      <alignment horizontal="left" vertical="top"/>
    </xf>
    <xf numFmtId="0" fontId="8" fillId="5" borderId="18" xfId="0" applyFont="1" applyFill="1" applyBorder="1" applyAlignment="1">
      <alignment horizontal="center" vertical="top"/>
    </xf>
    <xf numFmtId="0" fontId="8" fillId="5" borderId="13" xfId="0" applyFont="1" applyFill="1" applyBorder="1" applyAlignment="1">
      <alignment horizontal="left" vertical="top"/>
    </xf>
    <xf numFmtId="165" fontId="8" fillId="5" borderId="0" xfId="1" applyNumberFormat="1" applyFont="1" applyFill="1" applyBorder="1" applyAlignment="1" applyProtection="1">
      <alignment horizontal="center" vertical="top"/>
    </xf>
    <xf numFmtId="165" fontId="8" fillId="5" borderId="0" xfId="1" applyNumberFormat="1" applyFont="1" applyFill="1" applyBorder="1" applyAlignment="1" applyProtection="1">
      <alignment horizontal="center" vertical="top" wrapText="1"/>
    </xf>
    <xf numFmtId="44" fontId="0" fillId="0" borderId="0" xfId="0" applyNumberFormat="1"/>
    <xf numFmtId="0" fontId="9" fillId="5" borderId="9" xfId="0" applyFont="1" applyFill="1" applyBorder="1" applyAlignment="1">
      <alignment vertical="top"/>
    </xf>
    <xf numFmtId="0" fontId="9" fillId="5" borderId="9" xfId="0" applyFont="1" applyFill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165" fontId="9" fillId="5" borderId="0" xfId="1" applyNumberFormat="1" applyFont="1" applyFill="1" applyBorder="1" applyAlignment="1" applyProtection="1">
      <alignment horizontal="center" vertical="top" wrapText="1"/>
    </xf>
    <xf numFmtId="0" fontId="9" fillId="5" borderId="10" xfId="0" applyFont="1" applyFill="1" applyBorder="1" applyAlignment="1">
      <alignment vertical="top" wrapText="1"/>
    </xf>
    <xf numFmtId="0" fontId="5" fillId="3" borderId="0" xfId="0" applyFont="1" applyFill="1" applyAlignment="1">
      <alignment vertical="top"/>
    </xf>
    <xf numFmtId="44" fontId="2" fillId="0" borderId="22" xfId="0" applyNumberFormat="1" applyFont="1" applyBorder="1"/>
    <xf numFmtId="0" fontId="2" fillId="0" borderId="0" xfId="0" applyFont="1"/>
    <xf numFmtId="165" fontId="8" fillId="5" borderId="5" xfId="1" applyNumberFormat="1" applyFont="1" applyFill="1" applyBorder="1" applyAlignment="1">
      <alignment horizontal="center" vertical="top"/>
    </xf>
    <xf numFmtId="167" fontId="8" fillId="6" borderId="5" xfId="1" applyNumberFormat="1" applyFont="1" applyFill="1" applyBorder="1" applyAlignment="1" applyProtection="1">
      <alignment horizontal="center" vertical="top"/>
      <protection locked="0"/>
    </xf>
    <xf numFmtId="44" fontId="8" fillId="6" borderId="5" xfId="1" applyFont="1" applyFill="1" applyBorder="1" applyAlignment="1" applyProtection="1">
      <alignment horizontal="center" vertical="top"/>
      <protection locked="0"/>
    </xf>
    <xf numFmtId="0" fontId="0" fillId="5" borderId="19" xfId="0" applyFill="1" applyBorder="1" applyAlignment="1">
      <alignment wrapText="1"/>
    </xf>
    <xf numFmtId="0" fontId="0" fillId="5" borderId="0" xfId="0" applyFill="1"/>
    <xf numFmtId="0" fontId="0" fillId="5" borderId="20" xfId="0" applyFill="1" applyBorder="1"/>
    <xf numFmtId="0" fontId="0" fillId="5" borderId="19" xfId="0" applyFill="1" applyBorder="1" applyAlignment="1">
      <alignment horizontal="left" vertical="top" wrapText="1"/>
    </xf>
    <xf numFmtId="0" fontId="0" fillId="5" borderId="0" xfId="0" applyFill="1" applyAlignment="1">
      <alignment horizontal="left" vertical="top" wrapText="1"/>
    </xf>
    <xf numFmtId="0" fontId="0" fillId="5" borderId="20" xfId="0" applyFill="1" applyBorder="1" applyAlignment="1">
      <alignment horizontal="left" vertical="top" wrapText="1"/>
    </xf>
    <xf numFmtId="0" fontId="6" fillId="4" borderId="3" xfId="0" applyFont="1" applyFill="1" applyBorder="1" applyAlignment="1">
      <alignment vertical="top"/>
    </xf>
    <xf numFmtId="0" fontId="6" fillId="4" borderId="2" xfId="0" applyFont="1" applyFill="1" applyBorder="1" applyAlignment="1">
      <alignment vertical="top"/>
    </xf>
    <xf numFmtId="0" fontId="6" fillId="4" borderId="4" xfId="0" applyFont="1" applyFill="1" applyBorder="1" applyAlignment="1">
      <alignment vertical="top"/>
    </xf>
    <xf numFmtId="0" fontId="3" fillId="2" borderId="0" xfId="0" applyFont="1" applyFill="1" applyAlignment="1">
      <alignment vertical="top" wrapText="1"/>
    </xf>
    <xf numFmtId="0" fontId="3" fillId="7" borderId="0" xfId="0" applyFont="1" applyFill="1" applyAlignment="1">
      <alignment vertical="top" wrapText="1"/>
    </xf>
    <xf numFmtId="2" fontId="2" fillId="5" borderId="0" xfId="0" applyNumberFormat="1" applyFont="1" applyFill="1"/>
  </cellXfs>
  <cellStyles count="3">
    <cellStyle name="Standaard" xfId="0" builtinId="0"/>
    <cellStyle name="Standaard 2" xfId="2" xr:uid="{9BC1BA7B-5344-43A2-86B4-2666B3B9DFDA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8499D-CB22-4F8C-B7A1-9461D6E00BBE}">
  <dimension ref="A1:D29"/>
  <sheetViews>
    <sheetView tabSelected="1" topLeftCell="A4" workbookViewId="0">
      <selection activeCell="B17" sqref="B17"/>
    </sheetView>
  </sheetViews>
  <sheetFormatPr defaultRowHeight="14.5" x14ac:dyDescent="0.35"/>
  <cols>
    <col min="1" max="1" width="35.81640625" customWidth="1"/>
    <col min="2" max="2" width="33.26953125" customWidth="1"/>
    <col min="3" max="3" width="36" customWidth="1"/>
    <col min="4" max="4" width="37" customWidth="1"/>
  </cols>
  <sheetData>
    <row r="1" spans="1:4" x14ac:dyDescent="0.35">
      <c r="A1" s="15" t="s">
        <v>53</v>
      </c>
      <c r="B1" s="16" t="s">
        <v>54</v>
      </c>
      <c r="C1" s="17"/>
      <c r="D1" s="18"/>
    </row>
    <row r="2" spans="1:4" x14ac:dyDescent="0.35">
      <c r="A2" s="19"/>
      <c r="B2" s="20"/>
      <c r="C2" s="20"/>
      <c r="D2" s="21"/>
    </row>
    <row r="3" spans="1:4" x14ac:dyDescent="0.35">
      <c r="A3" s="22" t="s">
        <v>55</v>
      </c>
      <c r="B3" s="23"/>
      <c r="C3" s="23"/>
      <c r="D3" s="24"/>
    </row>
    <row r="4" spans="1:4" x14ac:dyDescent="0.35">
      <c r="A4" s="22" t="s">
        <v>15</v>
      </c>
      <c r="B4" s="23"/>
      <c r="C4" s="23"/>
      <c r="D4" s="25"/>
    </row>
    <row r="5" spans="1:4" x14ac:dyDescent="0.35">
      <c r="A5" s="22"/>
      <c r="B5" s="23"/>
      <c r="C5" s="23"/>
      <c r="D5" s="24"/>
    </row>
    <row r="6" spans="1:4" x14ac:dyDescent="0.35">
      <c r="A6" s="26" t="s">
        <v>16</v>
      </c>
      <c r="B6" s="23"/>
      <c r="C6" s="23"/>
      <c r="D6" s="24"/>
    </row>
    <row r="7" spans="1:4" x14ac:dyDescent="0.35">
      <c r="A7" s="22" t="s">
        <v>17</v>
      </c>
      <c r="B7" s="27"/>
      <c r="C7" s="23"/>
      <c r="D7" s="24"/>
    </row>
    <row r="8" spans="1:4" x14ac:dyDescent="0.35">
      <c r="A8" s="22" t="s">
        <v>18</v>
      </c>
      <c r="B8" s="27"/>
      <c r="C8" s="23"/>
      <c r="D8" s="24"/>
    </row>
    <row r="9" spans="1:4" x14ac:dyDescent="0.35">
      <c r="A9" s="22" t="s">
        <v>19</v>
      </c>
      <c r="B9" s="27"/>
      <c r="C9" s="23"/>
      <c r="D9" s="24"/>
    </row>
    <row r="10" spans="1:4" x14ac:dyDescent="0.35">
      <c r="A10" s="22"/>
      <c r="B10" s="23"/>
      <c r="C10" s="23"/>
      <c r="D10" s="24"/>
    </row>
    <row r="11" spans="1:4" x14ac:dyDescent="0.35">
      <c r="A11" s="19" t="s">
        <v>20</v>
      </c>
      <c r="B11" s="20"/>
      <c r="C11" s="20"/>
      <c r="D11" s="21"/>
    </row>
    <row r="12" spans="1:4" x14ac:dyDescent="0.35">
      <c r="A12" s="28" t="s">
        <v>70</v>
      </c>
      <c r="B12" s="56">
        <f>Lease!I33</f>
        <v>0</v>
      </c>
      <c r="C12" s="23"/>
      <c r="D12" s="21"/>
    </row>
    <row r="13" spans="1:4" ht="15" thickBot="1" x14ac:dyDescent="0.4">
      <c r="A13" s="28" t="s">
        <v>71</v>
      </c>
      <c r="B13" s="56">
        <f>'Ingredienten automaat'!E14</f>
        <v>0</v>
      </c>
      <c r="C13" s="23"/>
      <c r="D13" s="21"/>
    </row>
    <row r="14" spans="1:4" ht="15" thickBot="1" x14ac:dyDescent="0.4">
      <c r="A14" s="28" t="s">
        <v>72</v>
      </c>
      <c r="B14" s="57">
        <f>B12+B13</f>
        <v>0</v>
      </c>
      <c r="C14" s="23"/>
      <c r="D14" s="21"/>
    </row>
    <row r="15" spans="1:4" x14ac:dyDescent="0.35">
      <c r="A15" s="28"/>
      <c r="B15" s="66"/>
      <c r="C15" s="23"/>
      <c r="D15" s="21"/>
    </row>
    <row r="16" spans="1:4" x14ac:dyDescent="0.35">
      <c r="A16" s="28" t="s">
        <v>82</v>
      </c>
      <c r="B16" s="117">
        <f>IF(B14&lt;90000,40,IF(B14&gt;145000,0,40-40*((B14-90000)/(145000-90000))^2))</f>
        <v>40</v>
      </c>
      <c r="C16" s="23"/>
      <c r="D16" s="21"/>
    </row>
    <row r="17" spans="1:4" x14ac:dyDescent="0.35">
      <c r="A17" s="28"/>
      <c r="B17" s="20"/>
      <c r="C17" s="20"/>
      <c r="D17" s="21"/>
    </row>
    <row r="18" spans="1:4" x14ac:dyDescent="0.35">
      <c r="A18" s="19" t="s">
        <v>21</v>
      </c>
      <c r="B18" s="20"/>
      <c r="C18" s="20"/>
      <c r="D18" s="21"/>
    </row>
    <row r="19" spans="1:4" x14ac:dyDescent="0.35">
      <c r="A19" s="22" t="s">
        <v>22</v>
      </c>
      <c r="B19" s="27"/>
      <c r="C19" s="23"/>
      <c r="D19" s="24"/>
    </row>
    <row r="20" spans="1:4" x14ac:dyDescent="0.35">
      <c r="A20" s="22" t="s">
        <v>23</v>
      </c>
      <c r="B20" s="27"/>
      <c r="C20" s="23"/>
      <c r="D20" s="24"/>
    </row>
    <row r="21" spans="1:4" x14ac:dyDescent="0.35">
      <c r="A21" s="28" t="s">
        <v>24</v>
      </c>
      <c r="B21" s="29"/>
      <c r="C21" s="20"/>
      <c r="D21" s="21"/>
    </row>
    <row r="22" spans="1:4" x14ac:dyDescent="0.35">
      <c r="A22" s="28"/>
      <c r="B22" s="20"/>
      <c r="C22" s="20"/>
      <c r="D22" s="21"/>
    </row>
    <row r="23" spans="1:4" x14ac:dyDescent="0.35">
      <c r="A23" s="30"/>
      <c r="B23" s="31"/>
      <c r="C23" s="31"/>
      <c r="D23" s="32"/>
    </row>
    <row r="24" spans="1:4" x14ac:dyDescent="0.35">
      <c r="A24" s="33"/>
    </row>
    <row r="25" spans="1:4" x14ac:dyDescent="0.35">
      <c r="A25" s="15" t="s">
        <v>25</v>
      </c>
      <c r="B25" s="17"/>
      <c r="C25" s="17"/>
      <c r="D25" s="18"/>
    </row>
    <row r="26" spans="1:4" ht="45" customHeight="1" x14ac:dyDescent="0.35">
      <c r="A26" s="106" t="s">
        <v>87</v>
      </c>
      <c r="B26" s="107"/>
      <c r="C26" s="107"/>
      <c r="D26" s="108"/>
    </row>
    <row r="27" spans="1:4" x14ac:dyDescent="0.35">
      <c r="A27" s="34"/>
      <c r="B27" s="20"/>
      <c r="C27" s="20"/>
      <c r="D27" s="21"/>
    </row>
    <row r="28" spans="1:4" x14ac:dyDescent="0.35">
      <c r="A28" s="109" t="s">
        <v>56</v>
      </c>
      <c r="B28" s="110"/>
      <c r="C28" s="110"/>
      <c r="D28" s="111"/>
    </row>
    <row r="29" spans="1:4" x14ac:dyDescent="0.35">
      <c r="A29" s="30"/>
      <c r="B29" s="31"/>
      <c r="C29" s="31"/>
      <c r="D29" s="32"/>
    </row>
  </sheetData>
  <sheetProtection algorithmName="SHA-512" hashValue="TngX7XDmX+pcfJinxDjVE8FfjowRlYvNFo2aVETLSQptdovrH7yzg82bYhQMuexuPZ/hEHd0NIm1/37OHYF4oQ==" saltValue="wv05jvG+zjfm4C4dilanvg==" spinCount="100000" sheet="1" formatRows="0"/>
  <mergeCells count="2">
    <mergeCell ref="A26:D26"/>
    <mergeCell ref="A28:D2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1AE65-C5E6-46F1-A5F9-F286F2D25892}">
  <dimension ref="A1:I52"/>
  <sheetViews>
    <sheetView topLeftCell="A22" zoomScaleNormal="110" workbookViewId="0">
      <selection activeCell="C6" sqref="C6"/>
    </sheetView>
  </sheetViews>
  <sheetFormatPr defaultRowHeight="14.5" x14ac:dyDescent="0.35"/>
  <cols>
    <col min="1" max="1" width="22" customWidth="1"/>
    <col min="2" max="3" width="13.7265625" customWidth="1"/>
    <col min="4" max="4" width="12.7265625" customWidth="1"/>
    <col min="5" max="5" width="20.1796875" customWidth="1"/>
    <col min="6" max="8" width="12.7265625" customWidth="1"/>
    <col min="9" max="9" width="14.81640625" customWidth="1"/>
  </cols>
  <sheetData>
    <row r="1" spans="1:9" s="1" customFormat="1" ht="18" x14ac:dyDescent="0.35">
      <c r="A1" s="115" t="s">
        <v>57</v>
      </c>
      <c r="B1" s="115"/>
      <c r="C1" s="115"/>
      <c r="D1" s="115"/>
      <c r="E1" s="115"/>
      <c r="F1" s="115"/>
      <c r="G1" s="115"/>
      <c r="H1" s="115"/>
    </row>
    <row r="2" spans="1:9" s="1" customFormat="1" ht="14" x14ac:dyDescent="0.35">
      <c r="D2" s="71"/>
      <c r="E2" s="71"/>
      <c r="F2" s="71"/>
      <c r="G2" s="71"/>
      <c r="H2" s="71"/>
    </row>
    <row r="3" spans="1:9" s="72" customFormat="1" ht="15" customHeight="1" x14ac:dyDescent="0.35">
      <c r="A3" s="2" t="s">
        <v>0</v>
      </c>
      <c r="B3" s="3" t="s">
        <v>1</v>
      </c>
      <c r="C3" s="2" t="s">
        <v>81</v>
      </c>
      <c r="D3" s="112" t="s">
        <v>2</v>
      </c>
      <c r="E3" s="113"/>
      <c r="F3" s="113"/>
      <c r="G3" s="113"/>
      <c r="H3" s="114"/>
    </row>
    <row r="4" spans="1:9" s="72" customFormat="1" ht="65" x14ac:dyDescent="0.35">
      <c r="A4" s="4"/>
      <c r="B4" s="5"/>
      <c r="C4" s="4"/>
      <c r="D4" s="39" t="s">
        <v>29</v>
      </c>
      <c r="E4" s="6" t="s">
        <v>79</v>
      </c>
      <c r="F4" s="6" t="s">
        <v>76</v>
      </c>
      <c r="G4" s="6" t="s">
        <v>80</v>
      </c>
      <c r="H4" s="7" t="s">
        <v>77</v>
      </c>
    </row>
    <row r="5" spans="1:9" s="72" customFormat="1" ht="13" x14ac:dyDescent="0.35">
      <c r="A5" s="8" t="s">
        <v>6</v>
      </c>
      <c r="B5" s="9">
        <v>5</v>
      </c>
      <c r="C5" s="9">
        <v>2</v>
      </c>
      <c r="D5" s="10"/>
      <c r="E5" s="42"/>
      <c r="F5" s="73">
        <f>(E5*12)*C5</f>
        <v>0</v>
      </c>
      <c r="G5" s="40"/>
      <c r="H5" s="74">
        <f t="shared" ref="H5:H9" si="0">(G5*12)*C5</f>
        <v>0</v>
      </c>
    </row>
    <row r="6" spans="1:9" s="72" customFormat="1" ht="13" x14ac:dyDescent="0.35">
      <c r="A6" s="75" t="s">
        <v>7</v>
      </c>
      <c r="B6" s="76">
        <v>1</v>
      </c>
      <c r="C6" s="76">
        <v>1</v>
      </c>
      <c r="D6" s="13"/>
      <c r="E6" s="43"/>
      <c r="F6" s="73">
        <f>(E6*12)*C6</f>
        <v>0</v>
      </c>
      <c r="G6" s="41"/>
      <c r="H6" s="74">
        <f t="shared" si="0"/>
        <v>0</v>
      </c>
    </row>
    <row r="7" spans="1:9" s="72" customFormat="1" ht="13" x14ac:dyDescent="0.35">
      <c r="A7" s="75" t="s">
        <v>8</v>
      </c>
      <c r="B7" s="76">
        <v>5</v>
      </c>
      <c r="C7" s="76">
        <v>1</v>
      </c>
      <c r="D7" s="13"/>
      <c r="E7" s="43"/>
      <c r="F7" s="73">
        <f>(E7*12)*C7</f>
        <v>0</v>
      </c>
      <c r="G7" s="41"/>
      <c r="H7" s="74">
        <f t="shared" si="0"/>
        <v>0</v>
      </c>
    </row>
    <row r="8" spans="1:9" s="72" customFormat="1" ht="13" x14ac:dyDescent="0.35">
      <c r="A8" s="75" t="s">
        <v>59</v>
      </c>
      <c r="B8" s="76">
        <v>2</v>
      </c>
      <c r="C8" s="76">
        <v>10</v>
      </c>
      <c r="D8" s="13"/>
      <c r="E8" s="43"/>
      <c r="F8" s="73">
        <f>(E8*12)*C8</f>
        <v>0</v>
      </c>
      <c r="G8" s="41"/>
      <c r="H8" s="74">
        <f t="shared" si="0"/>
        <v>0</v>
      </c>
    </row>
    <row r="9" spans="1:9" s="72" customFormat="1" ht="13" x14ac:dyDescent="0.35">
      <c r="A9" s="75" t="s">
        <v>34</v>
      </c>
      <c r="B9" s="76">
        <v>2</v>
      </c>
      <c r="C9" s="76">
        <v>2</v>
      </c>
      <c r="D9" s="13"/>
      <c r="E9" s="43"/>
      <c r="F9" s="73">
        <f>(E9*12)*C9</f>
        <v>0</v>
      </c>
      <c r="G9" s="41"/>
      <c r="H9" s="74">
        <f t="shared" si="0"/>
        <v>0</v>
      </c>
    </row>
    <row r="10" spans="1:9" s="72" customFormat="1" ht="13" x14ac:dyDescent="0.35">
      <c r="A10" s="77" t="s">
        <v>35</v>
      </c>
      <c r="B10" s="76" t="s">
        <v>47</v>
      </c>
      <c r="C10" s="78">
        <v>1</v>
      </c>
      <c r="D10" s="79" t="s">
        <v>62</v>
      </c>
      <c r="E10" s="14"/>
      <c r="F10" s="80"/>
      <c r="G10" s="69"/>
      <c r="H10" s="81">
        <f>(G10*12)*C10</f>
        <v>0</v>
      </c>
    </row>
    <row r="11" spans="1:9" s="72" customFormat="1" ht="13" x14ac:dyDescent="0.35">
      <c r="A11" s="75" t="s">
        <v>74</v>
      </c>
      <c r="B11" s="82"/>
      <c r="C11" s="83">
        <f>C5+C6+C7+C8+C9+C10</f>
        <v>17</v>
      </c>
      <c r="D11" s="82"/>
      <c r="E11" s="54"/>
      <c r="F11" s="14">
        <f>SUM(F5:F9)</f>
        <v>0</v>
      </c>
      <c r="G11" s="55"/>
      <c r="H11" s="14">
        <f>SUM(H5:H10)</f>
        <v>0</v>
      </c>
    </row>
    <row r="12" spans="1:9" s="72" customFormat="1" ht="13" x14ac:dyDescent="0.35">
      <c r="A12" s="84" t="s">
        <v>73</v>
      </c>
      <c r="B12" s="2"/>
      <c r="C12" s="84"/>
      <c r="D12" s="2"/>
      <c r="E12" s="2"/>
      <c r="F12" s="84"/>
      <c r="G12" s="2"/>
      <c r="H12" s="84"/>
      <c r="I12" s="85">
        <f>F11+H11</f>
        <v>0</v>
      </c>
    </row>
    <row r="14" spans="1:9" x14ac:dyDescent="0.35">
      <c r="A14" s="2" t="s">
        <v>9</v>
      </c>
      <c r="B14" s="3" t="s">
        <v>1</v>
      </c>
      <c r="C14" s="2" t="s">
        <v>81</v>
      </c>
      <c r="D14" s="112" t="s">
        <v>2</v>
      </c>
      <c r="E14" s="113"/>
      <c r="F14" s="113"/>
      <c r="G14" s="113"/>
      <c r="H14" s="114"/>
    </row>
    <row r="15" spans="1:9" ht="65" x14ac:dyDescent="0.35">
      <c r="A15" s="4"/>
      <c r="B15" s="5"/>
      <c r="C15" s="5"/>
      <c r="D15" s="39" t="s">
        <v>29</v>
      </c>
      <c r="E15" s="6" t="s">
        <v>79</v>
      </c>
      <c r="F15" s="6" t="s">
        <v>76</v>
      </c>
      <c r="G15" s="6" t="s">
        <v>80</v>
      </c>
      <c r="H15" s="7" t="s">
        <v>77</v>
      </c>
    </row>
    <row r="16" spans="1:9" x14ac:dyDescent="0.35">
      <c r="A16" s="86" t="s">
        <v>60</v>
      </c>
      <c r="B16" s="87">
        <v>3</v>
      </c>
      <c r="C16" s="88">
        <v>3</v>
      </c>
      <c r="D16" s="10"/>
      <c r="E16" s="42"/>
      <c r="F16" s="73">
        <f>(E16*12)*C16</f>
        <v>0</v>
      </c>
      <c r="G16" s="44"/>
      <c r="H16" s="74">
        <f>(G16*12)*C16</f>
        <v>0</v>
      </c>
    </row>
    <row r="17" spans="1:9" x14ac:dyDescent="0.35">
      <c r="A17" s="89">
        <v>1</v>
      </c>
      <c r="B17" s="83">
        <v>5</v>
      </c>
      <c r="C17" s="90">
        <v>1</v>
      </c>
      <c r="D17" s="13"/>
      <c r="E17" s="43"/>
      <c r="F17" s="80">
        <f>(E17*12)*C17</f>
        <v>0</v>
      </c>
      <c r="G17" s="45"/>
      <c r="H17" s="81">
        <f>(G17*12)*C17</f>
        <v>0</v>
      </c>
    </row>
    <row r="18" spans="1:9" x14ac:dyDescent="0.35">
      <c r="A18" s="91" t="s">
        <v>74</v>
      </c>
      <c r="B18" s="82"/>
      <c r="C18" s="83">
        <f>C16+C17</f>
        <v>4</v>
      </c>
      <c r="D18" s="82"/>
      <c r="E18" s="92"/>
      <c r="F18" s="14">
        <f>SUM(F16:F17)</f>
        <v>0</v>
      </c>
      <c r="G18" s="93"/>
      <c r="H18" s="14">
        <f>SUM(H16:H17)</f>
        <v>0</v>
      </c>
    </row>
    <row r="19" spans="1:9" x14ac:dyDescent="0.35">
      <c r="A19" s="84" t="s">
        <v>73</v>
      </c>
      <c r="B19" s="2"/>
      <c r="C19" s="84"/>
      <c r="D19" s="2"/>
      <c r="E19" s="2"/>
      <c r="F19" s="84"/>
      <c r="G19" s="2"/>
      <c r="H19" s="84"/>
      <c r="I19" s="94">
        <f>F18+H18</f>
        <v>0</v>
      </c>
    </row>
    <row r="21" spans="1:9" x14ac:dyDescent="0.35">
      <c r="A21" s="2" t="s">
        <v>10</v>
      </c>
      <c r="B21" s="3" t="s">
        <v>1</v>
      </c>
      <c r="C21" s="2" t="s">
        <v>81</v>
      </c>
      <c r="D21" s="112" t="s">
        <v>2</v>
      </c>
      <c r="E21" s="113"/>
      <c r="F21" s="113"/>
      <c r="G21" s="113"/>
      <c r="H21" s="114"/>
    </row>
    <row r="22" spans="1:9" ht="65" x14ac:dyDescent="0.35">
      <c r="A22" s="4"/>
      <c r="B22" s="5"/>
      <c r="C22" s="5"/>
      <c r="D22" s="39" t="s">
        <v>29</v>
      </c>
      <c r="E22" s="6" t="s">
        <v>79</v>
      </c>
      <c r="F22" s="6" t="s">
        <v>76</v>
      </c>
      <c r="G22" s="6" t="s">
        <v>80</v>
      </c>
      <c r="H22" s="7" t="s">
        <v>77</v>
      </c>
    </row>
    <row r="23" spans="1:9" x14ac:dyDescent="0.35">
      <c r="A23" s="95" t="s">
        <v>11</v>
      </c>
      <c r="B23" s="96">
        <v>4</v>
      </c>
      <c r="C23" s="97">
        <v>1</v>
      </c>
      <c r="D23" s="67"/>
      <c r="E23" s="42"/>
      <c r="F23" s="73">
        <f>(E23*12)*C23</f>
        <v>0</v>
      </c>
      <c r="G23" s="46"/>
      <c r="H23" s="74">
        <f>(G23*12)*C23</f>
        <v>0</v>
      </c>
    </row>
    <row r="24" spans="1:9" x14ac:dyDescent="0.35">
      <c r="A24" s="77" t="s">
        <v>12</v>
      </c>
      <c r="B24" s="83">
        <v>2</v>
      </c>
      <c r="C24" s="90">
        <v>1</v>
      </c>
      <c r="D24" s="13"/>
      <c r="E24" s="43"/>
      <c r="F24" s="80">
        <f>(E24*12)*C24</f>
        <v>0</v>
      </c>
      <c r="G24" s="47"/>
      <c r="H24" s="81">
        <f>(G24*12)*C24</f>
        <v>0</v>
      </c>
    </row>
    <row r="25" spans="1:9" x14ac:dyDescent="0.35">
      <c r="A25" s="75" t="s">
        <v>74</v>
      </c>
      <c r="B25" s="82"/>
      <c r="C25" s="83">
        <f>C23+C24</f>
        <v>2</v>
      </c>
      <c r="D25" s="82"/>
      <c r="E25" s="92"/>
      <c r="F25" s="14">
        <f>SUM(F23:F24)</f>
        <v>0</v>
      </c>
      <c r="G25" s="98"/>
      <c r="H25" s="14">
        <f>SUM(H23:H24)</f>
        <v>0</v>
      </c>
    </row>
    <row r="26" spans="1:9" x14ac:dyDescent="0.35">
      <c r="A26" s="84" t="s">
        <v>73</v>
      </c>
      <c r="B26" s="2"/>
      <c r="C26" s="84"/>
      <c r="D26" s="2"/>
      <c r="E26" s="2"/>
      <c r="F26" s="84"/>
      <c r="G26" s="2"/>
      <c r="H26" s="84"/>
      <c r="I26" s="94">
        <f>F25+H25</f>
        <v>0</v>
      </c>
    </row>
    <row r="28" spans="1:9" x14ac:dyDescent="0.35">
      <c r="A28" s="2" t="s">
        <v>13</v>
      </c>
      <c r="B28" s="3" t="s">
        <v>1</v>
      </c>
      <c r="C28" s="2" t="s">
        <v>81</v>
      </c>
      <c r="D28" s="112" t="s">
        <v>2</v>
      </c>
      <c r="E28" s="113"/>
      <c r="F28" s="113"/>
      <c r="G28" s="113"/>
      <c r="H28" s="114"/>
    </row>
    <row r="29" spans="1:9" ht="65" x14ac:dyDescent="0.35">
      <c r="A29" s="4"/>
      <c r="B29" s="5"/>
      <c r="C29" s="5"/>
      <c r="D29" s="39" t="s">
        <v>29</v>
      </c>
      <c r="E29" s="6" t="s">
        <v>79</v>
      </c>
      <c r="F29" s="6" t="s">
        <v>76</v>
      </c>
      <c r="G29" s="6" t="s">
        <v>80</v>
      </c>
      <c r="H29" s="7" t="s">
        <v>77</v>
      </c>
    </row>
    <row r="30" spans="1:9" x14ac:dyDescent="0.35">
      <c r="A30" s="95" t="s">
        <v>14</v>
      </c>
      <c r="B30" s="96">
        <v>6</v>
      </c>
      <c r="C30" s="97">
        <v>1</v>
      </c>
      <c r="D30" s="99" t="s">
        <v>61</v>
      </c>
      <c r="E30" s="14" t="s">
        <v>63</v>
      </c>
      <c r="F30" s="73"/>
      <c r="G30" s="70"/>
      <c r="H30" s="74">
        <f>(G30*12)*C30</f>
        <v>0</v>
      </c>
    </row>
    <row r="31" spans="1:9" x14ac:dyDescent="0.35">
      <c r="A31" s="2" t="s">
        <v>73</v>
      </c>
      <c r="B31" s="2"/>
      <c r="C31" s="2"/>
      <c r="D31" s="2"/>
      <c r="E31" s="2"/>
      <c r="F31" s="2"/>
      <c r="G31" s="2"/>
      <c r="H31" s="2"/>
      <c r="I31" s="94">
        <f>H30</f>
        <v>0</v>
      </c>
    </row>
    <row r="32" spans="1:9" ht="15" thickBot="1" x14ac:dyDescent="0.4"/>
    <row r="33" spans="1:9" ht="15" thickBot="1" x14ac:dyDescent="0.4">
      <c r="A33" s="100" t="s">
        <v>70</v>
      </c>
      <c r="B33" s="100"/>
      <c r="C33" s="100"/>
      <c r="D33" s="100"/>
      <c r="E33" s="100"/>
      <c r="F33" s="100"/>
      <c r="G33" s="100"/>
      <c r="H33" s="100"/>
      <c r="I33" s="101">
        <f>I12+I19+I26+I31</f>
        <v>0</v>
      </c>
    </row>
    <row r="35" spans="1:9" x14ac:dyDescent="0.35">
      <c r="A35" t="s">
        <v>58</v>
      </c>
    </row>
    <row r="36" spans="1:9" x14ac:dyDescent="0.35">
      <c r="A36" s="102" t="s">
        <v>36</v>
      </c>
    </row>
    <row r="37" spans="1:9" x14ac:dyDescent="0.35">
      <c r="A37" t="s">
        <v>37</v>
      </c>
    </row>
    <row r="39" spans="1:9" x14ac:dyDescent="0.35">
      <c r="A39" s="102" t="s">
        <v>38</v>
      </c>
    </row>
    <row r="40" spans="1:9" x14ac:dyDescent="0.35">
      <c r="A40" t="s">
        <v>39</v>
      </c>
    </row>
    <row r="42" spans="1:9" x14ac:dyDescent="0.35">
      <c r="A42" s="102" t="s">
        <v>40</v>
      </c>
    </row>
    <row r="43" spans="1:9" x14ac:dyDescent="0.35">
      <c r="A43" t="s">
        <v>41</v>
      </c>
    </row>
    <row r="45" spans="1:9" x14ac:dyDescent="0.35">
      <c r="A45" s="102" t="s">
        <v>42</v>
      </c>
    </row>
    <row r="46" spans="1:9" x14ac:dyDescent="0.35">
      <c r="A46" t="s">
        <v>43</v>
      </c>
    </row>
    <row r="48" spans="1:9" x14ac:dyDescent="0.35">
      <c r="A48" s="102" t="s">
        <v>44</v>
      </c>
    </row>
    <row r="49" spans="1:1" x14ac:dyDescent="0.35">
      <c r="A49" t="s">
        <v>45</v>
      </c>
    </row>
    <row r="51" spans="1:1" x14ac:dyDescent="0.35">
      <c r="A51" s="102" t="s">
        <v>46</v>
      </c>
    </row>
    <row r="52" spans="1:1" x14ac:dyDescent="0.35">
      <c r="A52" t="s">
        <v>48</v>
      </c>
    </row>
  </sheetData>
  <sheetProtection algorithmName="SHA-512" hashValue="NElO3CBmfmm4/H3x0IcoTb9/Km6vLVYf+BI1g/VBVqaIvdiFQ9+1Max05GRk+oC2DHZGoiIHL6+uC14PGpjINA==" saltValue="3fzIZfpdk7N99Wnvy/xpqg==" spinCount="100000" sheet="1" formatCells="0" formatColumns="0" formatRows="0"/>
  <mergeCells count="5">
    <mergeCell ref="D28:H28"/>
    <mergeCell ref="A1:H1"/>
    <mergeCell ref="D3:H3"/>
    <mergeCell ref="D14:H14"/>
    <mergeCell ref="D21:H2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B6E0D-261E-4E53-9AB2-8CCA563189CC}">
  <dimension ref="A1:E14"/>
  <sheetViews>
    <sheetView zoomScale="110" workbookViewId="0">
      <selection activeCell="C11" sqref="C11"/>
    </sheetView>
  </sheetViews>
  <sheetFormatPr defaultRowHeight="14.5" x14ac:dyDescent="0.35"/>
  <cols>
    <col min="1" max="1" width="44.81640625" bestFit="1" customWidth="1"/>
    <col min="2" max="2" width="8.453125" bestFit="1" customWidth="1"/>
    <col min="3" max="4" width="19.54296875" customWidth="1"/>
    <col min="5" max="5" width="28.7265625" customWidth="1"/>
  </cols>
  <sheetData>
    <row r="1" spans="1:5" ht="18" x14ac:dyDescent="0.35">
      <c r="A1" s="116" t="s">
        <v>64</v>
      </c>
      <c r="B1" s="116"/>
      <c r="C1" s="116"/>
      <c r="D1" s="116"/>
      <c r="E1" s="116"/>
    </row>
    <row r="2" spans="1:5" ht="15" thickBot="1" x14ac:dyDescent="0.4">
      <c r="A2" s="1"/>
      <c r="B2" s="1"/>
      <c r="C2" s="1"/>
      <c r="D2" s="1"/>
      <c r="E2" s="1"/>
    </row>
    <row r="3" spans="1:5" ht="26.5" thickBot="1" x14ac:dyDescent="0.4">
      <c r="A3" s="53" t="s">
        <v>69</v>
      </c>
      <c r="B3" s="53" t="s">
        <v>66</v>
      </c>
      <c r="C3" s="53" t="s">
        <v>65</v>
      </c>
      <c r="D3" s="53" t="s">
        <v>51</v>
      </c>
      <c r="E3" s="53" t="s">
        <v>26</v>
      </c>
    </row>
    <row r="4" spans="1:5" x14ac:dyDescent="0.35">
      <c r="A4" s="35" t="s">
        <v>50</v>
      </c>
      <c r="B4" s="52" t="s">
        <v>67</v>
      </c>
      <c r="C4" s="48"/>
      <c r="D4" s="50">
        <v>500</v>
      </c>
      <c r="E4" s="36">
        <f t="shared" ref="E4:E10" si="0">C4*D4</f>
        <v>0</v>
      </c>
    </row>
    <row r="5" spans="1:5" x14ac:dyDescent="0.35">
      <c r="A5" s="35" t="s">
        <v>27</v>
      </c>
      <c r="B5" s="49" t="s">
        <v>67</v>
      </c>
      <c r="C5" s="48"/>
      <c r="D5" s="51">
        <v>200</v>
      </c>
      <c r="E5" s="36">
        <f t="shared" si="0"/>
        <v>0</v>
      </c>
    </row>
    <row r="6" spans="1:5" x14ac:dyDescent="0.35">
      <c r="A6" s="35" t="s">
        <v>28</v>
      </c>
      <c r="B6" s="49" t="s">
        <v>67</v>
      </c>
      <c r="C6" s="48"/>
      <c r="D6" s="50">
        <v>100</v>
      </c>
      <c r="E6" s="36">
        <f t="shared" si="0"/>
        <v>0</v>
      </c>
    </row>
    <row r="7" spans="1:5" x14ac:dyDescent="0.35">
      <c r="A7" s="35" t="s">
        <v>52</v>
      </c>
      <c r="B7" s="49" t="s">
        <v>68</v>
      </c>
      <c r="C7" s="48"/>
      <c r="D7" s="50">
        <v>1100</v>
      </c>
      <c r="E7" s="36">
        <f t="shared" si="0"/>
        <v>0</v>
      </c>
    </row>
    <row r="8" spans="1:5" x14ac:dyDescent="0.35">
      <c r="A8" s="35" t="s">
        <v>31</v>
      </c>
      <c r="B8" s="49" t="s">
        <v>67</v>
      </c>
      <c r="C8" s="48"/>
      <c r="D8" s="50">
        <v>1600</v>
      </c>
      <c r="E8" s="36">
        <f t="shared" si="0"/>
        <v>0</v>
      </c>
    </row>
    <row r="9" spans="1:5" x14ac:dyDescent="0.35">
      <c r="A9" s="35" t="s">
        <v>32</v>
      </c>
      <c r="B9" s="49" t="s">
        <v>67</v>
      </c>
      <c r="C9" s="48"/>
      <c r="D9" s="50">
        <v>1600</v>
      </c>
      <c r="E9" s="36">
        <f t="shared" si="0"/>
        <v>0</v>
      </c>
    </row>
    <row r="10" spans="1:5" x14ac:dyDescent="0.35">
      <c r="A10" s="35" t="s">
        <v>33</v>
      </c>
      <c r="B10" s="49" t="s">
        <v>67</v>
      </c>
      <c r="C10" s="48"/>
      <c r="D10" s="50">
        <v>1600</v>
      </c>
      <c r="E10" s="36">
        <f t="shared" si="0"/>
        <v>0</v>
      </c>
    </row>
    <row r="11" spans="1:5" x14ac:dyDescent="0.35">
      <c r="A11" s="62"/>
      <c r="B11" s="62"/>
      <c r="C11" s="63"/>
      <c r="D11" s="64"/>
      <c r="E11" s="65"/>
    </row>
    <row r="12" spans="1:5" x14ac:dyDescent="0.35">
      <c r="A12" s="58" t="s">
        <v>78</v>
      </c>
      <c r="B12" s="58" t="s">
        <v>67</v>
      </c>
      <c r="C12" s="59">
        <f>SUM(C8:C10)/3</f>
        <v>0</v>
      </c>
      <c r="D12" s="60">
        <v>1600</v>
      </c>
      <c r="E12" s="61">
        <f>C12*D12</f>
        <v>0</v>
      </c>
    </row>
    <row r="13" spans="1:5" x14ac:dyDescent="0.35">
      <c r="A13" s="1"/>
      <c r="B13" s="1"/>
      <c r="C13" s="1"/>
      <c r="D13" s="1"/>
      <c r="E13" s="1"/>
    </row>
    <row r="14" spans="1:5" ht="18" x14ac:dyDescent="0.35">
      <c r="A14" s="37" t="s">
        <v>75</v>
      </c>
      <c r="B14" s="37"/>
      <c r="C14" s="37"/>
      <c r="D14" s="37"/>
      <c r="E14" s="38">
        <f>E4+E5+E6+E7+E12</f>
        <v>0</v>
      </c>
    </row>
  </sheetData>
  <sheetProtection algorithmName="SHA-512" hashValue="OXQFZssyAjDu9TWYBXi4oRitmcByUPGTZgP5K7ikz9na4rhpKJtjVv5vYjJbgNIzUI+y+NLCtTTyFdSRkw6LKA==" saltValue="ndP5b4PlVc+A/ebXTiN0qw==" spinCount="100000" sheet="1" objects="1" scenarios="1" formatRows="0"/>
  <mergeCells count="1">
    <mergeCell ref="A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9E139-C677-4D62-A426-530CB1F0F7F8}">
  <dimension ref="A2:D4"/>
  <sheetViews>
    <sheetView workbookViewId="0">
      <selection activeCell="C9" sqref="C9"/>
    </sheetView>
  </sheetViews>
  <sheetFormatPr defaultRowHeight="14.5" x14ac:dyDescent="0.35"/>
  <cols>
    <col min="1" max="1" width="25.54296875" customWidth="1"/>
    <col min="2" max="2" width="27.7265625" customWidth="1"/>
    <col min="3" max="3" width="28.26953125" customWidth="1"/>
    <col min="4" max="4" width="26.453125" customWidth="1"/>
  </cols>
  <sheetData>
    <row r="2" spans="1:4" x14ac:dyDescent="0.35">
      <c r="A2" s="112" t="s">
        <v>83</v>
      </c>
      <c r="B2" s="113"/>
      <c r="C2" s="113"/>
      <c r="D2" s="113"/>
    </row>
    <row r="3" spans="1:4" x14ac:dyDescent="0.35">
      <c r="A3" s="39" t="s">
        <v>84</v>
      </c>
      <c r="B3" s="6" t="s">
        <v>85</v>
      </c>
      <c r="C3" s="6" t="s">
        <v>86</v>
      </c>
      <c r="D3" s="6" t="s">
        <v>74</v>
      </c>
    </row>
    <row r="4" spans="1:4" x14ac:dyDescent="0.35">
      <c r="A4" s="10"/>
      <c r="B4" s="104"/>
      <c r="C4" s="105"/>
      <c r="D4" s="103">
        <f>(B4*C4)</f>
        <v>0</v>
      </c>
    </row>
  </sheetData>
  <sheetProtection algorithmName="SHA-512" hashValue="+hQ+kZDbafBoFFaGucFhiL7PJMBlwtykAUzr5kBXmlA+apOl5wdatbVUojLKpqGA+L0ATS1yVipm6/Zj2cCpvg==" saltValue="lY/RHjasL2rdBgApPXY5Sg==" spinCount="100000" sheet="1" formatCells="0" formatColumns="0" formatRows="0"/>
  <mergeCells count="1">
    <mergeCell ref="A2:D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91522-FF8A-4B28-9A02-CC8F07541120}">
  <dimension ref="A2:G15"/>
  <sheetViews>
    <sheetView workbookViewId="0">
      <selection activeCell="B4" sqref="B4"/>
    </sheetView>
  </sheetViews>
  <sheetFormatPr defaultRowHeight="14.5" x14ac:dyDescent="0.35"/>
  <cols>
    <col min="1" max="1" width="24.1796875" customWidth="1"/>
    <col min="2" max="2" width="18.453125" customWidth="1"/>
    <col min="3" max="3" width="21.7265625" customWidth="1"/>
    <col min="4" max="4" width="20.1796875" customWidth="1"/>
    <col min="5" max="5" width="20.54296875" customWidth="1"/>
    <col min="6" max="6" width="17.81640625" customWidth="1"/>
    <col min="7" max="7" width="18.7265625" customWidth="1"/>
  </cols>
  <sheetData>
    <row r="2" spans="1:7" x14ac:dyDescent="0.35">
      <c r="A2" s="2" t="s">
        <v>0</v>
      </c>
      <c r="B2" s="3" t="s">
        <v>1</v>
      </c>
      <c r="C2" s="112" t="s">
        <v>2</v>
      </c>
      <c r="D2" s="113"/>
      <c r="E2" s="113"/>
      <c r="F2" s="113"/>
      <c r="G2" s="114"/>
    </row>
    <row r="3" spans="1:7" ht="39" x14ac:dyDescent="0.35">
      <c r="A3" s="4"/>
      <c r="B3" s="5"/>
      <c r="C3" s="39" t="s">
        <v>49</v>
      </c>
      <c r="D3" s="6" t="s">
        <v>3</v>
      </c>
      <c r="E3" s="6" t="s">
        <v>4</v>
      </c>
      <c r="F3" s="6" t="s">
        <v>30</v>
      </c>
      <c r="G3" s="7" t="s">
        <v>5</v>
      </c>
    </row>
    <row r="4" spans="1:7" x14ac:dyDescent="0.35">
      <c r="A4" s="8" t="s">
        <v>6</v>
      </c>
      <c r="B4" s="9">
        <v>5</v>
      </c>
      <c r="C4" s="10"/>
      <c r="D4" s="70"/>
      <c r="E4" s="11">
        <f>D4*12</f>
        <v>0</v>
      </c>
      <c r="F4" s="70"/>
      <c r="G4" s="12">
        <f>F4*12</f>
        <v>0</v>
      </c>
    </row>
    <row r="15" spans="1:7" x14ac:dyDescent="0.35">
      <c r="D15" s="68"/>
    </row>
  </sheetData>
  <sheetProtection algorithmName="SHA-512" hashValue="goM6nLeXcX+iqeh0knft6imA3Qh0fo4/KUXb3eKrBzF49ngljk65lOzk9LVTe9piPEQo9ITKPPTwkByN+8LJug==" saltValue="SyqDLQ6vX4SCzGb2opzLJQ==" spinCount="100000" sheet="1" formatCells="0" formatRows="0"/>
  <mergeCells count="1">
    <mergeCell ref="C2:G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2ba1bd6-9622-4908-90cc-6fff56a61016">
      <Terms xmlns="http://schemas.microsoft.com/office/infopath/2007/PartnerControls"/>
    </lcf76f155ced4ddcb4097134ff3c332f>
    <TaxCatchAll xmlns="b3a7b181-2310-4355-83e1-510c97902b6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1D4E936D0E5347BEA562272E343D0C" ma:contentTypeVersion="15" ma:contentTypeDescription="Een nieuw document maken." ma:contentTypeScope="" ma:versionID="038e8487e44c0fe5e7ee6ed277d8e67f">
  <xsd:schema xmlns:xsd="http://www.w3.org/2001/XMLSchema" xmlns:xs="http://www.w3.org/2001/XMLSchema" xmlns:p="http://schemas.microsoft.com/office/2006/metadata/properties" xmlns:ns2="62ba1bd6-9622-4908-90cc-6fff56a61016" xmlns:ns3="b3a7b181-2310-4355-83e1-510c97902b6f" targetNamespace="http://schemas.microsoft.com/office/2006/metadata/properties" ma:root="true" ma:fieldsID="834201b389cd6d7d0863503f207c32dd" ns2:_="" ns3:_="">
    <xsd:import namespace="62ba1bd6-9622-4908-90cc-6fff56a61016"/>
    <xsd:import namespace="b3a7b181-2310-4355-83e1-510c97902b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ba1bd6-9622-4908-90cc-6fff56a610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78207378-0a42-4bc5-9677-d1dcd3f4f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a7b181-2310-4355-83e1-510c97902b6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5b4a4e6-b3b0-45a6-9782-ed4557d651d3}" ma:internalName="TaxCatchAll" ma:showField="CatchAllData" ma:web="b3a7b181-2310-4355-83e1-510c97902b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1D17B02-9C86-42F4-8596-C028C406CC37}">
  <ds:schemaRefs>
    <ds:schemaRef ds:uri="http://www.w3.org/XML/1998/namespace"/>
    <ds:schemaRef ds:uri="http://purl.org/dc/terms/"/>
    <ds:schemaRef ds:uri="b3a7b181-2310-4355-83e1-510c97902b6f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62ba1bd6-9622-4908-90cc-6fff56a61016"/>
  </ds:schemaRefs>
</ds:datastoreItem>
</file>

<file path=customXml/itemProps2.xml><?xml version="1.0" encoding="utf-8"?>
<ds:datastoreItem xmlns:ds="http://schemas.openxmlformats.org/officeDocument/2006/customXml" ds:itemID="{CDAFB446-8D79-4790-AA75-4C199CA60FA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3549919-90D4-4879-889E-2C75F1FF14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ba1bd6-9622-4908-90cc-6fff56a61016"/>
    <ds:schemaRef ds:uri="b3a7b181-2310-4355-83e1-510c97902b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Voorblad</vt:lpstr>
      <vt:lpstr>Lease</vt:lpstr>
      <vt:lpstr>Ingredienten automaat</vt:lpstr>
      <vt:lpstr>Training operators</vt:lpstr>
      <vt:lpstr>Optioneel vending machine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Wesley Marotel</dc:creator>
  <cp:lastModifiedBy>Kelly Hoogendoorn</cp:lastModifiedBy>
  <dcterms:created xsi:type="dcterms:W3CDTF">2025-07-14T06:47:23Z</dcterms:created>
  <dcterms:modified xsi:type="dcterms:W3CDTF">2025-07-24T11:16:21Z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0x010100FD1D4E936D0E5347BEA562272E343D0C</vt:lpwstr>
  </property>
</Properties>
</file>