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veenendaal.sharepoint.com/sites/DMSTeamsgroepWSB/Bibliotheek Teamsgroep WSB/Vastgoed/07.Verzekeringen/04.Aanbestedingen/2025 - Brand-Opstal verzekering (uitgebreide gevaren)/"/>
    </mc:Choice>
  </mc:AlternateContent>
  <xr:revisionPtr revIDLastSave="302" documentId="8_{361CA311-09CC-4760-B10C-A3D1F6C1FD5D}" xr6:coauthVersionLast="47" xr6:coauthVersionMax="47" xr10:uidLastSave="{78CBA5E8-F777-4944-A395-7D02B3FB44BD}"/>
  <bookViews>
    <workbookView xWindow="25490" yWindow="-110" windowWidth="25820" windowHeight="13900" xr2:uid="{B91BD43F-02F0-4B60-86A4-7C2985012212}"/>
  </bookViews>
  <sheets>
    <sheet name="Objectenoverzicht per juli 2025" sheetId="1" r:id="rId1"/>
    <sheet name="Brouwersgracht 251 opstal" sheetId="2" r:id="rId2"/>
    <sheet name="Brouwersgracht 251 inventaris" sheetId="3" r:id="rId3"/>
  </sheets>
  <externalReferences>
    <externalReference r:id="rId4"/>
  </externalReferences>
  <definedNames>
    <definedName name="afrind">'[1]General Info'!$B$19</definedName>
    <definedName name="ign">'[1]General Info'!$B$5</definedName>
    <definedName name="igo">'[1]General Info'!$B$6</definedName>
    <definedName name="iin">'[1]General Info'!$B$7</definedName>
    <definedName name="iio">'[1]General Info'!$B$8</definedName>
    <definedName name="premieGM">'[1]General Info'!$B$13</definedName>
    <definedName name="premieOW">'[1]General Info'!$B$14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2" i="1" l="1"/>
  <c r="P122" i="1"/>
  <c r="M118" i="1"/>
  <c r="L118" i="1"/>
  <c r="M108" i="1"/>
  <c r="L108" i="1"/>
  <c r="M75" i="1"/>
  <c r="M122" i="1" s="1"/>
  <c r="L75" i="1"/>
  <c r="L122" i="1" s="1"/>
  <c r="N113" i="1"/>
  <c r="Q113" i="1"/>
  <c r="T113" i="1"/>
  <c r="U113" i="1"/>
  <c r="V113" i="1"/>
  <c r="X113" i="1"/>
  <c r="Y113" i="1"/>
  <c r="Q33" i="1"/>
  <c r="T33" i="1"/>
  <c r="U33" i="1"/>
  <c r="V33" i="1"/>
  <c r="X33" i="1"/>
  <c r="Y33" i="1"/>
  <c r="Z113" i="1" l="1"/>
  <c r="AA113" i="1" s="1"/>
  <c r="W113" i="1"/>
  <c r="W33" i="1"/>
  <c r="Z33" i="1"/>
  <c r="AA33" i="1" s="1"/>
  <c r="N120" i="1" l="1"/>
  <c r="N116" i="1"/>
  <c r="N115" i="1"/>
  <c r="N114" i="1"/>
  <c r="N112" i="1"/>
  <c r="N111" i="1"/>
  <c r="N106" i="1"/>
  <c r="N105" i="1"/>
  <c r="N104" i="1"/>
  <c r="N103" i="1"/>
  <c r="N102" i="1"/>
  <c r="N101" i="1"/>
  <c r="N100" i="1"/>
  <c r="N79" i="1"/>
  <c r="N99" i="1"/>
  <c r="N98" i="1"/>
  <c r="N97" i="1"/>
  <c r="N96" i="1"/>
  <c r="N95" i="1"/>
  <c r="N94" i="1"/>
  <c r="N93" i="1"/>
  <c r="N92" i="1"/>
  <c r="N91" i="1"/>
  <c r="N90" i="1"/>
  <c r="N89" i="1"/>
  <c r="N82" i="1"/>
  <c r="N88" i="1"/>
  <c r="N87" i="1"/>
  <c r="N9" i="1"/>
  <c r="N86" i="1"/>
  <c r="N83" i="1"/>
  <c r="N85" i="1"/>
  <c r="N84" i="1"/>
  <c r="N80" i="1"/>
  <c r="N81" i="1"/>
  <c r="N78" i="1"/>
  <c r="N73" i="1"/>
  <c r="N72" i="1"/>
  <c r="N69" i="1"/>
  <c r="N32" i="1"/>
  <c r="N64" i="1"/>
  <c r="N18" i="1"/>
  <c r="N70" i="1"/>
  <c r="N12" i="1"/>
  <c r="N71" i="1"/>
  <c r="N27" i="1"/>
  <c r="N24" i="1"/>
  <c r="N42" i="1"/>
  <c r="N41" i="1"/>
  <c r="N40" i="1"/>
  <c r="N44" i="1"/>
  <c r="N39" i="1"/>
  <c r="N38" i="1"/>
  <c r="N43" i="1"/>
  <c r="N37" i="1"/>
  <c r="N10" i="1"/>
  <c r="N60" i="1"/>
  <c r="N59" i="1"/>
  <c r="N58" i="1"/>
  <c r="N57" i="1"/>
  <c r="N56" i="1"/>
  <c r="N48" i="1"/>
  <c r="N55" i="1"/>
  <c r="N54" i="1"/>
  <c r="N53" i="1"/>
  <c r="N52" i="1"/>
  <c r="N51" i="1"/>
  <c r="N50" i="1"/>
  <c r="N49" i="1"/>
  <c r="N47" i="1"/>
  <c r="N46" i="1"/>
  <c r="N68" i="1"/>
  <c r="N67" i="1"/>
  <c r="N66" i="1"/>
  <c r="N65" i="1"/>
  <c r="N62" i="1"/>
  <c r="N61" i="1"/>
  <c r="N63" i="1"/>
  <c r="N8" i="1"/>
  <c r="N7" i="1"/>
  <c r="N6" i="1"/>
  <c r="N5" i="1"/>
  <c r="N45" i="1"/>
  <c r="N15" i="1"/>
  <c r="N14" i="1"/>
  <c r="N13" i="1"/>
  <c r="N16" i="1"/>
  <c r="N11" i="1"/>
  <c r="N36" i="1"/>
  <c r="N35" i="1"/>
  <c r="N25" i="1"/>
  <c r="N34" i="1"/>
  <c r="N33" i="1"/>
  <c r="N31" i="1"/>
  <c r="N30" i="1"/>
  <c r="N29" i="1"/>
  <c r="N28" i="1"/>
  <c r="N26" i="1"/>
  <c r="N23" i="1"/>
  <c r="N22" i="1"/>
  <c r="N21" i="1"/>
  <c r="N20" i="1"/>
  <c r="N19" i="1"/>
  <c r="N17" i="1"/>
  <c r="Q6" i="1"/>
  <c r="T6" i="1"/>
  <c r="U6" i="1"/>
  <c r="X6" i="1"/>
  <c r="Y6" i="1"/>
  <c r="Q7" i="1"/>
  <c r="T7" i="1"/>
  <c r="U7" i="1"/>
  <c r="X7" i="1"/>
  <c r="Y7" i="1"/>
  <c r="N118" i="1" l="1"/>
  <c r="N108" i="1"/>
  <c r="N75" i="1"/>
  <c r="N122" i="1" s="1"/>
  <c r="Z6" i="1"/>
  <c r="AA6" i="1" s="1"/>
  <c r="Z7" i="1"/>
  <c r="AA7" i="1" s="1"/>
  <c r="V7" i="1"/>
  <c r="W7" i="1" s="1"/>
  <c r="V6" i="1"/>
  <c r="W6" i="1" s="1"/>
  <c r="D46" i="3" l="1"/>
  <c r="E45" i="3"/>
  <c r="D45" i="3"/>
  <c r="D44" i="3"/>
  <c r="D43" i="3"/>
  <c r="D42" i="3"/>
  <c r="D41" i="3"/>
  <c r="D40" i="3"/>
  <c r="E40" i="3" s="1"/>
  <c r="D39" i="3"/>
  <c r="E39" i="3" s="1"/>
  <c r="D38" i="3"/>
  <c r="E38" i="3" s="1"/>
  <c r="E37" i="3"/>
  <c r="D36" i="3"/>
  <c r="D35" i="3"/>
  <c r="D33" i="3"/>
  <c r="E33" i="3" s="1"/>
  <c r="D32" i="3"/>
  <c r="E32" i="3" s="1"/>
  <c r="D31" i="3"/>
  <c r="E31" i="3" s="1"/>
  <c r="E29" i="3"/>
  <c r="D29" i="3"/>
  <c r="D27" i="3"/>
  <c r="E27" i="3" s="1"/>
  <c r="D25" i="3"/>
  <c r="E25" i="3" s="1"/>
  <c r="D24" i="3"/>
  <c r="E24" i="3" s="1"/>
  <c r="E23" i="3"/>
  <c r="D22" i="3"/>
  <c r="E22" i="3" s="1"/>
  <c r="D21" i="3"/>
  <c r="E21" i="3" s="1"/>
  <c r="D20" i="3"/>
  <c r="E20" i="3" s="1"/>
  <c r="E19" i="3"/>
  <c r="D19" i="3"/>
  <c r="D18" i="3"/>
  <c r="E18" i="3" s="1"/>
  <c r="D16" i="3"/>
  <c r="E16" i="3" s="1"/>
  <c r="D15" i="3"/>
  <c r="E15" i="3" s="1"/>
  <c r="D14" i="3"/>
  <c r="E14" i="3" s="1"/>
  <c r="D13" i="3"/>
  <c r="E13" i="3" s="1"/>
  <c r="E12" i="3"/>
  <c r="D12" i="3"/>
  <c r="D11" i="3"/>
  <c r="E11" i="3" s="1"/>
  <c r="D10" i="3"/>
  <c r="E10" i="3" s="1"/>
  <c r="D9" i="3"/>
  <c r="E9" i="3" s="1"/>
  <c r="D8" i="3"/>
  <c r="E8" i="3" s="1"/>
  <c r="D7" i="3"/>
  <c r="E7" i="3" s="1"/>
  <c r="E6" i="3"/>
  <c r="D6" i="3"/>
  <c r="D5" i="3"/>
  <c r="E5" i="3" s="1"/>
  <c r="D4" i="3"/>
  <c r="D47" i="3" s="1"/>
  <c r="E47" i="3" s="1"/>
  <c r="D31" i="2"/>
  <c r="E31" i="2" s="1"/>
  <c r="D30" i="2"/>
  <c r="E30" i="2" s="1"/>
  <c r="D29" i="2"/>
  <c r="E29" i="2" s="1"/>
  <c r="D28" i="2"/>
  <c r="E28" i="2" s="1"/>
  <c r="D27" i="2"/>
  <c r="E27" i="2" s="1"/>
  <c r="E25" i="2"/>
  <c r="D25" i="2"/>
  <c r="D24" i="2"/>
  <c r="E24" i="2" s="1"/>
  <c r="D22" i="2"/>
  <c r="E22" i="2" s="1"/>
  <c r="D21" i="2"/>
  <c r="E21" i="2" s="1"/>
  <c r="D19" i="2"/>
  <c r="E19" i="2" s="1"/>
  <c r="D18" i="2"/>
  <c r="E18" i="2" s="1"/>
  <c r="E17" i="2"/>
  <c r="D17" i="2"/>
  <c r="D16" i="2"/>
  <c r="E16" i="2" s="1"/>
  <c r="D15" i="2"/>
  <c r="E15" i="2" s="1"/>
  <c r="D14" i="2"/>
  <c r="E14" i="2" s="1"/>
  <c r="D13" i="2"/>
  <c r="E13" i="2" s="1"/>
  <c r="D11" i="2"/>
  <c r="E11" i="2" s="1"/>
  <c r="E9" i="2"/>
  <c r="D9" i="2"/>
  <c r="D8" i="2"/>
  <c r="E8" i="2" s="1"/>
  <c r="D7" i="2"/>
  <c r="E7" i="2" s="1"/>
  <c r="D6" i="2"/>
  <c r="E6" i="2" s="1"/>
  <c r="D4" i="2"/>
  <c r="E4" i="2" s="1"/>
  <c r="D3" i="2"/>
  <c r="D32" i="2" s="1"/>
  <c r="E4" i="3" l="1"/>
  <c r="E3" i="2"/>
  <c r="E32" i="2" s="1"/>
  <c r="Y116" i="1" l="1"/>
  <c r="X116" i="1"/>
  <c r="T116" i="1"/>
  <c r="Q116" i="1"/>
  <c r="V116" i="1"/>
  <c r="U116" i="1"/>
  <c r="Y115" i="1"/>
  <c r="X115" i="1"/>
  <c r="T115" i="1"/>
  <c r="Q115" i="1"/>
  <c r="V115" i="1"/>
  <c r="Y114" i="1"/>
  <c r="X114" i="1"/>
  <c r="T114" i="1"/>
  <c r="Q114" i="1"/>
  <c r="U114" i="1"/>
  <c r="Y112" i="1"/>
  <c r="X112" i="1"/>
  <c r="T112" i="1"/>
  <c r="Q112" i="1"/>
  <c r="U112" i="1"/>
  <c r="Y111" i="1"/>
  <c r="X111" i="1"/>
  <c r="T111" i="1"/>
  <c r="Q111" i="1"/>
  <c r="V111" i="1"/>
  <c r="U111" i="1"/>
  <c r="Q110" i="1"/>
  <c r="V110" i="1"/>
  <c r="R110" i="1" s="1"/>
  <c r="Q109" i="1"/>
  <c r="V109" i="1"/>
  <c r="R109" i="1" s="1"/>
  <c r="Q108" i="1"/>
  <c r="U108" i="1"/>
  <c r="Y107" i="1"/>
  <c r="X107" i="1"/>
  <c r="T107" i="1"/>
  <c r="Q107" i="1"/>
  <c r="V107" i="1"/>
  <c r="U107" i="1"/>
  <c r="Y106" i="1"/>
  <c r="X106" i="1"/>
  <c r="T106" i="1"/>
  <c r="Q106" i="1"/>
  <c r="U106" i="1"/>
  <c r="Y105" i="1"/>
  <c r="X105" i="1"/>
  <c r="T105" i="1"/>
  <c r="Q105" i="1"/>
  <c r="V105" i="1"/>
  <c r="U105" i="1"/>
  <c r="Y104" i="1"/>
  <c r="X104" i="1"/>
  <c r="T104" i="1"/>
  <c r="Q104" i="1"/>
  <c r="V104" i="1"/>
  <c r="U104" i="1"/>
  <c r="Y103" i="1"/>
  <c r="X103" i="1"/>
  <c r="T103" i="1"/>
  <c r="Q103" i="1"/>
  <c r="U103" i="1"/>
  <c r="Y102" i="1"/>
  <c r="X102" i="1"/>
  <c r="T102" i="1"/>
  <c r="Q102" i="1"/>
  <c r="V102" i="1"/>
  <c r="Y101" i="1"/>
  <c r="X101" i="1"/>
  <c r="T101" i="1"/>
  <c r="Q101" i="1"/>
  <c r="V101" i="1"/>
  <c r="Y100" i="1"/>
  <c r="X100" i="1"/>
  <c r="T100" i="1"/>
  <c r="Q100" i="1"/>
  <c r="V100" i="1"/>
  <c r="Y79" i="1"/>
  <c r="X79" i="1"/>
  <c r="T79" i="1"/>
  <c r="Q79" i="1"/>
  <c r="V79" i="1"/>
  <c r="U79" i="1"/>
  <c r="Y99" i="1"/>
  <c r="X99" i="1"/>
  <c r="T99" i="1"/>
  <c r="Q99" i="1"/>
  <c r="V99" i="1"/>
  <c r="U99" i="1"/>
  <c r="Y98" i="1"/>
  <c r="X98" i="1"/>
  <c r="T98" i="1"/>
  <c r="Q98" i="1"/>
  <c r="V98" i="1"/>
  <c r="U98" i="1"/>
  <c r="Y97" i="1"/>
  <c r="X97" i="1"/>
  <c r="T97" i="1"/>
  <c r="Q97" i="1"/>
  <c r="U97" i="1"/>
  <c r="Y96" i="1"/>
  <c r="X96" i="1"/>
  <c r="T96" i="1"/>
  <c r="Q96" i="1"/>
  <c r="V96" i="1"/>
  <c r="U96" i="1"/>
  <c r="Y95" i="1"/>
  <c r="X95" i="1"/>
  <c r="T95" i="1"/>
  <c r="Q95" i="1"/>
  <c r="V95" i="1"/>
  <c r="U95" i="1"/>
  <c r="Y94" i="1"/>
  <c r="X94" i="1"/>
  <c r="T94" i="1"/>
  <c r="Q94" i="1"/>
  <c r="V94" i="1"/>
  <c r="Y93" i="1"/>
  <c r="X93" i="1"/>
  <c r="T93" i="1"/>
  <c r="Q93" i="1"/>
  <c r="V93" i="1"/>
  <c r="Y92" i="1"/>
  <c r="X92" i="1"/>
  <c r="T92" i="1"/>
  <c r="Q92" i="1"/>
  <c r="V92" i="1"/>
  <c r="Y91" i="1"/>
  <c r="X91" i="1"/>
  <c r="T91" i="1"/>
  <c r="Q91" i="1"/>
  <c r="V91" i="1"/>
  <c r="U91" i="1"/>
  <c r="Y90" i="1"/>
  <c r="X90" i="1"/>
  <c r="T90" i="1"/>
  <c r="Q90" i="1"/>
  <c r="V90" i="1"/>
  <c r="U90" i="1"/>
  <c r="Y89" i="1"/>
  <c r="X89" i="1"/>
  <c r="T89" i="1"/>
  <c r="Q89" i="1"/>
  <c r="V89" i="1"/>
  <c r="U89" i="1"/>
  <c r="Y82" i="1"/>
  <c r="X82" i="1"/>
  <c r="T82" i="1"/>
  <c r="Q82" i="1"/>
  <c r="V82" i="1"/>
  <c r="Y88" i="1"/>
  <c r="X88" i="1"/>
  <c r="T88" i="1"/>
  <c r="Q88" i="1"/>
  <c r="V88" i="1"/>
  <c r="Y87" i="1"/>
  <c r="X87" i="1"/>
  <c r="T87" i="1"/>
  <c r="Q87" i="1"/>
  <c r="V87" i="1"/>
  <c r="U87" i="1"/>
  <c r="Y9" i="1"/>
  <c r="X9" i="1"/>
  <c r="T9" i="1"/>
  <c r="Q9" i="1"/>
  <c r="V9" i="1"/>
  <c r="U9" i="1"/>
  <c r="Y86" i="1"/>
  <c r="X86" i="1"/>
  <c r="T86" i="1"/>
  <c r="Q86" i="1"/>
  <c r="V86" i="1"/>
  <c r="U86" i="1"/>
  <c r="Y83" i="1"/>
  <c r="X83" i="1"/>
  <c r="T83" i="1"/>
  <c r="Q83" i="1"/>
  <c r="V83" i="1"/>
  <c r="Y85" i="1"/>
  <c r="X85" i="1"/>
  <c r="T85" i="1"/>
  <c r="Q85" i="1"/>
  <c r="V85" i="1"/>
  <c r="U85" i="1"/>
  <c r="Y84" i="1"/>
  <c r="X84" i="1"/>
  <c r="T84" i="1"/>
  <c r="Q84" i="1"/>
  <c r="V84" i="1"/>
  <c r="Y80" i="1"/>
  <c r="X80" i="1"/>
  <c r="T80" i="1"/>
  <c r="Q80" i="1"/>
  <c r="V80" i="1"/>
  <c r="U80" i="1"/>
  <c r="Y81" i="1"/>
  <c r="X81" i="1"/>
  <c r="T81" i="1"/>
  <c r="Q81" i="1"/>
  <c r="V81" i="1"/>
  <c r="U81" i="1"/>
  <c r="Y78" i="1"/>
  <c r="X78" i="1"/>
  <c r="T78" i="1"/>
  <c r="Q78" i="1"/>
  <c r="V78" i="1"/>
  <c r="U78" i="1"/>
  <c r="Y77" i="1"/>
  <c r="X77" i="1"/>
  <c r="T77" i="1"/>
  <c r="Q77" i="1"/>
  <c r="V77" i="1"/>
  <c r="U77" i="1"/>
  <c r="Y76" i="1"/>
  <c r="X76" i="1"/>
  <c r="T76" i="1"/>
  <c r="Q76" i="1"/>
  <c r="V76" i="1"/>
  <c r="Y75" i="1"/>
  <c r="X75" i="1"/>
  <c r="T75" i="1"/>
  <c r="Q75" i="1"/>
  <c r="U75" i="1"/>
  <c r="Y74" i="1"/>
  <c r="X74" i="1"/>
  <c r="T74" i="1"/>
  <c r="Q74" i="1"/>
  <c r="V74" i="1"/>
  <c r="U74" i="1"/>
  <c r="Y73" i="1"/>
  <c r="X73" i="1"/>
  <c r="T73" i="1"/>
  <c r="Q73" i="1"/>
  <c r="V73" i="1"/>
  <c r="U73" i="1"/>
  <c r="Y72" i="1"/>
  <c r="X72" i="1"/>
  <c r="T72" i="1"/>
  <c r="Q72" i="1"/>
  <c r="S69" i="1"/>
  <c r="R69" i="1"/>
  <c r="P69" i="1"/>
  <c r="O69" i="1"/>
  <c r="Y68" i="1"/>
  <c r="X68" i="1"/>
  <c r="T68" i="1"/>
  <c r="Q68" i="1"/>
  <c r="V68" i="1"/>
  <c r="Y67" i="1"/>
  <c r="X67" i="1"/>
  <c r="T67" i="1"/>
  <c r="Q67" i="1"/>
  <c r="V67" i="1"/>
  <c r="Y39" i="1"/>
  <c r="X39" i="1"/>
  <c r="T39" i="1"/>
  <c r="Q39" i="1"/>
  <c r="Y4" i="1"/>
  <c r="X4" i="1"/>
  <c r="V4" i="1"/>
  <c r="U4" i="1"/>
  <c r="T4" i="1"/>
  <c r="Q4" i="1"/>
  <c r="Y66" i="1"/>
  <c r="X66" i="1"/>
  <c r="U66" i="1"/>
  <c r="T66" i="1"/>
  <c r="Q66" i="1"/>
  <c r="Y65" i="1"/>
  <c r="X65" i="1"/>
  <c r="T65" i="1"/>
  <c r="Q65" i="1"/>
  <c r="Y64" i="1"/>
  <c r="X64" i="1"/>
  <c r="T64" i="1"/>
  <c r="Q64" i="1"/>
  <c r="U64" i="1"/>
  <c r="Y63" i="1"/>
  <c r="X63" i="1"/>
  <c r="T63" i="1"/>
  <c r="Q63" i="1"/>
  <c r="Y62" i="1"/>
  <c r="X62" i="1"/>
  <c r="T62" i="1"/>
  <c r="Q62" i="1"/>
  <c r="Y61" i="1"/>
  <c r="X61" i="1"/>
  <c r="T61" i="1"/>
  <c r="Q61" i="1"/>
  <c r="Y60" i="1"/>
  <c r="X60" i="1"/>
  <c r="T60" i="1"/>
  <c r="Q60" i="1"/>
  <c r="Y59" i="1"/>
  <c r="X59" i="1"/>
  <c r="T59" i="1"/>
  <c r="Q59" i="1"/>
  <c r="Y58" i="1"/>
  <c r="X58" i="1"/>
  <c r="T58" i="1"/>
  <c r="Q58" i="1"/>
  <c r="Y57" i="1"/>
  <c r="X57" i="1"/>
  <c r="T57" i="1"/>
  <c r="Q57" i="1"/>
  <c r="Y56" i="1"/>
  <c r="X56" i="1"/>
  <c r="T56" i="1"/>
  <c r="Q56" i="1"/>
  <c r="Y55" i="1"/>
  <c r="X55" i="1"/>
  <c r="T55" i="1"/>
  <c r="Q55" i="1"/>
  <c r="U55" i="1"/>
  <c r="Y54" i="1"/>
  <c r="X54" i="1"/>
  <c r="T54" i="1"/>
  <c r="Q54" i="1"/>
  <c r="Y53" i="1"/>
  <c r="X53" i="1"/>
  <c r="T53" i="1"/>
  <c r="Q53" i="1"/>
  <c r="Y52" i="1"/>
  <c r="X52" i="1"/>
  <c r="T52" i="1"/>
  <c r="Q52" i="1"/>
  <c r="Y51" i="1"/>
  <c r="X51" i="1"/>
  <c r="T51" i="1"/>
  <c r="Q51" i="1"/>
  <c r="Y50" i="1"/>
  <c r="X50" i="1"/>
  <c r="T50" i="1"/>
  <c r="Q50" i="1"/>
  <c r="Y49" i="1"/>
  <c r="X49" i="1"/>
  <c r="T49" i="1"/>
  <c r="Q49" i="1"/>
  <c r="Y48" i="1"/>
  <c r="X48" i="1"/>
  <c r="T48" i="1"/>
  <c r="Q48" i="1"/>
  <c r="Y47" i="1"/>
  <c r="X47" i="1"/>
  <c r="T47" i="1"/>
  <c r="Q47" i="1"/>
  <c r="Y46" i="1"/>
  <c r="X46" i="1"/>
  <c r="T46" i="1"/>
  <c r="Q46" i="1"/>
  <c r="Y45" i="1"/>
  <c r="X45" i="1"/>
  <c r="T45" i="1"/>
  <c r="Q45" i="1"/>
  <c r="V45" i="1"/>
  <c r="U45" i="1"/>
  <c r="Y44" i="1"/>
  <c r="X44" i="1"/>
  <c r="T44" i="1"/>
  <c r="Q44" i="1"/>
  <c r="U44" i="1"/>
  <c r="Y43" i="1"/>
  <c r="X43" i="1"/>
  <c r="T43" i="1"/>
  <c r="Q43" i="1"/>
  <c r="Y42" i="1"/>
  <c r="X42" i="1"/>
  <c r="T42" i="1"/>
  <c r="Q42" i="1"/>
  <c r="Y41" i="1"/>
  <c r="X41" i="1"/>
  <c r="T41" i="1"/>
  <c r="Q41" i="1"/>
  <c r="Y40" i="1"/>
  <c r="X40" i="1"/>
  <c r="T40" i="1"/>
  <c r="Q40" i="1"/>
  <c r="V40" i="1"/>
  <c r="Y38" i="1"/>
  <c r="X38" i="1"/>
  <c r="T38" i="1"/>
  <c r="Q38" i="1"/>
  <c r="Y37" i="1"/>
  <c r="X37" i="1"/>
  <c r="T37" i="1"/>
  <c r="Q37" i="1"/>
  <c r="Y36" i="1"/>
  <c r="X36" i="1"/>
  <c r="T36" i="1"/>
  <c r="Q36" i="1"/>
  <c r="Y35" i="1"/>
  <c r="X35" i="1"/>
  <c r="T35" i="1"/>
  <c r="Q35" i="1"/>
  <c r="Y25" i="1"/>
  <c r="X25" i="1"/>
  <c r="T25" i="1"/>
  <c r="Q25" i="1"/>
  <c r="Y34" i="1"/>
  <c r="X34" i="1"/>
  <c r="T34" i="1"/>
  <c r="Q34" i="1"/>
  <c r="Y32" i="1"/>
  <c r="X32" i="1"/>
  <c r="T32" i="1"/>
  <c r="Q32" i="1"/>
  <c r="Y31" i="1"/>
  <c r="X31" i="1"/>
  <c r="T31" i="1"/>
  <c r="Q31" i="1"/>
  <c r="Y30" i="1"/>
  <c r="X30" i="1"/>
  <c r="T30" i="1"/>
  <c r="Q30" i="1"/>
  <c r="Y29" i="1"/>
  <c r="X29" i="1"/>
  <c r="T29" i="1"/>
  <c r="Q29" i="1"/>
  <c r="Y28" i="1"/>
  <c r="X28" i="1"/>
  <c r="T28" i="1"/>
  <c r="Q28" i="1"/>
  <c r="Y27" i="1"/>
  <c r="X27" i="1"/>
  <c r="T27" i="1"/>
  <c r="Q27" i="1"/>
  <c r="Y26" i="1"/>
  <c r="X26" i="1"/>
  <c r="T26" i="1"/>
  <c r="Q26" i="1"/>
  <c r="Y24" i="1"/>
  <c r="X24" i="1"/>
  <c r="T24" i="1"/>
  <c r="Q24" i="1"/>
  <c r="Y23" i="1"/>
  <c r="X23" i="1"/>
  <c r="T23" i="1"/>
  <c r="Q23" i="1"/>
  <c r="V23" i="1"/>
  <c r="Y22" i="1"/>
  <c r="X22" i="1"/>
  <c r="T22" i="1"/>
  <c r="Q22" i="1"/>
  <c r="Y21" i="1"/>
  <c r="X21" i="1"/>
  <c r="T21" i="1"/>
  <c r="Q21" i="1"/>
  <c r="Y20" i="1"/>
  <c r="X20" i="1"/>
  <c r="T20" i="1"/>
  <c r="Q20" i="1"/>
  <c r="Y19" i="1"/>
  <c r="X19" i="1"/>
  <c r="T19" i="1"/>
  <c r="Q19" i="1"/>
  <c r="Y18" i="1"/>
  <c r="X18" i="1"/>
  <c r="T18" i="1"/>
  <c r="Q18" i="1"/>
  <c r="V18" i="1"/>
  <c r="Y17" i="1"/>
  <c r="X17" i="1"/>
  <c r="T17" i="1"/>
  <c r="Q17" i="1"/>
  <c r="U17" i="1"/>
  <c r="Y16" i="1"/>
  <c r="X16" i="1"/>
  <c r="T16" i="1"/>
  <c r="Q16" i="1"/>
  <c r="V16" i="1"/>
  <c r="U16" i="1"/>
  <c r="Y15" i="1"/>
  <c r="X15" i="1"/>
  <c r="T15" i="1"/>
  <c r="Q15" i="1"/>
  <c r="V15" i="1"/>
  <c r="Y14" i="1"/>
  <c r="X14" i="1"/>
  <c r="T14" i="1"/>
  <c r="Q14" i="1"/>
  <c r="Y13" i="1"/>
  <c r="X13" i="1"/>
  <c r="T13" i="1"/>
  <c r="Q13" i="1"/>
  <c r="Y12" i="1"/>
  <c r="X12" i="1"/>
  <c r="T12" i="1"/>
  <c r="Q12" i="1"/>
  <c r="Y11" i="1"/>
  <c r="X11" i="1"/>
  <c r="T11" i="1"/>
  <c r="Q11" i="1"/>
  <c r="U11" i="1"/>
  <c r="Y10" i="1"/>
  <c r="X10" i="1"/>
  <c r="T10" i="1"/>
  <c r="Q10" i="1"/>
  <c r="Y8" i="1"/>
  <c r="X8" i="1"/>
  <c r="T8" i="1"/>
  <c r="Q8" i="1"/>
  <c r="Z106" i="1" l="1"/>
  <c r="AA106" i="1" s="1"/>
  <c r="Q122" i="1"/>
  <c r="U122" i="1"/>
  <c r="Z102" i="1"/>
  <c r="AA102" i="1" s="1"/>
  <c r="Z28" i="1"/>
  <c r="AA28" i="1" s="1"/>
  <c r="Z9" i="1"/>
  <c r="AA9" i="1" s="1"/>
  <c r="Z85" i="1"/>
  <c r="AA85" i="1" s="1"/>
  <c r="Z104" i="1"/>
  <c r="AA104" i="1" s="1"/>
  <c r="Z32" i="1"/>
  <c r="AA32" i="1" s="1"/>
  <c r="Z30" i="1"/>
  <c r="AA30" i="1" s="1"/>
  <c r="Z73" i="1"/>
  <c r="AA73" i="1" s="1"/>
  <c r="Z20" i="1"/>
  <c r="AA20" i="1" s="1"/>
  <c r="Z22" i="1"/>
  <c r="AA22" i="1" s="1"/>
  <c r="Z74" i="1"/>
  <c r="AA74" i="1" s="1"/>
  <c r="Z57" i="1"/>
  <c r="AA57" i="1" s="1"/>
  <c r="Z12" i="1"/>
  <c r="AA12" i="1" s="1"/>
  <c r="Z39" i="1"/>
  <c r="AA39" i="1" s="1"/>
  <c r="W95" i="1"/>
  <c r="U12" i="1"/>
  <c r="U14" i="1"/>
  <c r="V11" i="1"/>
  <c r="W11" i="1" s="1"/>
  <c r="V13" i="1"/>
  <c r="V10" i="1"/>
  <c r="U19" i="1"/>
  <c r="V14" i="1"/>
  <c r="Z35" i="1"/>
  <c r="AA35" i="1" s="1"/>
  <c r="Z38" i="1"/>
  <c r="AA38" i="1" s="1"/>
  <c r="Z41" i="1"/>
  <c r="AA41" i="1" s="1"/>
  <c r="Z45" i="1"/>
  <c r="AA45" i="1" s="1"/>
  <c r="Z53" i="1"/>
  <c r="AA53" i="1" s="1"/>
  <c r="V12" i="1"/>
  <c r="Z8" i="1"/>
  <c r="AA8" i="1" s="1"/>
  <c r="Z11" i="1"/>
  <c r="AA11" i="1" s="1"/>
  <c r="Z13" i="1"/>
  <c r="AA13" i="1" s="1"/>
  <c r="Z17" i="1"/>
  <c r="AA17" i="1" s="1"/>
  <c r="Z21" i="1"/>
  <c r="AA21" i="1" s="1"/>
  <c r="Z26" i="1"/>
  <c r="AA26" i="1" s="1"/>
  <c r="Z27" i="1"/>
  <c r="AA27" i="1" s="1"/>
  <c r="Z29" i="1"/>
  <c r="AA29" i="1" s="1"/>
  <c r="Z31" i="1"/>
  <c r="AA31" i="1" s="1"/>
  <c r="Z25" i="1"/>
  <c r="AA25" i="1" s="1"/>
  <c r="Z37" i="1"/>
  <c r="AA37" i="1" s="1"/>
  <c r="Z40" i="1"/>
  <c r="AA40" i="1" s="1"/>
  <c r="Z44" i="1"/>
  <c r="AA44" i="1" s="1"/>
  <c r="Z46" i="1"/>
  <c r="AA46" i="1" s="1"/>
  <c r="Z48" i="1"/>
  <c r="AA48" i="1" s="1"/>
  <c r="Z51" i="1"/>
  <c r="AA51" i="1" s="1"/>
  <c r="U36" i="1"/>
  <c r="V55" i="1"/>
  <c r="W55" i="1" s="1"/>
  <c r="U46" i="1"/>
  <c r="U37" i="1"/>
  <c r="U48" i="1"/>
  <c r="Z115" i="1"/>
  <c r="AA115" i="1" s="1"/>
  <c r="V8" i="1"/>
  <c r="V26" i="1"/>
  <c r="V25" i="1"/>
  <c r="V36" i="1"/>
  <c r="V37" i="1"/>
  <c r="V42" i="1"/>
  <c r="V46" i="1"/>
  <c r="V48" i="1"/>
  <c r="V51" i="1"/>
  <c r="V52" i="1"/>
  <c r="V58" i="1"/>
  <c r="V60" i="1"/>
  <c r="Z75" i="1"/>
  <c r="Z77" i="1"/>
  <c r="AA77" i="1" s="1"/>
  <c r="Z81" i="1"/>
  <c r="AA81" i="1" s="1"/>
  <c r="Z84" i="1"/>
  <c r="AA84" i="1" s="1"/>
  <c r="Z90" i="1"/>
  <c r="AA90" i="1" s="1"/>
  <c r="Z95" i="1"/>
  <c r="AA95" i="1" s="1"/>
  <c r="Z97" i="1"/>
  <c r="AA97" i="1" s="1"/>
  <c r="Z100" i="1"/>
  <c r="AA100" i="1" s="1"/>
  <c r="U18" i="1"/>
  <c r="W18" i="1" s="1"/>
  <c r="U31" i="1"/>
  <c r="U32" i="1"/>
  <c r="U43" i="1"/>
  <c r="U53" i="1"/>
  <c r="V28" i="1"/>
  <c r="U49" i="1"/>
  <c r="V20" i="1"/>
  <c r="V34" i="1"/>
  <c r="V43" i="1"/>
  <c r="V49" i="1"/>
  <c r="V50" i="1"/>
  <c r="V57" i="1"/>
  <c r="V61" i="1"/>
  <c r="U39" i="1"/>
  <c r="U21" i="1"/>
  <c r="V21" i="1"/>
  <c r="V29" i="1"/>
  <c r="V54" i="1"/>
  <c r="V56" i="1"/>
  <c r="V65" i="1"/>
  <c r="U63" i="1"/>
  <c r="V63" i="1"/>
  <c r="U27" i="1"/>
  <c r="V19" i="1"/>
  <c r="U29" i="1"/>
  <c r="V27" i="1"/>
  <c r="U24" i="1"/>
  <c r="U34" i="1"/>
  <c r="U38" i="1"/>
  <c r="U61" i="1"/>
  <c r="V22" i="1"/>
  <c r="V32" i="1"/>
  <c r="V41" i="1"/>
  <c r="U62" i="1"/>
  <c r="V31" i="1"/>
  <c r="U30" i="1"/>
  <c r="U41" i="1"/>
  <c r="V24" i="1"/>
  <c r="V35" i="1"/>
  <c r="V39" i="1"/>
  <c r="U56" i="1"/>
  <c r="U57" i="1"/>
  <c r="V30" i="1"/>
  <c r="V38" i="1"/>
  <c r="V47" i="1"/>
  <c r="V53" i="1"/>
  <c r="V59" i="1"/>
  <c r="V64" i="1"/>
  <c r="W64" i="1" s="1"/>
  <c r="Z116" i="1"/>
  <c r="AA116" i="1" s="1"/>
  <c r="Z68" i="1"/>
  <c r="AA68" i="1" s="1"/>
  <c r="W73" i="1"/>
  <c r="W78" i="1"/>
  <c r="W80" i="1"/>
  <c r="W86" i="1"/>
  <c r="W89" i="1"/>
  <c r="W91" i="1"/>
  <c r="Z107" i="1"/>
  <c r="AA107" i="1" s="1"/>
  <c r="Z80" i="1"/>
  <c r="AA80" i="1" s="1"/>
  <c r="Z63" i="1"/>
  <c r="AA63" i="1" s="1"/>
  <c r="Z64" i="1"/>
  <c r="AA64" i="1" s="1"/>
  <c r="Z66" i="1"/>
  <c r="AA66" i="1" s="1"/>
  <c r="Z60" i="1"/>
  <c r="AA60" i="1" s="1"/>
  <c r="Z15" i="1"/>
  <c r="AA15" i="1" s="1"/>
  <c r="Z19" i="1"/>
  <c r="AA19" i="1" s="1"/>
  <c r="Z52" i="1"/>
  <c r="AA52" i="1" s="1"/>
  <c r="Z89" i="1"/>
  <c r="AA89" i="1" s="1"/>
  <c r="Z91" i="1"/>
  <c r="AA91" i="1" s="1"/>
  <c r="W9" i="1"/>
  <c r="W45" i="1"/>
  <c r="W98" i="1"/>
  <c r="Z72" i="1"/>
  <c r="AA72" i="1" s="1"/>
  <c r="Z93" i="1"/>
  <c r="AA93" i="1" s="1"/>
  <c r="W104" i="1"/>
  <c r="Z50" i="1"/>
  <c r="AA50" i="1" s="1"/>
  <c r="Z82" i="1"/>
  <c r="AA82" i="1" s="1"/>
  <c r="Z65" i="1"/>
  <c r="AA65" i="1" s="1"/>
  <c r="Z59" i="1"/>
  <c r="AA59" i="1" s="1"/>
  <c r="Z83" i="1"/>
  <c r="AA83" i="1" s="1"/>
  <c r="Z101" i="1"/>
  <c r="AA101" i="1" s="1"/>
  <c r="Z54" i="1"/>
  <c r="AA54" i="1" s="1"/>
  <c r="Z56" i="1"/>
  <c r="AA56" i="1" s="1"/>
  <c r="Z58" i="1"/>
  <c r="AA58" i="1" s="1"/>
  <c r="Z62" i="1"/>
  <c r="AA62" i="1" s="1"/>
  <c r="Z79" i="1"/>
  <c r="AA79" i="1" s="1"/>
  <c r="Z111" i="1"/>
  <c r="AA111" i="1" s="1"/>
  <c r="Z42" i="1"/>
  <c r="AA42" i="1" s="1"/>
  <c r="Z4" i="1"/>
  <c r="AA4" i="1" s="1"/>
  <c r="W77" i="1"/>
  <c r="Z78" i="1"/>
  <c r="AA78" i="1" s="1"/>
  <c r="Z99" i="1"/>
  <c r="AA99" i="1" s="1"/>
  <c r="Z112" i="1"/>
  <c r="AA112" i="1" s="1"/>
  <c r="Z36" i="1"/>
  <c r="AA36" i="1" s="1"/>
  <c r="Z55" i="1"/>
  <c r="AA55" i="1" s="1"/>
  <c r="Z103" i="1"/>
  <c r="AA103" i="1" s="1"/>
  <c r="Z114" i="1"/>
  <c r="AA114" i="1" s="1"/>
  <c r="Z23" i="1"/>
  <c r="AA23" i="1" s="1"/>
  <c r="W74" i="1"/>
  <c r="Z47" i="1"/>
  <c r="AA47" i="1" s="1"/>
  <c r="Z94" i="1"/>
  <c r="AA94" i="1" s="1"/>
  <c r="Z34" i="1"/>
  <c r="AA34" i="1" s="1"/>
  <c r="Q69" i="1"/>
  <c r="Z92" i="1"/>
  <c r="AA92" i="1" s="1"/>
  <c r="Z10" i="1"/>
  <c r="AA10" i="1" s="1"/>
  <c r="Z24" i="1"/>
  <c r="AA24" i="1" s="1"/>
  <c r="W85" i="1"/>
  <c r="U101" i="1"/>
  <c r="W101" i="1" s="1"/>
  <c r="V108" i="1"/>
  <c r="R108" i="1" s="1"/>
  <c r="R122" i="1" s="1"/>
  <c r="Z87" i="1"/>
  <c r="AA87" i="1" s="1"/>
  <c r="U82" i="1"/>
  <c r="W82" i="1" s="1"/>
  <c r="W116" i="1"/>
  <c r="U50" i="1"/>
  <c r="U35" i="1"/>
  <c r="U68" i="1"/>
  <c r="W68" i="1" s="1"/>
  <c r="W96" i="1"/>
  <c r="U65" i="1"/>
  <c r="W111" i="1"/>
  <c r="U8" i="1"/>
  <c r="W79" i="1"/>
  <c r="W105" i="1"/>
  <c r="W4" i="1"/>
  <c r="W107" i="1"/>
  <c r="W16" i="1"/>
  <c r="U20" i="1"/>
  <c r="U109" i="1"/>
  <c r="W109" i="1" s="1"/>
  <c r="S109" i="1" s="1"/>
  <c r="Y109" i="1" s="1"/>
  <c r="U10" i="1"/>
  <c r="U115" i="1"/>
  <c r="W115" i="1" s="1"/>
  <c r="U28" i="1"/>
  <c r="U25" i="1"/>
  <c r="U84" i="1"/>
  <c r="W84" i="1" s="1"/>
  <c r="Y69" i="1"/>
  <c r="V44" i="1"/>
  <c r="W44" i="1" s="1"/>
  <c r="U110" i="1"/>
  <c r="W110" i="1" s="1"/>
  <c r="S110" i="1" s="1"/>
  <c r="Y110" i="1" s="1"/>
  <c r="Z18" i="1"/>
  <c r="AA18" i="1" s="1"/>
  <c r="W99" i="1"/>
  <c r="X110" i="1"/>
  <c r="U22" i="1"/>
  <c r="U93" i="1"/>
  <c r="W93" i="1" s="1"/>
  <c r="U102" i="1"/>
  <c r="W102" i="1" s="1"/>
  <c r="V106" i="1"/>
  <c r="W106" i="1" s="1"/>
  <c r="V17" i="1"/>
  <c r="W17" i="1" s="1"/>
  <c r="U59" i="1"/>
  <c r="X69" i="1"/>
  <c r="V97" i="1"/>
  <c r="W97" i="1" s="1"/>
  <c r="V103" i="1"/>
  <c r="W103" i="1" s="1"/>
  <c r="Z14" i="1"/>
  <c r="AA14" i="1" s="1"/>
  <c r="U40" i="1"/>
  <c r="W40" i="1" s="1"/>
  <c r="Z61" i="1"/>
  <c r="AA61" i="1" s="1"/>
  <c r="W87" i="1"/>
  <c r="Z88" i="1"/>
  <c r="AA88" i="1" s="1"/>
  <c r="U92" i="1"/>
  <c r="W92" i="1" s="1"/>
  <c r="Z98" i="1"/>
  <c r="AA98" i="1" s="1"/>
  <c r="V62" i="1"/>
  <c r="Z16" i="1"/>
  <c r="AA16" i="1" s="1"/>
  <c r="Z49" i="1"/>
  <c r="AA49" i="1" s="1"/>
  <c r="V66" i="1"/>
  <c r="W66" i="1" s="1"/>
  <c r="U67" i="1"/>
  <c r="W67" i="1" s="1"/>
  <c r="U76" i="1"/>
  <c r="W76" i="1" s="1"/>
  <c r="X109" i="1"/>
  <c r="V112" i="1"/>
  <c r="W112" i="1" s="1"/>
  <c r="V114" i="1"/>
  <c r="W114" i="1" s="1"/>
  <c r="U47" i="1"/>
  <c r="V72" i="1"/>
  <c r="W81" i="1"/>
  <c r="U51" i="1"/>
  <c r="T69" i="1"/>
  <c r="Z43" i="1"/>
  <c r="AA43" i="1" s="1"/>
  <c r="U88" i="1"/>
  <c r="W88" i="1" s="1"/>
  <c r="U58" i="1"/>
  <c r="Z67" i="1"/>
  <c r="AA67" i="1" s="1"/>
  <c r="Z76" i="1"/>
  <c r="AA76" i="1" s="1"/>
  <c r="Z86" i="1"/>
  <c r="AA86" i="1" s="1"/>
  <c r="W90" i="1"/>
  <c r="Z96" i="1"/>
  <c r="AA96" i="1" s="1"/>
  <c r="U100" i="1"/>
  <c r="W100" i="1" s="1"/>
  <c r="Z105" i="1"/>
  <c r="AA105" i="1" s="1"/>
  <c r="U13" i="1"/>
  <c r="U23" i="1"/>
  <c r="W23" i="1" s="1"/>
  <c r="U42" i="1"/>
  <c r="U52" i="1"/>
  <c r="U60" i="1"/>
  <c r="U72" i="1"/>
  <c r="U83" i="1"/>
  <c r="W83" i="1" s="1"/>
  <c r="U94" i="1"/>
  <c r="W94" i="1" s="1"/>
  <c r="U15" i="1"/>
  <c r="W15" i="1" s="1"/>
  <c r="U26" i="1"/>
  <c r="U54" i="1"/>
  <c r="AA75" i="1" l="1"/>
  <c r="W12" i="1"/>
  <c r="W14" i="1"/>
  <c r="W10" i="1"/>
  <c r="W19" i="1"/>
  <c r="V75" i="1"/>
  <c r="W13" i="1"/>
  <c r="W21" i="1"/>
  <c r="W36" i="1"/>
  <c r="W8" i="1"/>
  <c r="W48" i="1"/>
  <c r="W46" i="1"/>
  <c r="W62" i="1"/>
  <c r="W37" i="1"/>
  <c r="W30" i="1"/>
  <c r="W38" i="1"/>
  <c r="W43" i="1"/>
  <c r="W60" i="1"/>
  <c r="W25" i="1"/>
  <c r="W34" i="1"/>
  <c r="W26" i="1"/>
  <c r="W53" i="1"/>
  <c r="W35" i="1"/>
  <c r="W27" i="1"/>
  <c r="W31" i="1"/>
  <c r="W61" i="1"/>
  <c r="W59" i="1"/>
  <c r="W42" i="1"/>
  <c r="W32" i="1"/>
  <c r="W39" i="1"/>
  <c r="W52" i="1"/>
  <c r="W24" i="1"/>
  <c r="W57" i="1"/>
  <c r="W65" i="1"/>
  <c r="W50" i="1"/>
  <c r="W51" i="1"/>
  <c r="W22" i="1"/>
  <c r="W56" i="1"/>
  <c r="W49" i="1"/>
  <c r="W41" i="1"/>
  <c r="W58" i="1"/>
  <c r="W47" i="1"/>
  <c r="W63" i="1"/>
  <c r="W20" i="1"/>
  <c r="W29" i="1"/>
  <c r="W54" i="1"/>
  <c r="W28" i="1"/>
  <c r="X108" i="1"/>
  <c r="X122" i="1" s="1"/>
  <c r="Z110" i="1"/>
  <c r="AA110" i="1" s="1"/>
  <c r="W108" i="1"/>
  <c r="S108" i="1" s="1"/>
  <c r="S122" i="1" s="1"/>
  <c r="Z109" i="1"/>
  <c r="AA109" i="1" s="1"/>
  <c r="T109" i="1"/>
  <c r="Z69" i="1"/>
  <c r="AA69" i="1"/>
  <c r="W72" i="1"/>
  <c r="U69" i="1"/>
  <c r="V69" i="1"/>
  <c r="T110" i="1"/>
  <c r="W75" i="1" l="1"/>
  <c r="W122" i="1" s="1"/>
  <c r="V122" i="1"/>
  <c r="W69" i="1"/>
  <c r="T108" i="1"/>
  <c r="T122" i="1" s="1"/>
  <c r="Y108" i="1"/>
  <c r="Y122" i="1" s="1"/>
  <c r="Z108" i="1" l="1"/>
  <c r="Z122" i="1" s="1"/>
  <c r="AA108" i="1" l="1"/>
  <c r="AA122" i="1" s="1"/>
</calcChain>
</file>

<file path=xl/sharedStrings.xml><?xml version="1.0" encoding="utf-8"?>
<sst xmlns="http://schemas.openxmlformats.org/spreadsheetml/2006/main" count="995" uniqueCount="362">
  <si>
    <t xml:space="preserve"> </t>
  </si>
  <si>
    <t xml:space="preserve">                     </t>
  </si>
  <si>
    <t xml:space="preserve">                                                                                                          </t>
  </si>
  <si>
    <t xml:space="preserve">                            </t>
  </si>
  <si>
    <t>Stand per 31 december 2024</t>
  </si>
  <si>
    <t>Stand per 1 januari 2024</t>
  </si>
  <si>
    <t>Indexering per 1 januari 2025:</t>
  </si>
  <si>
    <t>Mutaties termijn 1 januari 2024/2025:</t>
  </si>
  <si>
    <t>Adres:</t>
  </si>
  <si>
    <t>No.</t>
  </si>
  <si>
    <t>Plaats</t>
  </si>
  <si>
    <t>Bestemming</t>
  </si>
  <si>
    <t>Gebruik</t>
  </si>
  <si>
    <t>Opmerkingen</t>
  </si>
  <si>
    <t>Bouwaard</t>
  </si>
  <si>
    <t>Getaxeerd gebouw</t>
  </si>
  <si>
    <t>Getaxeerd inventaris</t>
  </si>
  <si>
    <t>Inclusief fundering</t>
  </si>
  <si>
    <t>Inclusief BTW</t>
  </si>
  <si>
    <t>Gebouwen:</t>
  </si>
  <si>
    <t>Inventaris:</t>
  </si>
  <si>
    <t>Totaal</t>
  </si>
  <si>
    <t>Premieverr. 50%</t>
  </si>
  <si>
    <t>Gemeentelijk Bezit:</t>
  </si>
  <si>
    <t>Brouwersgracht</t>
  </si>
  <si>
    <t>Veenendaal</t>
  </si>
  <si>
    <t>Overige</t>
  </si>
  <si>
    <t>Fietsenstalling</t>
  </si>
  <si>
    <t>steen/hard</t>
  </si>
  <si>
    <t>n.v.t.</t>
  </si>
  <si>
    <t>n</t>
  </si>
  <si>
    <t xml:space="preserve">De Smalle Zijde </t>
  </si>
  <si>
    <t>1 B</t>
  </si>
  <si>
    <t>Productielocatie voor staalproducten</t>
  </si>
  <si>
    <t>Wordt naar verwachting eind 2025 gesloopt</t>
  </si>
  <si>
    <t xml:space="preserve">staal/steen </t>
  </si>
  <si>
    <t>Industrielaan</t>
  </si>
  <si>
    <t>Brandweerkazerne incl. installaties, batterijopslag, hekwerken, slagbomen etc.</t>
  </si>
  <si>
    <t>Nieuw gebouw. Opgeleverd per 31-3-2025</t>
  </si>
  <si>
    <t>j</t>
  </si>
  <si>
    <t xml:space="preserve">             </t>
  </si>
  <si>
    <t>Kanaalweg</t>
  </si>
  <si>
    <t>WKD huisje (warmte-koude-systeem) klimaatinstallatie</t>
  </si>
  <si>
    <t>Steen/hout</t>
  </si>
  <si>
    <t xml:space="preserve">                      </t>
  </si>
  <si>
    <t>Karel Fabritiusstraat</t>
  </si>
  <si>
    <t>Kees Stipplein</t>
  </si>
  <si>
    <t>Kerkewijk</t>
  </si>
  <si>
    <t>Gebouw dienende tot theater Lampegiet, zalencentrum en cafe/restaurant</t>
  </si>
  <si>
    <t>Munnikenweg</t>
  </si>
  <si>
    <t>Rouwcentrum de Munnikenhof, begraafplaats met aula, kantoor, werkplaats, stalling en columbarium</t>
  </si>
  <si>
    <t xml:space="preserve">Nijverheidslaan </t>
  </si>
  <si>
    <t>Panhuis</t>
  </si>
  <si>
    <t>Schaft gelegenheid team Wijkservice</t>
  </si>
  <si>
    <t>hout/staal</t>
  </si>
  <si>
    <t>Pomphuis (noord van nr 82, gebouw binnen hekwerk)</t>
  </si>
  <si>
    <t xml:space="preserve">Prins Willem-Alexanderpark </t>
  </si>
  <si>
    <t xml:space="preserve">               </t>
  </si>
  <si>
    <t>Raadhuisplein</t>
  </si>
  <si>
    <t>Gemeentehuis (inclusief kelder), ruime atrium, trouw-en raadzaal, kantoorruimten, zonnepanelen (zie voor parkeergarage onder parkeren), en koelunit (twv 100.000,00)</t>
  </si>
  <si>
    <t>Transformatorstraat</t>
  </si>
  <si>
    <t>Gebouw en installaties team Wijkservice (gemeente) en oefenlocatie Brandweer</t>
  </si>
  <si>
    <t>Eigendom gedeelte Gemeente Veenendaal/team Wijkservice 23%. Zonnepanelen (akte recht van opstal met IW4) SCIOS scope 12 inspecties zonmnepanelen 1300 stuks volgt</t>
  </si>
  <si>
    <t>Beton/steen met stalen sandwich panelen</t>
  </si>
  <si>
    <t>Nieuw gebouw m.i.v. 17 april 2023.</t>
  </si>
  <si>
    <t>Gebouw en installaties, IW4 assemblage en verpakken van food- en non-food producten</t>
  </si>
  <si>
    <t>Eigendom gedeelte IW4 77%</t>
  </si>
  <si>
    <t>Verlaat</t>
  </si>
  <si>
    <t>Inventaris De Twyn (CJG), maatschappelijke activiteiten</t>
  </si>
  <si>
    <t xml:space="preserve">                                                                                                                   </t>
  </si>
  <si>
    <t>Ronde Erf</t>
  </si>
  <si>
    <t>Panden voor verkoop</t>
  </si>
  <si>
    <t>voorheen school</t>
  </si>
  <si>
    <t>Pand is verkocht maar nog niet notarieel geleverd, voorlopig nog verzekeren</t>
  </si>
  <si>
    <t>t Kofschip</t>
  </si>
  <si>
    <t>Boerenzwaluw</t>
  </si>
  <si>
    <t>Multifunctionele</t>
  </si>
  <si>
    <t>IKC De Zwaluw (Integraal Kind Centrum)</t>
  </si>
  <si>
    <t>De Tinneweide</t>
  </si>
  <si>
    <t>144A</t>
  </si>
  <si>
    <t>hout/aluminium/ hard</t>
  </si>
  <si>
    <t xml:space="preserve">  </t>
  </si>
  <si>
    <t>Gilbert van Schoonbekestraat</t>
  </si>
  <si>
    <t>Multifunctioneel gebouw</t>
  </si>
  <si>
    <t>Spiesheem</t>
  </si>
  <si>
    <t>Beton/houten glasvliesgevel en metselwerk</t>
  </si>
  <si>
    <t>Peuterspeelzalen/ kinderopvang/speel-o-theek</t>
  </si>
  <si>
    <t>Speel-o-theek De Bolderwagen</t>
  </si>
  <si>
    <t>Dr. Colijnstraat</t>
  </si>
  <si>
    <t>Buurthuizen</t>
  </si>
  <si>
    <t>Molenstraat</t>
  </si>
  <si>
    <t>2a</t>
  </si>
  <si>
    <t>Buurthuis Wijkvereniging Sam Sam</t>
  </si>
  <si>
    <t>Zonnebloemstraat</t>
  </si>
  <si>
    <t>Buurthuis 't Turfke</t>
  </si>
  <si>
    <t xml:space="preserve">        </t>
  </si>
  <si>
    <t>Zuiderkruis</t>
  </si>
  <si>
    <t>Buurthuis de Driehoek</t>
  </si>
  <si>
    <t>Woningen</t>
  </si>
  <si>
    <t>Dijkstraat</t>
  </si>
  <si>
    <t>Mulderslaan</t>
  </si>
  <si>
    <t>3A</t>
  </si>
  <si>
    <t>Atelier bij woning</t>
  </si>
  <si>
    <t>A van Ostadelaan</t>
  </si>
  <si>
    <t>Unit aan woning (WMO)</t>
  </si>
  <si>
    <t>kunststof</t>
  </si>
  <si>
    <t>Govert Flinckstraat</t>
  </si>
  <si>
    <t>Korte Dreef</t>
  </si>
  <si>
    <t>Pelikaanstraat</t>
  </si>
  <si>
    <t>Verlengde Sportlaan</t>
  </si>
  <si>
    <t>Sportservice Veenendaal</t>
  </si>
  <si>
    <t>Spitsbergerweg</t>
  </si>
  <si>
    <t>48a / 50</t>
  </si>
  <si>
    <t xml:space="preserve">Berging materiaal sportstichting (Sportpark Spitsbergen) </t>
  </si>
  <si>
    <t>Goudmos</t>
  </si>
  <si>
    <t>Gymzaal</t>
  </si>
  <si>
    <t xml:space="preserve">Gouverneurslaan </t>
  </si>
  <si>
    <t xml:space="preserve">Gymzaal  </t>
  </si>
  <si>
    <t>Langelaar</t>
  </si>
  <si>
    <t xml:space="preserve">Larikslaan </t>
  </si>
  <si>
    <t>1b</t>
  </si>
  <si>
    <t xml:space="preserve">t Kofschip </t>
  </si>
  <si>
    <t>Zoete Inval</t>
  </si>
  <si>
    <t>10a</t>
  </si>
  <si>
    <t>Binnenronde</t>
  </si>
  <si>
    <t>steen/hard/hout incl. fundamenten</t>
  </si>
  <si>
    <t>Duivenwal west</t>
  </si>
  <si>
    <t>Sportlaan</t>
  </si>
  <si>
    <t>5a</t>
  </si>
  <si>
    <t>Gymzaal de Vallei</t>
  </si>
  <si>
    <t xml:space="preserve">Sportlaan </t>
  </si>
  <si>
    <t xml:space="preserve">Sporthal de Vallei </t>
  </si>
  <si>
    <t>steen/hard/staal</t>
  </si>
  <si>
    <t xml:space="preserve">Veenslag </t>
  </si>
  <si>
    <t>Sporthal West</t>
  </si>
  <si>
    <t>Zwembad de Vallei + huurdersbelang/opstal waaronder een waterglijbaan en een midgetgolfbaan + inventaris, waaronder de LED-verlichting en de apparaten gebruik tbv het terreinbeheer en zonnepanelen</t>
  </si>
  <si>
    <t xml:space="preserve">Hoofdstraat/Tuinstraat </t>
  </si>
  <si>
    <t>76A</t>
  </si>
  <si>
    <t>Monumenten</t>
  </si>
  <si>
    <t>Bernard van Kreelpoort/Rijkoompje</t>
  </si>
  <si>
    <t>Diverse adressen</t>
  </si>
  <si>
    <t>Straatparkeren (ticketautomaten aanwezig op straat)</t>
  </si>
  <si>
    <t xml:space="preserve">J.G. Sandbrinkstraat </t>
  </si>
  <si>
    <t>Parkeergarage onder gemeentehuis met technische ruimte (getaxeerd op rapport van gemeentehuis)</t>
  </si>
  <si>
    <t xml:space="preserve">Apparatuur Parkeergarage Gemeentehuis </t>
  </si>
  <si>
    <t>Apparatuur Parkeerterrein Duivenweide</t>
  </si>
  <si>
    <t xml:space="preserve">Kerkewijk </t>
  </si>
  <si>
    <t>Parkeergarage  Duivenweide incl. toegangssysteem</t>
  </si>
  <si>
    <t>12a</t>
  </si>
  <si>
    <t xml:space="preserve">Apparatuur Arie van Hensbergen garage </t>
  </si>
  <si>
    <t>Wolweg</t>
  </si>
  <si>
    <t xml:space="preserve">Apparatuur Parkeergarage Tricotage </t>
  </si>
  <si>
    <t xml:space="preserve">Apparatuur Meldkamer Veenendaal </t>
  </si>
  <si>
    <t>Laan der Techniek</t>
  </si>
  <si>
    <t>Opslag van interieurelementen</t>
  </si>
  <si>
    <t>Staal/steen</t>
  </si>
  <si>
    <t>Industrie in gebruik door Docomar</t>
  </si>
  <si>
    <t>In bezit sinds 5 april 2024</t>
  </si>
  <si>
    <t>Bitumen en pannendakbedekking, gemetselde gevel in spouw, deels houten en deels aluminium kozijnen voorzien van dubbele beglazing (deels HR), beton en houten vloeren</t>
  </si>
  <si>
    <t xml:space="preserve">Veenendaal </t>
  </si>
  <si>
    <t>IKC Het Meesterwerk (Integraal Kind Centrum)</t>
  </si>
  <si>
    <t>Staalconstructie met (beton) kanaalplaatvloeren, binnenspouwbladen houtskeletbouw, buitengevel metselwerk met kunstofkozijnen en enkele houten (entree) kozijnen</t>
  </si>
  <si>
    <t>Achterstraatje</t>
  </si>
  <si>
    <t>Metselwerk. Traditioneel gebouwd. Plat dak gedekt met een bitumineuze dakbedekking. Aluminium kozijnen. HR++ beglazing.</t>
  </si>
  <si>
    <t>De Gemeente huurt dit pand voor Trefpunt Duurzaam/Energieloket</t>
  </si>
  <si>
    <t>Volgens overzichten. Zie tabbladen Brouwersgracht 251 opstal en inventaris. Het deel opstal is huurdersbelang.</t>
  </si>
  <si>
    <t>Huidige bewoner krijgt het recht van voortgezet gebruik tot uiterlijk 1 januari 2026</t>
  </si>
  <si>
    <t>In bezit sinds 9 april 2025</t>
  </si>
  <si>
    <t>Steen/hard</t>
  </si>
  <si>
    <t>In bezit sinds 2 juni 2025</t>
  </si>
  <si>
    <t>Combinatie van steen, hout</t>
  </si>
  <si>
    <t xml:space="preserve">Rembrandtlaan </t>
  </si>
  <si>
    <t>Opdracht plaatsing 11-6-2025</t>
  </si>
  <si>
    <t>Reserve</t>
  </si>
  <si>
    <t>Totaal Gemeentelijk Bezit:</t>
  </si>
  <si>
    <t>Primair Onderwijs:</t>
  </si>
  <si>
    <t>Basisschool De Plantage</t>
  </si>
  <si>
    <t>CorDeo scholengroep</t>
  </si>
  <si>
    <t>David Tenierslaan</t>
  </si>
  <si>
    <t>De Blink, speciaal onderwijs en zonnepanelen</t>
  </si>
  <si>
    <t>De Onderwijsspecialisten</t>
  </si>
  <si>
    <t>De Sterke Arm</t>
  </si>
  <si>
    <t>De Blink, speciaal onderwijs</t>
  </si>
  <si>
    <t xml:space="preserve">De Fuikenweide </t>
  </si>
  <si>
    <t>Onderwijsgroep GAVE</t>
  </si>
  <si>
    <t>Koninginnelaan</t>
  </si>
  <si>
    <t>Basisschool Rehobothschool</t>
  </si>
  <si>
    <t xml:space="preserve">Patrimoniumlaan </t>
  </si>
  <si>
    <t>Prins Willem Alexanderpark</t>
  </si>
  <si>
    <t>Basisschool De Bron</t>
  </si>
  <si>
    <t xml:space="preserve">Willem Dreeshof </t>
  </si>
  <si>
    <t>Componistensingel</t>
  </si>
  <si>
    <t>Basisschool De Grondtoon</t>
  </si>
  <si>
    <t>Stichting CPOV</t>
  </si>
  <si>
    <t xml:space="preserve">De Reede </t>
  </si>
  <si>
    <t>Basisschool Het Baken II + noodlokalen</t>
  </si>
  <si>
    <t>Gerard Terborchstraat</t>
  </si>
  <si>
    <t>Basisschool De Schakel</t>
  </si>
  <si>
    <t>1a</t>
  </si>
  <si>
    <t>Basisschool De Ceder + noodgebouw (ook Boslaan 34a)</t>
  </si>
  <si>
    <t>Margaretha Turnorlaan</t>
  </si>
  <si>
    <t>Basisschool de Burcht</t>
  </si>
  <si>
    <t>Prins Willem-Alexanderpark</t>
  </si>
  <si>
    <t>Basisschool Alex</t>
  </si>
  <si>
    <t xml:space="preserve">Ronde Erf </t>
  </si>
  <si>
    <t>2 4</t>
  </si>
  <si>
    <t>Basisschool Het Erf</t>
  </si>
  <si>
    <t>Ruiterijweg</t>
  </si>
  <si>
    <t>beton/beton</t>
  </si>
  <si>
    <t>Basisschool Tamim</t>
  </si>
  <si>
    <t>Basisschool Het Baken I</t>
  </si>
  <si>
    <t xml:space="preserve">Tweespan </t>
  </si>
  <si>
    <t>Vendelseweg</t>
  </si>
  <si>
    <t>Basisschool Max en zonnepanelen</t>
  </si>
  <si>
    <t>Basisschool De Windroos, speciaal onderwijs</t>
  </si>
  <si>
    <t>Willem Barentszstraat</t>
  </si>
  <si>
    <t xml:space="preserve">Basisschool CP van Leersumschool </t>
  </si>
  <si>
    <t>Stichting Gewoon Speciaal Onderwijs</t>
  </si>
  <si>
    <t xml:space="preserve">steen/hard </t>
  </si>
  <si>
    <t>Montessori school aan de Basis en zonnepanelen</t>
  </si>
  <si>
    <t>Stichting Openbaar Onderwijs Rijn- en Heuvelland</t>
  </si>
  <si>
    <t>De Bongerd</t>
  </si>
  <si>
    <t>3</t>
  </si>
  <si>
    <t>Basisschool Dr. C Steenblok</t>
  </si>
  <si>
    <t>Stichting tot het verstrekken van basisonderwijs op gereformeerde grondslag</t>
  </si>
  <si>
    <t>Basisschool Johannes Calvijnschool</t>
  </si>
  <si>
    <t>Vereniging tot het verstrekken van schoolonderwijs op reformatorische grondslag</t>
  </si>
  <si>
    <t>Geerseweg</t>
  </si>
  <si>
    <t>Totaal Primair Onderwijs:</t>
  </si>
  <si>
    <t>Voortgezet Onderwijs:</t>
  </si>
  <si>
    <t>Christelijke Lyceum met gymzaal en zonnepanelen</t>
  </si>
  <si>
    <t>Rembrandtlaan</t>
  </si>
  <si>
    <t>Rembrandtcollege, Rembrandt Pleintheater, sporthal en zonnepanelen</t>
  </si>
  <si>
    <t>11-13</t>
  </si>
  <si>
    <t>Het Perron (VMBO/MBO)</t>
  </si>
  <si>
    <t>Vondellaan</t>
  </si>
  <si>
    <t>Ichthus College met gymzaal en zonnepanelen</t>
  </si>
  <si>
    <t>Totaal Voortgezet Onderwijs:</t>
  </si>
  <si>
    <t>Huurdersbelang:</t>
  </si>
  <si>
    <t>premier risque en heeft betrekking op alle door de gemeente Veenendaal gebruikte adressen</t>
  </si>
  <si>
    <t>Eindtotaal:</t>
  </si>
  <si>
    <t>Opstal</t>
  </si>
  <si>
    <t>Stuks</t>
  </si>
  <si>
    <t>Waarde p/s</t>
  </si>
  <si>
    <t>Exclusief BTW</t>
  </si>
  <si>
    <t>Totale waarde inclusief BTW</t>
  </si>
  <si>
    <t>Verwarming &amp; ventilatie</t>
  </si>
  <si>
    <t>Warmtepomp &amp; ventilatiesysteem</t>
  </si>
  <si>
    <t>Muurdoorvoer t.b.v. 
warmtepomp &amp; ventilatie</t>
  </si>
  <si>
    <t>Timmerwerkzaamheden</t>
  </si>
  <si>
    <t>Bouw vergaderruimte, toilet, pantry, entresol en aanbrengen deuren en plinten</t>
  </si>
  <si>
    <t xml:space="preserve">Muur entresol </t>
  </si>
  <si>
    <t>Balustrade</t>
  </si>
  <si>
    <t xml:space="preserve">Voorzetwand ingang </t>
  </si>
  <si>
    <t>Pantry</t>
  </si>
  <si>
    <t>Gehele pantry 
inclusief kasten, aanrechtblad, 
Koelkast, wastafel, vaatwasser en  boiler</t>
  </si>
  <si>
    <t>Verlichting + elektra</t>
  </si>
  <si>
    <t>Realisatie Electra 
en databekabeling (basis) + 2 vloerpot</t>
  </si>
  <si>
    <t xml:space="preserve">Verlichting punten 
hangkabel + dimmers </t>
  </si>
  <si>
    <t>Keuken aansluitingen, 
data en aanvullend</t>
  </si>
  <si>
    <t>Vloerpotten en 
aanvullend electra werk</t>
  </si>
  <si>
    <t>Aanvullende inbouwdozen</t>
  </si>
  <si>
    <t>Datapunten plafond + serverkast</t>
  </si>
  <si>
    <t>Extra lamp entresol</t>
  </si>
  <si>
    <t>Stucwerk</t>
  </si>
  <si>
    <t xml:space="preserve">Leemstucwerk </t>
  </si>
  <si>
    <t>Overig stucwerk</t>
  </si>
  <si>
    <t>Vloer</t>
  </si>
  <si>
    <t xml:space="preserve">Cementdekvloer + vloerverwarming </t>
  </si>
  <si>
    <t>Egaliseren</t>
  </si>
  <si>
    <t>Overige verbouw</t>
  </si>
  <si>
    <t>Frame, beglazing en deur vergaderuimte</t>
  </si>
  <si>
    <t>Akoustisch spuitplafond</t>
  </si>
  <si>
    <t xml:space="preserve">Akoustisch e spuitrand ivm kanalisatie </t>
  </si>
  <si>
    <t>Verzorgen Riool en wateraansluiting t.b.v. Pantry</t>
  </si>
  <si>
    <t>Vaste trap</t>
  </si>
  <si>
    <t>Totaal exclusief BTW</t>
  </si>
  <si>
    <t>Totaal inclusief BTW</t>
  </si>
  <si>
    <t>Inboedel</t>
  </si>
  <si>
    <t>Totale waarde exclusief BTW</t>
  </si>
  <si>
    <t>Omschrijving</t>
  </si>
  <si>
    <t>Spullen gemeente</t>
  </si>
  <si>
    <t>Meubilair en inrichting</t>
  </si>
  <si>
    <t>Room divider</t>
  </si>
  <si>
    <t>Tweedehands (schatting) dus ook geen BTW over betaald</t>
  </si>
  <si>
    <t xml:space="preserve">Stoelen </t>
  </si>
  <si>
    <t>Bureau</t>
  </si>
  <si>
    <t>Bureastoel</t>
  </si>
  <si>
    <t>Vergadertafel</t>
  </si>
  <si>
    <t>kapstok</t>
  </si>
  <si>
    <t>Plantenpotten  + planten</t>
  </si>
  <si>
    <t>Bergkasten</t>
  </si>
  <si>
    <t>Prullenbakken</t>
  </si>
  <si>
    <t>Wandecoratie</t>
  </si>
  <si>
    <t>Vitrinekast</t>
  </si>
  <si>
    <t>Kinderspeelhoek</t>
  </si>
  <si>
    <t>Verhuiskosten + kosten overname meubilair</t>
  </si>
  <si>
    <t>Elektronica</t>
  </si>
  <si>
    <t>ThinkVision 24 inch inclusief dock</t>
  </si>
  <si>
    <t>Nieuw</t>
  </si>
  <si>
    <t>Toetsenbord en muis</t>
  </si>
  <si>
    <t>Logitech MeetUp Video Conference System</t>
  </si>
  <si>
    <t>Sony 65'' Bravia 7 4K QLED XR Mini-LED (2024)</t>
  </si>
  <si>
    <t>draadloze Logitech toetsenbord en muis mk270</t>
  </si>
  <si>
    <t>TV-beugel</t>
  </si>
  <si>
    <t>HP USB-C Dock G5 USB 3.2 Gen 1 (3.1 Gen 1) Type-C</t>
  </si>
  <si>
    <t xml:space="preserve">Diverse Bekabeling </t>
  </si>
  <si>
    <t>Vloerafwerking</t>
  </si>
  <si>
    <t xml:space="preserve">PVC &amp; Tapijt </t>
  </si>
  <si>
    <t xml:space="preserve">Nieuw </t>
  </si>
  <si>
    <t>Verlichting</t>
  </si>
  <si>
    <t xml:space="preserve">Hanglampen </t>
  </si>
  <si>
    <t>Diverse</t>
  </si>
  <si>
    <t>Demomateriaal gemeente klimaatadaptatie</t>
  </si>
  <si>
    <t xml:space="preserve">Demomateriaal gemeente circulariteit </t>
  </si>
  <si>
    <t>Watertafel</t>
  </si>
  <si>
    <t>Spullen Energieloket</t>
  </si>
  <si>
    <t xml:space="preserve">Pc schermen </t>
  </si>
  <si>
    <t>Restwaarde</t>
  </si>
  <si>
    <t>voorraad kleine maatregelen *</t>
  </si>
  <si>
    <t>kasten tafels</t>
  </si>
  <si>
    <t>Stofzuiger</t>
  </si>
  <si>
    <t>Nog aan te schaffen</t>
  </si>
  <si>
    <t>Projectiescherm</t>
  </si>
  <si>
    <t>mockup's gemaakt door renkum</t>
  </si>
  <si>
    <t>koffiezetapparaat en kannen</t>
  </si>
  <si>
    <t>huishoudtrap</t>
  </si>
  <si>
    <t>huishoudtrap klein</t>
  </si>
  <si>
    <t xml:space="preserve">tv scherm etalage </t>
  </si>
  <si>
    <t>wallbox autolader</t>
  </si>
  <si>
    <t>Demo materiaal fabrikant</t>
  </si>
  <si>
    <t>Stapelstoelen</t>
  </si>
  <si>
    <t>Multifunctioneel gebouw Panorama, en zonnepanelen</t>
  </si>
  <si>
    <t>Buurthuis, Buurtcentrum Plein Zuid</t>
  </si>
  <si>
    <t>Oplevering 18 oktober 2024 (Basisschool Juul, Basisschool Patrimonium en Kinderopvang LeV)</t>
  </si>
  <si>
    <t>Inventaris bibliotheek in de Cultuurfabriek</t>
  </si>
  <si>
    <t>IVN Vereniging voor Natuur- en Milieueducatie</t>
  </si>
  <si>
    <t xml:space="preserve">Berging materiaal sportstichting (Sportpark Panhuis) </t>
  </si>
  <si>
    <t>Verlengde Sportlaan 3, alsmede werktuigenberging Verlengde Sportlaan naast 5 (naast DOVO)</t>
  </si>
  <si>
    <t>157 (en 155)</t>
  </si>
  <si>
    <t>Basisschool TOV en zonnepanelen</t>
  </si>
  <si>
    <t>Buurthuis Binnenronde</t>
  </si>
  <si>
    <t>Basisschool 't Speelkwartier</t>
  </si>
  <si>
    <t>De Nederlandse Montessori Vereniging</t>
  </si>
  <si>
    <t>Basisschool De Vuurvlinder, Wereldkidz Achtbaan en kinderopvamg Kind &amp; Co</t>
  </si>
  <si>
    <t>o.a. Basisschool Tamim (CPOV), Wereldkidz Balans en De Bron (onderwijsgroep Gave), Kinderopvang, een sporthal en zonnepanelen</t>
  </si>
  <si>
    <t>Wereldkidz De Vlieger</t>
  </si>
  <si>
    <t xml:space="preserve">Wereldkidz Mozaïek </t>
  </si>
  <si>
    <t xml:space="preserve">Zalencentrum Aller Erf, sportzaal, zalencentrum, horeca, supermarkt.en inventaris sportzaal </t>
  </si>
  <si>
    <t>Primair onderwijs</t>
  </si>
  <si>
    <t>Parkeergarage</t>
  </si>
  <si>
    <t>Parkeerapparatuur</t>
  </si>
  <si>
    <t>Gymzaal (bij school aan de zijde Trommelaar)</t>
  </si>
  <si>
    <t>Vluchtelingenopvang</t>
  </si>
  <si>
    <t xml:space="preserve">Het adres betreft een twee-onder-één-kapwoning. Het andere gedeelte van de twee-onder-één-kapwoning, nr 155 is eveneens in bezit bij de gemeente Veenendaal, hiervoor is geen apart rapport gemaakt. Taxateur heeft beide panden als één geheel meegenomen in deze waardering.
</t>
  </si>
  <si>
    <t>Bewoning door particulier</t>
  </si>
  <si>
    <t>Voortgezet onderwijs</t>
  </si>
  <si>
    <t>Blauwe glijbanen zijn eigendom van Sportservice Veenendaal</t>
  </si>
  <si>
    <t>T/m zomer 2025 De Blink, wordt daarna gesloopt vanwege woningbouw</t>
  </si>
  <si>
    <t>In bezit sinds 3-1-2025</t>
  </si>
  <si>
    <t xml:space="preserve">Markt </t>
  </si>
  <si>
    <t>Objectenoverzicht per juli 2025 Gemeente Veenendaal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</si>
</sst>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EUR]\ * #,##0.00_-;_-[$EUR]\ * #,##0.00\-;_-[$EUR]\ * &quot;-&quot;??_-;_-@_-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8"/>
      <color indexed="8"/>
      <name val="Univers (W1)"/>
      <family val="2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sz val="10"/>
      <color indexed="10"/>
      <name val="Times New Roman"/>
      <family val="1"/>
    </font>
    <font>
      <sz val="8"/>
      <name val="Univers (W1)"/>
    </font>
    <font>
      <b/>
      <i/>
      <sz val="8.1"/>
      <name val="Arial"/>
      <family val="2"/>
    </font>
    <font>
      <sz val="11"/>
      <name val="Aptos Narrow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</font>
    <font>
      <b/>
      <sz val="11"/>
      <name val="Aptos Narrow"/>
      <family val="2"/>
      <scheme val="minor"/>
    </font>
    <font>
      <u val="doubleAccounting"/>
      <sz val="11"/>
      <name val="Aptos Narrow"/>
      <family val="2"/>
      <scheme val="minor"/>
    </font>
    <font>
      <b/>
      <i/>
      <sz val="10"/>
      <color indexed="8"/>
      <name val="Univers (W1)"/>
    </font>
    <font>
      <b/>
      <i/>
      <sz val="16"/>
      <color indexed="8"/>
      <name val="Univers (W1)"/>
      <family val="2"/>
    </font>
    <font>
      <sz val="16"/>
      <color indexed="8"/>
      <name val="Times New Roman"/>
      <family val="1"/>
    </font>
    <font>
      <b/>
      <i/>
      <sz val="16"/>
      <color indexed="8"/>
      <name val="Univers (W1)"/>
    </font>
    <font>
      <b/>
      <i/>
      <sz val="9"/>
      <color indexed="8"/>
      <name val="Univers (W1)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4" fillId="2" borderId="0" xfId="0" applyFont="1" applyFill="1" applyAlignment="1">
      <alignment horizontal="center" vertical="top"/>
    </xf>
    <xf numFmtId="43" fontId="5" fillId="2" borderId="0" xfId="1" applyFont="1" applyFill="1" applyAlignment="1">
      <alignment horizontal="left" vertical="top"/>
    </xf>
    <xf numFmtId="43" fontId="5" fillId="2" borderId="0" xfId="1" applyFont="1" applyFill="1" applyAlignment="1">
      <alignment horizontal="left" vertical="top" wrapText="1"/>
    </xf>
    <xf numFmtId="1" fontId="6" fillId="2" borderId="0" xfId="1" applyNumberFormat="1" applyFont="1" applyFill="1" applyAlignment="1">
      <alignment horizontal="left" vertical="top" wrapText="1"/>
    </xf>
    <xf numFmtId="43" fontId="7" fillId="2" borderId="0" xfId="1" applyFont="1" applyFill="1" applyBorder="1" applyAlignment="1">
      <alignment horizontal="left" vertical="top"/>
    </xf>
    <xf numFmtId="43" fontId="5" fillId="0" borderId="0" xfId="1" applyFont="1" applyAlignment="1">
      <alignment horizontal="left" vertical="top"/>
    </xf>
    <xf numFmtId="43" fontId="7" fillId="0" borderId="0" xfId="1" applyFont="1" applyBorder="1" applyAlignment="1">
      <alignment horizontal="left" vertical="top"/>
    </xf>
    <xf numFmtId="43" fontId="7" fillId="0" borderId="0" xfId="1" applyFont="1" applyAlignment="1">
      <alignment horizontal="left" vertical="top"/>
    </xf>
    <xf numFmtId="43" fontId="4" fillId="0" borderId="0" xfId="1" applyFont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4" fillId="3" borderId="1" xfId="0" applyNumberFormat="1" applyFont="1" applyFill="1" applyBorder="1" applyAlignment="1">
      <alignment horizontal="center" vertical="top"/>
    </xf>
    <xf numFmtId="43" fontId="6" fillId="3" borderId="1" xfId="1" applyFont="1" applyFill="1" applyBorder="1" applyAlignment="1">
      <alignment horizontal="left" vertical="top"/>
    </xf>
    <xf numFmtId="43" fontId="6" fillId="3" borderId="1" xfId="1" applyFont="1" applyFill="1" applyBorder="1" applyAlignment="1">
      <alignment horizontal="left" vertical="top" wrapText="1"/>
    </xf>
    <xf numFmtId="1" fontId="6" fillId="3" borderId="1" xfId="1" applyNumberFormat="1" applyFont="1" applyFill="1" applyBorder="1" applyAlignment="1">
      <alignment horizontal="left" vertical="top" wrapText="1"/>
    </xf>
    <xf numFmtId="43" fontId="10" fillId="2" borderId="6" xfId="1" applyFont="1" applyFill="1" applyBorder="1" applyAlignment="1">
      <alignment horizontal="left" vertical="top" wrapText="1"/>
    </xf>
    <xf numFmtId="43" fontId="10" fillId="2" borderId="5" xfId="1" applyFont="1" applyFill="1" applyBorder="1" applyAlignment="1">
      <alignment horizontal="left" vertical="top" wrapText="1"/>
    </xf>
    <xf numFmtId="43" fontId="10" fillId="2" borderId="7" xfId="1" applyFont="1" applyFill="1" applyBorder="1" applyAlignment="1">
      <alignment horizontal="left" vertical="top" wrapText="1"/>
    </xf>
    <xf numFmtId="43" fontId="4" fillId="0" borderId="0" xfId="1" applyFont="1" applyAlignment="1">
      <alignment horizontal="left" vertical="top" wrapText="1"/>
    </xf>
    <xf numFmtId="4" fontId="10" fillId="0" borderId="8" xfId="1" applyNumberFormat="1" applyFont="1" applyFill="1" applyBorder="1" applyAlignment="1" applyProtection="1">
      <alignment horizontal="left" vertical="top"/>
      <protection locked="0"/>
    </xf>
    <xf numFmtId="1" fontId="10" fillId="0" borderId="8" xfId="1" applyNumberFormat="1" applyFont="1" applyFill="1" applyBorder="1" applyAlignment="1" applyProtection="1">
      <alignment horizontal="center" vertical="top"/>
      <protection locked="0"/>
    </xf>
    <xf numFmtId="4" fontId="10" fillId="0" borderId="8" xfId="1" applyNumberFormat="1" applyFont="1" applyFill="1" applyBorder="1" applyAlignment="1" applyProtection="1">
      <alignment horizontal="center" vertical="top"/>
      <protection locked="0"/>
    </xf>
    <xf numFmtId="43" fontId="10" fillId="0" borderId="9" xfId="1" applyFont="1" applyFill="1" applyBorder="1" applyAlignment="1" applyProtection="1">
      <alignment horizontal="left" vertical="top" wrapText="1"/>
      <protection locked="0"/>
    </xf>
    <xf numFmtId="43" fontId="10" fillId="0" borderId="8" xfId="1" applyFont="1" applyFill="1" applyBorder="1" applyAlignment="1" applyProtection="1">
      <alignment horizontal="left" vertical="top" wrapText="1"/>
      <protection locked="0"/>
    </xf>
    <xf numFmtId="43" fontId="10" fillId="0" borderId="10" xfId="1" applyFont="1" applyFill="1" applyBorder="1" applyAlignment="1">
      <alignment horizontal="left" vertical="top" wrapText="1"/>
    </xf>
    <xf numFmtId="43" fontId="10" fillId="0" borderId="9" xfId="1" applyFont="1" applyFill="1" applyBorder="1" applyAlignment="1">
      <alignment horizontal="left" vertical="top" wrapText="1"/>
    </xf>
    <xf numFmtId="43" fontId="10" fillId="0" borderId="8" xfId="1" applyFont="1" applyFill="1" applyBorder="1" applyAlignment="1">
      <alignment horizontal="left" vertical="top" wrapText="1"/>
    </xf>
    <xf numFmtId="43" fontId="10" fillId="0" borderId="11" xfId="1" applyFont="1" applyFill="1" applyBorder="1" applyAlignment="1">
      <alignment horizontal="left" vertical="top" wrapText="1"/>
    </xf>
    <xf numFmtId="43" fontId="4" fillId="0" borderId="0" xfId="1" applyFont="1" applyFill="1" applyAlignment="1">
      <alignment horizontal="left" vertical="top" wrapText="1"/>
    </xf>
    <xf numFmtId="0" fontId="11" fillId="0" borderId="8" xfId="0" applyFont="1" applyBorder="1" applyAlignment="1" applyProtection="1">
      <alignment horizontal="left" vertical="top"/>
      <protection locked="0"/>
    </xf>
    <xf numFmtId="4" fontId="11" fillId="0" borderId="8" xfId="0" applyNumberFormat="1" applyFont="1" applyBorder="1" applyAlignment="1" applyProtection="1">
      <alignment horizontal="left" vertical="top"/>
      <protection locked="0"/>
    </xf>
    <xf numFmtId="4" fontId="11" fillId="0" borderId="8" xfId="0" applyNumberFormat="1" applyFont="1" applyBorder="1" applyAlignment="1" applyProtection="1">
      <alignment horizontal="center" vertical="top"/>
      <protection locked="0"/>
    </xf>
    <xf numFmtId="14" fontId="11" fillId="0" borderId="8" xfId="0" applyNumberFormat="1" applyFont="1" applyBorder="1" applyAlignment="1" applyProtection="1">
      <alignment horizontal="center" vertical="top"/>
      <protection locked="0"/>
    </xf>
    <xf numFmtId="164" fontId="11" fillId="0" borderId="9" xfId="1" applyNumberFormat="1" applyFont="1" applyBorder="1" applyAlignment="1" applyProtection="1">
      <alignment horizontal="left" vertical="top"/>
      <protection locked="0"/>
    </xf>
    <xf numFmtId="164" fontId="11" fillId="0" borderId="8" xfId="1" applyNumberFormat="1" applyFont="1" applyBorder="1" applyAlignment="1" applyProtection="1">
      <alignment horizontal="left" vertical="top"/>
      <protection locked="0"/>
    </xf>
    <xf numFmtId="164" fontId="11" fillId="0" borderId="8" xfId="1" applyNumberFormat="1" applyFont="1" applyFill="1" applyBorder="1" applyAlignment="1" applyProtection="1">
      <alignment horizontal="left" vertical="top"/>
      <protection locked="0"/>
    </xf>
    <xf numFmtId="164" fontId="11" fillId="0" borderId="10" xfId="1" applyNumberFormat="1" applyFont="1" applyFill="1" applyBorder="1" applyAlignment="1" applyProtection="1">
      <alignment horizontal="left" vertical="top"/>
      <protection locked="0"/>
    </xf>
    <xf numFmtId="164" fontId="11" fillId="0" borderId="9" xfId="1" applyNumberFormat="1" applyFont="1" applyBorder="1" applyAlignment="1">
      <alignment horizontal="left" vertical="top"/>
    </xf>
    <xf numFmtId="164" fontId="11" fillId="0" borderId="8" xfId="1" applyNumberFormat="1" applyFont="1" applyBorder="1" applyAlignment="1">
      <alignment horizontal="left" vertical="top"/>
    </xf>
    <xf numFmtId="164" fontId="11" fillId="0" borderId="10" xfId="1" applyNumberFormat="1" applyFont="1" applyFill="1" applyBorder="1" applyAlignment="1">
      <alignment horizontal="left" vertical="top"/>
    </xf>
    <xf numFmtId="164" fontId="11" fillId="0" borderId="11" xfId="1" applyNumberFormat="1" applyFont="1" applyFill="1" applyBorder="1" applyAlignment="1">
      <alignment horizontal="left" vertical="top"/>
    </xf>
    <xf numFmtId="43" fontId="12" fillId="0" borderId="0" xfId="1" applyFont="1" applyAlignment="1">
      <alignment horizontal="left" vertical="top"/>
    </xf>
    <xf numFmtId="0" fontId="11" fillId="0" borderId="8" xfId="0" applyFont="1" applyBorder="1" applyAlignment="1" applyProtection="1">
      <alignment horizontal="center" vertical="top"/>
      <protection locked="0"/>
    </xf>
    <xf numFmtId="1" fontId="11" fillId="0" borderId="8" xfId="0" applyNumberFormat="1" applyFont="1" applyBorder="1" applyAlignment="1" applyProtection="1">
      <alignment horizontal="center" vertical="top"/>
      <protection locked="0"/>
    </xf>
    <xf numFmtId="4" fontId="11" fillId="0" borderId="8" xfId="0" applyNumberFormat="1" applyFont="1" applyBorder="1" applyAlignment="1" applyProtection="1">
      <alignment horizontal="left" vertical="top" wrapText="1"/>
      <protection locked="0"/>
    </xf>
    <xf numFmtId="164" fontId="11" fillId="0" borderId="0" xfId="1" applyNumberFormat="1" applyFont="1" applyBorder="1" applyAlignment="1" applyProtection="1">
      <alignment horizontal="left" vertical="top"/>
      <protection locked="0"/>
    </xf>
    <xf numFmtId="164" fontId="11" fillId="0" borderId="0" xfId="1" applyNumberFormat="1" applyFont="1" applyFill="1" applyBorder="1" applyAlignment="1" applyProtection="1">
      <alignment horizontal="left" vertical="top"/>
      <protection locked="0"/>
    </xf>
    <xf numFmtId="4" fontId="9" fillId="0" borderId="14" xfId="0" applyNumberFormat="1" applyFont="1" applyBorder="1" applyAlignment="1">
      <alignment horizontal="left" vertical="top"/>
    </xf>
    <xf numFmtId="1" fontId="6" fillId="0" borderId="14" xfId="0" applyNumberFormat="1" applyFont="1" applyBorder="1" applyAlignment="1">
      <alignment horizontal="center" vertical="top"/>
    </xf>
    <xf numFmtId="4" fontId="6" fillId="0" borderId="14" xfId="0" applyNumberFormat="1" applyFont="1" applyBorder="1" applyAlignment="1">
      <alignment horizontal="left" vertical="top"/>
    </xf>
    <xf numFmtId="4" fontId="6" fillId="0" borderId="14" xfId="0" applyNumberFormat="1" applyFont="1" applyBorder="1" applyAlignment="1">
      <alignment horizontal="left" vertical="top" wrapText="1"/>
    </xf>
    <xf numFmtId="164" fontId="9" fillId="0" borderId="15" xfId="1" applyNumberFormat="1" applyFont="1" applyBorder="1" applyAlignment="1">
      <alignment horizontal="left" vertical="top"/>
    </xf>
    <xf numFmtId="164" fontId="9" fillId="0" borderId="16" xfId="1" applyNumberFormat="1" applyFont="1" applyBorder="1" applyAlignment="1">
      <alignment horizontal="left" vertical="top"/>
    </xf>
    <xf numFmtId="4" fontId="9" fillId="0" borderId="8" xfId="0" applyNumberFormat="1" applyFont="1" applyBorder="1" applyAlignment="1">
      <alignment horizontal="left" vertical="top"/>
    </xf>
    <xf numFmtId="1" fontId="6" fillId="0" borderId="8" xfId="0" applyNumberFormat="1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left" vertical="top"/>
    </xf>
    <xf numFmtId="4" fontId="6" fillId="0" borderId="8" xfId="0" applyNumberFormat="1" applyFont="1" applyBorder="1" applyAlignment="1">
      <alignment horizontal="left" vertical="top" wrapText="1"/>
    </xf>
    <xf numFmtId="164" fontId="9" fillId="0" borderId="9" xfId="1" applyNumberFormat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164" fontId="9" fillId="0" borderId="12" xfId="1" applyNumberFormat="1" applyFont="1" applyBorder="1" applyAlignment="1">
      <alignment horizontal="left" vertical="top"/>
    </xf>
    <xf numFmtId="164" fontId="9" fillId="0" borderId="13" xfId="1" applyNumberFormat="1" applyFont="1" applyBorder="1" applyAlignment="1">
      <alignment horizontal="left" vertical="top"/>
    </xf>
    <xf numFmtId="1" fontId="6" fillId="0" borderId="8" xfId="0" applyNumberFormat="1" applyFont="1" applyBorder="1" applyAlignment="1" applyProtection="1">
      <alignment horizontal="center" vertical="top"/>
      <protection locked="0"/>
    </xf>
    <xf numFmtId="4" fontId="6" fillId="0" borderId="8" xfId="0" applyNumberFormat="1" applyFont="1" applyBorder="1" applyAlignment="1" applyProtection="1">
      <alignment horizontal="left" vertical="top"/>
      <protection locked="0"/>
    </xf>
    <xf numFmtId="4" fontId="6" fillId="0" borderId="8" xfId="0" applyNumberFormat="1" applyFont="1" applyBorder="1" applyAlignment="1" applyProtection="1">
      <alignment horizontal="left" vertical="top" wrapText="1"/>
      <protection locked="0"/>
    </xf>
    <xf numFmtId="164" fontId="6" fillId="0" borderId="8" xfId="1" applyNumberFormat="1" applyFont="1" applyFill="1" applyBorder="1" applyAlignment="1" applyProtection="1">
      <alignment horizontal="left" vertical="top"/>
      <protection locked="0"/>
    </xf>
    <xf numFmtId="164" fontId="6" fillId="0" borderId="10" xfId="1" applyNumberFormat="1" applyFont="1" applyFill="1" applyBorder="1" applyAlignment="1" applyProtection="1">
      <alignment horizontal="left" vertical="top"/>
      <protection locked="0"/>
    </xf>
    <xf numFmtId="164" fontId="6" fillId="0" borderId="10" xfId="1" applyNumberFormat="1" applyFont="1" applyFill="1" applyBorder="1" applyAlignment="1">
      <alignment horizontal="left" vertical="top"/>
    </xf>
    <xf numFmtId="164" fontId="6" fillId="0" borderId="11" xfId="1" applyNumberFormat="1" applyFont="1" applyFill="1" applyBorder="1" applyAlignment="1">
      <alignment horizontal="left" vertical="top"/>
    </xf>
    <xf numFmtId="164" fontId="6" fillId="0" borderId="0" xfId="1" applyNumberFormat="1" applyFont="1" applyFill="1" applyBorder="1" applyAlignment="1" applyProtection="1">
      <alignment horizontal="left" vertical="top"/>
      <protection locked="0"/>
    </xf>
    <xf numFmtId="164" fontId="6" fillId="0" borderId="8" xfId="1" applyNumberFormat="1" applyFont="1" applyFill="1" applyBorder="1" applyAlignment="1">
      <alignment horizontal="left" vertical="top"/>
    </xf>
    <xf numFmtId="2" fontId="14" fillId="0" borderId="17" xfId="1" applyNumberFormat="1" applyFont="1" applyFill="1" applyBorder="1" applyAlignment="1" applyProtection="1">
      <alignment horizontal="left" vertical="top" wrapText="1"/>
      <protection locked="0"/>
    </xf>
    <xf numFmtId="1" fontId="6" fillId="0" borderId="14" xfId="0" applyNumberFormat="1" applyFont="1" applyBorder="1" applyAlignment="1" applyProtection="1">
      <alignment horizontal="center" vertical="top"/>
      <protection locked="0"/>
    </xf>
    <xf numFmtId="4" fontId="6" fillId="0" borderId="14" xfId="0" applyNumberFormat="1" applyFont="1" applyBorder="1" applyAlignment="1" applyProtection="1">
      <alignment horizontal="left" vertical="top"/>
      <protection locked="0"/>
    </xf>
    <xf numFmtId="43" fontId="13" fillId="0" borderId="18" xfId="1" applyFont="1" applyFill="1" applyBorder="1" applyAlignment="1" applyProtection="1">
      <alignment vertical="top"/>
      <protection locked="0"/>
    </xf>
    <xf numFmtId="4" fontId="6" fillId="0" borderId="14" xfId="0" applyNumberFormat="1" applyFont="1" applyBorder="1" applyAlignment="1" applyProtection="1">
      <alignment horizontal="left" vertical="top" wrapText="1"/>
      <protection locked="0"/>
    </xf>
    <xf numFmtId="164" fontId="11" fillId="0" borderId="19" xfId="1" applyNumberFormat="1" applyFont="1" applyBorder="1" applyAlignment="1" applyProtection="1">
      <alignment horizontal="left" vertical="top"/>
      <protection locked="0"/>
    </xf>
    <xf numFmtId="164" fontId="11" fillId="0" borderId="14" xfId="1" applyNumberFormat="1" applyFont="1" applyBorder="1" applyAlignment="1" applyProtection="1">
      <alignment horizontal="left" vertical="top"/>
      <protection locked="0"/>
    </xf>
    <xf numFmtId="164" fontId="6" fillId="0" borderId="14" xfId="1" applyNumberFormat="1" applyFont="1" applyFill="1" applyBorder="1" applyAlignment="1" applyProtection="1">
      <alignment horizontal="left" vertical="top"/>
      <protection locked="0"/>
    </xf>
    <xf numFmtId="4" fontId="6" fillId="0" borderId="20" xfId="0" applyNumberFormat="1" applyFont="1" applyBorder="1" applyAlignment="1">
      <alignment horizontal="left" vertical="top" wrapText="1"/>
    </xf>
    <xf numFmtId="164" fontId="9" fillId="0" borderId="19" xfId="1" applyNumberFormat="1" applyFont="1" applyBorder="1" applyAlignment="1">
      <alignment horizontal="left" vertical="top"/>
    </xf>
    <xf numFmtId="2" fontId="0" fillId="0" borderId="0" xfId="0" applyNumberFormat="1" applyAlignment="1">
      <alignment horizontal="right" vertical="center"/>
    </xf>
    <xf numFmtId="44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0" applyFont="1"/>
    <xf numFmtId="44" fontId="0" fillId="0" borderId="0" xfId="2" applyFont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2" applyFont="1" applyFill="1" applyAlignment="1">
      <alignment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4" fontId="15" fillId="0" borderId="0" xfId="2" applyFont="1" applyFill="1" applyAlignment="1">
      <alignment vertical="center"/>
    </xf>
    <xf numFmtId="0" fontId="3" fillId="0" borderId="0" xfId="0" applyFont="1" applyAlignment="1">
      <alignment wrapText="1"/>
    </xf>
    <xf numFmtId="44" fontId="15" fillId="0" borderId="0" xfId="2" applyFont="1" applyAlignment="1">
      <alignment vertical="center"/>
    </xf>
    <xf numFmtId="0" fontId="0" fillId="0" borderId="0" xfId="0" applyAlignment="1">
      <alignment vertical="center" wrapText="1"/>
    </xf>
    <xf numFmtId="2" fontId="16" fillId="0" borderId="0" xfId="0" applyNumberFormat="1" applyFont="1" applyAlignment="1">
      <alignment horizontal="right" vertical="center"/>
    </xf>
    <xf numFmtId="44" fontId="17" fillId="0" borderId="0" xfId="2" applyFont="1" applyAlignment="1">
      <alignment vertical="center"/>
    </xf>
    <xf numFmtId="1" fontId="17" fillId="0" borderId="0" xfId="2" applyNumberFormat="1" applyFont="1" applyAlignment="1">
      <alignment horizontal="left" vertical="center"/>
    </xf>
    <xf numFmtId="44" fontId="18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44" fontId="0" fillId="0" borderId="0" xfId="2" applyFont="1" applyFill="1" applyAlignment="1">
      <alignment horizontal="left" vertical="center"/>
    </xf>
    <xf numFmtId="44" fontId="19" fillId="0" borderId="0" xfId="2" applyFont="1" applyFill="1" applyAlignment="1">
      <alignment vertical="center"/>
    </xf>
    <xf numFmtId="44" fontId="17" fillId="0" borderId="0" xfId="2" applyFont="1" applyFill="1" applyAlignment="1">
      <alignment vertical="center"/>
    </xf>
    <xf numFmtId="1" fontId="17" fillId="0" borderId="0" xfId="2" applyNumberFormat="1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44" fontId="0" fillId="0" borderId="0" xfId="2" applyFont="1" applyFill="1" applyBorder="1" applyAlignment="1">
      <alignment horizontal="left" vertical="center"/>
    </xf>
    <xf numFmtId="44" fontId="0" fillId="0" borderId="0" xfId="2" applyFont="1" applyFill="1" applyBorder="1" applyAlignment="1">
      <alignment vertical="center"/>
    </xf>
    <xf numFmtId="44" fontId="16" fillId="0" borderId="0" xfId="2" applyFont="1" applyFill="1" applyBorder="1" applyAlignment="1">
      <alignment vertical="center"/>
    </xf>
    <xf numFmtId="1" fontId="16" fillId="0" borderId="0" xfId="2" applyNumberFormat="1" applyFont="1" applyFill="1" applyBorder="1" applyAlignment="1">
      <alignment horizontal="left" vertical="center"/>
    </xf>
    <xf numFmtId="44" fontId="18" fillId="0" borderId="0" xfId="0" applyNumberFormat="1" applyFont="1" applyAlignment="1">
      <alignment horizontal="center" vertical="center"/>
    </xf>
    <xf numFmtId="44" fontId="0" fillId="0" borderId="0" xfId="2" applyFont="1"/>
    <xf numFmtId="44" fontId="3" fillId="0" borderId="0" xfId="0" applyNumberFormat="1" applyFont="1" applyAlignment="1">
      <alignment horizontal="right" vertical="center"/>
    </xf>
    <xf numFmtId="44" fontId="3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right" vertical="center"/>
    </xf>
    <xf numFmtId="2" fontId="15" fillId="0" borderId="21" xfId="2" applyNumberFormat="1" applyFont="1" applyBorder="1" applyAlignment="1">
      <alignment horizontal="right" vertical="center"/>
    </xf>
    <xf numFmtId="44" fontId="15" fillId="0" borderId="0" xfId="2" applyFont="1" applyFill="1"/>
    <xf numFmtId="0" fontId="20" fillId="0" borderId="0" xfId="0" applyFont="1" applyAlignment="1">
      <alignment wrapText="1"/>
    </xf>
    <xf numFmtId="44" fontId="3" fillId="0" borderId="0" xfId="0" applyNumberFormat="1" applyFont="1" applyAlignment="1">
      <alignment vertical="center"/>
    </xf>
    <xf numFmtId="44" fontId="21" fillId="0" borderId="0" xfId="0" quotePrefix="1" applyNumberFormat="1" applyFont="1"/>
    <xf numFmtId="44" fontId="2" fillId="0" borderId="0" xfId="0" quotePrefix="1" applyNumberFormat="1" applyFont="1"/>
    <xf numFmtId="44" fontId="15" fillId="0" borderId="0" xfId="2" applyFont="1"/>
    <xf numFmtId="2" fontId="0" fillId="0" borderId="0" xfId="3" applyNumberFormat="1" applyFont="1" applyAlignment="1">
      <alignment horizontal="right" vertical="center"/>
    </xf>
    <xf numFmtId="44" fontId="22" fillId="0" borderId="20" xfId="2" applyFont="1" applyBorder="1"/>
    <xf numFmtId="43" fontId="10" fillId="0" borderId="0" xfId="1" applyFont="1" applyFill="1" applyBorder="1" applyAlignment="1" applyProtection="1">
      <alignment horizontal="left" vertical="top" wrapText="1"/>
      <protection locked="0"/>
    </xf>
    <xf numFmtId="0" fontId="11" fillId="0" borderId="22" xfId="0" quotePrefix="1" applyFont="1" applyBorder="1" applyAlignment="1" applyProtection="1">
      <alignment horizontal="center" vertical="top"/>
      <protection locked="0"/>
    </xf>
    <xf numFmtId="0" fontId="11" fillId="0" borderId="22" xfId="0" applyFont="1" applyBorder="1" applyAlignment="1" applyProtection="1">
      <alignment horizontal="left" vertical="top"/>
      <protection locked="0"/>
    </xf>
    <xf numFmtId="4" fontId="11" fillId="0" borderId="22" xfId="0" applyNumberFormat="1" applyFont="1" applyBorder="1" applyAlignment="1" applyProtection="1">
      <alignment horizontal="left" vertical="top"/>
      <protection locked="0"/>
    </xf>
    <xf numFmtId="4" fontId="11" fillId="0" borderId="22" xfId="0" applyNumberFormat="1" applyFont="1" applyBorder="1" applyAlignment="1" applyProtection="1">
      <alignment horizontal="center" vertical="top"/>
      <protection locked="0"/>
    </xf>
    <xf numFmtId="14" fontId="11" fillId="0" borderId="22" xfId="0" applyNumberFormat="1" applyFont="1" applyBorder="1" applyAlignment="1" applyProtection="1">
      <alignment horizontal="center" vertical="top"/>
      <protection locked="0"/>
    </xf>
    <xf numFmtId="164" fontId="11" fillId="0" borderId="22" xfId="1" applyNumberFormat="1" applyFont="1" applyBorder="1" applyAlignment="1" applyProtection="1">
      <alignment horizontal="left" vertical="top"/>
      <protection locked="0"/>
    </xf>
    <xf numFmtId="164" fontId="11" fillId="0" borderId="22" xfId="1" applyNumberFormat="1" applyFont="1" applyFill="1" applyBorder="1" applyAlignment="1" applyProtection="1">
      <alignment horizontal="left" vertical="top"/>
      <protection locked="0"/>
    </xf>
    <xf numFmtId="0" fontId="11" fillId="0" borderId="22" xfId="0" applyFont="1" applyBorder="1" applyAlignment="1" applyProtection="1">
      <alignment horizontal="center" vertical="top"/>
      <protection locked="0"/>
    </xf>
    <xf numFmtId="1" fontId="11" fillId="0" borderId="22" xfId="0" applyNumberFormat="1" applyFont="1" applyBorder="1" applyAlignment="1" applyProtection="1">
      <alignment horizontal="center" vertical="top"/>
      <protection locked="0"/>
    </xf>
    <xf numFmtId="1" fontId="11" fillId="0" borderId="22" xfId="0" applyNumberFormat="1" applyFont="1" applyBorder="1" applyAlignment="1" applyProtection="1">
      <alignment horizontal="left" vertical="top"/>
      <protection locked="0"/>
    </xf>
    <xf numFmtId="4" fontId="11" fillId="0" borderId="22" xfId="0" applyNumberFormat="1" applyFont="1" applyBorder="1" applyAlignment="1" applyProtection="1">
      <alignment horizontal="left" vertical="top" wrapText="1"/>
      <protection locked="0"/>
    </xf>
    <xf numFmtId="4" fontId="11" fillId="0" borderId="22" xfId="0" applyNumberFormat="1" applyFont="1" applyBorder="1" applyAlignment="1" applyProtection="1">
      <alignment horizontal="center" vertical="top" wrapText="1"/>
      <protection locked="0"/>
    </xf>
    <xf numFmtId="4" fontId="13" fillId="0" borderId="22" xfId="0" applyNumberFormat="1" applyFont="1" applyBorder="1" applyAlignment="1" applyProtection="1">
      <alignment horizontal="left" vertical="top"/>
      <protection locked="0"/>
    </xf>
    <xf numFmtId="1" fontId="13" fillId="0" borderId="22" xfId="0" applyNumberFormat="1" applyFont="1" applyBorder="1" applyAlignment="1" applyProtection="1">
      <alignment horizontal="center" vertical="top"/>
      <protection locked="0"/>
    </xf>
    <xf numFmtId="4" fontId="13" fillId="0" borderId="22" xfId="0" applyNumberFormat="1" applyFont="1" applyBorder="1" applyAlignment="1" applyProtection="1">
      <alignment horizontal="left" vertical="top" wrapText="1"/>
      <protection locked="0"/>
    </xf>
    <xf numFmtId="4" fontId="13" fillId="0" borderId="22" xfId="0" applyNumberFormat="1" applyFont="1" applyBorder="1" applyAlignment="1" applyProtection="1">
      <alignment horizontal="center" vertical="top" wrapText="1"/>
      <protection locked="0"/>
    </xf>
    <xf numFmtId="164" fontId="13" fillId="0" borderId="22" xfId="1" applyNumberFormat="1" applyFont="1" applyFill="1" applyBorder="1" applyAlignment="1" applyProtection="1">
      <alignment horizontal="left" vertical="top"/>
      <protection locked="0"/>
    </xf>
    <xf numFmtId="1" fontId="13" fillId="0" borderId="22" xfId="0" applyNumberFormat="1" applyFont="1" applyBorder="1" applyAlignment="1" applyProtection="1">
      <alignment horizontal="left" vertical="top"/>
      <protection locked="0"/>
    </xf>
    <xf numFmtId="0" fontId="13" fillId="0" borderId="22" xfId="0" quotePrefix="1" applyFont="1" applyBorder="1" applyAlignment="1" applyProtection="1">
      <alignment horizontal="center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4" fontId="13" fillId="0" borderId="22" xfId="0" applyNumberFormat="1" applyFont="1" applyBorder="1" applyAlignment="1" applyProtection="1">
      <alignment horizontal="center" vertical="top"/>
      <protection locked="0"/>
    </xf>
    <xf numFmtId="14" fontId="13" fillId="0" borderId="22" xfId="0" applyNumberFormat="1" applyFont="1" applyBorder="1" applyAlignment="1" applyProtection="1">
      <alignment horizontal="center" vertical="top"/>
      <protection locked="0"/>
    </xf>
    <xf numFmtId="164" fontId="13" fillId="0" borderId="22" xfId="1" applyNumberFormat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164" fontId="9" fillId="0" borderId="17" xfId="1" applyNumberFormat="1" applyFont="1" applyBorder="1" applyAlignment="1">
      <alignment horizontal="left" vertical="top"/>
    </xf>
    <xf numFmtId="0" fontId="11" fillId="0" borderId="22" xfId="0" applyFont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 applyProtection="1">
      <alignment horizontal="left" vertical="top"/>
      <protection locked="0"/>
    </xf>
    <xf numFmtId="2" fontId="11" fillId="0" borderId="8" xfId="0" applyNumberFormat="1" applyFont="1" applyBorder="1" applyAlignment="1" applyProtection="1">
      <alignment horizontal="left" vertical="top"/>
      <protection locked="0"/>
    </xf>
    <xf numFmtId="2" fontId="13" fillId="0" borderId="22" xfId="0" applyNumberFormat="1" applyFont="1" applyBorder="1" applyAlignment="1" applyProtection="1">
      <alignment horizontal="left" vertical="top"/>
      <protection locked="0"/>
    </xf>
    <xf numFmtId="164" fontId="6" fillId="0" borderId="22" xfId="1" applyNumberFormat="1" applyFont="1" applyFill="1" applyBorder="1" applyAlignment="1" applyProtection="1">
      <alignment horizontal="left" vertical="top"/>
      <protection locked="0"/>
    </xf>
    <xf numFmtId="4" fontId="8" fillId="8" borderId="8" xfId="1" applyNumberFormat="1" applyFont="1" applyFill="1" applyBorder="1" applyAlignment="1" applyProtection="1">
      <alignment vertical="top"/>
      <protection locked="0"/>
    </xf>
    <xf numFmtId="4" fontId="23" fillId="9" borderId="8" xfId="0" applyNumberFormat="1" applyFont="1" applyFill="1" applyBorder="1" applyAlignment="1" applyProtection="1">
      <alignment horizontal="left" vertical="top"/>
      <protection locked="0"/>
    </xf>
    <xf numFmtId="4" fontId="23" fillId="10" borderId="8" xfId="0" applyNumberFormat="1" applyFont="1" applyFill="1" applyBorder="1" applyAlignment="1" applyProtection="1">
      <alignment horizontal="left" vertical="top"/>
      <protection locked="0"/>
    </xf>
    <xf numFmtId="1" fontId="24" fillId="2" borderId="0" xfId="1" applyNumberFormat="1" applyFont="1" applyFill="1" applyAlignment="1">
      <alignment horizontal="left" vertical="top"/>
    </xf>
    <xf numFmtId="0" fontId="25" fillId="2" borderId="0" xfId="0" applyFont="1" applyFill="1" applyAlignment="1">
      <alignment horizontal="center" vertical="top"/>
    </xf>
    <xf numFmtId="43" fontId="26" fillId="2" borderId="0" xfId="1" applyFont="1" applyFill="1" applyAlignment="1">
      <alignment horizontal="left" vertical="top"/>
    </xf>
    <xf numFmtId="4" fontId="27" fillId="2" borderId="5" xfId="1" applyNumberFormat="1" applyFont="1" applyFill="1" applyBorder="1" applyAlignment="1">
      <alignment horizontal="left"/>
    </xf>
    <xf numFmtId="1" fontId="27" fillId="2" borderId="5" xfId="1" applyNumberFormat="1" applyFont="1" applyFill="1" applyBorder="1" applyAlignment="1">
      <alignment horizontal="left"/>
    </xf>
    <xf numFmtId="4" fontId="27" fillId="2" borderId="5" xfId="1" applyNumberFormat="1" applyFont="1" applyFill="1" applyBorder="1" applyAlignment="1">
      <alignment horizontal="left" wrapText="1"/>
    </xf>
    <xf numFmtId="43" fontId="27" fillId="2" borderId="6" xfId="1" applyFont="1" applyFill="1" applyBorder="1" applyAlignment="1">
      <alignment horizontal="left" wrapText="1"/>
    </xf>
    <xf numFmtId="43" fontId="27" fillId="2" borderId="5" xfId="1" applyFont="1" applyFill="1" applyBorder="1" applyAlignment="1">
      <alignment horizontal="left" wrapText="1"/>
    </xf>
    <xf numFmtId="43" fontId="5" fillId="3" borderId="2" xfId="1" applyFont="1" applyFill="1" applyBorder="1" applyAlignment="1">
      <alignment horizontal="center" vertical="top"/>
    </xf>
    <xf numFmtId="43" fontId="5" fillId="3" borderId="3" xfId="1" applyFont="1" applyFill="1" applyBorder="1" applyAlignment="1">
      <alignment horizontal="center" vertical="top"/>
    </xf>
    <xf numFmtId="43" fontId="5" fillId="4" borderId="2" xfId="1" applyFont="1" applyFill="1" applyBorder="1" applyAlignment="1">
      <alignment horizontal="center" vertical="top"/>
    </xf>
    <xf numFmtId="43" fontId="5" fillId="4" borderId="3" xfId="1" applyFont="1" applyFill="1" applyBorder="1" applyAlignment="1">
      <alignment horizontal="center" vertical="top"/>
    </xf>
    <xf numFmtId="43" fontId="5" fillId="4" borderId="4" xfId="1" applyFont="1" applyFill="1" applyBorder="1" applyAlignment="1">
      <alignment horizontal="center" vertical="top"/>
    </xf>
    <xf numFmtId="43" fontId="5" fillId="5" borderId="2" xfId="1" applyFont="1" applyFill="1" applyBorder="1" applyAlignment="1">
      <alignment horizontal="center" vertical="top"/>
    </xf>
    <xf numFmtId="43" fontId="5" fillId="5" borderId="3" xfId="1" applyFont="1" applyFill="1" applyBorder="1" applyAlignment="1">
      <alignment horizontal="center" vertical="top"/>
    </xf>
    <xf numFmtId="43" fontId="5" fillId="5" borderId="4" xfId="1" applyFont="1" applyFill="1" applyBorder="1" applyAlignment="1">
      <alignment horizontal="center" vertical="top"/>
    </xf>
    <xf numFmtId="43" fontId="5" fillId="6" borderId="2" xfId="1" applyFont="1" applyFill="1" applyBorder="1" applyAlignment="1">
      <alignment horizontal="center" vertical="top"/>
    </xf>
    <xf numFmtId="43" fontId="5" fillId="6" borderId="3" xfId="1" applyFont="1" applyFill="1" applyBorder="1" applyAlignment="1">
      <alignment horizontal="center" vertical="top"/>
    </xf>
    <xf numFmtId="43" fontId="5" fillId="6" borderId="4" xfId="1" applyFont="1" applyFill="1" applyBorder="1" applyAlignment="1">
      <alignment horizontal="center" vertical="top"/>
    </xf>
    <xf numFmtId="43" fontId="5" fillId="7" borderId="2" xfId="1" applyFont="1" applyFill="1" applyBorder="1" applyAlignment="1">
      <alignment horizontal="center" vertical="top"/>
    </xf>
    <xf numFmtId="43" fontId="5" fillId="7" borderId="3" xfId="1" applyFont="1" applyFill="1" applyBorder="1" applyAlignment="1">
      <alignment horizontal="center" vertical="top"/>
    </xf>
    <xf numFmtId="43" fontId="5" fillId="7" borderId="4" xfId="1" applyFont="1" applyFill="1" applyBorder="1" applyAlignment="1">
      <alignment horizontal="center" vertical="top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emeenteveenendaal.sharepoint.com/sites/DMSTeamsgroepWSB/Bibliotheek%20Teamsgroep%20WSB/Vastgoed/07.Verzekeringen/02.Brand-Opstal%20verzekering%20(uitgebreide%20gevaren)/AON%20Risk%20Services/2026/AON%20-%20V1%20Gemeente%20Veenendaal%2001-01-2026.xlsx" TargetMode="External"/><Relationship Id="rId2" Type="http://schemas.microsoft.com/office/2019/04/relationships/externalLinkLongPath" Target="/sites/DMSTeamsgroepWSB/Bibliotheek%20Teamsgroep%20WSB/Vastgoed/07.Verzekeringen/02.Brand-Opstal%20verzekering%20(uitgebreide%20gevaren)/AON%20Risk%20Services/2026/AON%20-%20V1%20Gemeente%20Veenendaal%2001-01-2026.xlsx?888EC896" TargetMode="External"/><Relationship Id="rId1" Type="http://schemas.openxmlformats.org/officeDocument/2006/relationships/externalLinkPath" Target="file:///\\888EC896\AON%20-%20V1%20Gemeente%20Veenendaal%2001-0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neral Info"/>
      <sheetName val="Polisblad"/>
      <sheetName val="Bestand dd 1 januari 2026"/>
      <sheetName val="Brouwersgracht 251 opstal"/>
      <sheetName val="Brouwersgracht 251 inventaris"/>
    </sheetNames>
    <sheetDataSet>
      <sheetData sheetId="0">
        <row r="5">
          <cell r="B5">
            <v>133.4</v>
          </cell>
        </row>
        <row r="6">
          <cell r="B6">
            <v>128.4</v>
          </cell>
        </row>
        <row r="7">
          <cell r="B7">
            <v>129.6</v>
          </cell>
        </row>
        <row r="8">
          <cell r="B8">
            <v>124.4</v>
          </cell>
        </row>
        <row r="13">
          <cell r="B13">
            <v>0.81159999999999999</v>
          </cell>
        </row>
        <row r="14">
          <cell r="B14">
            <v>0.81159999999999999</v>
          </cell>
        </row>
        <row r="19">
          <cell r="B19">
            <v>-3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FCB9-7ED6-45A2-98C4-54F1795A3498}">
  <dimension ref="A1:AM123"/>
  <sheetViews>
    <sheetView tabSelected="1" zoomScale="85" zoomScaleNormal="85" workbookViewId="0">
      <pane ySplit="3" topLeftCell="A47" activePane="bottomLeft" state="frozen"/>
      <selection activeCell="E1" sqref="E1"/>
      <selection pane="bottomLeft" activeCell="G63" sqref="G63"/>
    </sheetView>
  </sheetViews>
  <sheetFormatPr defaultRowHeight="14.5"/>
  <cols>
    <col min="1" max="1" width="21.6328125" customWidth="1"/>
    <col min="2" max="2" width="7.81640625" customWidth="1"/>
    <col min="3" max="3" width="9.1796875" customWidth="1"/>
    <col min="4" max="4" width="18.90625" customWidth="1"/>
    <col min="5" max="5" width="49" customWidth="1"/>
    <col min="6" max="6" width="32.7265625" customWidth="1"/>
    <col min="7" max="7" width="19.36328125" style="146" customWidth="1"/>
    <col min="8" max="8" width="23.08984375" bestFit="1" customWidth="1"/>
    <col min="10" max="11" width="8.36328125" bestFit="1" customWidth="1"/>
    <col min="12" max="12" width="16" bestFit="1" customWidth="1"/>
    <col min="13" max="13" width="18.453125" customWidth="1"/>
    <col min="14" max="14" width="22.453125" customWidth="1"/>
    <col min="15" max="15" width="19.54296875" hidden="1" customWidth="1"/>
    <col min="16" max="16" width="15.1796875" hidden="1" customWidth="1"/>
    <col min="17" max="18" width="16" hidden="1" customWidth="1"/>
    <col min="19" max="19" width="15.1796875" hidden="1" customWidth="1"/>
    <col min="20" max="20" width="16" hidden="1" customWidth="1"/>
    <col min="21" max="21" width="15.1796875" hidden="1" customWidth="1"/>
    <col min="22" max="22" width="14.36328125" hidden="1" customWidth="1"/>
    <col min="23" max="23" width="15.1796875" hidden="1" customWidth="1"/>
    <col min="24" max="25" width="14.36328125" hidden="1" customWidth="1"/>
    <col min="26" max="26" width="15.1796875" hidden="1" customWidth="1"/>
    <col min="27" max="27" width="17.54296875" hidden="1" customWidth="1"/>
    <col min="30" max="30" width="11.7265625" bestFit="1" customWidth="1"/>
    <col min="31" max="31" width="55" bestFit="1" customWidth="1"/>
    <col min="33" max="33" width="2.6328125" bestFit="1" customWidth="1"/>
  </cols>
  <sheetData>
    <row r="1" spans="1:39" ht="21" thickBot="1">
      <c r="A1" s="156" t="s">
        <v>361</v>
      </c>
      <c r="B1" s="157"/>
      <c r="C1" s="158"/>
      <c r="D1" s="1"/>
      <c r="E1" s="3"/>
      <c r="F1" s="4"/>
      <c r="G1" s="4"/>
      <c r="H1" s="4"/>
      <c r="I1" s="4"/>
      <c r="J1" s="4"/>
      <c r="K1" s="4"/>
      <c r="L1" s="2"/>
      <c r="M1" s="2"/>
      <c r="N1" s="5"/>
      <c r="O1" s="6" t="s">
        <v>1</v>
      </c>
      <c r="P1" s="6"/>
      <c r="Q1" s="7"/>
      <c r="R1" s="6"/>
      <c r="S1" s="6"/>
      <c r="T1" s="7"/>
      <c r="U1" s="6"/>
      <c r="V1" s="6"/>
      <c r="W1" s="7"/>
      <c r="X1" s="6"/>
      <c r="Y1" s="6"/>
      <c r="Z1" s="7"/>
      <c r="AA1" s="8" t="s">
        <v>2</v>
      </c>
      <c r="AB1" s="9"/>
      <c r="AC1" s="9"/>
      <c r="AD1" s="9"/>
      <c r="AE1" s="9" t="s">
        <v>3</v>
      </c>
      <c r="AF1" s="9"/>
      <c r="AG1" s="9"/>
      <c r="AH1" s="9"/>
      <c r="AI1" s="9"/>
      <c r="AJ1" s="9"/>
      <c r="AK1" s="9"/>
      <c r="AL1" s="9"/>
      <c r="AM1" s="9"/>
    </row>
    <row r="2" spans="1:39" ht="16" thickBot="1">
      <c r="A2" s="10"/>
      <c r="B2" s="11"/>
      <c r="C2" s="12"/>
      <c r="D2" s="11"/>
      <c r="E2" s="13"/>
      <c r="F2" s="14"/>
      <c r="G2" s="14"/>
      <c r="H2" s="14"/>
      <c r="I2" s="14"/>
      <c r="J2" s="14"/>
      <c r="K2" s="14"/>
      <c r="L2" s="164"/>
      <c r="M2" s="165"/>
      <c r="N2" s="165"/>
      <c r="O2" s="166" t="s">
        <v>4</v>
      </c>
      <c r="P2" s="167"/>
      <c r="Q2" s="168"/>
      <c r="R2" s="169" t="s">
        <v>5</v>
      </c>
      <c r="S2" s="170"/>
      <c r="T2" s="171"/>
      <c r="U2" s="172" t="s">
        <v>6</v>
      </c>
      <c r="V2" s="173"/>
      <c r="W2" s="174"/>
      <c r="X2" s="175" t="s">
        <v>7</v>
      </c>
      <c r="Y2" s="176"/>
      <c r="Z2" s="176"/>
      <c r="AA2" s="17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35.5">
      <c r="A3" s="159" t="s">
        <v>8</v>
      </c>
      <c r="B3" s="160" t="s">
        <v>9</v>
      </c>
      <c r="C3" s="159" t="s">
        <v>10</v>
      </c>
      <c r="D3" s="159" t="s">
        <v>11</v>
      </c>
      <c r="E3" s="159" t="s">
        <v>12</v>
      </c>
      <c r="F3" s="159" t="s">
        <v>13</v>
      </c>
      <c r="G3" s="159" t="s">
        <v>14</v>
      </c>
      <c r="H3" s="161" t="s">
        <v>15</v>
      </c>
      <c r="I3" s="161" t="s">
        <v>16</v>
      </c>
      <c r="J3" s="161" t="s">
        <v>17</v>
      </c>
      <c r="K3" s="161" t="s">
        <v>18</v>
      </c>
      <c r="L3" s="162" t="s">
        <v>19</v>
      </c>
      <c r="M3" s="163" t="s">
        <v>20</v>
      </c>
      <c r="N3" s="163" t="s">
        <v>21</v>
      </c>
      <c r="O3" s="15" t="s">
        <v>19</v>
      </c>
      <c r="P3" s="16" t="s">
        <v>20</v>
      </c>
      <c r="Q3" s="17" t="s">
        <v>21</v>
      </c>
      <c r="R3" s="15" t="s">
        <v>19</v>
      </c>
      <c r="S3" s="16" t="s">
        <v>20</v>
      </c>
      <c r="T3" s="17" t="s">
        <v>21</v>
      </c>
      <c r="U3" s="15" t="s">
        <v>19</v>
      </c>
      <c r="V3" s="16" t="s">
        <v>20</v>
      </c>
      <c r="W3" s="17" t="s">
        <v>21</v>
      </c>
      <c r="X3" s="15" t="s">
        <v>19</v>
      </c>
      <c r="Y3" s="16" t="s">
        <v>20</v>
      </c>
      <c r="Z3" s="17" t="s">
        <v>21</v>
      </c>
      <c r="AA3" s="17" t="s">
        <v>22</v>
      </c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23.5" customHeight="1">
      <c r="A4" s="153" t="s">
        <v>23</v>
      </c>
      <c r="B4" s="20"/>
      <c r="C4" s="19"/>
      <c r="D4" s="19"/>
      <c r="E4" s="19"/>
      <c r="F4" s="19"/>
      <c r="G4" s="19"/>
      <c r="H4" s="21"/>
      <c r="I4" s="21"/>
      <c r="J4" s="21"/>
      <c r="K4" s="21"/>
      <c r="L4" s="22"/>
      <c r="M4" s="23"/>
      <c r="N4" s="23"/>
      <c r="O4" s="45">
        <v>0</v>
      </c>
      <c r="P4" s="34">
        <v>0</v>
      </c>
      <c r="Q4" s="36">
        <f>SUM(O4:P4)</f>
        <v>0</v>
      </c>
      <c r="R4" s="37">
        <v>0</v>
      </c>
      <c r="S4" s="38">
        <v>0</v>
      </c>
      <c r="T4" s="39">
        <f>SUM(R4:S4)</f>
        <v>0</v>
      </c>
      <c r="U4" s="37">
        <f>L4-O4</f>
        <v>0</v>
      </c>
      <c r="V4" s="38">
        <f>M4-P4</f>
        <v>0</v>
      </c>
      <c r="W4" s="39">
        <f>SUM(U4:V4)</f>
        <v>0</v>
      </c>
      <c r="X4" s="37">
        <f>O4-R4</f>
        <v>0</v>
      </c>
      <c r="Y4" s="38">
        <f>P4-S4</f>
        <v>0</v>
      </c>
      <c r="Z4" s="40">
        <f>SUM(X4:Y4)</f>
        <v>0</v>
      </c>
      <c r="AA4" s="39">
        <f>ROUND(Z4*premieGM,2)</f>
        <v>0</v>
      </c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</row>
    <row r="5" spans="1:39">
      <c r="A5" s="149" t="s">
        <v>88</v>
      </c>
      <c r="B5" s="123">
        <v>70</v>
      </c>
      <c r="C5" s="124" t="s">
        <v>25</v>
      </c>
      <c r="D5" s="125" t="s">
        <v>89</v>
      </c>
      <c r="E5" s="125" t="s">
        <v>333</v>
      </c>
      <c r="F5" s="125"/>
      <c r="G5" s="125" t="s">
        <v>28</v>
      </c>
      <c r="H5" s="127">
        <v>44425</v>
      </c>
      <c r="I5" s="127" t="s">
        <v>29</v>
      </c>
      <c r="J5" s="126" t="s">
        <v>39</v>
      </c>
      <c r="K5" s="126" t="s">
        <v>39</v>
      </c>
      <c r="L5" s="129">
        <v>2332000</v>
      </c>
      <c r="M5" s="129">
        <v>0</v>
      </c>
      <c r="N5" s="129">
        <f t="shared" ref="N5:N36" si="0">SUM(L5:M5)</f>
        <v>2332000</v>
      </c>
      <c r="O5" s="122"/>
      <c r="P5" s="23"/>
      <c r="Q5" s="24"/>
      <c r="R5" s="25"/>
      <c r="S5" s="26"/>
      <c r="T5" s="24"/>
      <c r="U5" s="25"/>
      <c r="V5" s="26"/>
      <c r="W5" s="24"/>
      <c r="X5" s="25"/>
      <c r="Y5" s="26"/>
      <c r="Z5" s="27"/>
      <c r="AA5" s="24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>
      <c r="A6" s="149" t="s">
        <v>90</v>
      </c>
      <c r="B6" s="130" t="s">
        <v>91</v>
      </c>
      <c r="C6" s="124" t="s">
        <v>25</v>
      </c>
      <c r="D6" s="125" t="s">
        <v>89</v>
      </c>
      <c r="E6" s="125" t="s">
        <v>92</v>
      </c>
      <c r="F6" s="125"/>
      <c r="G6" s="125" t="s">
        <v>28</v>
      </c>
      <c r="H6" s="127">
        <v>44425</v>
      </c>
      <c r="I6" s="127" t="s">
        <v>29</v>
      </c>
      <c r="J6" s="126" t="s">
        <v>39</v>
      </c>
      <c r="K6" s="126" t="s">
        <v>39</v>
      </c>
      <c r="L6" s="129">
        <v>958000</v>
      </c>
      <c r="M6" s="129">
        <v>0</v>
      </c>
      <c r="N6" s="129">
        <f t="shared" si="0"/>
        <v>958000</v>
      </c>
      <c r="O6" s="45">
        <v>5954000</v>
      </c>
      <c r="P6" s="34">
        <v>0</v>
      </c>
      <c r="Q6" s="36">
        <f>SUM(O6:P6)</f>
        <v>5954000</v>
      </c>
      <c r="R6" s="37">
        <v>5954000</v>
      </c>
      <c r="S6" s="38">
        <v>0</v>
      </c>
      <c r="T6" s="39">
        <f t="shared" ref="T6:T38" si="1">SUM(R6:S6)</f>
        <v>5954000</v>
      </c>
      <c r="U6" s="37">
        <f t="shared" ref="U6:U16" si="2">L6-O6</f>
        <v>-4996000</v>
      </c>
      <c r="V6" s="38">
        <f t="shared" ref="V6:V16" si="3">M6-P6</f>
        <v>0</v>
      </c>
      <c r="W6" s="39">
        <f t="shared" ref="W6:W38" si="4">SUM(U6:V6)</f>
        <v>-4996000</v>
      </c>
      <c r="X6" s="37">
        <f t="shared" ref="X6:Y20" si="5">O6-R6</f>
        <v>0</v>
      </c>
      <c r="Y6" s="38">
        <f t="shared" si="5"/>
        <v>0</v>
      </c>
      <c r="Z6" s="40">
        <f t="shared" ref="Z6:Z38" si="6">SUM(X6:Y6)</f>
        <v>0</v>
      </c>
      <c r="AA6" s="39">
        <f t="shared" ref="AA6:AA68" si="7">ROUND(Z6*premieGM,2)</f>
        <v>0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</row>
    <row r="7" spans="1:39">
      <c r="A7" s="149" t="s">
        <v>93</v>
      </c>
      <c r="B7" s="123">
        <v>1</v>
      </c>
      <c r="C7" s="124" t="s">
        <v>25</v>
      </c>
      <c r="D7" s="125" t="s">
        <v>89</v>
      </c>
      <c r="E7" s="125" t="s">
        <v>94</v>
      </c>
      <c r="F7" s="125"/>
      <c r="G7" s="125" t="s">
        <v>28</v>
      </c>
      <c r="H7" s="127">
        <v>44447</v>
      </c>
      <c r="I7" s="127" t="s">
        <v>29</v>
      </c>
      <c r="J7" s="126" t="s">
        <v>39</v>
      </c>
      <c r="K7" s="126" t="s">
        <v>39</v>
      </c>
      <c r="L7" s="129">
        <v>1129000</v>
      </c>
      <c r="M7" s="129">
        <v>0</v>
      </c>
      <c r="N7" s="129">
        <f t="shared" si="0"/>
        <v>1129000</v>
      </c>
      <c r="O7" s="45">
        <v>0</v>
      </c>
      <c r="P7" s="34">
        <v>0</v>
      </c>
      <c r="Q7" s="36">
        <f t="shared" ref="Q7:Q38" si="8">SUM(O7:P7)</f>
        <v>0</v>
      </c>
      <c r="R7" s="37">
        <v>0</v>
      </c>
      <c r="S7" s="38">
        <v>0</v>
      </c>
      <c r="T7" s="39">
        <f t="shared" si="1"/>
        <v>0</v>
      </c>
      <c r="U7" s="37">
        <f t="shared" si="2"/>
        <v>1129000</v>
      </c>
      <c r="V7" s="38">
        <f t="shared" si="3"/>
        <v>0</v>
      </c>
      <c r="W7" s="39">
        <f t="shared" si="4"/>
        <v>1129000</v>
      </c>
      <c r="X7" s="37">
        <f t="shared" si="5"/>
        <v>0</v>
      </c>
      <c r="Y7" s="38">
        <f t="shared" si="5"/>
        <v>0</v>
      </c>
      <c r="Z7" s="40">
        <f t="shared" si="6"/>
        <v>0</v>
      </c>
      <c r="AA7" s="39">
        <f t="shared" si="7"/>
        <v>0</v>
      </c>
      <c r="AB7" s="41"/>
      <c r="AC7" s="41"/>
      <c r="AD7" s="41" t="s">
        <v>40</v>
      </c>
      <c r="AE7" s="41"/>
      <c r="AF7" s="41"/>
      <c r="AG7" s="41"/>
      <c r="AH7" s="41"/>
      <c r="AI7" s="41"/>
      <c r="AJ7" s="41"/>
      <c r="AK7" s="41"/>
      <c r="AL7" s="41"/>
      <c r="AM7" s="41"/>
    </row>
    <row r="8" spans="1:39">
      <c r="A8" s="149" t="s">
        <v>96</v>
      </c>
      <c r="B8" s="130">
        <v>742</v>
      </c>
      <c r="C8" s="124" t="s">
        <v>25</v>
      </c>
      <c r="D8" s="125" t="s">
        <v>89</v>
      </c>
      <c r="E8" s="125" t="s">
        <v>97</v>
      </c>
      <c r="F8" s="125"/>
      <c r="G8" s="125" t="s">
        <v>28</v>
      </c>
      <c r="H8" s="127">
        <v>44447</v>
      </c>
      <c r="I8" s="127" t="s">
        <v>29</v>
      </c>
      <c r="J8" s="126" t="s">
        <v>39</v>
      </c>
      <c r="K8" s="126" t="s">
        <v>39</v>
      </c>
      <c r="L8" s="129">
        <v>763000</v>
      </c>
      <c r="M8" s="129">
        <v>0</v>
      </c>
      <c r="N8" s="129">
        <f t="shared" si="0"/>
        <v>763000</v>
      </c>
      <c r="O8" s="45">
        <v>774000</v>
      </c>
      <c r="P8" s="34">
        <v>0</v>
      </c>
      <c r="Q8" s="36">
        <f t="shared" si="8"/>
        <v>774000</v>
      </c>
      <c r="R8" s="37">
        <v>774000</v>
      </c>
      <c r="S8" s="38">
        <v>0</v>
      </c>
      <c r="T8" s="39">
        <f t="shared" si="1"/>
        <v>774000</v>
      </c>
      <c r="U8" s="37">
        <f t="shared" si="2"/>
        <v>-11000</v>
      </c>
      <c r="V8" s="38">
        <f t="shared" si="3"/>
        <v>0</v>
      </c>
      <c r="W8" s="39">
        <f t="shared" si="4"/>
        <v>-11000</v>
      </c>
      <c r="X8" s="37">
        <f t="shared" si="5"/>
        <v>0</v>
      </c>
      <c r="Y8" s="38">
        <f t="shared" si="5"/>
        <v>0</v>
      </c>
      <c r="Z8" s="40">
        <f t="shared" si="6"/>
        <v>0</v>
      </c>
      <c r="AA8" s="39">
        <f t="shared" si="7"/>
        <v>0</v>
      </c>
      <c r="AB8" s="41"/>
      <c r="AC8" s="41"/>
      <c r="AD8" s="41" t="s">
        <v>44</v>
      </c>
      <c r="AE8" s="41"/>
      <c r="AF8" s="41"/>
      <c r="AG8" s="41"/>
      <c r="AH8" s="41"/>
      <c r="AI8" s="41"/>
      <c r="AJ8" s="41"/>
      <c r="AK8" s="41"/>
      <c r="AL8" s="41"/>
      <c r="AM8" s="41"/>
    </row>
    <row r="9" spans="1:39">
      <c r="A9" s="150" t="s">
        <v>190</v>
      </c>
      <c r="B9" s="42">
        <v>2</v>
      </c>
      <c r="C9" s="29" t="s">
        <v>25</v>
      </c>
      <c r="D9" s="125" t="s">
        <v>89</v>
      </c>
      <c r="E9" s="30" t="s">
        <v>341</v>
      </c>
      <c r="F9" s="30"/>
      <c r="G9" s="30" t="s">
        <v>125</v>
      </c>
      <c r="H9" s="32">
        <v>44441</v>
      </c>
      <c r="I9" s="32">
        <v>44441</v>
      </c>
      <c r="J9" s="31" t="s">
        <v>39</v>
      </c>
      <c r="K9" s="31" t="s">
        <v>39</v>
      </c>
      <c r="L9" s="33">
        <v>2515000</v>
      </c>
      <c r="M9" s="34">
        <v>491000</v>
      </c>
      <c r="N9" s="35">
        <f t="shared" si="0"/>
        <v>3006000</v>
      </c>
      <c r="O9" s="33">
        <v>2317000</v>
      </c>
      <c r="P9" s="34">
        <v>403000</v>
      </c>
      <c r="Q9" s="36">
        <f>SUM(O9:P9)</f>
        <v>2720000</v>
      </c>
      <c r="R9" s="33">
        <v>2317000</v>
      </c>
      <c r="S9" s="34">
        <v>403000</v>
      </c>
      <c r="T9" s="39">
        <f>SUM(R9:S9)</f>
        <v>2720000</v>
      </c>
      <c r="U9" s="37">
        <f t="shared" si="2"/>
        <v>198000</v>
      </c>
      <c r="V9" s="38">
        <f t="shared" si="3"/>
        <v>88000</v>
      </c>
      <c r="W9" s="39">
        <f>SUM(U9:V9)</f>
        <v>286000</v>
      </c>
      <c r="X9" s="37">
        <f>O9-R9</f>
        <v>0</v>
      </c>
      <c r="Y9" s="38">
        <f>P9-S9</f>
        <v>0</v>
      </c>
      <c r="Z9" s="40">
        <f>SUM(X9:Y9)</f>
        <v>0</v>
      </c>
      <c r="AA9" s="39">
        <f>ROUND(Z9*premieGM,2)</f>
        <v>0</v>
      </c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</row>
    <row r="10" spans="1:39">
      <c r="A10" s="149" t="s">
        <v>136</v>
      </c>
      <c r="B10" s="130" t="s">
        <v>137</v>
      </c>
      <c r="C10" s="124" t="s">
        <v>25</v>
      </c>
      <c r="D10" s="125" t="s">
        <v>138</v>
      </c>
      <c r="E10" s="125" t="s">
        <v>139</v>
      </c>
      <c r="F10" s="125"/>
      <c r="G10" s="125" t="s">
        <v>28</v>
      </c>
      <c r="H10" s="127">
        <v>44510</v>
      </c>
      <c r="I10" s="127" t="s">
        <v>29</v>
      </c>
      <c r="J10" s="126" t="s">
        <v>39</v>
      </c>
      <c r="K10" s="126" t="s">
        <v>39</v>
      </c>
      <c r="L10" s="128">
        <v>889000</v>
      </c>
      <c r="M10" s="128">
        <v>0</v>
      </c>
      <c r="N10" s="129">
        <f t="shared" si="0"/>
        <v>889000</v>
      </c>
      <c r="O10" s="45">
        <v>0</v>
      </c>
      <c r="P10" s="34">
        <v>0</v>
      </c>
      <c r="Q10" s="36">
        <f t="shared" si="8"/>
        <v>0</v>
      </c>
      <c r="R10" s="37">
        <v>0</v>
      </c>
      <c r="S10" s="38">
        <v>0</v>
      </c>
      <c r="T10" s="39">
        <f t="shared" si="1"/>
        <v>0</v>
      </c>
      <c r="U10" s="37">
        <f t="shared" si="2"/>
        <v>889000</v>
      </c>
      <c r="V10" s="38">
        <f t="shared" si="3"/>
        <v>0</v>
      </c>
      <c r="W10" s="39">
        <f t="shared" si="4"/>
        <v>889000</v>
      </c>
      <c r="X10" s="37">
        <f t="shared" si="5"/>
        <v>0</v>
      </c>
      <c r="Y10" s="38">
        <f t="shared" si="5"/>
        <v>0</v>
      </c>
      <c r="Z10" s="40">
        <f t="shared" si="6"/>
        <v>0</v>
      </c>
      <c r="AA10" s="39">
        <f t="shared" si="7"/>
        <v>0</v>
      </c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</row>
    <row r="11" spans="1:39" ht="20">
      <c r="A11" s="149" t="s">
        <v>75</v>
      </c>
      <c r="B11" s="123">
        <v>19</v>
      </c>
      <c r="C11" s="124" t="s">
        <v>25</v>
      </c>
      <c r="D11" s="125" t="s">
        <v>76</v>
      </c>
      <c r="E11" s="125" t="s">
        <v>77</v>
      </c>
      <c r="F11" s="133" t="s">
        <v>344</v>
      </c>
      <c r="G11" s="125" t="s">
        <v>28</v>
      </c>
      <c r="H11" s="127">
        <v>44096</v>
      </c>
      <c r="I11" s="127">
        <v>44096</v>
      </c>
      <c r="J11" s="126" t="s">
        <v>30</v>
      </c>
      <c r="K11" s="126" t="s">
        <v>39</v>
      </c>
      <c r="L11" s="128">
        <v>10117000</v>
      </c>
      <c r="M11" s="128">
        <v>827000</v>
      </c>
      <c r="N11" s="129">
        <f t="shared" ref="N11:N16" si="9">SUM(L11:M11)</f>
        <v>10944000</v>
      </c>
      <c r="O11" s="45">
        <v>0</v>
      </c>
      <c r="P11" s="34">
        <v>365000</v>
      </c>
      <c r="Q11" s="36">
        <f t="shared" si="8"/>
        <v>365000</v>
      </c>
      <c r="R11" s="37">
        <v>0</v>
      </c>
      <c r="S11" s="38">
        <v>365000</v>
      </c>
      <c r="T11" s="39">
        <f t="shared" si="1"/>
        <v>365000</v>
      </c>
      <c r="U11" s="37">
        <f t="shared" si="2"/>
        <v>10117000</v>
      </c>
      <c r="V11" s="38">
        <f t="shared" si="3"/>
        <v>462000</v>
      </c>
      <c r="W11" s="39">
        <f t="shared" si="4"/>
        <v>10579000</v>
      </c>
      <c r="X11" s="37">
        <f t="shared" si="5"/>
        <v>0</v>
      </c>
      <c r="Y11" s="38">
        <f t="shared" si="5"/>
        <v>0</v>
      </c>
      <c r="Z11" s="40">
        <f t="shared" si="6"/>
        <v>0</v>
      </c>
      <c r="AA11" s="39">
        <f t="shared" si="7"/>
        <v>0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</row>
    <row r="12" spans="1:39" ht="33.5" customHeight="1">
      <c r="A12" s="125" t="s">
        <v>45</v>
      </c>
      <c r="B12" s="131">
        <v>1</v>
      </c>
      <c r="C12" s="125" t="s">
        <v>159</v>
      </c>
      <c r="D12" s="132" t="s">
        <v>76</v>
      </c>
      <c r="E12" s="133" t="s">
        <v>160</v>
      </c>
      <c r="F12" s="133" t="s">
        <v>334</v>
      </c>
      <c r="G12" s="133" t="s">
        <v>161</v>
      </c>
      <c r="H12" s="127">
        <v>45677</v>
      </c>
      <c r="I12" s="127">
        <v>45677</v>
      </c>
      <c r="J12" s="134" t="s">
        <v>39</v>
      </c>
      <c r="K12" s="134" t="s">
        <v>39</v>
      </c>
      <c r="L12" s="128">
        <v>8850000</v>
      </c>
      <c r="M12" s="128">
        <v>1500000</v>
      </c>
      <c r="N12" s="129">
        <f t="shared" si="9"/>
        <v>10350000</v>
      </c>
      <c r="O12" s="45">
        <v>15219000</v>
      </c>
      <c r="P12" s="34">
        <v>2230000</v>
      </c>
      <c r="Q12" s="36">
        <f t="shared" si="8"/>
        <v>17449000</v>
      </c>
      <c r="R12" s="37">
        <v>15219000</v>
      </c>
      <c r="S12" s="38">
        <v>1324000</v>
      </c>
      <c r="T12" s="39">
        <f t="shared" si="1"/>
        <v>16543000</v>
      </c>
      <c r="U12" s="37">
        <f t="shared" si="2"/>
        <v>-6369000</v>
      </c>
      <c r="V12" s="38">
        <f t="shared" si="3"/>
        <v>-730000</v>
      </c>
      <c r="W12" s="39">
        <f t="shared" si="4"/>
        <v>-7099000</v>
      </c>
      <c r="X12" s="37">
        <f t="shared" si="5"/>
        <v>0</v>
      </c>
      <c r="Y12" s="38">
        <f t="shared" si="5"/>
        <v>906000</v>
      </c>
      <c r="Z12" s="40">
        <f t="shared" si="6"/>
        <v>906000</v>
      </c>
      <c r="AA12" s="39">
        <f t="shared" si="7"/>
        <v>735309.6</v>
      </c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</row>
    <row r="13" spans="1:39">
      <c r="A13" s="149" t="s">
        <v>82</v>
      </c>
      <c r="B13" s="123">
        <v>75</v>
      </c>
      <c r="C13" s="124" t="s">
        <v>25</v>
      </c>
      <c r="D13" s="125" t="s">
        <v>76</v>
      </c>
      <c r="E13" s="125" t="s">
        <v>83</v>
      </c>
      <c r="F13" s="125"/>
      <c r="G13" s="125" t="s">
        <v>28</v>
      </c>
      <c r="H13" s="127">
        <v>44448</v>
      </c>
      <c r="I13" s="127" t="s">
        <v>29</v>
      </c>
      <c r="J13" s="126" t="s">
        <v>39</v>
      </c>
      <c r="K13" s="126" t="s">
        <v>39</v>
      </c>
      <c r="L13" s="128">
        <v>2483000</v>
      </c>
      <c r="M13" s="128">
        <v>0</v>
      </c>
      <c r="N13" s="129">
        <f t="shared" si="9"/>
        <v>2483000</v>
      </c>
      <c r="O13" s="45">
        <v>4474000</v>
      </c>
      <c r="P13" s="34">
        <v>534000</v>
      </c>
      <c r="Q13" s="36">
        <f t="shared" si="8"/>
        <v>5008000</v>
      </c>
      <c r="R13" s="37">
        <v>4474000</v>
      </c>
      <c r="S13" s="38">
        <v>534000</v>
      </c>
      <c r="T13" s="39">
        <f t="shared" si="1"/>
        <v>5008000</v>
      </c>
      <c r="U13" s="37">
        <f t="shared" si="2"/>
        <v>-1991000</v>
      </c>
      <c r="V13" s="38">
        <f t="shared" si="3"/>
        <v>-534000</v>
      </c>
      <c r="W13" s="39">
        <f t="shared" si="4"/>
        <v>-2525000</v>
      </c>
      <c r="X13" s="37">
        <f t="shared" si="5"/>
        <v>0</v>
      </c>
      <c r="Y13" s="38">
        <f t="shared" si="5"/>
        <v>0</v>
      </c>
      <c r="Z13" s="40">
        <f t="shared" si="6"/>
        <v>0</v>
      </c>
      <c r="AA13" s="39">
        <f t="shared" si="7"/>
        <v>0</v>
      </c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</row>
    <row r="14" spans="1:39">
      <c r="A14" s="149" t="s">
        <v>82</v>
      </c>
      <c r="B14" s="130">
        <v>77</v>
      </c>
      <c r="C14" s="124" t="s">
        <v>25</v>
      </c>
      <c r="D14" s="125" t="s">
        <v>76</v>
      </c>
      <c r="E14" s="125" t="s">
        <v>83</v>
      </c>
      <c r="F14" s="125"/>
      <c r="G14" s="125" t="s">
        <v>28</v>
      </c>
      <c r="H14" s="127">
        <v>44448</v>
      </c>
      <c r="I14" s="127" t="s">
        <v>29</v>
      </c>
      <c r="J14" s="126" t="s">
        <v>39</v>
      </c>
      <c r="K14" s="126" t="s">
        <v>39</v>
      </c>
      <c r="L14" s="128">
        <v>1056000</v>
      </c>
      <c r="M14" s="128">
        <v>0</v>
      </c>
      <c r="N14" s="129">
        <f t="shared" si="9"/>
        <v>1056000</v>
      </c>
      <c r="O14" s="45">
        <v>108000</v>
      </c>
      <c r="P14" s="34">
        <v>0</v>
      </c>
      <c r="Q14" s="36">
        <f t="shared" si="8"/>
        <v>108000</v>
      </c>
      <c r="R14" s="37">
        <v>108000</v>
      </c>
      <c r="S14" s="38">
        <v>0</v>
      </c>
      <c r="T14" s="39">
        <f t="shared" si="1"/>
        <v>108000</v>
      </c>
      <c r="U14" s="37">
        <f t="shared" si="2"/>
        <v>948000</v>
      </c>
      <c r="V14" s="38">
        <f t="shared" si="3"/>
        <v>0</v>
      </c>
      <c r="W14" s="39">
        <f t="shared" si="4"/>
        <v>948000</v>
      </c>
      <c r="X14" s="37">
        <f t="shared" si="5"/>
        <v>0</v>
      </c>
      <c r="Y14" s="38">
        <f t="shared" si="5"/>
        <v>0</v>
      </c>
      <c r="Z14" s="40">
        <f t="shared" si="6"/>
        <v>0</v>
      </c>
      <c r="AA14" s="39">
        <f t="shared" si="7"/>
        <v>0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</row>
    <row r="15" spans="1:39" ht="34" customHeight="1">
      <c r="A15" s="149" t="s">
        <v>84</v>
      </c>
      <c r="B15" s="123">
        <v>54</v>
      </c>
      <c r="C15" s="124" t="s">
        <v>25</v>
      </c>
      <c r="D15" s="125" t="s">
        <v>76</v>
      </c>
      <c r="E15" s="125" t="s">
        <v>83</v>
      </c>
      <c r="F15" s="133" t="s">
        <v>345</v>
      </c>
      <c r="G15" s="125" t="s">
        <v>85</v>
      </c>
      <c r="H15" s="127">
        <v>44467</v>
      </c>
      <c r="I15" s="127">
        <v>44467</v>
      </c>
      <c r="J15" s="126" t="s">
        <v>39</v>
      </c>
      <c r="K15" s="126" t="s">
        <v>39</v>
      </c>
      <c r="L15" s="128">
        <v>27209000</v>
      </c>
      <c r="M15" s="128">
        <v>2433000</v>
      </c>
      <c r="N15" s="129">
        <f t="shared" si="9"/>
        <v>29642000</v>
      </c>
      <c r="O15" s="45">
        <v>84000</v>
      </c>
      <c r="P15" s="34">
        <v>0</v>
      </c>
      <c r="Q15" s="36">
        <f t="shared" si="8"/>
        <v>84000</v>
      </c>
      <c r="R15" s="37">
        <v>84000</v>
      </c>
      <c r="S15" s="38">
        <v>0</v>
      </c>
      <c r="T15" s="39">
        <f t="shared" si="1"/>
        <v>84000</v>
      </c>
      <c r="U15" s="37">
        <f t="shared" si="2"/>
        <v>27125000</v>
      </c>
      <c r="V15" s="38">
        <f t="shared" si="3"/>
        <v>2433000</v>
      </c>
      <c r="W15" s="39">
        <f t="shared" si="4"/>
        <v>29558000</v>
      </c>
      <c r="X15" s="37">
        <f t="shared" si="5"/>
        <v>0</v>
      </c>
      <c r="Y15" s="38">
        <f t="shared" si="5"/>
        <v>0</v>
      </c>
      <c r="Z15" s="40">
        <f t="shared" si="6"/>
        <v>0</v>
      </c>
      <c r="AA15" s="39">
        <f t="shared" si="7"/>
        <v>0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</row>
    <row r="16" spans="1:39">
      <c r="A16" s="149" t="s">
        <v>78</v>
      </c>
      <c r="B16" s="130" t="s">
        <v>79</v>
      </c>
      <c r="C16" s="124" t="s">
        <v>25</v>
      </c>
      <c r="D16" s="125" t="s">
        <v>76</v>
      </c>
      <c r="E16" s="125" t="s">
        <v>332</v>
      </c>
      <c r="F16" s="125"/>
      <c r="G16" s="125" t="s">
        <v>80</v>
      </c>
      <c r="H16" s="127">
        <v>44425</v>
      </c>
      <c r="I16" s="127">
        <v>44425</v>
      </c>
      <c r="J16" s="126" t="s">
        <v>39</v>
      </c>
      <c r="K16" s="126" t="s">
        <v>39</v>
      </c>
      <c r="L16" s="128">
        <v>5500000</v>
      </c>
      <c r="M16" s="128">
        <v>129000</v>
      </c>
      <c r="N16" s="129">
        <f t="shared" si="9"/>
        <v>5629000</v>
      </c>
      <c r="O16" s="45">
        <v>901000</v>
      </c>
      <c r="P16" s="34">
        <v>0</v>
      </c>
      <c r="Q16" s="36">
        <f t="shared" si="8"/>
        <v>901000</v>
      </c>
      <c r="R16" s="37">
        <v>901000</v>
      </c>
      <c r="S16" s="38">
        <v>0</v>
      </c>
      <c r="T16" s="39">
        <f t="shared" si="1"/>
        <v>901000</v>
      </c>
      <c r="U16" s="37">
        <f t="shared" si="2"/>
        <v>4599000</v>
      </c>
      <c r="V16" s="38">
        <f t="shared" si="3"/>
        <v>129000</v>
      </c>
      <c r="W16" s="39">
        <f t="shared" si="4"/>
        <v>4728000</v>
      </c>
      <c r="X16" s="37">
        <f t="shared" si="5"/>
        <v>0</v>
      </c>
      <c r="Y16" s="38">
        <f t="shared" si="5"/>
        <v>0</v>
      </c>
      <c r="Z16" s="40">
        <f t="shared" si="6"/>
        <v>0</v>
      </c>
      <c r="AA16" s="39">
        <f t="shared" si="7"/>
        <v>0</v>
      </c>
      <c r="AB16" s="41"/>
      <c r="AC16" s="41"/>
      <c r="AD16" s="41" t="s">
        <v>57</v>
      </c>
      <c r="AE16" s="41"/>
      <c r="AF16" s="41"/>
      <c r="AG16" s="41"/>
      <c r="AH16" s="41"/>
      <c r="AI16" s="41"/>
      <c r="AJ16" s="41"/>
      <c r="AK16" s="41"/>
      <c r="AL16" s="41"/>
      <c r="AM16" s="41"/>
    </row>
    <row r="17" spans="1:39">
      <c r="A17" s="149" t="s">
        <v>24</v>
      </c>
      <c r="B17" s="123">
        <v>249</v>
      </c>
      <c r="C17" s="124" t="s">
        <v>25</v>
      </c>
      <c r="D17" s="125" t="s">
        <v>26</v>
      </c>
      <c r="E17" s="125" t="s">
        <v>27</v>
      </c>
      <c r="F17" s="125"/>
      <c r="G17" s="125" t="s">
        <v>28</v>
      </c>
      <c r="H17" s="127" t="s">
        <v>29</v>
      </c>
      <c r="I17" s="127" t="s">
        <v>29</v>
      </c>
      <c r="J17" s="126" t="s">
        <v>29</v>
      </c>
      <c r="K17" s="126" t="s">
        <v>30</v>
      </c>
      <c r="L17" s="128">
        <v>0</v>
      </c>
      <c r="M17" s="128">
        <v>159000</v>
      </c>
      <c r="N17" s="129">
        <f t="shared" si="0"/>
        <v>159000</v>
      </c>
      <c r="O17" s="45">
        <v>40621000</v>
      </c>
      <c r="P17" s="34">
        <v>5409000</v>
      </c>
      <c r="Q17" s="36">
        <f t="shared" si="8"/>
        <v>46030000</v>
      </c>
      <c r="R17" s="37">
        <v>40521000</v>
      </c>
      <c r="S17" s="38">
        <v>5409000</v>
      </c>
      <c r="T17" s="39">
        <f t="shared" si="1"/>
        <v>45930000</v>
      </c>
      <c r="U17" s="37">
        <f t="shared" ref="U17:U48" si="10">L17-O17</f>
        <v>-40621000</v>
      </c>
      <c r="V17" s="38" t="e">
        <f>#REF!-P17</f>
        <v>#REF!</v>
      </c>
      <c r="W17" s="39" t="e">
        <f t="shared" si="4"/>
        <v>#REF!</v>
      </c>
      <c r="X17" s="37">
        <f t="shared" si="5"/>
        <v>100000</v>
      </c>
      <c r="Y17" s="38">
        <f t="shared" si="5"/>
        <v>0</v>
      </c>
      <c r="Z17" s="40">
        <f t="shared" si="6"/>
        <v>100000</v>
      </c>
      <c r="AA17" s="39">
        <f t="shared" si="7"/>
        <v>81160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</row>
    <row r="18" spans="1:39" ht="30">
      <c r="A18" s="125" t="s">
        <v>24</v>
      </c>
      <c r="B18" s="131">
        <v>251</v>
      </c>
      <c r="C18" s="125" t="s">
        <v>25</v>
      </c>
      <c r="D18" s="135" t="s">
        <v>26</v>
      </c>
      <c r="E18" s="133" t="s">
        <v>164</v>
      </c>
      <c r="F18" s="133" t="s">
        <v>165</v>
      </c>
      <c r="G18" s="133"/>
      <c r="H18" s="134" t="s">
        <v>29</v>
      </c>
      <c r="I18" s="134" t="s">
        <v>29</v>
      </c>
      <c r="J18" s="134" t="s">
        <v>30</v>
      </c>
      <c r="K18" s="134" t="s">
        <v>39</v>
      </c>
      <c r="L18" s="128">
        <v>132000</v>
      </c>
      <c r="M18" s="128">
        <v>45000</v>
      </c>
      <c r="N18" s="129">
        <f t="shared" si="0"/>
        <v>177000</v>
      </c>
      <c r="O18" s="45">
        <v>2794000</v>
      </c>
      <c r="P18" s="34">
        <v>384000</v>
      </c>
      <c r="Q18" s="36">
        <f t="shared" si="8"/>
        <v>3178000</v>
      </c>
      <c r="R18" s="37">
        <v>2794000</v>
      </c>
      <c r="S18" s="38">
        <v>384000</v>
      </c>
      <c r="T18" s="39">
        <f t="shared" si="1"/>
        <v>3178000</v>
      </c>
      <c r="U18" s="37">
        <f t="shared" si="10"/>
        <v>-2662000</v>
      </c>
      <c r="V18" s="38">
        <f t="shared" ref="V18:V49" si="11">M18-P18</f>
        <v>-339000</v>
      </c>
      <c r="W18" s="39">
        <f t="shared" si="4"/>
        <v>-3001000</v>
      </c>
      <c r="X18" s="37">
        <f t="shared" si="5"/>
        <v>0</v>
      </c>
      <c r="Y18" s="38">
        <f t="shared" si="5"/>
        <v>0</v>
      </c>
      <c r="Z18" s="40">
        <f t="shared" si="6"/>
        <v>0</v>
      </c>
      <c r="AA18" s="39">
        <f t="shared" si="7"/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</row>
    <row r="19" spans="1:39">
      <c r="A19" s="149" t="s">
        <v>31</v>
      </c>
      <c r="B19" s="130" t="s">
        <v>32</v>
      </c>
      <c r="C19" s="124" t="s">
        <v>25</v>
      </c>
      <c r="D19" s="125" t="s">
        <v>26</v>
      </c>
      <c r="E19" s="125" t="s">
        <v>33</v>
      </c>
      <c r="F19" s="125" t="s">
        <v>34</v>
      </c>
      <c r="G19" s="125" t="s">
        <v>35</v>
      </c>
      <c r="H19" s="127">
        <v>44866</v>
      </c>
      <c r="I19" s="127" t="s">
        <v>29</v>
      </c>
      <c r="J19" s="126" t="s">
        <v>30</v>
      </c>
      <c r="K19" s="126" t="s">
        <v>30</v>
      </c>
      <c r="L19" s="128">
        <v>6186000</v>
      </c>
      <c r="M19" s="128">
        <v>0</v>
      </c>
      <c r="N19" s="129">
        <f t="shared" si="0"/>
        <v>6186000</v>
      </c>
      <c r="O19" s="45">
        <v>9690000</v>
      </c>
      <c r="P19" s="34">
        <v>0</v>
      </c>
      <c r="Q19" s="36">
        <f>SUM(O19:P19)</f>
        <v>9690000</v>
      </c>
      <c r="R19" s="37">
        <v>9690000</v>
      </c>
      <c r="S19" s="38">
        <v>0</v>
      </c>
      <c r="T19" s="39">
        <f t="shared" si="1"/>
        <v>9690000</v>
      </c>
      <c r="U19" s="37">
        <f t="shared" si="10"/>
        <v>-3504000</v>
      </c>
      <c r="V19" s="38">
        <f t="shared" si="11"/>
        <v>0</v>
      </c>
      <c r="W19" s="39">
        <f t="shared" si="4"/>
        <v>-3504000</v>
      </c>
      <c r="X19" s="37">
        <f t="shared" si="5"/>
        <v>0</v>
      </c>
      <c r="Y19" s="38">
        <f t="shared" si="5"/>
        <v>0</v>
      </c>
      <c r="Z19" s="40">
        <f t="shared" si="6"/>
        <v>0</v>
      </c>
      <c r="AA19" s="39">
        <f t="shared" si="7"/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1:39" ht="20">
      <c r="A20" s="149" t="s">
        <v>36</v>
      </c>
      <c r="B20" s="123">
        <v>18</v>
      </c>
      <c r="C20" s="124" t="s">
        <v>25</v>
      </c>
      <c r="D20" s="125" t="s">
        <v>26</v>
      </c>
      <c r="E20" s="133" t="s">
        <v>37</v>
      </c>
      <c r="F20" s="125" t="s">
        <v>38</v>
      </c>
      <c r="G20" s="125" t="s">
        <v>28</v>
      </c>
      <c r="H20" s="127"/>
      <c r="I20" s="127" t="s">
        <v>29</v>
      </c>
      <c r="J20" s="126" t="s">
        <v>39</v>
      </c>
      <c r="K20" s="126" t="s">
        <v>39</v>
      </c>
      <c r="L20" s="128">
        <v>9075000</v>
      </c>
      <c r="M20" s="128">
        <v>0</v>
      </c>
      <c r="N20" s="129">
        <f t="shared" si="0"/>
        <v>9075000</v>
      </c>
      <c r="O20" s="45">
        <v>0</v>
      </c>
      <c r="P20" s="34">
        <v>92000</v>
      </c>
      <c r="Q20" s="36">
        <f t="shared" si="8"/>
        <v>92000</v>
      </c>
      <c r="R20" s="37">
        <v>0</v>
      </c>
      <c r="S20" s="38">
        <v>92000</v>
      </c>
      <c r="T20" s="39">
        <f t="shared" si="1"/>
        <v>92000</v>
      </c>
      <c r="U20" s="37">
        <f t="shared" si="10"/>
        <v>9075000</v>
      </c>
      <c r="V20" s="38">
        <f t="shared" si="11"/>
        <v>-92000</v>
      </c>
      <c r="W20" s="39">
        <f t="shared" si="4"/>
        <v>8983000</v>
      </c>
      <c r="X20" s="37">
        <f t="shared" si="5"/>
        <v>0</v>
      </c>
      <c r="Y20" s="38">
        <f t="shared" si="5"/>
        <v>0</v>
      </c>
      <c r="Z20" s="40">
        <f t="shared" si="6"/>
        <v>0</v>
      </c>
      <c r="AA20" s="39">
        <f t="shared" si="7"/>
        <v>0</v>
      </c>
      <c r="AB20" s="41"/>
      <c r="AC20" s="41"/>
      <c r="AD20" s="41"/>
      <c r="AE20" s="41" t="s">
        <v>69</v>
      </c>
      <c r="AF20" s="41"/>
      <c r="AG20" s="41"/>
      <c r="AH20" s="41"/>
      <c r="AI20" s="41"/>
      <c r="AJ20" s="41"/>
      <c r="AK20" s="41"/>
      <c r="AL20" s="41"/>
      <c r="AM20" s="41"/>
    </row>
    <row r="21" spans="1:39">
      <c r="A21" s="149" t="s">
        <v>41</v>
      </c>
      <c r="B21" s="130">
        <v>34</v>
      </c>
      <c r="C21" s="124" t="s">
        <v>25</v>
      </c>
      <c r="D21" s="125" t="s">
        <v>26</v>
      </c>
      <c r="E21" s="133" t="s">
        <v>42</v>
      </c>
      <c r="F21" s="125"/>
      <c r="G21" s="125" t="s">
        <v>43</v>
      </c>
      <c r="H21" s="127">
        <v>44439</v>
      </c>
      <c r="I21" s="127" t="s">
        <v>29</v>
      </c>
      <c r="J21" s="126" t="s">
        <v>39</v>
      </c>
      <c r="K21" s="126" t="s">
        <v>30</v>
      </c>
      <c r="L21" s="128">
        <v>804000</v>
      </c>
      <c r="M21" s="128">
        <v>0</v>
      </c>
      <c r="N21" s="129">
        <f t="shared" si="0"/>
        <v>804000</v>
      </c>
      <c r="O21" s="45">
        <v>3209000</v>
      </c>
      <c r="P21" s="34">
        <v>0</v>
      </c>
      <c r="Q21" s="36">
        <f t="shared" si="8"/>
        <v>3209000</v>
      </c>
      <c r="R21" s="37">
        <v>3209000</v>
      </c>
      <c r="S21" s="38">
        <v>0</v>
      </c>
      <c r="T21" s="39">
        <f t="shared" si="1"/>
        <v>3209000</v>
      </c>
      <c r="U21" s="37">
        <f t="shared" si="10"/>
        <v>-2405000</v>
      </c>
      <c r="V21" s="38">
        <f t="shared" si="11"/>
        <v>0</v>
      </c>
      <c r="W21" s="39">
        <f t="shared" si="4"/>
        <v>-2405000</v>
      </c>
      <c r="X21" s="37">
        <f t="shared" ref="X21:Y45" si="12">O21-R21</f>
        <v>0</v>
      </c>
      <c r="Y21" s="38">
        <f t="shared" si="12"/>
        <v>0</v>
      </c>
      <c r="Z21" s="40">
        <f t="shared" si="6"/>
        <v>0</v>
      </c>
      <c r="AA21" s="39">
        <f t="shared" si="7"/>
        <v>0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</row>
    <row r="22" spans="1:39">
      <c r="A22" s="149" t="s">
        <v>46</v>
      </c>
      <c r="B22" s="130">
        <v>74</v>
      </c>
      <c r="C22" s="124" t="s">
        <v>25</v>
      </c>
      <c r="D22" s="125" t="s">
        <v>26</v>
      </c>
      <c r="E22" s="133" t="s">
        <v>335</v>
      </c>
      <c r="F22" s="125"/>
      <c r="G22" s="125" t="s">
        <v>29</v>
      </c>
      <c r="H22" s="127" t="s">
        <v>29</v>
      </c>
      <c r="I22" s="127">
        <v>44446</v>
      </c>
      <c r="J22" s="126" t="s">
        <v>29</v>
      </c>
      <c r="K22" s="126" t="s">
        <v>39</v>
      </c>
      <c r="L22" s="128">
        <v>0</v>
      </c>
      <c r="M22" s="128">
        <v>380000</v>
      </c>
      <c r="N22" s="129">
        <f t="shared" si="0"/>
        <v>380000</v>
      </c>
      <c r="O22" s="45">
        <v>5294000</v>
      </c>
      <c r="P22" s="34">
        <v>124000</v>
      </c>
      <c r="Q22" s="36">
        <f t="shared" si="8"/>
        <v>5418000</v>
      </c>
      <c r="R22" s="37">
        <v>5294000</v>
      </c>
      <c r="S22" s="38">
        <v>124000</v>
      </c>
      <c r="T22" s="39">
        <f t="shared" si="1"/>
        <v>5418000</v>
      </c>
      <c r="U22" s="37">
        <f t="shared" si="10"/>
        <v>-5294000</v>
      </c>
      <c r="V22" s="38">
        <f t="shared" si="11"/>
        <v>256000</v>
      </c>
      <c r="W22" s="39">
        <f t="shared" si="4"/>
        <v>-5038000</v>
      </c>
      <c r="X22" s="37">
        <f t="shared" si="12"/>
        <v>0</v>
      </c>
      <c r="Y22" s="38">
        <f t="shared" si="12"/>
        <v>0</v>
      </c>
      <c r="Z22" s="40">
        <f t="shared" si="6"/>
        <v>0</v>
      </c>
      <c r="AA22" s="39">
        <f t="shared" si="7"/>
        <v>0</v>
      </c>
      <c r="AB22" s="41"/>
      <c r="AC22" s="41"/>
      <c r="AD22" s="41"/>
      <c r="AE22" s="41"/>
      <c r="AF22" s="41"/>
      <c r="AG22" s="41" t="s">
        <v>81</v>
      </c>
      <c r="AH22" s="41"/>
      <c r="AI22" s="41"/>
      <c r="AJ22" s="41"/>
      <c r="AK22" s="41"/>
      <c r="AL22" s="41"/>
      <c r="AM22" s="41"/>
    </row>
    <row r="23" spans="1:39">
      <c r="A23" s="149" t="s">
        <v>47</v>
      </c>
      <c r="B23" s="123">
        <v>10</v>
      </c>
      <c r="C23" s="124" t="s">
        <v>25</v>
      </c>
      <c r="D23" s="125" t="s">
        <v>26</v>
      </c>
      <c r="E23" s="133" t="s">
        <v>48</v>
      </c>
      <c r="F23" s="125"/>
      <c r="G23" s="125" t="s">
        <v>28</v>
      </c>
      <c r="H23" s="127">
        <v>44424</v>
      </c>
      <c r="I23" s="127">
        <v>45310</v>
      </c>
      <c r="J23" s="126" t="s">
        <v>39</v>
      </c>
      <c r="K23" s="126" t="s">
        <v>30</v>
      </c>
      <c r="L23" s="128">
        <v>15812000</v>
      </c>
      <c r="M23" s="128">
        <v>2323000</v>
      </c>
      <c r="N23" s="129">
        <f t="shared" si="0"/>
        <v>18135000</v>
      </c>
      <c r="O23" s="45">
        <v>2390000</v>
      </c>
      <c r="P23" s="34">
        <v>0</v>
      </c>
      <c r="Q23" s="36">
        <f t="shared" si="8"/>
        <v>2390000</v>
      </c>
      <c r="R23" s="37">
        <v>2390000</v>
      </c>
      <c r="S23" s="38">
        <v>0</v>
      </c>
      <c r="T23" s="39">
        <f t="shared" si="1"/>
        <v>2390000</v>
      </c>
      <c r="U23" s="37">
        <f t="shared" si="10"/>
        <v>13422000</v>
      </c>
      <c r="V23" s="38">
        <f t="shared" si="11"/>
        <v>2323000</v>
      </c>
      <c r="W23" s="39">
        <f t="shared" si="4"/>
        <v>15745000</v>
      </c>
      <c r="X23" s="37">
        <f t="shared" si="12"/>
        <v>0</v>
      </c>
      <c r="Y23" s="38">
        <f t="shared" si="12"/>
        <v>0</v>
      </c>
      <c r="Z23" s="40">
        <f t="shared" si="6"/>
        <v>0</v>
      </c>
      <c r="AA23" s="39">
        <f t="shared" si="7"/>
        <v>0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</row>
    <row r="24" spans="1:39">
      <c r="A24" s="149" t="s">
        <v>153</v>
      </c>
      <c r="B24" s="123">
        <v>7</v>
      </c>
      <c r="C24" s="124" t="s">
        <v>25</v>
      </c>
      <c r="D24" s="125" t="s">
        <v>26</v>
      </c>
      <c r="E24" s="133" t="s">
        <v>154</v>
      </c>
      <c r="F24" s="125" t="s">
        <v>0</v>
      </c>
      <c r="G24" s="125" t="s">
        <v>155</v>
      </c>
      <c r="H24" s="127" t="s">
        <v>29</v>
      </c>
      <c r="I24" s="127" t="s">
        <v>29</v>
      </c>
      <c r="J24" s="126" t="s">
        <v>30</v>
      </c>
      <c r="K24" s="126" t="s">
        <v>30</v>
      </c>
      <c r="L24" s="128">
        <v>511000</v>
      </c>
      <c r="M24" s="128">
        <v>0</v>
      </c>
      <c r="N24" s="129">
        <f t="shared" si="0"/>
        <v>511000</v>
      </c>
      <c r="O24" s="45">
        <v>1016000</v>
      </c>
      <c r="P24" s="34">
        <v>0</v>
      </c>
      <c r="Q24" s="36">
        <f t="shared" si="8"/>
        <v>1016000</v>
      </c>
      <c r="R24" s="37">
        <v>1016000</v>
      </c>
      <c r="S24" s="38">
        <v>0</v>
      </c>
      <c r="T24" s="39">
        <f t="shared" si="1"/>
        <v>1016000</v>
      </c>
      <c r="U24" s="37">
        <f t="shared" si="10"/>
        <v>-505000</v>
      </c>
      <c r="V24" s="38">
        <f t="shared" si="11"/>
        <v>0</v>
      </c>
      <c r="W24" s="39">
        <f t="shared" si="4"/>
        <v>-505000</v>
      </c>
      <c r="X24" s="37">
        <f t="shared" si="12"/>
        <v>0</v>
      </c>
      <c r="Y24" s="38">
        <f t="shared" si="12"/>
        <v>0</v>
      </c>
      <c r="Z24" s="40">
        <f t="shared" si="6"/>
        <v>0</v>
      </c>
      <c r="AA24" s="39">
        <f t="shared" si="7"/>
        <v>0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</row>
    <row r="25" spans="1:39">
      <c r="A25" s="149" t="s">
        <v>360</v>
      </c>
      <c r="B25" s="130">
        <v>20</v>
      </c>
      <c r="C25" s="124" t="s">
        <v>25</v>
      </c>
      <c r="D25" s="125" t="s">
        <v>26</v>
      </c>
      <c r="E25" s="133" t="s">
        <v>68</v>
      </c>
      <c r="F25" s="133"/>
      <c r="G25" s="125" t="s">
        <v>29</v>
      </c>
      <c r="H25" s="127" t="s">
        <v>29</v>
      </c>
      <c r="I25" s="127">
        <v>44448</v>
      </c>
      <c r="J25" s="126" t="s">
        <v>29</v>
      </c>
      <c r="K25" s="126" t="s">
        <v>30</v>
      </c>
      <c r="L25" s="128">
        <v>0</v>
      </c>
      <c r="M25" s="128">
        <v>96000</v>
      </c>
      <c r="N25" s="129">
        <f>SUM(L25:M25)</f>
        <v>96000</v>
      </c>
      <c r="O25" s="45">
        <v>98000</v>
      </c>
      <c r="P25" s="34">
        <v>0</v>
      </c>
      <c r="Q25" s="36">
        <f>SUM(O25:P25)</f>
        <v>98000</v>
      </c>
      <c r="R25" s="37">
        <v>98000</v>
      </c>
      <c r="S25" s="38">
        <v>0</v>
      </c>
      <c r="T25" s="39">
        <f>SUM(R25:S25)</f>
        <v>98000</v>
      </c>
      <c r="U25" s="37">
        <f>L25-O25</f>
        <v>-98000</v>
      </c>
      <c r="V25" s="38">
        <f>M25-P25</f>
        <v>96000</v>
      </c>
      <c r="W25" s="39">
        <f>SUM(U25:V25)</f>
        <v>-2000</v>
      </c>
      <c r="X25" s="37">
        <f>O25-R25</f>
        <v>0</v>
      </c>
      <c r="Y25" s="38">
        <f>P25-S25</f>
        <v>0</v>
      </c>
      <c r="Z25" s="40">
        <f>SUM(X25:Y25)</f>
        <v>0</v>
      </c>
      <c r="AA25" s="39">
        <f>ROUND(Z25*premieGM,2)</f>
        <v>0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1:39" ht="20">
      <c r="A26" s="149" t="s">
        <v>49</v>
      </c>
      <c r="B26" s="130">
        <v>4</v>
      </c>
      <c r="C26" s="124" t="s">
        <v>25</v>
      </c>
      <c r="D26" s="125" t="s">
        <v>26</v>
      </c>
      <c r="E26" s="133" t="s">
        <v>50</v>
      </c>
      <c r="F26" s="125"/>
      <c r="G26" s="125" t="s">
        <v>28</v>
      </c>
      <c r="H26" s="127">
        <v>44424</v>
      </c>
      <c r="I26" s="127">
        <v>44424</v>
      </c>
      <c r="J26" s="126" t="s">
        <v>39</v>
      </c>
      <c r="K26" s="126" t="s">
        <v>39</v>
      </c>
      <c r="L26" s="128">
        <v>4648000</v>
      </c>
      <c r="M26" s="128">
        <v>556000</v>
      </c>
      <c r="N26" s="129">
        <f t="shared" si="0"/>
        <v>5204000</v>
      </c>
      <c r="O26" s="45">
        <v>26189000</v>
      </c>
      <c r="P26" s="34">
        <v>2335000</v>
      </c>
      <c r="Q26" s="36">
        <f t="shared" si="8"/>
        <v>28524000</v>
      </c>
      <c r="R26" s="37">
        <v>26189000</v>
      </c>
      <c r="S26" s="38">
        <v>2335000</v>
      </c>
      <c r="T26" s="39">
        <f t="shared" si="1"/>
        <v>28524000</v>
      </c>
      <c r="U26" s="37">
        <f t="shared" si="10"/>
        <v>-21541000</v>
      </c>
      <c r="V26" s="38">
        <f t="shared" si="11"/>
        <v>-1779000</v>
      </c>
      <c r="W26" s="39">
        <f t="shared" si="4"/>
        <v>-23320000</v>
      </c>
      <c r="X26" s="37">
        <f t="shared" si="12"/>
        <v>0</v>
      </c>
      <c r="Y26" s="38">
        <f t="shared" si="12"/>
        <v>0</v>
      </c>
      <c r="Z26" s="40">
        <f t="shared" si="6"/>
        <v>0</v>
      </c>
      <c r="AA26" s="39">
        <f t="shared" si="7"/>
        <v>0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1:39">
      <c r="A27" s="149" t="s">
        <v>51</v>
      </c>
      <c r="B27" s="130">
        <v>87</v>
      </c>
      <c r="C27" s="124" t="s">
        <v>25</v>
      </c>
      <c r="D27" s="125" t="s">
        <v>26</v>
      </c>
      <c r="E27" s="133" t="s">
        <v>156</v>
      </c>
      <c r="F27" s="125" t="s">
        <v>0</v>
      </c>
      <c r="G27" s="125" t="s">
        <v>155</v>
      </c>
      <c r="H27" s="127" t="s">
        <v>29</v>
      </c>
      <c r="I27" s="127" t="s">
        <v>29</v>
      </c>
      <c r="J27" s="126" t="s">
        <v>30</v>
      </c>
      <c r="K27" s="126" t="s">
        <v>30</v>
      </c>
      <c r="L27" s="128">
        <v>3066000</v>
      </c>
      <c r="M27" s="128">
        <v>0</v>
      </c>
      <c r="N27" s="129">
        <f t="shared" si="0"/>
        <v>3066000</v>
      </c>
      <c r="O27" s="45">
        <v>2245000</v>
      </c>
      <c r="P27" s="34">
        <v>0</v>
      </c>
      <c r="Q27" s="36">
        <f t="shared" si="8"/>
        <v>2245000</v>
      </c>
      <c r="R27" s="37">
        <v>2245000</v>
      </c>
      <c r="S27" s="38">
        <v>0</v>
      </c>
      <c r="T27" s="39">
        <f t="shared" si="1"/>
        <v>2245000</v>
      </c>
      <c r="U27" s="37">
        <f t="shared" si="10"/>
        <v>821000</v>
      </c>
      <c r="V27" s="38">
        <f t="shared" si="11"/>
        <v>0</v>
      </c>
      <c r="W27" s="39">
        <f t="shared" si="4"/>
        <v>821000</v>
      </c>
      <c r="X27" s="37">
        <f t="shared" si="12"/>
        <v>0</v>
      </c>
      <c r="Y27" s="38">
        <f t="shared" si="12"/>
        <v>0</v>
      </c>
      <c r="Z27" s="40">
        <f t="shared" si="6"/>
        <v>0</v>
      </c>
      <c r="AA27" s="39">
        <f t="shared" si="7"/>
        <v>0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</row>
    <row r="28" spans="1:39">
      <c r="A28" s="149" t="s">
        <v>52</v>
      </c>
      <c r="B28" s="130">
        <v>82</v>
      </c>
      <c r="C28" s="124" t="s">
        <v>25</v>
      </c>
      <c r="D28" s="125" t="s">
        <v>26</v>
      </c>
      <c r="E28" s="133" t="s">
        <v>53</v>
      </c>
      <c r="F28" s="125"/>
      <c r="G28" s="125" t="s">
        <v>54</v>
      </c>
      <c r="H28" s="127">
        <v>44424</v>
      </c>
      <c r="I28" s="127" t="s">
        <v>29</v>
      </c>
      <c r="J28" s="126" t="s">
        <v>39</v>
      </c>
      <c r="K28" s="126" t="s">
        <v>30</v>
      </c>
      <c r="L28" s="128">
        <v>112000</v>
      </c>
      <c r="M28" s="128">
        <v>0</v>
      </c>
      <c r="N28" s="129">
        <f t="shared" si="0"/>
        <v>112000</v>
      </c>
      <c r="O28" s="45">
        <v>922000</v>
      </c>
      <c r="P28" s="34">
        <v>0</v>
      </c>
      <c r="Q28" s="36">
        <f t="shared" si="8"/>
        <v>922000</v>
      </c>
      <c r="R28" s="37">
        <v>922000</v>
      </c>
      <c r="S28" s="38">
        <v>0</v>
      </c>
      <c r="T28" s="39">
        <f t="shared" si="1"/>
        <v>922000</v>
      </c>
      <c r="U28" s="37">
        <f t="shared" si="10"/>
        <v>-810000</v>
      </c>
      <c r="V28" s="38">
        <f t="shared" si="11"/>
        <v>0</v>
      </c>
      <c r="W28" s="39">
        <f t="shared" si="4"/>
        <v>-810000</v>
      </c>
      <c r="X28" s="37">
        <f t="shared" si="12"/>
        <v>0</v>
      </c>
      <c r="Y28" s="38">
        <f t="shared" si="12"/>
        <v>0</v>
      </c>
      <c r="Z28" s="40">
        <f t="shared" si="6"/>
        <v>0</v>
      </c>
      <c r="AA28" s="39">
        <f t="shared" si="7"/>
        <v>0</v>
      </c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1:39">
      <c r="A29" s="149" t="s">
        <v>52</v>
      </c>
      <c r="B29" s="123"/>
      <c r="C29" s="124" t="s">
        <v>25</v>
      </c>
      <c r="D29" s="125" t="s">
        <v>26</v>
      </c>
      <c r="E29" s="133" t="s">
        <v>55</v>
      </c>
      <c r="F29" s="125"/>
      <c r="G29" s="125" t="s">
        <v>28</v>
      </c>
      <c r="H29" s="127">
        <v>44424</v>
      </c>
      <c r="I29" s="127" t="s">
        <v>29</v>
      </c>
      <c r="J29" s="126" t="s">
        <v>39</v>
      </c>
      <c r="K29" s="126" t="s">
        <v>30</v>
      </c>
      <c r="L29" s="128">
        <v>87000</v>
      </c>
      <c r="M29" s="128">
        <v>0</v>
      </c>
      <c r="N29" s="129">
        <f t="shared" si="0"/>
        <v>87000</v>
      </c>
      <c r="O29" s="45">
        <v>1087000</v>
      </c>
      <c r="P29" s="34">
        <v>0</v>
      </c>
      <c r="Q29" s="36">
        <f t="shared" si="8"/>
        <v>1087000</v>
      </c>
      <c r="R29" s="37">
        <v>1087000</v>
      </c>
      <c r="S29" s="38">
        <v>0</v>
      </c>
      <c r="T29" s="39">
        <f t="shared" si="1"/>
        <v>1087000</v>
      </c>
      <c r="U29" s="37">
        <f t="shared" si="10"/>
        <v>-1000000</v>
      </c>
      <c r="V29" s="38">
        <f t="shared" si="11"/>
        <v>0</v>
      </c>
      <c r="W29" s="39">
        <f t="shared" si="4"/>
        <v>-1000000</v>
      </c>
      <c r="X29" s="37">
        <f t="shared" si="12"/>
        <v>0</v>
      </c>
      <c r="Y29" s="38">
        <f t="shared" si="12"/>
        <v>0</v>
      </c>
      <c r="Z29" s="40">
        <f t="shared" si="6"/>
        <v>0</v>
      </c>
      <c r="AA29" s="39">
        <f t="shared" si="7"/>
        <v>0</v>
      </c>
      <c r="AB29" s="41"/>
      <c r="AC29" s="41"/>
      <c r="AD29" s="41"/>
      <c r="AE29" s="41" t="s">
        <v>95</v>
      </c>
      <c r="AF29" s="41"/>
      <c r="AG29" s="41"/>
      <c r="AH29" s="41"/>
      <c r="AI29" s="41"/>
      <c r="AJ29" s="41"/>
      <c r="AK29" s="41"/>
      <c r="AL29" s="41"/>
      <c r="AM29" s="41"/>
    </row>
    <row r="30" spans="1:39">
      <c r="A30" s="149" t="s">
        <v>56</v>
      </c>
      <c r="B30" s="130">
        <v>317</v>
      </c>
      <c r="C30" s="124" t="s">
        <v>25</v>
      </c>
      <c r="D30" s="125" t="s">
        <v>26</v>
      </c>
      <c r="E30" s="133" t="s">
        <v>336</v>
      </c>
      <c r="F30" s="125"/>
      <c r="G30" s="125" t="s">
        <v>28</v>
      </c>
      <c r="H30" s="127">
        <v>44445</v>
      </c>
      <c r="I30" s="127" t="s">
        <v>29</v>
      </c>
      <c r="J30" s="126" t="s">
        <v>39</v>
      </c>
      <c r="K30" s="126" t="s">
        <v>39</v>
      </c>
      <c r="L30" s="128">
        <v>936000</v>
      </c>
      <c r="M30" s="128">
        <v>0</v>
      </c>
      <c r="N30" s="129">
        <f t="shared" si="0"/>
        <v>936000</v>
      </c>
      <c r="O30" s="45">
        <v>734000</v>
      </c>
      <c r="P30" s="34">
        <v>0</v>
      </c>
      <c r="Q30" s="36">
        <f t="shared" si="8"/>
        <v>734000</v>
      </c>
      <c r="R30" s="37">
        <v>734000</v>
      </c>
      <c r="S30" s="38">
        <v>0</v>
      </c>
      <c r="T30" s="39">
        <f t="shared" si="1"/>
        <v>734000</v>
      </c>
      <c r="U30" s="37">
        <f t="shared" si="10"/>
        <v>202000</v>
      </c>
      <c r="V30" s="38">
        <f t="shared" si="11"/>
        <v>0</v>
      </c>
      <c r="W30" s="39">
        <f t="shared" si="4"/>
        <v>202000</v>
      </c>
      <c r="X30" s="37">
        <f t="shared" si="12"/>
        <v>0</v>
      </c>
      <c r="Y30" s="38">
        <f t="shared" si="12"/>
        <v>0</v>
      </c>
      <c r="Z30" s="40">
        <f t="shared" si="6"/>
        <v>0</v>
      </c>
      <c r="AA30" s="39">
        <f t="shared" si="7"/>
        <v>0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39" ht="30">
      <c r="A31" s="149" t="s">
        <v>58</v>
      </c>
      <c r="B31" s="123">
        <v>1</v>
      </c>
      <c r="C31" s="124" t="s">
        <v>25</v>
      </c>
      <c r="D31" s="125" t="s">
        <v>26</v>
      </c>
      <c r="E31" s="133" t="s">
        <v>59</v>
      </c>
      <c r="F31" s="125"/>
      <c r="G31" s="125" t="s">
        <v>28</v>
      </c>
      <c r="H31" s="127">
        <v>44424</v>
      </c>
      <c r="I31" s="127">
        <v>44424</v>
      </c>
      <c r="J31" s="126" t="s">
        <v>39</v>
      </c>
      <c r="K31" s="126" t="s">
        <v>30</v>
      </c>
      <c r="L31" s="128">
        <v>42203000</v>
      </c>
      <c r="M31" s="128">
        <v>5635000</v>
      </c>
      <c r="N31" s="129">
        <f t="shared" si="0"/>
        <v>47838000</v>
      </c>
      <c r="O31" s="45">
        <v>0</v>
      </c>
      <c r="P31" s="34">
        <v>0</v>
      </c>
      <c r="Q31" s="36">
        <f t="shared" si="8"/>
        <v>0</v>
      </c>
      <c r="R31" s="37">
        <v>0</v>
      </c>
      <c r="S31" s="38">
        <v>0</v>
      </c>
      <c r="T31" s="39">
        <f t="shared" si="1"/>
        <v>0</v>
      </c>
      <c r="U31" s="37">
        <f t="shared" si="10"/>
        <v>42203000</v>
      </c>
      <c r="V31" s="38">
        <f t="shared" si="11"/>
        <v>5635000</v>
      </c>
      <c r="W31" s="39">
        <f t="shared" si="4"/>
        <v>47838000</v>
      </c>
      <c r="X31" s="37">
        <f t="shared" si="12"/>
        <v>0</v>
      </c>
      <c r="Y31" s="38">
        <f t="shared" si="12"/>
        <v>0</v>
      </c>
      <c r="Z31" s="40">
        <f t="shared" si="6"/>
        <v>0</v>
      </c>
      <c r="AA31" s="39">
        <f t="shared" si="7"/>
        <v>0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  <row r="32" spans="1:39" ht="20">
      <c r="A32" s="135" t="s">
        <v>70</v>
      </c>
      <c r="B32" s="136">
        <v>88</v>
      </c>
      <c r="C32" s="135" t="s">
        <v>25</v>
      </c>
      <c r="D32" s="135" t="s">
        <v>26</v>
      </c>
      <c r="E32" s="137" t="s">
        <v>348</v>
      </c>
      <c r="F32" s="137" t="s">
        <v>169</v>
      </c>
      <c r="G32" s="137" t="s">
        <v>170</v>
      </c>
      <c r="H32" s="138" t="s">
        <v>29</v>
      </c>
      <c r="I32" s="138" t="s">
        <v>29</v>
      </c>
      <c r="J32" s="138" t="s">
        <v>30</v>
      </c>
      <c r="K32" s="138" t="s">
        <v>39</v>
      </c>
      <c r="L32" s="139">
        <v>4653400</v>
      </c>
      <c r="M32" s="139">
        <v>397000</v>
      </c>
      <c r="N32" s="139">
        <f t="shared" si="0"/>
        <v>5050400</v>
      </c>
      <c r="O32" s="45">
        <v>0</v>
      </c>
      <c r="P32" s="34">
        <v>0</v>
      </c>
      <c r="Q32" s="36">
        <f t="shared" si="8"/>
        <v>0</v>
      </c>
      <c r="R32" s="37">
        <v>0</v>
      </c>
      <c r="S32" s="38">
        <v>0</v>
      </c>
      <c r="T32" s="39">
        <f t="shared" si="1"/>
        <v>0</v>
      </c>
      <c r="U32" s="37">
        <f t="shared" si="10"/>
        <v>4653400</v>
      </c>
      <c r="V32" s="38">
        <f t="shared" si="11"/>
        <v>397000</v>
      </c>
      <c r="W32" s="39">
        <f t="shared" si="4"/>
        <v>5050400</v>
      </c>
      <c r="X32" s="37">
        <f t="shared" si="12"/>
        <v>0</v>
      </c>
      <c r="Y32" s="38">
        <f t="shared" si="12"/>
        <v>0</v>
      </c>
      <c r="Z32" s="40">
        <f t="shared" si="6"/>
        <v>0</v>
      </c>
      <c r="AA32" s="39">
        <f t="shared" si="7"/>
        <v>0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</row>
    <row r="33" spans="1:39" ht="40">
      <c r="A33" s="149" t="s">
        <v>60</v>
      </c>
      <c r="B33" s="130">
        <v>1</v>
      </c>
      <c r="C33" s="124" t="s">
        <v>25</v>
      </c>
      <c r="D33" s="125" t="s">
        <v>26</v>
      </c>
      <c r="E33" s="133" t="s">
        <v>61</v>
      </c>
      <c r="F33" s="133" t="s">
        <v>62</v>
      </c>
      <c r="G33" s="125" t="s">
        <v>63</v>
      </c>
      <c r="H33" s="127" t="s">
        <v>64</v>
      </c>
      <c r="I33" s="127">
        <v>44424</v>
      </c>
      <c r="J33" s="126"/>
      <c r="K33" s="126" t="s">
        <v>30</v>
      </c>
      <c r="L33" s="128">
        <v>2903000</v>
      </c>
      <c r="M33" s="128">
        <v>400000</v>
      </c>
      <c r="N33" s="129">
        <f t="shared" si="0"/>
        <v>3303000</v>
      </c>
      <c r="O33" s="45">
        <v>239000</v>
      </c>
      <c r="P33" s="34">
        <v>0</v>
      </c>
      <c r="Q33" s="36">
        <f t="shared" si="8"/>
        <v>239000</v>
      </c>
      <c r="R33" s="37">
        <v>239000</v>
      </c>
      <c r="S33" s="38">
        <v>0</v>
      </c>
      <c r="T33" s="39">
        <f t="shared" si="1"/>
        <v>239000</v>
      </c>
      <c r="U33" s="37">
        <f t="shared" si="10"/>
        <v>2664000</v>
      </c>
      <c r="V33" s="38">
        <f t="shared" si="11"/>
        <v>400000</v>
      </c>
      <c r="W33" s="39">
        <f t="shared" si="4"/>
        <v>3064000</v>
      </c>
      <c r="X33" s="37">
        <f t="shared" si="12"/>
        <v>0</v>
      </c>
      <c r="Y33" s="38">
        <f t="shared" si="12"/>
        <v>0</v>
      </c>
      <c r="Z33" s="40">
        <f t="shared" si="6"/>
        <v>0</v>
      </c>
      <c r="AA33" s="39">
        <f t="shared" si="7"/>
        <v>0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</row>
    <row r="34" spans="1:39" ht="20">
      <c r="A34" s="149" t="s">
        <v>60</v>
      </c>
      <c r="B34" s="123">
        <v>1</v>
      </c>
      <c r="C34" s="124" t="s">
        <v>25</v>
      </c>
      <c r="D34" s="125" t="s">
        <v>26</v>
      </c>
      <c r="E34" s="133" t="s">
        <v>65</v>
      </c>
      <c r="F34" s="133" t="s">
        <v>66</v>
      </c>
      <c r="G34" s="125" t="s">
        <v>63</v>
      </c>
      <c r="H34" s="127" t="s">
        <v>64</v>
      </c>
      <c r="I34" s="127" t="s">
        <v>29</v>
      </c>
      <c r="J34" s="126"/>
      <c r="K34" s="126" t="s">
        <v>30</v>
      </c>
      <c r="L34" s="128">
        <v>10067000</v>
      </c>
      <c r="M34" s="128">
        <v>0</v>
      </c>
      <c r="N34" s="129">
        <f t="shared" si="0"/>
        <v>10067000</v>
      </c>
      <c r="O34" s="45">
        <v>346000</v>
      </c>
      <c r="P34" s="34">
        <v>0</v>
      </c>
      <c r="Q34" s="36">
        <f t="shared" si="8"/>
        <v>346000</v>
      </c>
      <c r="R34" s="37">
        <v>346000</v>
      </c>
      <c r="S34" s="38">
        <v>0</v>
      </c>
      <c r="T34" s="39">
        <f t="shared" si="1"/>
        <v>346000</v>
      </c>
      <c r="U34" s="37">
        <f t="shared" si="10"/>
        <v>9721000</v>
      </c>
      <c r="V34" s="38">
        <f t="shared" si="11"/>
        <v>0</v>
      </c>
      <c r="W34" s="39">
        <f t="shared" si="4"/>
        <v>9721000</v>
      </c>
      <c r="X34" s="37">
        <f t="shared" si="12"/>
        <v>0</v>
      </c>
      <c r="Y34" s="38">
        <f t="shared" si="12"/>
        <v>0</v>
      </c>
      <c r="Z34" s="40">
        <f t="shared" si="6"/>
        <v>0</v>
      </c>
      <c r="AA34" s="39">
        <f t="shared" si="7"/>
        <v>0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</row>
    <row r="35" spans="1:39" ht="20">
      <c r="A35" s="149" t="s">
        <v>70</v>
      </c>
      <c r="B35" s="123">
        <v>6</v>
      </c>
      <c r="C35" s="124" t="s">
        <v>25</v>
      </c>
      <c r="D35" s="125" t="s">
        <v>71</v>
      </c>
      <c r="E35" s="133" t="s">
        <v>72</v>
      </c>
      <c r="F35" s="133" t="s">
        <v>73</v>
      </c>
      <c r="G35" s="125" t="s">
        <v>28</v>
      </c>
      <c r="H35" s="127">
        <v>40857</v>
      </c>
      <c r="I35" s="127">
        <v>40857</v>
      </c>
      <c r="J35" s="126"/>
      <c r="K35" s="126" t="s">
        <v>39</v>
      </c>
      <c r="L35" s="128">
        <v>3334000</v>
      </c>
      <c r="M35" s="128">
        <v>0</v>
      </c>
      <c r="N35" s="129">
        <f t="shared" si="0"/>
        <v>3334000</v>
      </c>
      <c r="O35" s="45">
        <v>16000</v>
      </c>
      <c r="P35" s="34">
        <v>0</v>
      </c>
      <c r="Q35" s="36">
        <f t="shared" si="8"/>
        <v>16000</v>
      </c>
      <c r="R35" s="37">
        <v>16000</v>
      </c>
      <c r="S35" s="38">
        <v>0</v>
      </c>
      <c r="T35" s="39">
        <f t="shared" si="1"/>
        <v>16000</v>
      </c>
      <c r="U35" s="37">
        <f t="shared" si="10"/>
        <v>3318000</v>
      </c>
      <c r="V35" s="38">
        <f t="shared" si="11"/>
        <v>0</v>
      </c>
      <c r="W35" s="39">
        <f t="shared" si="4"/>
        <v>3318000</v>
      </c>
      <c r="X35" s="37">
        <f t="shared" si="12"/>
        <v>0</v>
      </c>
      <c r="Y35" s="38">
        <f t="shared" si="12"/>
        <v>0</v>
      </c>
      <c r="Z35" s="40">
        <f t="shared" si="6"/>
        <v>0</v>
      </c>
      <c r="AA35" s="39">
        <f t="shared" si="7"/>
        <v>0</v>
      </c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</row>
    <row r="36" spans="1:39" ht="20">
      <c r="A36" s="149" t="s">
        <v>74</v>
      </c>
      <c r="B36" s="130">
        <v>6</v>
      </c>
      <c r="C36" s="124" t="s">
        <v>25</v>
      </c>
      <c r="D36" s="125" t="s">
        <v>71</v>
      </c>
      <c r="E36" s="133" t="s">
        <v>72</v>
      </c>
      <c r="F36" s="133" t="s">
        <v>73</v>
      </c>
      <c r="G36" s="125" t="s">
        <v>28</v>
      </c>
      <c r="H36" s="127">
        <v>40847</v>
      </c>
      <c r="I36" s="127">
        <v>40847</v>
      </c>
      <c r="J36" s="126"/>
      <c r="K36" s="126" t="s">
        <v>39</v>
      </c>
      <c r="L36" s="128">
        <v>2790000</v>
      </c>
      <c r="M36" s="128">
        <v>0</v>
      </c>
      <c r="N36" s="129">
        <f t="shared" si="0"/>
        <v>2790000</v>
      </c>
      <c r="O36" s="45">
        <v>54000</v>
      </c>
      <c r="P36" s="34">
        <v>0</v>
      </c>
      <c r="Q36" s="36">
        <f t="shared" si="8"/>
        <v>54000</v>
      </c>
      <c r="R36" s="37">
        <v>54000</v>
      </c>
      <c r="S36" s="38">
        <v>0</v>
      </c>
      <c r="T36" s="39">
        <f t="shared" si="1"/>
        <v>54000</v>
      </c>
      <c r="U36" s="37">
        <f t="shared" si="10"/>
        <v>2736000</v>
      </c>
      <c r="V36" s="38">
        <f t="shared" si="11"/>
        <v>0</v>
      </c>
      <c r="W36" s="39">
        <f t="shared" si="4"/>
        <v>2736000</v>
      </c>
      <c r="X36" s="37">
        <f t="shared" si="12"/>
        <v>0</v>
      </c>
      <c r="Y36" s="38">
        <f t="shared" si="12"/>
        <v>0</v>
      </c>
      <c r="Z36" s="40">
        <f t="shared" si="6"/>
        <v>0</v>
      </c>
      <c r="AA36" s="39">
        <f t="shared" si="7"/>
        <v>0</v>
      </c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</row>
    <row r="37" spans="1:39">
      <c r="A37" s="149" t="s">
        <v>140</v>
      </c>
      <c r="B37" s="123"/>
      <c r="C37" s="124" t="s">
        <v>25</v>
      </c>
      <c r="D37" s="125" t="s">
        <v>351</v>
      </c>
      <c r="E37" s="133" t="s">
        <v>141</v>
      </c>
      <c r="F37" s="133"/>
      <c r="G37" s="125" t="s">
        <v>29</v>
      </c>
      <c r="H37" s="127" t="s">
        <v>29</v>
      </c>
      <c r="I37" s="127" t="s">
        <v>29</v>
      </c>
      <c r="J37" s="126" t="s">
        <v>29</v>
      </c>
      <c r="K37" s="126" t="s">
        <v>30</v>
      </c>
      <c r="L37" s="128">
        <v>94000</v>
      </c>
      <c r="M37" s="128">
        <v>0</v>
      </c>
      <c r="N37" s="129">
        <f t="shared" ref="N37:N44" si="13">SUM(L37:M37)</f>
        <v>94000</v>
      </c>
      <c r="O37" s="45">
        <v>0</v>
      </c>
      <c r="P37" s="34">
        <v>0</v>
      </c>
      <c r="Q37" s="36">
        <f t="shared" si="8"/>
        <v>0</v>
      </c>
      <c r="R37" s="37">
        <v>0</v>
      </c>
      <c r="S37" s="38">
        <v>0</v>
      </c>
      <c r="T37" s="39">
        <f t="shared" si="1"/>
        <v>0</v>
      </c>
      <c r="U37" s="37">
        <f t="shared" si="10"/>
        <v>94000</v>
      </c>
      <c r="V37" s="38">
        <f t="shared" si="11"/>
        <v>0</v>
      </c>
      <c r="W37" s="39">
        <f t="shared" si="4"/>
        <v>94000</v>
      </c>
      <c r="X37" s="37">
        <f t="shared" si="12"/>
        <v>0</v>
      </c>
      <c r="Y37" s="38">
        <f t="shared" si="12"/>
        <v>0</v>
      </c>
      <c r="Z37" s="40">
        <f t="shared" si="6"/>
        <v>0</v>
      </c>
      <c r="AA37" s="39">
        <f t="shared" si="7"/>
        <v>0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</row>
    <row r="38" spans="1:39">
      <c r="A38" s="149" t="s">
        <v>142</v>
      </c>
      <c r="B38" s="123">
        <v>53</v>
      </c>
      <c r="C38" s="124" t="s">
        <v>25</v>
      </c>
      <c r="D38" s="125" t="s">
        <v>351</v>
      </c>
      <c r="E38" s="133" t="s">
        <v>144</v>
      </c>
      <c r="F38" s="125"/>
      <c r="G38" s="125" t="s">
        <v>29</v>
      </c>
      <c r="H38" s="127" t="s">
        <v>29</v>
      </c>
      <c r="I38" s="127" t="s">
        <v>29</v>
      </c>
      <c r="J38" s="126" t="s">
        <v>29</v>
      </c>
      <c r="K38" s="126" t="s">
        <v>30</v>
      </c>
      <c r="L38" s="128">
        <v>44000</v>
      </c>
      <c r="M38" s="128">
        <v>0</v>
      </c>
      <c r="N38" s="129">
        <f t="shared" si="13"/>
        <v>44000</v>
      </c>
      <c r="O38" s="45">
        <v>41000</v>
      </c>
      <c r="P38" s="34">
        <v>0</v>
      </c>
      <c r="Q38" s="36">
        <f t="shared" si="8"/>
        <v>41000</v>
      </c>
      <c r="R38" s="37">
        <v>41000</v>
      </c>
      <c r="S38" s="38">
        <v>0</v>
      </c>
      <c r="T38" s="39">
        <f t="shared" si="1"/>
        <v>41000</v>
      </c>
      <c r="U38" s="37">
        <f t="shared" si="10"/>
        <v>3000</v>
      </c>
      <c r="V38" s="38">
        <f t="shared" si="11"/>
        <v>0</v>
      </c>
      <c r="W38" s="39">
        <f t="shared" si="4"/>
        <v>3000</v>
      </c>
      <c r="X38" s="37">
        <f t="shared" si="12"/>
        <v>0</v>
      </c>
      <c r="Y38" s="38">
        <f t="shared" si="12"/>
        <v>0</v>
      </c>
      <c r="Z38" s="40">
        <f t="shared" si="6"/>
        <v>0</v>
      </c>
      <c r="AA38" s="39">
        <f t="shared" si="7"/>
        <v>0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</row>
    <row r="39" spans="1:39">
      <c r="A39" s="149" t="s">
        <v>47</v>
      </c>
      <c r="B39" s="130" t="s">
        <v>123</v>
      </c>
      <c r="C39" s="124" t="s">
        <v>25</v>
      </c>
      <c r="D39" s="125" t="s">
        <v>351</v>
      </c>
      <c r="E39" s="133" t="s">
        <v>145</v>
      </c>
      <c r="F39" s="125"/>
      <c r="G39" s="125" t="s">
        <v>29</v>
      </c>
      <c r="H39" s="127" t="s">
        <v>29</v>
      </c>
      <c r="I39" s="127" t="s">
        <v>29</v>
      </c>
      <c r="J39" s="126" t="s">
        <v>29</v>
      </c>
      <c r="K39" s="126" t="s">
        <v>30</v>
      </c>
      <c r="L39" s="128">
        <v>56000</v>
      </c>
      <c r="M39" s="128">
        <v>0</v>
      </c>
      <c r="N39" s="129">
        <f t="shared" si="13"/>
        <v>56000</v>
      </c>
      <c r="O39" s="45">
        <v>0</v>
      </c>
      <c r="P39" s="34">
        <v>0</v>
      </c>
      <c r="Q39" s="36">
        <f>SUM(O39:P39)</f>
        <v>0</v>
      </c>
      <c r="R39" s="37">
        <v>0</v>
      </c>
      <c r="S39" s="38">
        <v>0</v>
      </c>
      <c r="T39" s="39">
        <f>SUM(R39:S39)</f>
        <v>0</v>
      </c>
      <c r="U39" s="37">
        <f t="shared" si="10"/>
        <v>56000</v>
      </c>
      <c r="V39" s="38">
        <f t="shared" si="11"/>
        <v>0</v>
      </c>
      <c r="W39" s="39">
        <f>SUM(U39:V39)</f>
        <v>56000</v>
      </c>
      <c r="X39" s="37">
        <f>O39-R39</f>
        <v>0</v>
      </c>
      <c r="Y39" s="38">
        <f>P39-S39</f>
        <v>0</v>
      </c>
      <c r="Z39" s="40">
        <f>SUM(X39:Y39)</f>
        <v>0</v>
      </c>
      <c r="AA39" s="39">
        <f>ROUND(Z39*premieGM,2)</f>
        <v>0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</row>
    <row r="40" spans="1:39">
      <c r="A40" s="149" t="s">
        <v>67</v>
      </c>
      <c r="B40" s="130" t="s">
        <v>148</v>
      </c>
      <c r="C40" s="124" t="s">
        <v>25</v>
      </c>
      <c r="D40" s="125" t="s">
        <v>351</v>
      </c>
      <c r="E40" s="133" t="s">
        <v>149</v>
      </c>
      <c r="F40" s="133"/>
      <c r="G40" s="125" t="s">
        <v>29</v>
      </c>
      <c r="H40" s="127" t="s">
        <v>29</v>
      </c>
      <c r="I40" s="127" t="s">
        <v>29</v>
      </c>
      <c r="J40" s="126" t="s">
        <v>29</v>
      </c>
      <c r="K40" s="126" t="s">
        <v>30</v>
      </c>
      <c r="L40" s="128">
        <v>63000</v>
      </c>
      <c r="M40" s="128">
        <v>0</v>
      </c>
      <c r="N40" s="129">
        <f t="shared" si="13"/>
        <v>63000</v>
      </c>
      <c r="O40" s="45">
        <v>513000</v>
      </c>
      <c r="P40" s="34">
        <v>0</v>
      </c>
      <c r="Q40" s="36">
        <f t="shared" ref="Q40:Q68" si="14">SUM(O40:P40)</f>
        <v>513000</v>
      </c>
      <c r="R40" s="37">
        <v>513000</v>
      </c>
      <c r="S40" s="38">
        <v>0</v>
      </c>
      <c r="T40" s="39">
        <f t="shared" ref="T40:T68" si="15">SUM(R40:S40)</f>
        <v>513000</v>
      </c>
      <c r="U40" s="37">
        <f t="shared" si="10"/>
        <v>-450000</v>
      </c>
      <c r="V40" s="38">
        <f t="shared" si="11"/>
        <v>0</v>
      </c>
      <c r="W40" s="39">
        <f t="shared" ref="W40:W68" si="16">SUM(U40:V40)</f>
        <v>-450000</v>
      </c>
      <c r="X40" s="37">
        <f t="shared" si="12"/>
        <v>0</v>
      </c>
      <c r="Y40" s="38">
        <f t="shared" si="12"/>
        <v>0</v>
      </c>
      <c r="Z40" s="40">
        <f t="shared" ref="Z40:Z68" si="17">SUM(X40:Y40)</f>
        <v>0</v>
      </c>
      <c r="AA40" s="39">
        <f t="shared" si="7"/>
        <v>0</v>
      </c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</row>
    <row r="41" spans="1:39">
      <c r="A41" s="149" t="s">
        <v>150</v>
      </c>
      <c r="B41" s="123">
        <v>195</v>
      </c>
      <c r="C41" s="124" t="s">
        <v>25</v>
      </c>
      <c r="D41" s="125" t="s">
        <v>351</v>
      </c>
      <c r="E41" s="133" t="s">
        <v>151</v>
      </c>
      <c r="F41" s="133"/>
      <c r="G41" s="125" t="s">
        <v>29</v>
      </c>
      <c r="H41" s="127" t="s">
        <v>29</v>
      </c>
      <c r="I41" s="127" t="s">
        <v>29</v>
      </c>
      <c r="J41" s="126" t="s">
        <v>29</v>
      </c>
      <c r="K41" s="126" t="s">
        <v>30</v>
      </c>
      <c r="L41" s="128">
        <v>125000</v>
      </c>
      <c r="M41" s="128">
        <v>0</v>
      </c>
      <c r="N41" s="129">
        <f t="shared" si="13"/>
        <v>125000</v>
      </c>
      <c r="O41" s="45">
        <v>52000</v>
      </c>
      <c r="P41" s="34">
        <v>0</v>
      </c>
      <c r="Q41" s="36">
        <f t="shared" si="14"/>
        <v>52000</v>
      </c>
      <c r="R41" s="37">
        <v>52000</v>
      </c>
      <c r="S41" s="38">
        <v>0</v>
      </c>
      <c r="T41" s="39">
        <f t="shared" si="15"/>
        <v>52000</v>
      </c>
      <c r="U41" s="37">
        <f t="shared" si="10"/>
        <v>73000</v>
      </c>
      <c r="V41" s="38">
        <f t="shared" si="11"/>
        <v>0</v>
      </c>
      <c r="W41" s="39">
        <f t="shared" si="16"/>
        <v>73000</v>
      </c>
      <c r="X41" s="37">
        <f t="shared" si="12"/>
        <v>0</v>
      </c>
      <c r="Y41" s="38">
        <f t="shared" si="12"/>
        <v>0</v>
      </c>
      <c r="Z41" s="40">
        <f t="shared" si="17"/>
        <v>0</v>
      </c>
      <c r="AA41" s="39">
        <f t="shared" si="7"/>
        <v>0</v>
      </c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</row>
    <row r="42" spans="1:39">
      <c r="A42" s="149" t="s">
        <v>150</v>
      </c>
      <c r="B42" s="130">
        <v>197</v>
      </c>
      <c r="C42" s="124" t="s">
        <v>25</v>
      </c>
      <c r="D42" s="125" t="s">
        <v>351</v>
      </c>
      <c r="E42" s="133" t="s">
        <v>152</v>
      </c>
      <c r="F42" s="133"/>
      <c r="G42" s="125" t="s">
        <v>29</v>
      </c>
      <c r="H42" s="127" t="s">
        <v>29</v>
      </c>
      <c r="I42" s="127" t="s">
        <v>29</v>
      </c>
      <c r="J42" s="126" t="s">
        <v>29</v>
      </c>
      <c r="K42" s="126" t="s">
        <v>30</v>
      </c>
      <c r="L42" s="128">
        <v>87000</v>
      </c>
      <c r="M42" s="128">
        <v>0</v>
      </c>
      <c r="N42" s="129">
        <f t="shared" si="13"/>
        <v>87000</v>
      </c>
      <c r="O42" s="45">
        <v>1289000</v>
      </c>
      <c r="P42" s="34">
        <v>124000</v>
      </c>
      <c r="Q42" s="36">
        <f t="shared" si="14"/>
        <v>1413000</v>
      </c>
      <c r="R42" s="37">
        <v>1289000</v>
      </c>
      <c r="S42" s="38">
        <v>124000</v>
      </c>
      <c r="T42" s="39">
        <f t="shared" si="15"/>
        <v>1413000</v>
      </c>
      <c r="U42" s="37">
        <f t="shared" si="10"/>
        <v>-1202000</v>
      </c>
      <c r="V42" s="38">
        <f t="shared" si="11"/>
        <v>-124000</v>
      </c>
      <c r="W42" s="39">
        <f t="shared" si="16"/>
        <v>-1326000</v>
      </c>
      <c r="X42" s="37">
        <f t="shared" si="12"/>
        <v>0</v>
      </c>
      <c r="Y42" s="38">
        <f t="shared" si="12"/>
        <v>0</v>
      </c>
      <c r="Z42" s="40">
        <f t="shared" si="17"/>
        <v>0</v>
      </c>
      <c r="AA42" s="39">
        <f t="shared" si="7"/>
        <v>0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</row>
    <row r="43" spans="1:39" ht="20">
      <c r="A43" s="149" t="s">
        <v>142</v>
      </c>
      <c r="B43" s="130">
        <v>53</v>
      </c>
      <c r="C43" s="124" t="s">
        <v>25</v>
      </c>
      <c r="D43" s="125" t="s">
        <v>350</v>
      </c>
      <c r="E43" s="133" t="s">
        <v>143</v>
      </c>
      <c r="F43" s="133"/>
      <c r="G43" s="125" t="s">
        <v>28</v>
      </c>
      <c r="H43" s="127">
        <v>44424</v>
      </c>
      <c r="I43" s="127" t="s">
        <v>29</v>
      </c>
      <c r="J43" s="126" t="s">
        <v>39</v>
      </c>
      <c r="K43" s="126" t="s">
        <v>30</v>
      </c>
      <c r="L43" s="128">
        <v>8893000</v>
      </c>
      <c r="M43" s="128">
        <v>0</v>
      </c>
      <c r="N43" s="129">
        <f t="shared" si="13"/>
        <v>8893000</v>
      </c>
      <c r="O43" s="45">
        <v>1554000</v>
      </c>
      <c r="P43" s="34">
        <v>124000</v>
      </c>
      <c r="Q43" s="36">
        <f t="shared" si="14"/>
        <v>1678000</v>
      </c>
      <c r="R43" s="37">
        <v>1554000</v>
      </c>
      <c r="S43" s="38">
        <v>124000</v>
      </c>
      <c r="T43" s="39">
        <f t="shared" si="15"/>
        <v>1678000</v>
      </c>
      <c r="U43" s="37">
        <f t="shared" si="10"/>
        <v>7339000</v>
      </c>
      <c r="V43" s="38">
        <f t="shared" si="11"/>
        <v>-124000</v>
      </c>
      <c r="W43" s="39">
        <f t="shared" si="16"/>
        <v>7215000</v>
      </c>
      <c r="X43" s="37">
        <f t="shared" si="12"/>
        <v>0</v>
      </c>
      <c r="Y43" s="38">
        <f t="shared" si="12"/>
        <v>0</v>
      </c>
      <c r="Z43" s="40">
        <f t="shared" si="17"/>
        <v>0</v>
      </c>
      <c r="AA43" s="39">
        <f t="shared" si="7"/>
        <v>0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</row>
    <row r="44" spans="1:39">
      <c r="A44" s="149" t="s">
        <v>146</v>
      </c>
      <c r="B44" s="123" t="s">
        <v>123</v>
      </c>
      <c r="C44" s="124" t="s">
        <v>25</v>
      </c>
      <c r="D44" s="125" t="s">
        <v>350</v>
      </c>
      <c r="E44" s="133" t="s">
        <v>147</v>
      </c>
      <c r="F44" s="133"/>
      <c r="G44" s="125" t="s">
        <v>28</v>
      </c>
      <c r="H44" s="127">
        <v>44425</v>
      </c>
      <c r="I44" s="127" t="s">
        <v>29</v>
      </c>
      <c r="J44" s="126" t="s">
        <v>39</v>
      </c>
      <c r="K44" s="126" t="s">
        <v>39</v>
      </c>
      <c r="L44" s="128">
        <v>3400000</v>
      </c>
      <c r="M44" s="128">
        <v>0</v>
      </c>
      <c r="N44" s="129">
        <f t="shared" si="13"/>
        <v>3400000</v>
      </c>
      <c r="O44" s="45">
        <v>1425000</v>
      </c>
      <c r="P44" s="34">
        <v>124000</v>
      </c>
      <c r="Q44" s="36">
        <f t="shared" si="14"/>
        <v>1549000</v>
      </c>
      <c r="R44" s="37">
        <v>1425000</v>
      </c>
      <c r="S44" s="38">
        <v>124000</v>
      </c>
      <c r="T44" s="39">
        <f t="shared" si="15"/>
        <v>1549000</v>
      </c>
      <c r="U44" s="37">
        <f t="shared" si="10"/>
        <v>1975000</v>
      </c>
      <c r="V44" s="38">
        <f t="shared" si="11"/>
        <v>-124000</v>
      </c>
      <c r="W44" s="39">
        <f t="shared" si="16"/>
        <v>1851000</v>
      </c>
      <c r="X44" s="37">
        <f t="shared" si="12"/>
        <v>0</v>
      </c>
      <c r="Y44" s="38">
        <f t="shared" si="12"/>
        <v>0</v>
      </c>
      <c r="Z44" s="40">
        <f t="shared" si="17"/>
        <v>0</v>
      </c>
      <c r="AA44" s="39">
        <f t="shared" si="7"/>
        <v>0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</row>
    <row r="45" spans="1:39">
      <c r="A45" s="149" t="s">
        <v>56</v>
      </c>
      <c r="B45" s="130">
        <v>1</v>
      </c>
      <c r="C45" s="124" t="s">
        <v>25</v>
      </c>
      <c r="D45" s="125" t="s">
        <v>86</v>
      </c>
      <c r="E45" s="133" t="s">
        <v>87</v>
      </c>
      <c r="F45" s="133"/>
      <c r="G45" s="125" t="s">
        <v>28</v>
      </c>
      <c r="H45" s="127">
        <v>44445</v>
      </c>
      <c r="I45" s="127" t="s">
        <v>29</v>
      </c>
      <c r="J45" s="126" t="s">
        <v>39</v>
      </c>
      <c r="K45" s="126" t="s">
        <v>39</v>
      </c>
      <c r="L45" s="128">
        <v>486000</v>
      </c>
      <c r="M45" s="128">
        <v>0</v>
      </c>
      <c r="N45" s="129">
        <f t="shared" ref="N45" si="18">SUM(L45:M45)</f>
        <v>486000</v>
      </c>
      <c r="O45" s="45">
        <v>1526000</v>
      </c>
      <c r="P45" s="34">
        <v>124000</v>
      </c>
      <c r="Q45" s="36">
        <f t="shared" si="14"/>
        <v>1650000</v>
      </c>
      <c r="R45" s="37">
        <v>1526000</v>
      </c>
      <c r="S45" s="38">
        <v>124000</v>
      </c>
      <c r="T45" s="39">
        <f t="shared" si="15"/>
        <v>1650000</v>
      </c>
      <c r="U45" s="37">
        <f t="shared" si="10"/>
        <v>-1040000</v>
      </c>
      <c r="V45" s="38">
        <f t="shared" si="11"/>
        <v>-124000</v>
      </c>
      <c r="W45" s="39">
        <f t="shared" si="16"/>
        <v>-1164000</v>
      </c>
      <c r="X45" s="37">
        <f t="shared" si="12"/>
        <v>0</v>
      </c>
      <c r="Y45" s="38">
        <f t="shared" si="12"/>
        <v>0</v>
      </c>
      <c r="Z45" s="40">
        <f t="shared" si="17"/>
        <v>0</v>
      </c>
      <c r="AA45" s="39">
        <f t="shared" si="7"/>
        <v>0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</row>
    <row r="46" spans="1:39" ht="30">
      <c r="A46" s="149" t="s">
        <v>109</v>
      </c>
      <c r="B46" s="123"/>
      <c r="C46" s="124" t="s">
        <v>25</v>
      </c>
      <c r="D46" s="125" t="s">
        <v>110</v>
      </c>
      <c r="E46" s="133" t="s">
        <v>337</v>
      </c>
      <c r="F46" s="133" t="s">
        <v>338</v>
      </c>
      <c r="G46" s="125" t="s">
        <v>28</v>
      </c>
      <c r="H46" s="127">
        <v>44445</v>
      </c>
      <c r="I46" s="127" t="s">
        <v>29</v>
      </c>
      <c r="J46" s="126" t="s">
        <v>39</v>
      </c>
      <c r="K46" s="126" t="s">
        <v>39</v>
      </c>
      <c r="L46" s="128">
        <v>533000</v>
      </c>
      <c r="M46" s="128">
        <v>0</v>
      </c>
      <c r="N46" s="129">
        <f t="shared" ref="N46:N71" si="19">SUM(L46:M46)</f>
        <v>533000</v>
      </c>
      <c r="O46" s="45">
        <v>1346000</v>
      </c>
      <c r="P46" s="34">
        <v>124000</v>
      </c>
      <c r="Q46" s="36">
        <f t="shared" si="14"/>
        <v>1470000</v>
      </c>
      <c r="R46" s="37">
        <v>1346000</v>
      </c>
      <c r="S46" s="38">
        <v>124000</v>
      </c>
      <c r="T46" s="39">
        <f t="shared" si="15"/>
        <v>1470000</v>
      </c>
      <c r="U46" s="37">
        <f t="shared" si="10"/>
        <v>-813000</v>
      </c>
      <c r="V46" s="38">
        <f t="shared" si="11"/>
        <v>-124000</v>
      </c>
      <c r="W46" s="39">
        <f t="shared" si="16"/>
        <v>-937000</v>
      </c>
      <c r="X46" s="37">
        <f t="shared" ref="X46:Y68" si="20">O46-R46</f>
        <v>0</v>
      </c>
      <c r="Y46" s="38">
        <f t="shared" si="20"/>
        <v>0</v>
      </c>
      <c r="Z46" s="40">
        <f t="shared" si="17"/>
        <v>0</v>
      </c>
      <c r="AA46" s="39">
        <f t="shared" si="7"/>
        <v>0</v>
      </c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</row>
    <row r="47" spans="1:39">
      <c r="A47" s="149" t="s">
        <v>111</v>
      </c>
      <c r="B47" s="130" t="s">
        <v>112</v>
      </c>
      <c r="C47" s="124" t="s">
        <v>25</v>
      </c>
      <c r="D47" s="125" t="s">
        <v>110</v>
      </c>
      <c r="E47" s="133" t="s">
        <v>113</v>
      </c>
      <c r="F47" s="133"/>
      <c r="G47" s="125" t="s">
        <v>28</v>
      </c>
      <c r="H47" s="127">
        <v>44439</v>
      </c>
      <c r="I47" s="127" t="s">
        <v>29</v>
      </c>
      <c r="J47" s="126" t="s">
        <v>39</v>
      </c>
      <c r="K47" s="126" t="s">
        <v>39</v>
      </c>
      <c r="L47" s="128">
        <v>54000</v>
      </c>
      <c r="M47" s="128">
        <v>0</v>
      </c>
      <c r="N47" s="129">
        <f t="shared" si="19"/>
        <v>54000</v>
      </c>
      <c r="O47" s="45">
        <v>1468000</v>
      </c>
      <c r="P47" s="34">
        <v>124000</v>
      </c>
      <c r="Q47" s="36">
        <f t="shared" si="14"/>
        <v>1592000</v>
      </c>
      <c r="R47" s="37">
        <v>1468000</v>
      </c>
      <c r="S47" s="38">
        <v>124000</v>
      </c>
      <c r="T47" s="39">
        <f t="shared" si="15"/>
        <v>1592000</v>
      </c>
      <c r="U47" s="37">
        <f t="shared" si="10"/>
        <v>-1414000</v>
      </c>
      <c r="V47" s="38">
        <f t="shared" si="11"/>
        <v>-124000</v>
      </c>
      <c r="W47" s="39">
        <f t="shared" si="16"/>
        <v>-1538000</v>
      </c>
      <c r="X47" s="37">
        <f t="shared" si="20"/>
        <v>0</v>
      </c>
      <c r="Y47" s="38">
        <f t="shared" si="20"/>
        <v>0</v>
      </c>
      <c r="Z47" s="40">
        <f t="shared" si="17"/>
        <v>0</v>
      </c>
      <c r="AA47" s="39">
        <f t="shared" si="7"/>
        <v>0</v>
      </c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</row>
    <row r="48" spans="1:39">
      <c r="A48" s="149" t="s">
        <v>124</v>
      </c>
      <c r="B48" s="130">
        <v>2</v>
      </c>
      <c r="C48" s="124" t="s">
        <v>25</v>
      </c>
      <c r="D48" s="125" t="s">
        <v>110</v>
      </c>
      <c r="E48" s="133" t="s">
        <v>115</v>
      </c>
      <c r="F48" s="133"/>
      <c r="G48" s="125" t="s">
        <v>125</v>
      </c>
      <c r="H48" s="127">
        <v>44446</v>
      </c>
      <c r="I48" s="127">
        <v>44446</v>
      </c>
      <c r="J48" s="126" t="s">
        <v>39</v>
      </c>
      <c r="K48" s="126" t="s">
        <v>39</v>
      </c>
      <c r="L48" s="128">
        <v>2407000</v>
      </c>
      <c r="M48" s="128">
        <v>129000</v>
      </c>
      <c r="N48" s="129">
        <f t="shared" si="19"/>
        <v>2536000</v>
      </c>
      <c r="O48" s="45">
        <v>1425000</v>
      </c>
      <c r="P48" s="34">
        <v>124000</v>
      </c>
      <c r="Q48" s="36">
        <f t="shared" si="14"/>
        <v>1549000</v>
      </c>
      <c r="R48" s="37">
        <v>1425000</v>
      </c>
      <c r="S48" s="38">
        <v>124000</v>
      </c>
      <c r="T48" s="39">
        <f t="shared" si="15"/>
        <v>1549000</v>
      </c>
      <c r="U48" s="37">
        <f t="shared" si="10"/>
        <v>982000</v>
      </c>
      <c r="V48" s="38">
        <f t="shared" si="11"/>
        <v>5000</v>
      </c>
      <c r="W48" s="39">
        <f t="shared" si="16"/>
        <v>987000</v>
      </c>
      <c r="X48" s="37">
        <f t="shared" si="20"/>
        <v>0</v>
      </c>
      <c r="Y48" s="38">
        <f t="shared" si="20"/>
        <v>0</v>
      </c>
      <c r="Z48" s="40">
        <f t="shared" si="17"/>
        <v>0</v>
      </c>
      <c r="AA48" s="39">
        <f t="shared" si="7"/>
        <v>0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</row>
    <row r="49" spans="1:39">
      <c r="A49" s="149" t="s">
        <v>114</v>
      </c>
      <c r="B49" s="123">
        <v>1</v>
      </c>
      <c r="C49" s="124" t="s">
        <v>25</v>
      </c>
      <c r="D49" s="125" t="s">
        <v>110</v>
      </c>
      <c r="E49" s="133" t="s">
        <v>115</v>
      </c>
      <c r="F49" s="133"/>
      <c r="G49" s="125" t="s">
        <v>28</v>
      </c>
      <c r="H49" s="127">
        <v>44446</v>
      </c>
      <c r="I49" s="127">
        <v>44446</v>
      </c>
      <c r="J49" s="126" t="s">
        <v>39</v>
      </c>
      <c r="K49" s="126" t="s">
        <v>39</v>
      </c>
      <c r="L49" s="128">
        <v>1339000</v>
      </c>
      <c r="M49" s="128">
        <v>129000</v>
      </c>
      <c r="N49" s="129">
        <f t="shared" si="19"/>
        <v>1468000</v>
      </c>
      <c r="O49" s="45">
        <v>2317000</v>
      </c>
      <c r="P49" s="34">
        <v>124000</v>
      </c>
      <c r="Q49" s="36">
        <f t="shared" si="14"/>
        <v>2441000</v>
      </c>
      <c r="R49" s="37">
        <v>2317000</v>
      </c>
      <c r="S49" s="38">
        <v>124000</v>
      </c>
      <c r="T49" s="39">
        <f t="shared" si="15"/>
        <v>2441000</v>
      </c>
      <c r="U49" s="37">
        <f t="shared" ref="U49:U68" si="21">L49-O49</f>
        <v>-978000</v>
      </c>
      <c r="V49" s="38">
        <f t="shared" si="11"/>
        <v>5000</v>
      </c>
      <c r="W49" s="39">
        <f t="shared" si="16"/>
        <v>-973000</v>
      </c>
      <c r="X49" s="37">
        <f t="shared" si="20"/>
        <v>0</v>
      </c>
      <c r="Y49" s="38">
        <f t="shared" si="20"/>
        <v>0</v>
      </c>
      <c r="Z49" s="40">
        <f t="shared" si="17"/>
        <v>0</v>
      </c>
      <c r="AA49" s="39">
        <f t="shared" si="7"/>
        <v>0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</row>
    <row r="50" spans="1:39">
      <c r="A50" s="149" t="s">
        <v>116</v>
      </c>
      <c r="B50" s="130">
        <v>18</v>
      </c>
      <c r="C50" s="124" t="s">
        <v>25</v>
      </c>
      <c r="D50" s="125" t="s">
        <v>110</v>
      </c>
      <c r="E50" s="133" t="s">
        <v>117</v>
      </c>
      <c r="F50" s="133"/>
      <c r="G50" s="125" t="s">
        <v>28</v>
      </c>
      <c r="H50" s="127">
        <v>44446</v>
      </c>
      <c r="I50" s="127">
        <v>44446</v>
      </c>
      <c r="J50" s="126" t="s">
        <v>39</v>
      </c>
      <c r="K50" s="126" t="s">
        <v>39</v>
      </c>
      <c r="L50" s="128">
        <v>1615000</v>
      </c>
      <c r="M50" s="128">
        <v>129000</v>
      </c>
      <c r="N50" s="129">
        <f t="shared" si="19"/>
        <v>1744000</v>
      </c>
      <c r="O50" s="45">
        <v>2288000</v>
      </c>
      <c r="P50" s="34">
        <v>124000</v>
      </c>
      <c r="Q50" s="36">
        <f t="shared" si="14"/>
        <v>2412000</v>
      </c>
      <c r="R50" s="37">
        <v>2288000</v>
      </c>
      <c r="S50" s="38">
        <v>124000</v>
      </c>
      <c r="T50" s="39">
        <f t="shared" si="15"/>
        <v>2412000</v>
      </c>
      <c r="U50" s="37">
        <f t="shared" si="21"/>
        <v>-673000</v>
      </c>
      <c r="V50" s="38">
        <f t="shared" ref="V50:V68" si="22">M50-P50</f>
        <v>5000</v>
      </c>
      <c r="W50" s="39">
        <f t="shared" si="16"/>
        <v>-668000</v>
      </c>
      <c r="X50" s="37">
        <f t="shared" si="20"/>
        <v>0</v>
      </c>
      <c r="Y50" s="38">
        <f t="shared" si="20"/>
        <v>0</v>
      </c>
      <c r="Z50" s="40">
        <f t="shared" si="17"/>
        <v>0</v>
      </c>
      <c r="AA50" s="39">
        <f t="shared" si="7"/>
        <v>0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</row>
    <row r="51" spans="1:39">
      <c r="A51" s="149" t="s">
        <v>118</v>
      </c>
      <c r="B51" s="123">
        <v>22</v>
      </c>
      <c r="C51" s="124" t="s">
        <v>25</v>
      </c>
      <c r="D51" s="125" t="s">
        <v>110</v>
      </c>
      <c r="E51" s="133" t="s">
        <v>117</v>
      </c>
      <c r="F51" s="133"/>
      <c r="G51" s="125" t="s">
        <v>28</v>
      </c>
      <c r="H51" s="127">
        <v>44446</v>
      </c>
      <c r="I51" s="127">
        <v>44446</v>
      </c>
      <c r="J51" s="126" t="s">
        <v>39</v>
      </c>
      <c r="K51" s="126" t="s">
        <v>39</v>
      </c>
      <c r="L51" s="128">
        <v>1480000</v>
      </c>
      <c r="M51" s="128">
        <v>129000</v>
      </c>
      <c r="N51" s="129">
        <f t="shared" si="19"/>
        <v>1609000</v>
      </c>
      <c r="O51" s="45">
        <v>0</v>
      </c>
      <c r="P51" s="34">
        <v>124000</v>
      </c>
      <c r="Q51" s="36">
        <f t="shared" si="14"/>
        <v>124000</v>
      </c>
      <c r="R51" s="37">
        <v>0</v>
      </c>
      <c r="S51" s="38">
        <v>124000</v>
      </c>
      <c r="T51" s="39">
        <f t="shared" si="15"/>
        <v>124000</v>
      </c>
      <c r="U51" s="37">
        <f t="shared" si="21"/>
        <v>1480000</v>
      </c>
      <c r="V51" s="38">
        <f t="shared" si="22"/>
        <v>5000</v>
      </c>
      <c r="W51" s="39">
        <f t="shared" si="16"/>
        <v>1485000</v>
      </c>
      <c r="X51" s="37">
        <f t="shared" si="20"/>
        <v>0</v>
      </c>
      <c r="Y51" s="38">
        <f t="shared" si="20"/>
        <v>0</v>
      </c>
      <c r="Z51" s="40">
        <f t="shared" si="17"/>
        <v>0</v>
      </c>
      <c r="AA51" s="39">
        <f t="shared" si="7"/>
        <v>0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</row>
    <row r="52" spans="1:39">
      <c r="A52" s="149" t="s">
        <v>119</v>
      </c>
      <c r="B52" s="130" t="s">
        <v>120</v>
      </c>
      <c r="C52" s="124" t="s">
        <v>25</v>
      </c>
      <c r="D52" s="125" t="s">
        <v>110</v>
      </c>
      <c r="E52" s="133" t="s">
        <v>117</v>
      </c>
      <c r="F52" s="133"/>
      <c r="G52" s="125" t="s">
        <v>28</v>
      </c>
      <c r="H52" s="127">
        <v>44446</v>
      </c>
      <c r="I52" s="127">
        <v>44446</v>
      </c>
      <c r="J52" s="126" t="s">
        <v>39</v>
      </c>
      <c r="K52" s="126" t="s">
        <v>39</v>
      </c>
      <c r="L52" s="128">
        <v>1585000</v>
      </c>
      <c r="M52" s="128">
        <v>129000</v>
      </c>
      <c r="N52" s="129">
        <f t="shared" si="19"/>
        <v>1714000</v>
      </c>
      <c r="O52" s="45">
        <v>6173000</v>
      </c>
      <c r="P52" s="34">
        <v>365000</v>
      </c>
      <c r="Q52" s="36">
        <f t="shared" si="14"/>
        <v>6538000</v>
      </c>
      <c r="R52" s="37">
        <v>6173000</v>
      </c>
      <c r="S52" s="38">
        <v>365000</v>
      </c>
      <c r="T52" s="39">
        <f t="shared" si="15"/>
        <v>6538000</v>
      </c>
      <c r="U52" s="37">
        <f t="shared" si="21"/>
        <v>-4588000</v>
      </c>
      <c r="V52" s="38">
        <f t="shared" si="22"/>
        <v>-236000</v>
      </c>
      <c r="W52" s="39">
        <f t="shared" si="16"/>
        <v>-4824000</v>
      </c>
      <c r="X52" s="37">
        <f t="shared" si="20"/>
        <v>0</v>
      </c>
      <c r="Y52" s="38">
        <f t="shared" si="20"/>
        <v>0</v>
      </c>
      <c r="Z52" s="40">
        <f t="shared" si="17"/>
        <v>0</v>
      </c>
      <c r="AA52" s="39">
        <f t="shared" si="7"/>
        <v>0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</row>
    <row r="53" spans="1:39">
      <c r="A53" s="149" t="s">
        <v>121</v>
      </c>
      <c r="B53" s="123">
        <v>4</v>
      </c>
      <c r="C53" s="124" t="s">
        <v>25</v>
      </c>
      <c r="D53" s="125" t="s">
        <v>110</v>
      </c>
      <c r="E53" s="133" t="s">
        <v>117</v>
      </c>
      <c r="F53" s="133"/>
      <c r="G53" s="125" t="s">
        <v>28</v>
      </c>
      <c r="H53" s="127">
        <v>44446</v>
      </c>
      <c r="I53" s="127">
        <v>44446</v>
      </c>
      <c r="J53" s="126" t="s">
        <v>39</v>
      </c>
      <c r="K53" s="126" t="s">
        <v>39</v>
      </c>
      <c r="L53" s="128">
        <v>1398000</v>
      </c>
      <c r="M53" s="128">
        <v>129000</v>
      </c>
      <c r="N53" s="129">
        <f t="shared" si="19"/>
        <v>1527000</v>
      </c>
      <c r="O53" s="45">
        <v>6690000</v>
      </c>
      <c r="P53" s="34">
        <v>372000</v>
      </c>
      <c r="Q53" s="36">
        <f t="shared" si="14"/>
        <v>7062000</v>
      </c>
      <c r="R53" s="37">
        <v>6690000</v>
      </c>
      <c r="S53" s="38">
        <v>372000</v>
      </c>
      <c r="T53" s="39">
        <f t="shared" si="15"/>
        <v>7062000</v>
      </c>
      <c r="U53" s="37">
        <f t="shared" si="21"/>
        <v>-5292000</v>
      </c>
      <c r="V53" s="38">
        <f t="shared" si="22"/>
        <v>-243000</v>
      </c>
      <c r="W53" s="39">
        <f t="shared" si="16"/>
        <v>-5535000</v>
      </c>
      <c r="X53" s="37">
        <f t="shared" si="20"/>
        <v>0</v>
      </c>
      <c r="Y53" s="38">
        <f t="shared" si="20"/>
        <v>0</v>
      </c>
      <c r="Z53" s="40">
        <f t="shared" si="17"/>
        <v>0</v>
      </c>
      <c r="AA53" s="39">
        <f t="shared" si="7"/>
        <v>0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</row>
    <row r="54" spans="1:39">
      <c r="A54" s="149" t="s">
        <v>122</v>
      </c>
      <c r="B54" s="130" t="s">
        <v>123</v>
      </c>
      <c r="C54" s="124" t="s">
        <v>25</v>
      </c>
      <c r="D54" s="125" t="s">
        <v>110</v>
      </c>
      <c r="E54" s="133" t="s">
        <v>117</v>
      </c>
      <c r="F54" s="133"/>
      <c r="G54" s="125" t="s">
        <v>28</v>
      </c>
      <c r="H54" s="127">
        <v>44441</v>
      </c>
      <c r="I54" s="127">
        <v>44441</v>
      </c>
      <c r="J54" s="126" t="s">
        <v>39</v>
      </c>
      <c r="K54" s="126" t="s">
        <v>39</v>
      </c>
      <c r="L54" s="128">
        <v>1525000</v>
      </c>
      <c r="M54" s="128">
        <v>129000</v>
      </c>
      <c r="N54" s="129">
        <f t="shared" si="19"/>
        <v>1654000</v>
      </c>
      <c r="O54" s="45">
        <v>32239000</v>
      </c>
      <c r="P54" s="34">
        <v>1746000</v>
      </c>
      <c r="Q54" s="36">
        <f t="shared" si="14"/>
        <v>33985000</v>
      </c>
      <c r="R54" s="37">
        <v>32239000</v>
      </c>
      <c r="S54" s="38">
        <v>1746000</v>
      </c>
      <c r="T54" s="39">
        <f t="shared" si="15"/>
        <v>33985000</v>
      </c>
      <c r="U54" s="37">
        <f t="shared" si="21"/>
        <v>-30714000</v>
      </c>
      <c r="V54" s="38">
        <f t="shared" si="22"/>
        <v>-1617000</v>
      </c>
      <c r="W54" s="39">
        <f t="shared" si="16"/>
        <v>-32331000</v>
      </c>
      <c r="X54" s="37">
        <f t="shared" si="20"/>
        <v>0</v>
      </c>
      <c r="Y54" s="38">
        <f t="shared" si="20"/>
        <v>0</v>
      </c>
      <c r="Z54" s="40">
        <f t="shared" si="17"/>
        <v>0</v>
      </c>
      <c r="AA54" s="39">
        <f t="shared" si="7"/>
        <v>0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</row>
    <row r="55" spans="1:39">
      <c r="A55" s="149" t="s">
        <v>96</v>
      </c>
      <c r="B55" s="123">
        <v>744</v>
      </c>
      <c r="C55" s="124" t="s">
        <v>25</v>
      </c>
      <c r="D55" s="125" t="s">
        <v>110</v>
      </c>
      <c r="E55" s="133" t="s">
        <v>117</v>
      </c>
      <c r="F55" s="133"/>
      <c r="G55" s="125" t="s">
        <v>28</v>
      </c>
      <c r="H55" s="127">
        <v>44446</v>
      </c>
      <c r="I55" s="127">
        <v>44446</v>
      </c>
      <c r="J55" s="126" t="s">
        <v>39</v>
      </c>
      <c r="K55" s="126" t="s">
        <v>39</v>
      </c>
      <c r="L55" s="128">
        <v>1480000</v>
      </c>
      <c r="M55" s="128">
        <v>129000</v>
      </c>
      <c r="N55" s="129">
        <f t="shared" si="19"/>
        <v>1609000</v>
      </c>
      <c r="O55" s="45">
        <v>856000</v>
      </c>
      <c r="P55" s="34">
        <v>0</v>
      </c>
      <c r="Q55" s="36">
        <f t="shared" si="14"/>
        <v>856000</v>
      </c>
      <c r="R55" s="37">
        <v>856000</v>
      </c>
      <c r="S55" s="38">
        <v>0</v>
      </c>
      <c r="T55" s="39">
        <f t="shared" si="15"/>
        <v>856000</v>
      </c>
      <c r="U55" s="37">
        <f t="shared" si="21"/>
        <v>624000</v>
      </c>
      <c r="V55" s="38">
        <f t="shared" si="22"/>
        <v>129000</v>
      </c>
      <c r="W55" s="39">
        <f t="shared" si="16"/>
        <v>753000</v>
      </c>
      <c r="X55" s="37">
        <f t="shared" si="20"/>
        <v>0</v>
      </c>
      <c r="Y55" s="38">
        <f t="shared" si="20"/>
        <v>0</v>
      </c>
      <c r="Z55" s="40">
        <f t="shared" si="17"/>
        <v>0</v>
      </c>
      <c r="AA55" s="39">
        <f t="shared" si="7"/>
        <v>0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</row>
    <row r="56" spans="1:39">
      <c r="A56" s="149" t="s">
        <v>126</v>
      </c>
      <c r="B56" s="123">
        <v>300</v>
      </c>
      <c r="C56" s="124" t="s">
        <v>25</v>
      </c>
      <c r="D56" s="125" t="s">
        <v>110</v>
      </c>
      <c r="E56" s="133" t="s">
        <v>352</v>
      </c>
      <c r="F56" s="133"/>
      <c r="G56" s="125" t="s">
        <v>28</v>
      </c>
      <c r="H56" s="127">
        <v>44495</v>
      </c>
      <c r="I56" s="127">
        <v>44495</v>
      </c>
      <c r="J56" s="126" t="s">
        <v>39</v>
      </c>
      <c r="K56" s="126" t="s">
        <v>39</v>
      </c>
      <c r="L56" s="128">
        <v>1346000</v>
      </c>
      <c r="M56" s="128">
        <v>129000</v>
      </c>
      <c r="N56" s="129">
        <f t="shared" si="19"/>
        <v>1475000</v>
      </c>
      <c r="O56" s="45">
        <v>3273000</v>
      </c>
      <c r="P56" s="34">
        <v>0</v>
      </c>
      <c r="Q56" s="36">
        <f t="shared" ref="Q56:Q63" si="23">SUM(O56:P56)</f>
        <v>3273000</v>
      </c>
      <c r="R56" s="37">
        <v>3273000</v>
      </c>
      <c r="S56" s="38">
        <v>0</v>
      </c>
      <c r="T56" s="39">
        <f t="shared" ref="T56:T63" si="24">SUM(R56:S56)</f>
        <v>3273000</v>
      </c>
      <c r="U56" s="37">
        <f t="shared" si="21"/>
        <v>-1927000</v>
      </c>
      <c r="V56" s="38">
        <f t="shared" si="22"/>
        <v>129000</v>
      </c>
      <c r="W56" s="39">
        <f t="shared" ref="W56:W63" si="25">SUM(U56:V56)</f>
        <v>-1798000</v>
      </c>
      <c r="X56" s="37">
        <f t="shared" si="20"/>
        <v>0</v>
      </c>
      <c r="Y56" s="38">
        <f t="shared" si="20"/>
        <v>0</v>
      </c>
      <c r="Z56" s="40">
        <f t="shared" ref="Z56:Z63" si="26">SUM(X56:Y56)</f>
        <v>0</v>
      </c>
      <c r="AA56" s="39">
        <f t="shared" ref="AA56:AA63" si="27">ROUND(Z56*premieGM,2)</f>
        <v>0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</row>
    <row r="57" spans="1:39">
      <c r="A57" s="149" t="s">
        <v>127</v>
      </c>
      <c r="B57" s="130" t="s">
        <v>128</v>
      </c>
      <c r="C57" s="124" t="s">
        <v>25</v>
      </c>
      <c r="D57" s="125" t="s">
        <v>110</v>
      </c>
      <c r="E57" s="133" t="s">
        <v>129</v>
      </c>
      <c r="F57" s="133"/>
      <c r="G57" s="125" t="s">
        <v>28</v>
      </c>
      <c r="H57" s="127">
        <v>44445</v>
      </c>
      <c r="I57" s="127">
        <v>44445</v>
      </c>
      <c r="J57" s="126" t="s">
        <v>39</v>
      </c>
      <c r="K57" s="126" t="s">
        <v>39</v>
      </c>
      <c r="L57" s="128">
        <v>2377000</v>
      </c>
      <c r="M57" s="128">
        <v>129000</v>
      </c>
      <c r="N57" s="129">
        <f t="shared" si="19"/>
        <v>2506000</v>
      </c>
      <c r="O57" s="45">
        <v>61000</v>
      </c>
      <c r="P57" s="34">
        <v>0</v>
      </c>
      <c r="Q57" s="36">
        <f t="shared" si="23"/>
        <v>61000</v>
      </c>
      <c r="R57" s="37">
        <v>61000</v>
      </c>
      <c r="S57" s="38">
        <v>0</v>
      </c>
      <c r="T57" s="39">
        <f t="shared" si="24"/>
        <v>61000</v>
      </c>
      <c r="U57" s="37">
        <f t="shared" si="21"/>
        <v>2316000</v>
      </c>
      <c r="V57" s="38">
        <f t="shared" si="22"/>
        <v>129000</v>
      </c>
      <c r="W57" s="39">
        <f t="shared" si="25"/>
        <v>2445000</v>
      </c>
      <c r="X57" s="37">
        <f t="shared" si="20"/>
        <v>0</v>
      </c>
      <c r="Y57" s="38">
        <f t="shared" si="20"/>
        <v>0</v>
      </c>
      <c r="Z57" s="40">
        <f t="shared" si="26"/>
        <v>0</v>
      </c>
      <c r="AA57" s="39">
        <f t="shared" si="27"/>
        <v>0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</row>
    <row r="58" spans="1:39">
      <c r="A58" s="149" t="s">
        <v>130</v>
      </c>
      <c r="B58" s="123">
        <v>5</v>
      </c>
      <c r="C58" s="124" t="s">
        <v>25</v>
      </c>
      <c r="D58" s="125" t="s">
        <v>110</v>
      </c>
      <c r="E58" s="133" t="s">
        <v>131</v>
      </c>
      <c r="F58" s="133"/>
      <c r="G58" s="125" t="s">
        <v>132</v>
      </c>
      <c r="H58" s="127">
        <v>44445</v>
      </c>
      <c r="I58" s="127">
        <v>44445</v>
      </c>
      <c r="J58" s="126" t="s">
        <v>39</v>
      </c>
      <c r="K58" s="126" t="s">
        <v>39</v>
      </c>
      <c r="L58" s="128">
        <v>6413000</v>
      </c>
      <c r="M58" s="128">
        <v>380000</v>
      </c>
      <c r="N58" s="129">
        <f t="shared" si="19"/>
        <v>6793000</v>
      </c>
      <c r="O58" s="45">
        <v>120000</v>
      </c>
      <c r="P58" s="34">
        <v>0</v>
      </c>
      <c r="Q58" s="36">
        <f t="shared" si="23"/>
        <v>120000</v>
      </c>
      <c r="R58" s="37">
        <v>120000</v>
      </c>
      <c r="S58" s="38">
        <v>0</v>
      </c>
      <c r="T58" s="39">
        <f t="shared" si="24"/>
        <v>120000</v>
      </c>
      <c r="U58" s="37">
        <f t="shared" si="21"/>
        <v>6293000</v>
      </c>
      <c r="V58" s="38">
        <f t="shared" si="22"/>
        <v>380000</v>
      </c>
      <c r="W58" s="39">
        <f t="shared" si="25"/>
        <v>6673000</v>
      </c>
      <c r="X58" s="37">
        <f t="shared" si="20"/>
        <v>0</v>
      </c>
      <c r="Y58" s="38">
        <f t="shared" si="20"/>
        <v>0</v>
      </c>
      <c r="Z58" s="40">
        <f t="shared" si="26"/>
        <v>0</v>
      </c>
      <c r="AA58" s="39">
        <f t="shared" si="27"/>
        <v>0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</row>
    <row r="59" spans="1:39">
      <c r="A59" s="149" t="s">
        <v>133</v>
      </c>
      <c r="B59" s="130">
        <v>70</v>
      </c>
      <c r="C59" s="124" t="s">
        <v>25</v>
      </c>
      <c r="D59" s="125" t="s">
        <v>110</v>
      </c>
      <c r="E59" s="133" t="s">
        <v>134</v>
      </c>
      <c r="F59" s="133"/>
      <c r="G59" s="125" t="s">
        <v>132</v>
      </c>
      <c r="H59" s="127">
        <v>44446</v>
      </c>
      <c r="I59" s="127">
        <v>44446</v>
      </c>
      <c r="J59" s="126" t="s">
        <v>39</v>
      </c>
      <c r="K59" s="126" t="s">
        <v>39</v>
      </c>
      <c r="L59" s="128">
        <v>6951000</v>
      </c>
      <c r="M59" s="128">
        <v>388000</v>
      </c>
      <c r="N59" s="129">
        <f t="shared" si="19"/>
        <v>7339000</v>
      </c>
      <c r="O59" s="45">
        <v>84000</v>
      </c>
      <c r="P59" s="34">
        <v>0</v>
      </c>
      <c r="Q59" s="36">
        <f t="shared" si="23"/>
        <v>84000</v>
      </c>
      <c r="R59" s="37">
        <v>84000</v>
      </c>
      <c r="S59" s="38">
        <v>0</v>
      </c>
      <c r="T59" s="39">
        <f t="shared" si="24"/>
        <v>84000</v>
      </c>
      <c r="U59" s="37">
        <f t="shared" si="21"/>
        <v>6867000</v>
      </c>
      <c r="V59" s="38">
        <f t="shared" si="22"/>
        <v>388000</v>
      </c>
      <c r="W59" s="39">
        <f t="shared" si="25"/>
        <v>7255000</v>
      </c>
      <c r="X59" s="37">
        <f t="shared" si="20"/>
        <v>0</v>
      </c>
      <c r="Y59" s="38">
        <f t="shared" si="20"/>
        <v>0</v>
      </c>
      <c r="Z59" s="40">
        <f t="shared" si="26"/>
        <v>0</v>
      </c>
      <c r="AA59" s="39">
        <f t="shared" si="27"/>
        <v>0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</row>
    <row r="60" spans="1:39" ht="30">
      <c r="A60" s="149" t="s">
        <v>130</v>
      </c>
      <c r="B60" s="123">
        <v>3</v>
      </c>
      <c r="C60" s="124" t="s">
        <v>25</v>
      </c>
      <c r="D60" s="125" t="s">
        <v>110</v>
      </c>
      <c r="E60" s="133" t="s">
        <v>135</v>
      </c>
      <c r="F60" s="133" t="s">
        <v>357</v>
      </c>
      <c r="G60" s="125" t="s">
        <v>132</v>
      </c>
      <c r="H60" s="127">
        <v>44445</v>
      </c>
      <c r="I60" s="127">
        <v>44445</v>
      </c>
      <c r="J60" s="126" t="s">
        <v>39</v>
      </c>
      <c r="K60" s="126" t="s">
        <v>39</v>
      </c>
      <c r="L60" s="128">
        <v>33494000</v>
      </c>
      <c r="M60" s="128">
        <v>1819000</v>
      </c>
      <c r="N60" s="129">
        <f t="shared" si="19"/>
        <v>35313000</v>
      </c>
      <c r="O60" s="45">
        <v>492000</v>
      </c>
      <c r="P60" s="34">
        <v>0</v>
      </c>
      <c r="Q60" s="36">
        <f t="shared" si="23"/>
        <v>492000</v>
      </c>
      <c r="R60" s="37">
        <v>492000</v>
      </c>
      <c r="S60" s="38">
        <v>0</v>
      </c>
      <c r="T60" s="39">
        <f t="shared" si="24"/>
        <v>492000</v>
      </c>
      <c r="U60" s="37">
        <f t="shared" si="21"/>
        <v>33002000</v>
      </c>
      <c r="V60" s="38">
        <f t="shared" si="22"/>
        <v>1819000</v>
      </c>
      <c r="W60" s="39">
        <f t="shared" si="25"/>
        <v>34821000</v>
      </c>
      <c r="X60" s="37">
        <f t="shared" si="20"/>
        <v>0</v>
      </c>
      <c r="Y60" s="38">
        <f t="shared" si="20"/>
        <v>0</v>
      </c>
      <c r="Z60" s="40">
        <f t="shared" si="26"/>
        <v>0</v>
      </c>
      <c r="AA60" s="39">
        <f t="shared" si="27"/>
        <v>0</v>
      </c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</row>
    <row r="61" spans="1:39">
      <c r="A61" s="149" t="s">
        <v>100</v>
      </c>
      <c r="B61" s="123" t="s">
        <v>101</v>
      </c>
      <c r="C61" s="124" t="s">
        <v>25</v>
      </c>
      <c r="D61" s="125" t="s">
        <v>98</v>
      </c>
      <c r="E61" s="133" t="s">
        <v>102</v>
      </c>
      <c r="F61" s="133"/>
      <c r="G61" s="125" t="s">
        <v>28</v>
      </c>
      <c r="H61" s="127">
        <v>44447</v>
      </c>
      <c r="I61" s="127" t="s">
        <v>29</v>
      </c>
      <c r="J61" s="126" t="s">
        <v>39</v>
      </c>
      <c r="K61" s="126" t="s">
        <v>30</v>
      </c>
      <c r="L61" s="128">
        <v>248000</v>
      </c>
      <c r="M61" s="128">
        <v>0</v>
      </c>
      <c r="N61" s="129">
        <f t="shared" si="19"/>
        <v>248000</v>
      </c>
      <c r="O61" s="45">
        <v>2951000</v>
      </c>
      <c r="P61" s="34">
        <v>0</v>
      </c>
      <c r="Q61" s="36">
        <f t="shared" si="23"/>
        <v>2951000</v>
      </c>
      <c r="R61" s="37">
        <v>2951000</v>
      </c>
      <c r="S61" s="38">
        <v>0</v>
      </c>
      <c r="T61" s="39">
        <f t="shared" si="24"/>
        <v>2951000</v>
      </c>
      <c r="U61" s="37">
        <f t="shared" si="21"/>
        <v>-2703000</v>
      </c>
      <c r="V61" s="38">
        <f t="shared" si="22"/>
        <v>0</v>
      </c>
      <c r="W61" s="39">
        <f t="shared" si="25"/>
        <v>-2703000</v>
      </c>
      <c r="X61" s="37">
        <f t="shared" si="20"/>
        <v>0</v>
      </c>
      <c r="Y61" s="38">
        <f t="shared" si="20"/>
        <v>0</v>
      </c>
      <c r="Z61" s="40">
        <f t="shared" si="26"/>
        <v>0</v>
      </c>
      <c r="AA61" s="39">
        <f t="shared" si="27"/>
        <v>0</v>
      </c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</row>
    <row r="62" spans="1:39">
      <c r="A62" s="149" t="s">
        <v>100</v>
      </c>
      <c r="B62" s="130">
        <v>3</v>
      </c>
      <c r="C62" s="124" t="s">
        <v>25</v>
      </c>
      <c r="D62" s="125" t="s">
        <v>98</v>
      </c>
      <c r="E62" s="133" t="s">
        <v>355</v>
      </c>
      <c r="F62" s="133"/>
      <c r="G62" s="125" t="s">
        <v>28</v>
      </c>
      <c r="H62" s="127">
        <v>44447</v>
      </c>
      <c r="I62" s="127" t="s">
        <v>29</v>
      </c>
      <c r="J62" s="126" t="s">
        <v>39</v>
      </c>
      <c r="K62" s="126" t="s">
        <v>39</v>
      </c>
      <c r="L62" s="128">
        <v>359000</v>
      </c>
      <c r="M62" s="128">
        <v>0</v>
      </c>
      <c r="N62" s="129">
        <f t="shared" si="19"/>
        <v>359000</v>
      </c>
      <c r="O62" s="45">
        <v>0</v>
      </c>
      <c r="P62" s="34">
        <v>153000</v>
      </c>
      <c r="Q62" s="36">
        <f t="shared" si="23"/>
        <v>153000</v>
      </c>
      <c r="R62" s="37">
        <v>0</v>
      </c>
      <c r="S62" s="38">
        <v>153000</v>
      </c>
      <c r="T62" s="39">
        <f t="shared" si="24"/>
        <v>153000</v>
      </c>
      <c r="U62" s="37">
        <f t="shared" si="21"/>
        <v>359000</v>
      </c>
      <c r="V62" s="38">
        <f t="shared" si="22"/>
        <v>-153000</v>
      </c>
      <c r="W62" s="39">
        <f t="shared" si="25"/>
        <v>206000</v>
      </c>
      <c r="X62" s="37">
        <f t="shared" si="20"/>
        <v>0</v>
      </c>
      <c r="Y62" s="38">
        <f t="shared" si="20"/>
        <v>0</v>
      </c>
      <c r="Z62" s="40">
        <f t="shared" si="26"/>
        <v>0</v>
      </c>
      <c r="AA62" s="39">
        <f t="shared" si="27"/>
        <v>0</v>
      </c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</row>
    <row r="63" spans="1:39" ht="50">
      <c r="A63" s="149" t="s">
        <v>99</v>
      </c>
      <c r="B63" s="148" t="s">
        <v>339</v>
      </c>
      <c r="C63" s="124" t="s">
        <v>25</v>
      </c>
      <c r="D63" s="125" t="s">
        <v>98</v>
      </c>
      <c r="E63" s="133" t="s">
        <v>354</v>
      </c>
      <c r="F63" s="133"/>
      <c r="G63" s="125" t="s">
        <v>28</v>
      </c>
      <c r="H63" s="127">
        <v>44426</v>
      </c>
      <c r="I63" s="127" t="s">
        <v>29</v>
      </c>
      <c r="J63" s="126" t="s">
        <v>39</v>
      </c>
      <c r="K63" s="126" t="s">
        <v>39</v>
      </c>
      <c r="L63" s="128">
        <v>681000</v>
      </c>
      <c r="M63" s="128">
        <v>0</v>
      </c>
      <c r="N63" s="129">
        <f t="shared" si="19"/>
        <v>681000</v>
      </c>
      <c r="O63" s="45">
        <v>7600000</v>
      </c>
      <c r="P63" s="34">
        <v>700000</v>
      </c>
      <c r="Q63" s="36">
        <f t="shared" si="23"/>
        <v>8300000</v>
      </c>
      <c r="R63" s="37">
        <v>0</v>
      </c>
      <c r="S63" s="38">
        <v>0</v>
      </c>
      <c r="T63" s="39">
        <f t="shared" si="24"/>
        <v>0</v>
      </c>
      <c r="U63" s="37">
        <f t="shared" si="21"/>
        <v>-6919000</v>
      </c>
      <c r="V63" s="38">
        <f t="shared" si="22"/>
        <v>-700000</v>
      </c>
      <c r="W63" s="39">
        <f t="shared" si="25"/>
        <v>-7619000</v>
      </c>
      <c r="X63" s="37">
        <f t="shared" si="20"/>
        <v>7600000</v>
      </c>
      <c r="Y63" s="38">
        <f t="shared" si="20"/>
        <v>700000</v>
      </c>
      <c r="Z63" s="40">
        <f t="shared" si="26"/>
        <v>8300000</v>
      </c>
      <c r="AA63" s="39">
        <f t="shared" si="27"/>
        <v>6736280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</row>
    <row r="64" spans="1:39" ht="20">
      <c r="A64" s="135" t="s">
        <v>51</v>
      </c>
      <c r="B64" s="136">
        <v>19</v>
      </c>
      <c r="C64" s="135" t="s">
        <v>25</v>
      </c>
      <c r="D64" s="140" t="s">
        <v>98</v>
      </c>
      <c r="E64" s="137" t="s">
        <v>166</v>
      </c>
      <c r="F64" s="137" t="s">
        <v>167</v>
      </c>
      <c r="G64" s="137" t="s">
        <v>168</v>
      </c>
      <c r="H64" s="138" t="s">
        <v>29</v>
      </c>
      <c r="I64" s="138" t="s">
        <v>29</v>
      </c>
      <c r="J64" s="138" t="s">
        <v>30</v>
      </c>
      <c r="K64" s="138" t="s">
        <v>39</v>
      </c>
      <c r="L64" s="128">
        <v>544800</v>
      </c>
      <c r="M64" s="128">
        <v>0</v>
      </c>
      <c r="N64" s="129">
        <f t="shared" si="19"/>
        <v>544800</v>
      </c>
      <c r="O64" s="45">
        <v>810000</v>
      </c>
      <c r="P64" s="34">
        <v>0</v>
      </c>
      <c r="Q64" s="36">
        <f t="shared" si="14"/>
        <v>810000</v>
      </c>
      <c r="R64" s="37">
        <v>0</v>
      </c>
      <c r="S64" s="38">
        <v>0</v>
      </c>
      <c r="T64" s="39">
        <f t="shared" si="15"/>
        <v>0</v>
      </c>
      <c r="U64" s="37">
        <f t="shared" si="21"/>
        <v>-265200</v>
      </c>
      <c r="V64" s="38">
        <f t="shared" si="22"/>
        <v>0</v>
      </c>
      <c r="W64" s="39">
        <f t="shared" si="16"/>
        <v>-265200</v>
      </c>
      <c r="X64" s="37">
        <f t="shared" si="20"/>
        <v>810000</v>
      </c>
      <c r="Y64" s="38">
        <f t="shared" si="20"/>
        <v>0</v>
      </c>
      <c r="Z64" s="40">
        <f t="shared" si="17"/>
        <v>810000</v>
      </c>
      <c r="AA64" s="39">
        <f t="shared" si="7"/>
        <v>657396</v>
      </c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</row>
    <row r="65" spans="1:39">
      <c r="A65" s="149" t="s">
        <v>103</v>
      </c>
      <c r="B65" s="123">
        <v>14</v>
      </c>
      <c r="C65" s="124" t="s">
        <v>25</v>
      </c>
      <c r="D65" s="125" t="s">
        <v>98</v>
      </c>
      <c r="E65" s="133" t="s">
        <v>104</v>
      </c>
      <c r="F65" s="133"/>
      <c r="G65" s="125" t="s">
        <v>105</v>
      </c>
      <c r="H65" s="127" t="s">
        <v>29</v>
      </c>
      <c r="I65" s="127" t="s">
        <v>29</v>
      </c>
      <c r="J65" s="126" t="s">
        <v>29</v>
      </c>
      <c r="K65" s="126" t="s">
        <v>39</v>
      </c>
      <c r="L65" s="128">
        <v>102000</v>
      </c>
      <c r="M65" s="128">
        <v>0</v>
      </c>
      <c r="N65" s="129">
        <f t="shared" si="19"/>
        <v>102000</v>
      </c>
      <c r="O65" s="45">
        <v>127204.72</v>
      </c>
      <c r="P65" s="34">
        <v>43140.04</v>
      </c>
      <c r="Q65" s="36">
        <f t="shared" si="14"/>
        <v>170344.76</v>
      </c>
      <c r="R65" s="37">
        <v>0</v>
      </c>
      <c r="S65" s="38">
        <v>0</v>
      </c>
      <c r="T65" s="39">
        <f t="shared" si="15"/>
        <v>0</v>
      </c>
      <c r="U65" s="37">
        <f t="shared" si="21"/>
        <v>-25204.720000000001</v>
      </c>
      <c r="V65" s="38">
        <f t="shared" si="22"/>
        <v>-43140.04</v>
      </c>
      <c r="W65" s="39">
        <f t="shared" si="16"/>
        <v>-68344.760000000009</v>
      </c>
      <c r="X65" s="37">
        <f t="shared" si="20"/>
        <v>127204.72</v>
      </c>
      <c r="Y65" s="38">
        <f t="shared" si="20"/>
        <v>43140.04</v>
      </c>
      <c r="Z65" s="40">
        <f t="shared" si="17"/>
        <v>170344.76</v>
      </c>
      <c r="AA65" s="39">
        <f t="shared" si="7"/>
        <v>138251.81</v>
      </c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</row>
    <row r="66" spans="1:39">
      <c r="A66" s="149" t="s">
        <v>106</v>
      </c>
      <c r="B66" s="130">
        <v>44</v>
      </c>
      <c r="C66" s="124" t="s">
        <v>25</v>
      </c>
      <c r="D66" s="125" t="s">
        <v>98</v>
      </c>
      <c r="E66" s="133" t="s">
        <v>104</v>
      </c>
      <c r="F66" s="133"/>
      <c r="G66" s="125" t="s">
        <v>105</v>
      </c>
      <c r="H66" s="127" t="s">
        <v>29</v>
      </c>
      <c r="I66" s="127" t="s">
        <v>29</v>
      </c>
      <c r="J66" s="126" t="s">
        <v>29</v>
      </c>
      <c r="K66" s="126" t="s">
        <v>39</v>
      </c>
      <c r="L66" s="128">
        <v>17000</v>
      </c>
      <c r="M66" s="128">
        <v>0</v>
      </c>
      <c r="N66" s="129">
        <f t="shared" si="19"/>
        <v>17000</v>
      </c>
      <c r="O66" s="45">
        <v>0</v>
      </c>
      <c r="P66" s="34">
        <v>0</v>
      </c>
      <c r="Q66" s="36">
        <f t="shared" si="14"/>
        <v>0</v>
      </c>
      <c r="R66" s="37">
        <v>0</v>
      </c>
      <c r="S66" s="38">
        <v>0</v>
      </c>
      <c r="T66" s="39">
        <f t="shared" si="15"/>
        <v>0</v>
      </c>
      <c r="U66" s="37">
        <f t="shared" si="21"/>
        <v>17000</v>
      </c>
      <c r="V66" s="38">
        <f t="shared" si="22"/>
        <v>0</v>
      </c>
      <c r="W66" s="39">
        <f t="shared" si="16"/>
        <v>17000</v>
      </c>
      <c r="X66" s="37">
        <f t="shared" si="20"/>
        <v>0</v>
      </c>
      <c r="Y66" s="38">
        <f t="shared" si="20"/>
        <v>0</v>
      </c>
      <c r="Z66" s="40">
        <f t="shared" si="17"/>
        <v>0</v>
      </c>
      <c r="AA66" s="39">
        <f t="shared" si="7"/>
        <v>0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</row>
    <row r="67" spans="1:39">
      <c r="A67" s="149" t="s">
        <v>107</v>
      </c>
      <c r="B67" s="130">
        <v>38</v>
      </c>
      <c r="C67" s="124" t="s">
        <v>25</v>
      </c>
      <c r="D67" s="125" t="s">
        <v>98</v>
      </c>
      <c r="E67" s="133" t="s">
        <v>104</v>
      </c>
      <c r="F67" s="133"/>
      <c r="G67" s="125" t="s">
        <v>105</v>
      </c>
      <c r="H67" s="127" t="s">
        <v>29</v>
      </c>
      <c r="I67" s="127" t="s">
        <v>29</v>
      </c>
      <c r="J67" s="126" t="s">
        <v>29</v>
      </c>
      <c r="K67" s="126" t="s">
        <v>39</v>
      </c>
      <c r="L67" s="128">
        <v>77000</v>
      </c>
      <c r="M67" s="128">
        <v>0</v>
      </c>
      <c r="N67" s="129">
        <f t="shared" si="19"/>
        <v>77000</v>
      </c>
      <c r="O67" s="45">
        <v>0</v>
      </c>
      <c r="P67" s="34">
        <v>0</v>
      </c>
      <c r="Q67" s="36">
        <f t="shared" si="14"/>
        <v>0</v>
      </c>
      <c r="R67" s="37">
        <v>0</v>
      </c>
      <c r="S67" s="38">
        <v>0</v>
      </c>
      <c r="T67" s="39">
        <f t="shared" si="15"/>
        <v>0</v>
      </c>
      <c r="U67" s="37">
        <f t="shared" si="21"/>
        <v>77000</v>
      </c>
      <c r="V67" s="38">
        <f t="shared" si="22"/>
        <v>0</v>
      </c>
      <c r="W67" s="39">
        <f t="shared" si="16"/>
        <v>77000</v>
      </c>
      <c r="X67" s="37">
        <f t="shared" si="20"/>
        <v>0</v>
      </c>
      <c r="Y67" s="38">
        <f t="shared" si="20"/>
        <v>0</v>
      </c>
      <c r="Z67" s="40">
        <f t="shared" si="17"/>
        <v>0</v>
      </c>
      <c r="AA67" s="39">
        <f t="shared" si="7"/>
        <v>0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</row>
    <row r="68" spans="1:39">
      <c r="A68" s="149" t="s">
        <v>108</v>
      </c>
      <c r="B68" s="130">
        <v>27</v>
      </c>
      <c r="C68" s="124" t="s">
        <v>25</v>
      </c>
      <c r="D68" s="125" t="s">
        <v>98</v>
      </c>
      <c r="E68" s="133" t="s">
        <v>104</v>
      </c>
      <c r="F68" s="133"/>
      <c r="G68" s="125" t="s">
        <v>105</v>
      </c>
      <c r="H68" s="127" t="s">
        <v>29</v>
      </c>
      <c r="I68" s="127" t="s">
        <v>29</v>
      </c>
      <c r="J68" s="126" t="s">
        <v>29</v>
      </c>
      <c r="K68" s="126" t="s">
        <v>39</v>
      </c>
      <c r="L68" s="128">
        <v>43000</v>
      </c>
      <c r="M68" s="128">
        <v>0</v>
      </c>
      <c r="N68" s="129">
        <f t="shared" si="19"/>
        <v>43000</v>
      </c>
      <c r="O68" s="45">
        <v>0</v>
      </c>
      <c r="P68" s="34">
        <v>0</v>
      </c>
      <c r="Q68" s="36">
        <f t="shared" si="14"/>
        <v>0</v>
      </c>
      <c r="R68" s="37">
        <v>0</v>
      </c>
      <c r="S68" s="38">
        <v>0</v>
      </c>
      <c r="T68" s="39">
        <f t="shared" si="15"/>
        <v>0</v>
      </c>
      <c r="U68" s="37">
        <f t="shared" si="21"/>
        <v>43000</v>
      </c>
      <c r="V68" s="38">
        <f t="shared" si="22"/>
        <v>0</v>
      </c>
      <c r="W68" s="39">
        <f t="shared" si="16"/>
        <v>43000</v>
      </c>
      <c r="X68" s="37">
        <f t="shared" si="20"/>
        <v>0</v>
      </c>
      <c r="Y68" s="38">
        <f t="shared" si="20"/>
        <v>0</v>
      </c>
      <c r="Z68" s="40">
        <f t="shared" si="17"/>
        <v>0</v>
      </c>
      <c r="AA68" s="39">
        <f t="shared" si="7"/>
        <v>0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</row>
    <row r="69" spans="1:39" ht="15" thickBot="1">
      <c r="A69" s="151" t="s">
        <v>171</v>
      </c>
      <c r="B69" s="141">
        <v>79</v>
      </c>
      <c r="C69" s="142" t="s">
        <v>25</v>
      </c>
      <c r="D69" s="135" t="s">
        <v>98</v>
      </c>
      <c r="E69" s="137" t="s">
        <v>104</v>
      </c>
      <c r="F69" s="137" t="s">
        <v>172</v>
      </c>
      <c r="G69" s="135" t="s">
        <v>105</v>
      </c>
      <c r="H69" s="144" t="s">
        <v>29</v>
      </c>
      <c r="I69" s="144" t="s">
        <v>29</v>
      </c>
      <c r="J69" s="143" t="s">
        <v>29</v>
      </c>
      <c r="K69" s="143" t="s">
        <v>39</v>
      </c>
      <c r="L69" s="145">
        <v>34679</v>
      </c>
      <c r="M69" s="145">
        <v>0</v>
      </c>
      <c r="N69" s="139">
        <f t="shared" si="19"/>
        <v>34679</v>
      </c>
      <c r="O69" s="147">
        <f t="shared" ref="O69:AA69" si="28">SUM(O5:O68)</f>
        <v>203495204.72</v>
      </c>
      <c r="P69" s="51">
        <f t="shared" si="28"/>
        <v>16495140.039999999</v>
      </c>
      <c r="Q69" s="51">
        <f t="shared" si="28"/>
        <v>219990344.75999999</v>
      </c>
      <c r="R69" s="51">
        <f t="shared" si="28"/>
        <v>194858000</v>
      </c>
      <c r="S69" s="51">
        <f t="shared" si="28"/>
        <v>14846000</v>
      </c>
      <c r="T69" s="51">
        <f t="shared" si="28"/>
        <v>209704000</v>
      </c>
      <c r="U69" s="51">
        <f t="shared" si="28"/>
        <v>44609995.280000001</v>
      </c>
      <c r="V69" s="51" t="e">
        <f t="shared" si="28"/>
        <v>#REF!</v>
      </c>
      <c r="W69" s="51" t="e">
        <f t="shared" si="28"/>
        <v>#REF!</v>
      </c>
      <c r="X69" s="51">
        <f t="shared" si="28"/>
        <v>8637204.7200000007</v>
      </c>
      <c r="Y69" s="51">
        <f t="shared" si="28"/>
        <v>1649140.04</v>
      </c>
      <c r="Z69" s="51">
        <f t="shared" si="28"/>
        <v>10286344.76</v>
      </c>
      <c r="AA69" s="52">
        <f t="shared" si="28"/>
        <v>8348397.4099999992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39" ht="50.5" thickTop="1">
      <c r="A70" s="125" t="s">
        <v>162</v>
      </c>
      <c r="B70" s="131">
        <v>5</v>
      </c>
      <c r="C70" s="125" t="s">
        <v>25</v>
      </c>
      <c r="D70" s="132" t="s">
        <v>98</v>
      </c>
      <c r="E70" s="133" t="s">
        <v>353</v>
      </c>
      <c r="F70" s="133" t="s">
        <v>359</v>
      </c>
      <c r="G70" s="133" t="s">
        <v>163</v>
      </c>
      <c r="H70" s="134" t="s">
        <v>29</v>
      </c>
      <c r="I70" s="134" t="s">
        <v>29</v>
      </c>
      <c r="J70" s="134" t="s">
        <v>30</v>
      </c>
      <c r="K70" s="134" t="s">
        <v>39</v>
      </c>
      <c r="L70" s="128">
        <v>842000</v>
      </c>
      <c r="M70" s="128">
        <v>0</v>
      </c>
      <c r="N70" s="129">
        <f t="shared" si="19"/>
        <v>842000</v>
      </c>
      <c r="O70" s="58"/>
      <c r="P70" s="58"/>
      <c r="Q70" s="58"/>
      <c r="R70" s="57"/>
      <c r="S70" s="58"/>
      <c r="T70" s="58"/>
      <c r="U70" s="57"/>
      <c r="V70" s="58"/>
      <c r="W70" s="58"/>
      <c r="X70" s="57"/>
      <c r="Y70" s="58"/>
      <c r="Z70" s="59"/>
      <c r="AA70" s="6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ht="70">
      <c r="A71" s="125" t="s">
        <v>47</v>
      </c>
      <c r="B71" s="131">
        <v>59</v>
      </c>
      <c r="C71" s="125" t="s">
        <v>25</v>
      </c>
      <c r="D71" s="132" t="s">
        <v>98</v>
      </c>
      <c r="E71" s="133" t="s">
        <v>353</v>
      </c>
      <c r="F71" s="133" t="s">
        <v>157</v>
      </c>
      <c r="G71" s="133" t="s">
        <v>158</v>
      </c>
      <c r="H71" s="134" t="s">
        <v>29</v>
      </c>
      <c r="I71" s="134" t="s">
        <v>29</v>
      </c>
      <c r="J71" s="134" t="s">
        <v>30</v>
      </c>
      <c r="K71" s="134" t="s">
        <v>30</v>
      </c>
      <c r="L71" s="128">
        <v>727000</v>
      </c>
      <c r="M71" s="128">
        <v>42000</v>
      </c>
      <c r="N71" s="129">
        <f t="shared" si="19"/>
        <v>769000</v>
      </c>
      <c r="O71" s="45"/>
      <c r="P71" s="34"/>
      <c r="Q71" s="66"/>
      <c r="R71" s="37"/>
      <c r="S71" s="38"/>
      <c r="T71" s="66"/>
      <c r="U71" s="37"/>
      <c r="V71" s="38"/>
      <c r="W71" s="66"/>
      <c r="X71" s="37"/>
      <c r="Y71" s="38"/>
      <c r="Z71" s="67"/>
      <c r="AA71" s="66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>
      <c r="A72" s="125" t="s">
        <v>173</v>
      </c>
      <c r="B72" s="131"/>
      <c r="C72" s="125"/>
      <c r="D72" s="131"/>
      <c r="E72" s="133" t="s">
        <v>0</v>
      </c>
      <c r="F72" s="133" t="s">
        <v>0</v>
      </c>
      <c r="G72" s="133"/>
      <c r="H72" s="133"/>
      <c r="I72" s="133"/>
      <c r="J72" s="133"/>
      <c r="K72" s="133"/>
      <c r="L72" s="128">
        <v>0</v>
      </c>
      <c r="M72" s="128">
        <v>0</v>
      </c>
      <c r="N72" s="129">
        <f t="shared" ref="N72:N73" si="29">SUM(L72:M72)</f>
        <v>0</v>
      </c>
      <c r="O72" s="45">
        <v>4250000</v>
      </c>
      <c r="P72" s="34">
        <v>414000</v>
      </c>
      <c r="Q72" s="36">
        <f>SUM(O72:P72)</f>
        <v>4664000</v>
      </c>
      <c r="R72" s="33">
        <v>4250000</v>
      </c>
      <c r="S72" s="34">
        <v>414000</v>
      </c>
      <c r="T72" s="39">
        <f>SUM(R72:S72)</f>
        <v>4664000</v>
      </c>
      <c r="U72" s="37">
        <f t="shared" ref="U72:U104" si="30">L72-O72</f>
        <v>-4250000</v>
      </c>
      <c r="V72" s="38">
        <f t="shared" ref="V72:V104" si="31">M72-P72</f>
        <v>-414000</v>
      </c>
      <c r="W72" s="39">
        <f>SUM(U72:V72)</f>
        <v>-4664000</v>
      </c>
      <c r="X72" s="37">
        <f>O72-R72</f>
        <v>0</v>
      </c>
      <c r="Y72" s="38">
        <f>P72-S72</f>
        <v>0</v>
      </c>
      <c r="Z72" s="40">
        <f>SUM(X72:Y72)</f>
        <v>0</v>
      </c>
      <c r="AA72" s="39">
        <f>ROUND(Z72*premieGM,2)</f>
        <v>0</v>
      </c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</row>
    <row r="73" spans="1:39">
      <c r="A73" s="125" t="s">
        <v>173</v>
      </c>
      <c r="B73" s="131"/>
      <c r="C73" s="125"/>
      <c r="D73" s="131"/>
      <c r="E73" s="133" t="s">
        <v>0</v>
      </c>
      <c r="F73" s="133" t="s">
        <v>0</v>
      </c>
      <c r="G73" s="133"/>
      <c r="H73" s="133"/>
      <c r="I73" s="133"/>
      <c r="J73" s="133"/>
      <c r="K73" s="133"/>
      <c r="L73" s="128">
        <v>0</v>
      </c>
      <c r="M73" s="128">
        <v>0</v>
      </c>
      <c r="N73" s="129">
        <f t="shared" si="29"/>
        <v>0</v>
      </c>
      <c r="O73" s="45">
        <v>10579000</v>
      </c>
      <c r="P73" s="34">
        <v>340000</v>
      </c>
      <c r="Q73" s="36">
        <f>SUM(O73:P73)</f>
        <v>10919000</v>
      </c>
      <c r="R73" s="33">
        <v>10579000</v>
      </c>
      <c r="S73" s="34">
        <v>340000</v>
      </c>
      <c r="T73" s="39">
        <f>SUM(R73:S73)</f>
        <v>10919000</v>
      </c>
      <c r="U73" s="37">
        <f t="shared" si="30"/>
        <v>-10579000</v>
      </c>
      <c r="V73" s="38">
        <f t="shared" si="31"/>
        <v>-340000</v>
      </c>
      <c r="W73" s="39">
        <f>SUM(U73:V73)</f>
        <v>-10919000</v>
      </c>
      <c r="X73" s="37">
        <f>O73-R73</f>
        <v>0</v>
      </c>
      <c r="Y73" s="38">
        <f>P73-S73</f>
        <v>0</v>
      </c>
      <c r="Z73" s="40">
        <f>SUM(X73:Y73)</f>
        <v>0</v>
      </c>
      <c r="AA73" s="39">
        <f t="shared" ref="AA73:AA104" si="32">ROUND(Z73*premieGM,2)</f>
        <v>0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</row>
    <row r="74" spans="1:39">
      <c r="A74" s="30"/>
      <c r="B74" s="43"/>
      <c r="C74" s="30"/>
      <c r="D74" s="43"/>
      <c r="E74" s="44"/>
      <c r="F74" s="44"/>
      <c r="G74" s="44"/>
      <c r="H74" s="44"/>
      <c r="I74" s="44"/>
      <c r="J74" s="44"/>
      <c r="K74" s="44"/>
      <c r="L74" s="33"/>
      <c r="M74" s="45"/>
      <c r="N74" s="46"/>
      <c r="O74" s="33">
        <v>3291000</v>
      </c>
      <c r="P74" s="34">
        <v>329000</v>
      </c>
      <c r="Q74" s="36">
        <f t="shared" ref="Q74:Q104" si="33">SUM(O74:P74)</f>
        <v>3620000</v>
      </c>
      <c r="R74" s="33">
        <v>3291000</v>
      </c>
      <c r="S74" s="34">
        <v>329000</v>
      </c>
      <c r="T74" s="39">
        <f t="shared" ref="T74:T104" si="34">SUM(R74:S74)</f>
        <v>3620000</v>
      </c>
      <c r="U74" s="37">
        <f t="shared" si="30"/>
        <v>-3291000</v>
      </c>
      <c r="V74" s="38">
        <f t="shared" si="31"/>
        <v>-329000</v>
      </c>
      <c r="W74" s="39">
        <f t="shared" ref="W74:W104" si="35">SUM(U74:V74)</f>
        <v>-3620000</v>
      </c>
      <c r="X74" s="37">
        <f t="shared" ref="X74:Y88" si="36">O74-R74</f>
        <v>0</v>
      </c>
      <c r="Y74" s="38">
        <f t="shared" si="36"/>
        <v>0</v>
      </c>
      <c r="Z74" s="40">
        <f t="shared" ref="Z74:Z104" si="37">SUM(X74:Y74)</f>
        <v>0</v>
      </c>
      <c r="AA74" s="39">
        <f t="shared" si="32"/>
        <v>0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</row>
    <row r="75" spans="1:39" ht="15" thickBot="1">
      <c r="A75" s="47" t="s">
        <v>174</v>
      </c>
      <c r="B75" s="48"/>
      <c r="C75" s="49"/>
      <c r="D75" s="48"/>
      <c r="E75" s="50"/>
      <c r="F75" s="50"/>
      <c r="G75" s="50"/>
      <c r="H75" s="50"/>
      <c r="I75" s="50"/>
      <c r="J75" s="50"/>
      <c r="K75" s="50"/>
      <c r="L75" s="51">
        <f>SUM(L5:L74)</f>
        <v>252040879</v>
      </c>
      <c r="M75" s="51">
        <f>SUM(M5:M74)</f>
        <v>19290000</v>
      </c>
      <c r="N75" s="51">
        <f>SUM(N5:N74)</f>
        <v>271330879</v>
      </c>
      <c r="O75" s="33">
        <v>8901000</v>
      </c>
      <c r="P75" s="34">
        <v>996000</v>
      </c>
      <c r="Q75" s="36">
        <f t="shared" si="33"/>
        <v>9897000</v>
      </c>
      <c r="R75" s="33">
        <v>8901000</v>
      </c>
      <c r="S75" s="34">
        <v>996000</v>
      </c>
      <c r="T75" s="39">
        <f t="shared" si="34"/>
        <v>9897000</v>
      </c>
      <c r="U75" s="37">
        <f t="shared" si="30"/>
        <v>243139879</v>
      </c>
      <c r="V75" s="38">
        <f t="shared" si="31"/>
        <v>18294000</v>
      </c>
      <c r="W75" s="39">
        <f t="shared" si="35"/>
        <v>261433879</v>
      </c>
      <c r="X75" s="37">
        <f t="shared" si="36"/>
        <v>0</v>
      </c>
      <c r="Y75" s="38">
        <f t="shared" si="36"/>
        <v>0</v>
      </c>
      <c r="Z75" s="40">
        <f t="shared" si="37"/>
        <v>0</v>
      </c>
      <c r="AA75" s="39">
        <f t="shared" si="32"/>
        <v>0</v>
      </c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</row>
    <row r="76" spans="1:39" ht="15" thickTop="1">
      <c r="A76" s="53"/>
      <c r="B76" s="54"/>
      <c r="C76" s="55"/>
      <c r="D76" s="54"/>
      <c r="E76" s="56"/>
      <c r="F76" s="56"/>
      <c r="G76" s="56"/>
      <c r="H76" s="56"/>
      <c r="I76" s="56"/>
      <c r="J76" s="56"/>
      <c r="K76" s="56"/>
      <c r="L76" s="57"/>
      <c r="M76" s="58"/>
      <c r="N76" s="58"/>
      <c r="O76" s="33">
        <v>3568000</v>
      </c>
      <c r="P76" s="34">
        <v>372000</v>
      </c>
      <c r="Q76" s="36">
        <f t="shared" si="33"/>
        <v>3940000</v>
      </c>
      <c r="R76" s="33">
        <v>3568000</v>
      </c>
      <c r="S76" s="34">
        <v>372000</v>
      </c>
      <c r="T76" s="39">
        <f t="shared" si="34"/>
        <v>3940000</v>
      </c>
      <c r="U76" s="37">
        <f t="shared" si="30"/>
        <v>-3568000</v>
      </c>
      <c r="V76" s="38">
        <f t="shared" si="31"/>
        <v>-372000</v>
      </c>
      <c r="W76" s="39">
        <f t="shared" si="35"/>
        <v>-3940000</v>
      </c>
      <c r="X76" s="37">
        <f t="shared" si="36"/>
        <v>0</v>
      </c>
      <c r="Y76" s="38">
        <f t="shared" si="36"/>
        <v>0</v>
      </c>
      <c r="Z76" s="40">
        <f t="shared" si="37"/>
        <v>0</v>
      </c>
      <c r="AA76" s="39">
        <f t="shared" si="32"/>
        <v>0</v>
      </c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</row>
    <row r="77" spans="1:39">
      <c r="A77" s="154" t="s">
        <v>175</v>
      </c>
      <c r="B77" s="61"/>
      <c r="C77" s="62"/>
      <c r="D77" s="61"/>
      <c r="E77" s="63"/>
      <c r="F77" s="63"/>
      <c r="G77" s="63"/>
      <c r="H77" s="63"/>
      <c r="I77" s="63"/>
      <c r="J77" s="63"/>
      <c r="K77" s="63"/>
      <c r="L77" s="33"/>
      <c r="M77" s="34"/>
      <c r="N77" s="64"/>
      <c r="O77" s="33">
        <v>3476000</v>
      </c>
      <c r="P77" s="34">
        <v>351000</v>
      </c>
      <c r="Q77" s="36">
        <f t="shared" si="33"/>
        <v>3827000</v>
      </c>
      <c r="R77" s="33">
        <v>3476000</v>
      </c>
      <c r="S77" s="34">
        <v>351000</v>
      </c>
      <c r="T77" s="39">
        <f t="shared" si="34"/>
        <v>3827000</v>
      </c>
      <c r="U77" s="37">
        <f t="shared" si="30"/>
        <v>-3476000</v>
      </c>
      <c r="V77" s="38">
        <f t="shared" si="31"/>
        <v>-351000</v>
      </c>
      <c r="W77" s="39">
        <f t="shared" si="35"/>
        <v>-3827000</v>
      </c>
      <c r="X77" s="37">
        <f t="shared" si="36"/>
        <v>0</v>
      </c>
      <c r="Y77" s="38">
        <f t="shared" si="36"/>
        <v>0</v>
      </c>
      <c r="Z77" s="40">
        <f t="shared" si="37"/>
        <v>0</v>
      </c>
      <c r="AA77" s="39">
        <f t="shared" si="32"/>
        <v>0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</row>
    <row r="78" spans="1:39">
      <c r="A78" s="149" t="s">
        <v>122</v>
      </c>
      <c r="B78" s="130">
        <v>8</v>
      </c>
      <c r="C78" s="124" t="s">
        <v>25</v>
      </c>
      <c r="D78" s="125" t="s">
        <v>349</v>
      </c>
      <c r="E78" s="125" t="s">
        <v>176</v>
      </c>
      <c r="F78" s="125" t="s">
        <v>177</v>
      </c>
      <c r="G78" s="125" t="s">
        <v>28</v>
      </c>
      <c r="H78" s="127">
        <v>44441</v>
      </c>
      <c r="I78" s="127">
        <v>44441</v>
      </c>
      <c r="J78" s="126" t="s">
        <v>39</v>
      </c>
      <c r="K78" s="126" t="s">
        <v>39</v>
      </c>
      <c r="L78" s="128">
        <v>4415000</v>
      </c>
      <c r="M78" s="128">
        <v>431000</v>
      </c>
      <c r="N78" s="129">
        <f t="shared" ref="N78:N83" si="38">SUM(L78:M78)</f>
        <v>4846000</v>
      </c>
      <c r="O78" s="45">
        <v>0</v>
      </c>
      <c r="P78" s="34">
        <v>0</v>
      </c>
      <c r="Q78" s="36">
        <f t="shared" si="33"/>
        <v>0</v>
      </c>
      <c r="R78" s="33">
        <v>0</v>
      </c>
      <c r="S78" s="34">
        <v>0</v>
      </c>
      <c r="T78" s="39">
        <f t="shared" si="34"/>
        <v>0</v>
      </c>
      <c r="U78" s="37">
        <f t="shared" si="30"/>
        <v>4415000</v>
      </c>
      <c r="V78" s="38">
        <f t="shared" si="31"/>
        <v>431000</v>
      </c>
      <c r="W78" s="39">
        <f t="shared" si="35"/>
        <v>4846000</v>
      </c>
      <c r="X78" s="37">
        <f t="shared" si="36"/>
        <v>0</v>
      </c>
      <c r="Y78" s="38">
        <f t="shared" si="36"/>
        <v>0</v>
      </c>
      <c r="Z78" s="40">
        <f t="shared" si="37"/>
        <v>0</v>
      </c>
      <c r="AA78" s="39">
        <f t="shared" si="32"/>
        <v>0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</row>
    <row r="79" spans="1:39">
      <c r="A79" s="149" t="s">
        <v>126</v>
      </c>
      <c r="B79" s="123">
        <v>300</v>
      </c>
      <c r="C79" s="124" t="s">
        <v>25</v>
      </c>
      <c r="D79" s="125" t="s">
        <v>349</v>
      </c>
      <c r="E79" s="125" t="s">
        <v>219</v>
      </c>
      <c r="F79" s="125" t="s">
        <v>343</v>
      </c>
      <c r="G79" s="125" t="s">
        <v>28</v>
      </c>
      <c r="H79" s="127">
        <v>44441</v>
      </c>
      <c r="I79" s="127">
        <v>44441</v>
      </c>
      <c r="J79" s="126" t="s">
        <v>39</v>
      </c>
      <c r="K79" s="126" t="s">
        <v>39</v>
      </c>
      <c r="L79" s="128">
        <v>2607000</v>
      </c>
      <c r="M79" s="128">
        <v>763000</v>
      </c>
      <c r="N79" s="152">
        <f t="shared" si="38"/>
        <v>3370000</v>
      </c>
      <c r="O79" s="45">
        <v>6557000</v>
      </c>
      <c r="P79" s="34">
        <v>1156000</v>
      </c>
      <c r="Q79" s="65">
        <f>SUM(O79:P79)</f>
        <v>7713000</v>
      </c>
      <c r="R79" s="37">
        <v>6557000</v>
      </c>
      <c r="S79" s="38">
        <v>1156000</v>
      </c>
      <c r="T79" s="66">
        <f>SUM(R79:S79)</f>
        <v>7713000</v>
      </c>
      <c r="U79" s="37">
        <f t="shared" si="30"/>
        <v>-3950000</v>
      </c>
      <c r="V79" s="38">
        <f t="shared" si="31"/>
        <v>-393000</v>
      </c>
      <c r="W79" s="66">
        <f>SUM(U79:V79)</f>
        <v>-4343000</v>
      </c>
      <c r="X79" s="37">
        <f>O79-R79</f>
        <v>0</v>
      </c>
      <c r="Y79" s="38">
        <f>P79-S79</f>
        <v>0</v>
      </c>
      <c r="Z79" s="67">
        <f>SUM(X79:Y79)</f>
        <v>0</v>
      </c>
      <c r="AA79" s="66">
        <f>ROUND(Z79*premieGM,2)</f>
        <v>0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>
      <c r="A80" s="149" t="s">
        <v>181</v>
      </c>
      <c r="B80" s="130" t="s">
        <v>91</v>
      </c>
      <c r="C80" s="124" t="s">
        <v>25</v>
      </c>
      <c r="D80" s="125" t="s">
        <v>349</v>
      </c>
      <c r="E80" s="125" t="s">
        <v>358</v>
      </c>
      <c r="F80" s="125" t="s">
        <v>180</v>
      </c>
      <c r="G80" s="125" t="s">
        <v>28</v>
      </c>
      <c r="H80" s="127">
        <v>44439</v>
      </c>
      <c r="I80" s="127">
        <v>44439</v>
      </c>
      <c r="J80" s="126" t="s">
        <v>39</v>
      </c>
      <c r="K80" s="126" t="s">
        <v>39</v>
      </c>
      <c r="L80" s="128">
        <v>50000</v>
      </c>
      <c r="M80" s="128">
        <v>0</v>
      </c>
      <c r="N80" s="129">
        <f t="shared" si="38"/>
        <v>50000</v>
      </c>
      <c r="O80" s="45">
        <v>4389000</v>
      </c>
      <c r="P80" s="34">
        <v>607000</v>
      </c>
      <c r="Q80" s="36">
        <f>SUM(O80:P80)</f>
        <v>4996000</v>
      </c>
      <c r="R80" s="33">
        <v>4389000</v>
      </c>
      <c r="S80" s="34">
        <v>607000</v>
      </c>
      <c r="T80" s="39">
        <f>SUM(R80:S80)</f>
        <v>4996000</v>
      </c>
      <c r="U80" s="37">
        <f>L80-O80</f>
        <v>-4339000</v>
      </c>
      <c r="V80" s="38">
        <f>M80-P80</f>
        <v>-607000</v>
      </c>
      <c r="W80" s="39">
        <f>SUM(U80:V80)</f>
        <v>-4946000</v>
      </c>
      <c r="X80" s="37">
        <f>O80-R80</f>
        <v>0</v>
      </c>
      <c r="Y80" s="38">
        <f>P80-S80</f>
        <v>0</v>
      </c>
      <c r="Z80" s="40">
        <f>SUM(X80:Y80)</f>
        <v>0</v>
      </c>
      <c r="AA80" s="39">
        <f>ROUND(Z80*premieGM,2)</f>
        <v>0</v>
      </c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</row>
    <row r="81" spans="1:39">
      <c r="A81" s="149" t="s">
        <v>178</v>
      </c>
      <c r="B81" s="123">
        <v>8</v>
      </c>
      <c r="C81" s="124" t="s">
        <v>25</v>
      </c>
      <c r="D81" s="125" t="s">
        <v>349</v>
      </c>
      <c r="E81" s="125" t="s">
        <v>179</v>
      </c>
      <c r="F81" s="125" t="s">
        <v>180</v>
      </c>
      <c r="G81" s="125" t="s">
        <v>28</v>
      </c>
      <c r="H81" s="127">
        <v>44446</v>
      </c>
      <c r="I81" s="127">
        <v>44446</v>
      </c>
      <c r="J81" s="126" t="s">
        <v>39</v>
      </c>
      <c r="K81" s="126" t="s">
        <v>39</v>
      </c>
      <c r="L81" s="128">
        <v>10991000</v>
      </c>
      <c r="M81" s="128">
        <v>354000</v>
      </c>
      <c r="N81" s="129">
        <f t="shared" si="38"/>
        <v>11345000</v>
      </c>
      <c r="O81" s="45">
        <v>2421000</v>
      </c>
      <c r="P81" s="34">
        <v>471000</v>
      </c>
      <c r="Q81" s="36">
        <f t="shared" si="33"/>
        <v>2892000</v>
      </c>
      <c r="R81" s="33">
        <v>2421000</v>
      </c>
      <c r="S81" s="34">
        <v>471000</v>
      </c>
      <c r="T81" s="39">
        <f t="shared" si="34"/>
        <v>2892000</v>
      </c>
      <c r="U81" s="37">
        <f t="shared" si="30"/>
        <v>8570000</v>
      </c>
      <c r="V81" s="38">
        <f t="shared" si="31"/>
        <v>-117000</v>
      </c>
      <c r="W81" s="39">
        <f t="shared" si="35"/>
        <v>8453000</v>
      </c>
      <c r="X81" s="37">
        <f t="shared" si="36"/>
        <v>0</v>
      </c>
      <c r="Y81" s="38">
        <f t="shared" si="36"/>
        <v>0</v>
      </c>
      <c r="Z81" s="40">
        <f t="shared" si="37"/>
        <v>0</v>
      </c>
      <c r="AA81" s="39">
        <f t="shared" si="32"/>
        <v>0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</row>
    <row r="82" spans="1:39">
      <c r="A82" s="149" t="s">
        <v>196</v>
      </c>
      <c r="B82" s="123">
        <v>21</v>
      </c>
      <c r="C82" s="124" t="s">
        <v>25</v>
      </c>
      <c r="D82" s="125" t="s">
        <v>349</v>
      </c>
      <c r="E82" s="125" t="s">
        <v>182</v>
      </c>
      <c r="F82" s="125" t="s">
        <v>180</v>
      </c>
      <c r="G82" s="125" t="s">
        <v>28</v>
      </c>
      <c r="H82" s="127">
        <v>44441</v>
      </c>
      <c r="I82" s="127">
        <v>44441</v>
      </c>
      <c r="J82" s="126" t="s">
        <v>39</v>
      </c>
      <c r="K82" s="126" t="s">
        <v>39</v>
      </c>
      <c r="L82" s="128">
        <v>1887000</v>
      </c>
      <c r="M82" s="128">
        <v>333000</v>
      </c>
      <c r="N82" s="129">
        <f t="shared" si="38"/>
        <v>2220000</v>
      </c>
      <c r="O82" s="45">
        <v>0</v>
      </c>
      <c r="P82" s="34">
        <v>0</v>
      </c>
      <c r="Q82" s="65">
        <f>SUM(O82:P82)</f>
        <v>0</v>
      </c>
      <c r="R82" s="33">
        <v>0</v>
      </c>
      <c r="S82" s="34">
        <v>0</v>
      </c>
      <c r="T82" s="66">
        <f>SUM(R82:S82)</f>
        <v>0</v>
      </c>
      <c r="U82" s="37">
        <f t="shared" si="30"/>
        <v>1887000</v>
      </c>
      <c r="V82" s="38">
        <f t="shared" si="31"/>
        <v>333000</v>
      </c>
      <c r="W82" s="66">
        <f>SUM(U82:V82)</f>
        <v>2220000</v>
      </c>
      <c r="X82" s="37">
        <f>O82-R82</f>
        <v>0</v>
      </c>
      <c r="Y82" s="38">
        <f>P82-S82</f>
        <v>0</v>
      </c>
      <c r="Z82" s="67">
        <f>SUM(X82:Y82)</f>
        <v>0</v>
      </c>
      <c r="AA82" s="66">
        <f>ROUND(Z82*premieGM,2)</f>
        <v>0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>
      <c r="A83" s="149" t="s">
        <v>187</v>
      </c>
      <c r="B83" s="123">
        <v>1</v>
      </c>
      <c r="C83" s="124" t="s">
        <v>25</v>
      </c>
      <c r="D83" s="125" t="s">
        <v>349</v>
      </c>
      <c r="E83" s="125" t="s">
        <v>182</v>
      </c>
      <c r="F83" s="125" t="s">
        <v>180</v>
      </c>
      <c r="G83" s="125" t="s">
        <v>28</v>
      </c>
      <c r="H83" s="127">
        <v>44441</v>
      </c>
      <c r="I83" s="127">
        <v>44441</v>
      </c>
      <c r="J83" s="126" t="s">
        <v>39</v>
      </c>
      <c r="K83" s="126" t="s">
        <v>39</v>
      </c>
      <c r="L83" s="128">
        <v>3707000</v>
      </c>
      <c r="M83" s="128">
        <v>388000</v>
      </c>
      <c r="N83" s="129">
        <f t="shared" si="38"/>
        <v>4095000</v>
      </c>
      <c r="O83" s="45">
        <v>6277000</v>
      </c>
      <c r="P83" s="34">
        <v>575000</v>
      </c>
      <c r="Q83" s="36">
        <f>SUM(O83:P83)</f>
        <v>6852000</v>
      </c>
      <c r="R83" s="33">
        <v>6277000</v>
      </c>
      <c r="S83" s="34">
        <v>575000</v>
      </c>
      <c r="T83" s="39">
        <f>SUM(R83:S83)</f>
        <v>6852000</v>
      </c>
      <c r="U83" s="37">
        <f t="shared" si="30"/>
        <v>-2570000</v>
      </c>
      <c r="V83" s="38">
        <f t="shared" si="31"/>
        <v>-187000</v>
      </c>
      <c r="W83" s="39">
        <f>SUM(U83:V83)</f>
        <v>-2757000</v>
      </c>
      <c r="X83" s="37">
        <f>O83-R83</f>
        <v>0</v>
      </c>
      <c r="Y83" s="38">
        <f>P83-S83</f>
        <v>0</v>
      </c>
      <c r="Z83" s="40">
        <f>SUM(X83:Y83)</f>
        <v>0</v>
      </c>
      <c r="AA83" s="39">
        <f>ROUND(Z83*premieGM,2)</f>
        <v>0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</row>
    <row r="84" spans="1:39">
      <c r="A84" s="149" t="s">
        <v>183</v>
      </c>
      <c r="B84" s="123">
        <v>1</v>
      </c>
      <c r="C84" s="124" t="s">
        <v>25</v>
      </c>
      <c r="D84" s="125" t="s">
        <v>349</v>
      </c>
      <c r="E84" s="125" t="s">
        <v>189</v>
      </c>
      <c r="F84" s="125" t="s">
        <v>184</v>
      </c>
      <c r="G84" s="125" t="s">
        <v>28</v>
      </c>
      <c r="H84" s="127">
        <v>44439</v>
      </c>
      <c r="I84" s="127">
        <v>44439</v>
      </c>
      <c r="J84" s="126" t="s">
        <v>39</v>
      </c>
      <c r="K84" s="126" t="s">
        <v>39</v>
      </c>
      <c r="L84" s="128">
        <v>3419000</v>
      </c>
      <c r="M84" s="128">
        <v>343000</v>
      </c>
      <c r="N84" s="129">
        <f t="shared" ref="N84:N90" si="39">SUM(L84:M84)</f>
        <v>3762000</v>
      </c>
      <c r="O84" s="45">
        <v>6682000</v>
      </c>
      <c r="P84" s="34">
        <v>877000</v>
      </c>
      <c r="Q84" s="36">
        <f t="shared" si="33"/>
        <v>7559000</v>
      </c>
      <c r="R84" s="33">
        <v>6682000</v>
      </c>
      <c r="S84" s="34">
        <v>877000</v>
      </c>
      <c r="T84" s="39">
        <f t="shared" si="34"/>
        <v>7559000</v>
      </c>
      <c r="U84" s="37">
        <f t="shared" si="30"/>
        <v>-3263000</v>
      </c>
      <c r="V84" s="38">
        <f t="shared" si="31"/>
        <v>-534000</v>
      </c>
      <c r="W84" s="39">
        <f t="shared" si="35"/>
        <v>-3797000</v>
      </c>
      <c r="X84" s="37">
        <f t="shared" si="36"/>
        <v>0</v>
      </c>
      <c r="Y84" s="38">
        <f t="shared" si="36"/>
        <v>0</v>
      </c>
      <c r="Z84" s="40">
        <f t="shared" si="37"/>
        <v>0</v>
      </c>
      <c r="AA84" s="39">
        <f t="shared" si="32"/>
        <v>0</v>
      </c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</row>
    <row r="85" spans="1:39">
      <c r="A85" s="149" t="s">
        <v>185</v>
      </c>
      <c r="B85" s="130">
        <v>46</v>
      </c>
      <c r="C85" s="124" t="s">
        <v>25</v>
      </c>
      <c r="D85" s="125" t="s">
        <v>349</v>
      </c>
      <c r="E85" s="125" t="s">
        <v>186</v>
      </c>
      <c r="F85" s="125" t="s">
        <v>184</v>
      </c>
      <c r="G85" s="125" t="s">
        <v>28</v>
      </c>
      <c r="H85" s="127">
        <v>44446</v>
      </c>
      <c r="I85" s="127">
        <v>44446</v>
      </c>
      <c r="J85" s="126" t="s">
        <v>39</v>
      </c>
      <c r="K85" s="126" t="s">
        <v>39</v>
      </c>
      <c r="L85" s="128">
        <v>9248000</v>
      </c>
      <c r="M85" s="128">
        <v>1038000</v>
      </c>
      <c r="N85" s="129">
        <f t="shared" si="39"/>
        <v>10286000</v>
      </c>
      <c r="O85" s="45">
        <v>1816000</v>
      </c>
      <c r="P85" s="34">
        <v>320000</v>
      </c>
      <c r="Q85" s="36">
        <f t="shared" si="33"/>
        <v>2136000</v>
      </c>
      <c r="R85" s="33">
        <v>1816000</v>
      </c>
      <c r="S85" s="34">
        <v>320000</v>
      </c>
      <c r="T85" s="39">
        <f t="shared" si="34"/>
        <v>2136000</v>
      </c>
      <c r="U85" s="37">
        <f t="shared" si="30"/>
        <v>7432000</v>
      </c>
      <c r="V85" s="38">
        <f t="shared" si="31"/>
        <v>718000</v>
      </c>
      <c r="W85" s="39">
        <f t="shared" si="35"/>
        <v>8150000</v>
      </c>
      <c r="X85" s="37">
        <f t="shared" si="36"/>
        <v>0</v>
      </c>
      <c r="Y85" s="38">
        <f t="shared" si="36"/>
        <v>0</v>
      </c>
      <c r="Z85" s="40">
        <f t="shared" si="37"/>
        <v>0</v>
      </c>
      <c r="AA85" s="39">
        <f t="shared" si="32"/>
        <v>0</v>
      </c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</row>
    <row r="86" spans="1:39">
      <c r="A86" s="149" t="s">
        <v>188</v>
      </c>
      <c r="B86" s="130">
        <v>602</v>
      </c>
      <c r="C86" s="124" t="s">
        <v>25</v>
      </c>
      <c r="D86" s="125" t="s">
        <v>349</v>
      </c>
      <c r="E86" s="125" t="s">
        <v>340</v>
      </c>
      <c r="F86" s="125" t="s">
        <v>184</v>
      </c>
      <c r="G86" s="125" t="s">
        <v>28</v>
      </c>
      <c r="H86" s="127">
        <v>44426</v>
      </c>
      <c r="I86" s="127">
        <v>44426</v>
      </c>
      <c r="J86" s="126" t="s">
        <v>39</v>
      </c>
      <c r="K86" s="126" t="s">
        <v>39</v>
      </c>
      <c r="L86" s="128">
        <v>3611000</v>
      </c>
      <c r="M86" s="128">
        <v>366000</v>
      </c>
      <c r="N86" s="129">
        <f t="shared" si="39"/>
        <v>3977000</v>
      </c>
      <c r="O86" s="45">
        <v>6431000</v>
      </c>
      <c r="P86" s="34">
        <v>908000</v>
      </c>
      <c r="Q86" s="36">
        <f t="shared" si="33"/>
        <v>7339000</v>
      </c>
      <c r="R86" s="33">
        <v>6431000</v>
      </c>
      <c r="S86" s="34">
        <v>908000</v>
      </c>
      <c r="T86" s="39">
        <f t="shared" si="34"/>
        <v>7339000</v>
      </c>
      <c r="U86" s="37">
        <f t="shared" si="30"/>
        <v>-2820000</v>
      </c>
      <c r="V86" s="38">
        <f t="shared" si="31"/>
        <v>-542000</v>
      </c>
      <c r="W86" s="39">
        <f t="shared" si="35"/>
        <v>-3362000</v>
      </c>
      <c r="X86" s="37">
        <f t="shared" si="36"/>
        <v>0</v>
      </c>
      <c r="Y86" s="38">
        <f t="shared" si="36"/>
        <v>0</v>
      </c>
      <c r="Z86" s="40">
        <f t="shared" si="37"/>
        <v>0</v>
      </c>
      <c r="AA86" s="39">
        <f t="shared" si="32"/>
        <v>0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</row>
    <row r="87" spans="1:39">
      <c r="A87" s="149" t="s">
        <v>191</v>
      </c>
      <c r="B87" s="123">
        <v>26</v>
      </c>
      <c r="C87" s="124" t="s">
        <v>25</v>
      </c>
      <c r="D87" s="125" t="s">
        <v>349</v>
      </c>
      <c r="E87" s="125" t="s">
        <v>192</v>
      </c>
      <c r="F87" s="125" t="s">
        <v>193</v>
      </c>
      <c r="G87" s="125" t="s">
        <v>28</v>
      </c>
      <c r="H87" s="127">
        <v>44446</v>
      </c>
      <c r="I87" s="127">
        <v>44446</v>
      </c>
      <c r="J87" s="126" t="s">
        <v>39</v>
      </c>
      <c r="K87" s="126" t="s">
        <v>39</v>
      </c>
      <c r="L87" s="128">
        <v>4560000</v>
      </c>
      <c r="M87" s="128">
        <v>632000</v>
      </c>
      <c r="N87" s="129">
        <f t="shared" si="39"/>
        <v>5192000</v>
      </c>
      <c r="O87" s="45">
        <v>6467000</v>
      </c>
      <c r="P87" s="34">
        <v>795000</v>
      </c>
      <c r="Q87" s="36">
        <f t="shared" si="33"/>
        <v>7262000</v>
      </c>
      <c r="R87" s="33">
        <v>6467000</v>
      </c>
      <c r="S87" s="34">
        <v>795000</v>
      </c>
      <c r="T87" s="39">
        <f t="shared" si="34"/>
        <v>7262000</v>
      </c>
      <c r="U87" s="37">
        <f t="shared" si="30"/>
        <v>-1907000</v>
      </c>
      <c r="V87" s="38">
        <f t="shared" si="31"/>
        <v>-163000</v>
      </c>
      <c r="W87" s="39">
        <f t="shared" si="35"/>
        <v>-2070000</v>
      </c>
      <c r="X87" s="37">
        <f t="shared" si="36"/>
        <v>0</v>
      </c>
      <c r="Y87" s="38">
        <f t="shared" si="36"/>
        <v>0</v>
      </c>
      <c r="Z87" s="40">
        <f t="shared" si="37"/>
        <v>0</v>
      </c>
      <c r="AA87" s="39">
        <f t="shared" si="32"/>
        <v>0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</row>
    <row r="88" spans="1:39">
      <c r="A88" s="149" t="s">
        <v>194</v>
      </c>
      <c r="B88" s="130">
        <v>71</v>
      </c>
      <c r="C88" s="124" t="s">
        <v>25</v>
      </c>
      <c r="D88" s="125" t="s">
        <v>349</v>
      </c>
      <c r="E88" s="125" t="s">
        <v>195</v>
      </c>
      <c r="F88" s="125" t="s">
        <v>193</v>
      </c>
      <c r="G88" s="125" t="s">
        <v>28</v>
      </c>
      <c r="H88" s="127">
        <v>44441</v>
      </c>
      <c r="I88" s="127">
        <v>44441</v>
      </c>
      <c r="J88" s="126" t="s">
        <v>39</v>
      </c>
      <c r="K88" s="126" t="s">
        <v>39</v>
      </c>
      <c r="L88" s="128">
        <v>6942000</v>
      </c>
      <c r="M88" s="128">
        <v>914000</v>
      </c>
      <c r="N88" s="129">
        <f t="shared" si="39"/>
        <v>7856000</v>
      </c>
      <c r="O88" s="45">
        <v>6067000</v>
      </c>
      <c r="P88" s="34">
        <v>737000</v>
      </c>
      <c r="Q88" s="36">
        <f t="shared" si="33"/>
        <v>6804000</v>
      </c>
      <c r="R88" s="33">
        <v>6067000</v>
      </c>
      <c r="S88" s="34">
        <v>737000</v>
      </c>
      <c r="T88" s="39">
        <f t="shared" si="34"/>
        <v>6804000</v>
      </c>
      <c r="U88" s="37">
        <f t="shared" si="30"/>
        <v>875000</v>
      </c>
      <c r="V88" s="38">
        <f t="shared" si="31"/>
        <v>177000</v>
      </c>
      <c r="W88" s="39">
        <f t="shared" si="35"/>
        <v>1052000</v>
      </c>
      <c r="X88" s="37">
        <f t="shared" si="36"/>
        <v>0</v>
      </c>
      <c r="Y88" s="38">
        <f t="shared" si="36"/>
        <v>0</v>
      </c>
      <c r="Z88" s="40">
        <f t="shared" si="37"/>
        <v>0</v>
      </c>
      <c r="AA88" s="39">
        <f t="shared" si="32"/>
        <v>0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</row>
    <row r="89" spans="1:39">
      <c r="A89" s="149" t="s">
        <v>118</v>
      </c>
      <c r="B89" s="130">
        <v>24</v>
      </c>
      <c r="C89" s="124" t="s">
        <v>25</v>
      </c>
      <c r="D89" s="125" t="s">
        <v>349</v>
      </c>
      <c r="E89" s="125" t="s">
        <v>197</v>
      </c>
      <c r="F89" s="125" t="s">
        <v>193</v>
      </c>
      <c r="G89" s="125" t="s">
        <v>28</v>
      </c>
      <c r="H89" s="127">
        <v>44447</v>
      </c>
      <c r="I89" s="127">
        <v>44447</v>
      </c>
      <c r="J89" s="126" t="s">
        <v>39</v>
      </c>
      <c r="K89" s="126" t="s">
        <v>39</v>
      </c>
      <c r="L89" s="128">
        <v>6521000</v>
      </c>
      <c r="M89" s="128">
        <v>599000</v>
      </c>
      <c r="N89" s="129">
        <f t="shared" si="39"/>
        <v>7120000</v>
      </c>
      <c r="O89" s="45">
        <v>3762000</v>
      </c>
      <c r="P89" s="34">
        <v>566000</v>
      </c>
      <c r="Q89" s="65">
        <f t="shared" si="33"/>
        <v>4328000</v>
      </c>
      <c r="R89" s="37">
        <v>3762000</v>
      </c>
      <c r="S89" s="38">
        <v>566000</v>
      </c>
      <c r="T89" s="66">
        <f t="shared" si="34"/>
        <v>4328000</v>
      </c>
      <c r="U89" s="37">
        <f t="shared" si="30"/>
        <v>2759000</v>
      </c>
      <c r="V89" s="38">
        <f t="shared" si="31"/>
        <v>33000</v>
      </c>
      <c r="W89" s="66">
        <f t="shared" si="35"/>
        <v>2792000</v>
      </c>
      <c r="X89" s="37">
        <f t="shared" ref="X89:Y104" si="40">O89-R89</f>
        <v>0</v>
      </c>
      <c r="Y89" s="38">
        <f t="shared" si="40"/>
        <v>0</v>
      </c>
      <c r="Z89" s="67">
        <f t="shared" si="37"/>
        <v>0</v>
      </c>
      <c r="AA89" s="66">
        <f t="shared" si="32"/>
        <v>0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>
      <c r="A90" s="149" t="s">
        <v>119</v>
      </c>
      <c r="B90" s="123" t="s">
        <v>198</v>
      </c>
      <c r="C90" s="124" t="s">
        <v>25</v>
      </c>
      <c r="D90" s="125" t="s">
        <v>349</v>
      </c>
      <c r="E90" s="125" t="s">
        <v>199</v>
      </c>
      <c r="F90" s="125" t="s">
        <v>193</v>
      </c>
      <c r="G90" s="125" t="s">
        <v>28</v>
      </c>
      <c r="H90" s="127">
        <v>44441</v>
      </c>
      <c r="I90" s="127">
        <v>44441</v>
      </c>
      <c r="J90" s="126" t="s">
        <v>39</v>
      </c>
      <c r="K90" s="126" t="s">
        <v>39</v>
      </c>
      <c r="L90" s="128">
        <v>6681000</v>
      </c>
      <c r="M90" s="128">
        <v>946000</v>
      </c>
      <c r="N90" s="129">
        <f t="shared" si="39"/>
        <v>7627000</v>
      </c>
      <c r="O90" s="45">
        <v>2107000</v>
      </c>
      <c r="P90" s="34">
        <v>379000</v>
      </c>
      <c r="Q90" s="65">
        <f t="shared" si="33"/>
        <v>2486000</v>
      </c>
      <c r="R90" s="37">
        <v>2107000</v>
      </c>
      <c r="S90" s="38">
        <v>379000</v>
      </c>
      <c r="T90" s="66">
        <f t="shared" si="34"/>
        <v>2486000</v>
      </c>
      <c r="U90" s="37">
        <f t="shared" si="30"/>
        <v>4574000</v>
      </c>
      <c r="V90" s="38">
        <f t="shared" si="31"/>
        <v>567000</v>
      </c>
      <c r="W90" s="66">
        <f t="shared" si="35"/>
        <v>5141000</v>
      </c>
      <c r="X90" s="37">
        <f t="shared" si="40"/>
        <v>0</v>
      </c>
      <c r="Y90" s="38">
        <f t="shared" si="40"/>
        <v>0</v>
      </c>
      <c r="Z90" s="67">
        <f t="shared" si="37"/>
        <v>0</v>
      </c>
      <c r="AA90" s="66">
        <f t="shared" si="32"/>
        <v>0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>
      <c r="A91" s="149" t="s">
        <v>200</v>
      </c>
      <c r="B91" s="130">
        <v>5</v>
      </c>
      <c r="C91" s="124" t="s">
        <v>25</v>
      </c>
      <c r="D91" s="125" t="s">
        <v>349</v>
      </c>
      <c r="E91" s="125" t="s">
        <v>201</v>
      </c>
      <c r="F91" s="125" t="s">
        <v>193</v>
      </c>
      <c r="G91" s="125" t="s">
        <v>28</v>
      </c>
      <c r="H91" s="127">
        <v>44441</v>
      </c>
      <c r="I91" s="127">
        <v>44441</v>
      </c>
      <c r="J91" s="126" t="s">
        <v>39</v>
      </c>
      <c r="K91" s="126" t="s">
        <v>39</v>
      </c>
      <c r="L91" s="128">
        <v>7018000</v>
      </c>
      <c r="M91" s="128">
        <v>851000</v>
      </c>
      <c r="N91" s="129">
        <f t="shared" ref="N91:N104" si="41">SUM(L91:M91)</f>
        <v>7869000</v>
      </c>
      <c r="O91" s="45">
        <v>3803000</v>
      </c>
      <c r="P91" s="34">
        <v>436000</v>
      </c>
      <c r="Q91" s="65">
        <f t="shared" si="33"/>
        <v>4239000</v>
      </c>
      <c r="R91" s="37">
        <v>3803000</v>
      </c>
      <c r="S91" s="38">
        <v>436000</v>
      </c>
      <c r="T91" s="66">
        <f t="shared" si="34"/>
        <v>4239000</v>
      </c>
      <c r="U91" s="37">
        <f t="shared" si="30"/>
        <v>3215000</v>
      </c>
      <c r="V91" s="38">
        <f t="shared" si="31"/>
        <v>415000</v>
      </c>
      <c r="W91" s="66">
        <f t="shared" si="35"/>
        <v>3630000</v>
      </c>
      <c r="X91" s="37">
        <f t="shared" si="40"/>
        <v>0</v>
      </c>
      <c r="Y91" s="38">
        <f t="shared" si="40"/>
        <v>0</v>
      </c>
      <c r="Z91" s="67">
        <f t="shared" si="37"/>
        <v>0</v>
      </c>
      <c r="AA91" s="66">
        <f t="shared" si="32"/>
        <v>0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>
      <c r="A92" s="149" t="s">
        <v>202</v>
      </c>
      <c r="B92" s="123">
        <v>600</v>
      </c>
      <c r="C92" s="124" t="s">
        <v>25</v>
      </c>
      <c r="D92" s="125" t="s">
        <v>349</v>
      </c>
      <c r="E92" s="125" t="s">
        <v>203</v>
      </c>
      <c r="F92" s="125" t="s">
        <v>193</v>
      </c>
      <c r="G92" s="125" t="s">
        <v>28</v>
      </c>
      <c r="H92" s="127">
        <v>44439</v>
      </c>
      <c r="I92" s="127">
        <v>44439</v>
      </c>
      <c r="J92" s="126" t="s">
        <v>39</v>
      </c>
      <c r="K92" s="126" t="s">
        <v>39</v>
      </c>
      <c r="L92" s="128">
        <v>2407000</v>
      </c>
      <c r="M92" s="128">
        <v>420000</v>
      </c>
      <c r="N92" s="129">
        <f t="shared" si="41"/>
        <v>2827000</v>
      </c>
      <c r="O92" s="45">
        <v>7625000</v>
      </c>
      <c r="P92" s="34">
        <v>743000</v>
      </c>
      <c r="Q92" s="65">
        <f>SUM(O92:P92)</f>
        <v>8368000</v>
      </c>
      <c r="R92" s="37">
        <v>7625000</v>
      </c>
      <c r="S92" s="38">
        <v>743000</v>
      </c>
      <c r="T92" s="66">
        <f>SUM(R92:S92)</f>
        <v>8368000</v>
      </c>
      <c r="U92" s="37">
        <f t="shared" si="30"/>
        <v>-5218000</v>
      </c>
      <c r="V92" s="38">
        <f t="shared" si="31"/>
        <v>-323000</v>
      </c>
      <c r="W92" s="66">
        <f>SUM(U92:V92)</f>
        <v>-5541000</v>
      </c>
      <c r="X92" s="37">
        <f t="shared" si="40"/>
        <v>0</v>
      </c>
      <c r="Y92" s="38">
        <f t="shared" si="40"/>
        <v>0</v>
      </c>
      <c r="Z92" s="67">
        <f>SUM(X92:Y92)</f>
        <v>0</v>
      </c>
      <c r="AA92" s="66">
        <f t="shared" si="32"/>
        <v>0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</row>
    <row r="93" spans="1:39">
      <c r="A93" s="149" t="s">
        <v>204</v>
      </c>
      <c r="B93" s="130" t="s">
        <v>205</v>
      </c>
      <c r="C93" s="124" t="s">
        <v>25</v>
      </c>
      <c r="D93" s="125" t="s">
        <v>349</v>
      </c>
      <c r="E93" s="125" t="s">
        <v>206</v>
      </c>
      <c r="F93" s="125" t="s">
        <v>193</v>
      </c>
      <c r="G93" s="125" t="s">
        <v>28</v>
      </c>
      <c r="H93" s="127">
        <v>44439</v>
      </c>
      <c r="I93" s="127">
        <v>44439</v>
      </c>
      <c r="J93" s="126" t="s">
        <v>39</v>
      </c>
      <c r="K93" s="126" t="s">
        <v>39</v>
      </c>
      <c r="L93" s="128">
        <v>6719000</v>
      </c>
      <c r="M93" s="128">
        <v>828000</v>
      </c>
      <c r="N93" s="129">
        <f t="shared" si="41"/>
        <v>7547000</v>
      </c>
      <c r="O93" s="45">
        <v>1627000</v>
      </c>
      <c r="P93" s="34">
        <v>851000</v>
      </c>
      <c r="Q93" s="65">
        <f>SUM(O93:P93)</f>
        <v>2478000</v>
      </c>
      <c r="R93" s="37">
        <v>1627000</v>
      </c>
      <c r="S93" s="38">
        <v>851000</v>
      </c>
      <c r="T93" s="66">
        <f>SUM(R93:S93)</f>
        <v>2478000</v>
      </c>
      <c r="U93" s="37">
        <f t="shared" si="30"/>
        <v>5092000</v>
      </c>
      <c r="V93" s="38">
        <f t="shared" si="31"/>
        <v>-23000</v>
      </c>
      <c r="W93" s="66">
        <f>SUM(U93:V93)</f>
        <v>5069000</v>
      </c>
      <c r="X93" s="37">
        <f t="shared" si="40"/>
        <v>0</v>
      </c>
      <c r="Y93" s="38">
        <f t="shared" si="40"/>
        <v>0</v>
      </c>
      <c r="Z93" s="67">
        <f>SUM(X93:Y93)</f>
        <v>0</v>
      </c>
      <c r="AA93" s="66">
        <f t="shared" si="32"/>
        <v>0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>
      <c r="A94" s="149" t="s">
        <v>207</v>
      </c>
      <c r="B94" s="123">
        <v>1</v>
      </c>
      <c r="C94" s="124" t="s">
        <v>25</v>
      </c>
      <c r="D94" s="125" t="s">
        <v>349</v>
      </c>
      <c r="E94" s="125" t="s">
        <v>342</v>
      </c>
      <c r="F94" s="125" t="s">
        <v>193</v>
      </c>
      <c r="G94" s="125" t="s">
        <v>208</v>
      </c>
      <c r="H94" s="127">
        <v>44441</v>
      </c>
      <c r="I94" s="127">
        <v>44441</v>
      </c>
      <c r="J94" s="126" t="s">
        <v>39</v>
      </c>
      <c r="K94" s="126" t="s">
        <v>39</v>
      </c>
      <c r="L94" s="128">
        <v>6303000</v>
      </c>
      <c r="M94" s="128">
        <v>768000</v>
      </c>
      <c r="N94" s="129">
        <f t="shared" si="41"/>
        <v>7071000</v>
      </c>
      <c r="O94" s="45">
        <v>0</v>
      </c>
      <c r="P94" s="34">
        <v>0</v>
      </c>
      <c r="Q94" s="65">
        <f>SUM(O94:P94)</f>
        <v>0</v>
      </c>
      <c r="R94" s="37">
        <v>0</v>
      </c>
      <c r="S94" s="38">
        <v>0</v>
      </c>
      <c r="T94" s="66">
        <f>SUM(R94:S94)</f>
        <v>0</v>
      </c>
      <c r="U94" s="37">
        <f t="shared" si="30"/>
        <v>6303000</v>
      </c>
      <c r="V94" s="38">
        <f t="shared" si="31"/>
        <v>768000</v>
      </c>
      <c r="W94" s="66">
        <f>SUM(U94:V94)</f>
        <v>7071000</v>
      </c>
      <c r="X94" s="37">
        <f t="shared" si="40"/>
        <v>0</v>
      </c>
      <c r="Y94" s="38">
        <f t="shared" si="40"/>
        <v>0</v>
      </c>
      <c r="Z94" s="67">
        <f>SUM(X94:Y94)</f>
        <v>0</v>
      </c>
      <c r="AA94" s="66">
        <f t="shared" si="32"/>
        <v>0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>
      <c r="A95" s="149" t="s">
        <v>74</v>
      </c>
      <c r="B95" s="123">
        <v>2</v>
      </c>
      <c r="C95" s="124" t="s">
        <v>25</v>
      </c>
      <c r="D95" s="125" t="s">
        <v>349</v>
      </c>
      <c r="E95" s="125" t="s">
        <v>210</v>
      </c>
      <c r="F95" s="125" t="s">
        <v>193</v>
      </c>
      <c r="G95" s="125" t="s">
        <v>28</v>
      </c>
      <c r="H95" s="127">
        <v>44441</v>
      </c>
      <c r="I95" s="127">
        <v>44441</v>
      </c>
      <c r="J95" s="126" t="s">
        <v>39</v>
      </c>
      <c r="K95" s="126" t="s">
        <v>39</v>
      </c>
      <c r="L95" s="128">
        <v>3908000</v>
      </c>
      <c r="M95" s="128">
        <v>590000</v>
      </c>
      <c r="N95" s="152">
        <f t="shared" si="41"/>
        <v>4498000</v>
      </c>
      <c r="O95" s="45">
        <v>0</v>
      </c>
      <c r="P95" s="34">
        <v>0</v>
      </c>
      <c r="Q95" s="65">
        <f>SUM(O95:P95)</f>
        <v>0</v>
      </c>
      <c r="R95" s="37">
        <v>0</v>
      </c>
      <c r="S95" s="38">
        <v>0</v>
      </c>
      <c r="T95" s="66">
        <f>SUM(R95:S95)</f>
        <v>0</v>
      </c>
      <c r="U95" s="37">
        <f t="shared" si="30"/>
        <v>3908000</v>
      </c>
      <c r="V95" s="38">
        <f t="shared" si="31"/>
        <v>590000</v>
      </c>
      <c r="W95" s="66">
        <f>SUM(U95:V95)</f>
        <v>4498000</v>
      </c>
      <c r="X95" s="37">
        <f t="shared" si="40"/>
        <v>0</v>
      </c>
      <c r="Y95" s="38">
        <f t="shared" si="40"/>
        <v>0</v>
      </c>
      <c r="Z95" s="67">
        <f>SUM(X95:Y95)</f>
        <v>0</v>
      </c>
      <c r="AA95" s="66">
        <f t="shared" si="32"/>
        <v>0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>
      <c r="A96" s="149" t="s">
        <v>211</v>
      </c>
      <c r="B96" s="130">
        <v>39</v>
      </c>
      <c r="C96" s="124" t="s">
        <v>25</v>
      </c>
      <c r="D96" s="125" t="s">
        <v>349</v>
      </c>
      <c r="E96" s="125" t="s">
        <v>209</v>
      </c>
      <c r="F96" s="125" t="s">
        <v>193</v>
      </c>
      <c r="G96" s="125" t="s">
        <v>28</v>
      </c>
      <c r="H96" s="127">
        <v>44441</v>
      </c>
      <c r="I96" s="127">
        <v>44441</v>
      </c>
      <c r="J96" s="126" t="s">
        <v>39</v>
      </c>
      <c r="K96" s="126" t="s">
        <v>39</v>
      </c>
      <c r="L96" s="128">
        <v>2189000</v>
      </c>
      <c r="M96" s="128">
        <v>395000</v>
      </c>
      <c r="N96" s="152">
        <f t="shared" si="41"/>
        <v>2584000</v>
      </c>
      <c r="O96" s="45">
        <v>2989000</v>
      </c>
      <c r="P96" s="34">
        <v>357000</v>
      </c>
      <c r="Q96" s="65">
        <f t="shared" si="33"/>
        <v>3346000</v>
      </c>
      <c r="R96" s="37">
        <v>2989000</v>
      </c>
      <c r="S96" s="38">
        <v>357000</v>
      </c>
      <c r="T96" s="66">
        <f t="shared" si="34"/>
        <v>3346000</v>
      </c>
      <c r="U96" s="37">
        <f t="shared" si="30"/>
        <v>-800000</v>
      </c>
      <c r="V96" s="38">
        <f t="shared" si="31"/>
        <v>38000</v>
      </c>
      <c r="W96" s="66">
        <f t="shared" si="35"/>
        <v>-762000</v>
      </c>
      <c r="X96" s="37">
        <f t="shared" si="40"/>
        <v>0</v>
      </c>
      <c r="Y96" s="38">
        <f t="shared" si="40"/>
        <v>0</v>
      </c>
      <c r="Z96" s="67">
        <f t="shared" si="37"/>
        <v>0</v>
      </c>
      <c r="AA96" s="66">
        <f t="shared" si="32"/>
        <v>0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</row>
    <row r="97" spans="1:39">
      <c r="A97" s="149" t="s">
        <v>212</v>
      </c>
      <c r="B97" s="123">
        <v>30</v>
      </c>
      <c r="C97" s="124" t="s">
        <v>25</v>
      </c>
      <c r="D97" s="125" t="s">
        <v>349</v>
      </c>
      <c r="E97" s="125" t="s">
        <v>213</v>
      </c>
      <c r="F97" s="125" t="s">
        <v>193</v>
      </c>
      <c r="G97" s="125" t="s">
        <v>28</v>
      </c>
      <c r="H97" s="127">
        <v>44439</v>
      </c>
      <c r="I97" s="127">
        <v>44439</v>
      </c>
      <c r="J97" s="126" t="s">
        <v>39</v>
      </c>
      <c r="K97" s="126" t="s">
        <v>39</v>
      </c>
      <c r="L97" s="128">
        <v>3951000</v>
      </c>
      <c r="M97" s="128">
        <v>454000</v>
      </c>
      <c r="N97" s="152">
        <f t="shared" si="41"/>
        <v>4405000</v>
      </c>
      <c r="O97" s="45">
        <v>3382000</v>
      </c>
      <c r="P97" s="34">
        <v>499000</v>
      </c>
      <c r="Q97" s="65">
        <f t="shared" si="33"/>
        <v>3881000</v>
      </c>
      <c r="R97" s="37">
        <v>3382000</v>
      </c>
      <c r="S97" s="38">
        <v>499000</v>
      </c>
      <c r="T97" s="66">
        <f t="shared" si="34"/>
        <v>3881000</v>
      </c>
      <c r="U97" s="37">
        <f t="shared" si="30"/>
        <v>569000</v>
      </c>
      <c r="V97" s="38">
        <f t="shared" si="31"/>
        <v>-45000</v>
      </c>
      <c r="W97" s="66">
        <f t="shared" si="35"/>
        <v>524000</v>
      </c>
      <c r="X97" s="37">
        <f t="shared" si="40"/>
        <v>0</v>
      </c>
      <c r="Y97" s="38">
        <f t="shared" si="40"/>
        <v>0</v>
      </c>
      <c r="Z97" s="67">
        <f t="shared" si="37"/>
        <v>0</v>
      </c>
      <c r="AA97" s="66">
        <f t="shared" si="32"/>
        <v>0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>
      <c r="A98" s="149" t="s">
        <v>96</v>
      </c>
      <c r="B98" s="130">
        <v>740</v>
      </c>
      <c r="C98" s="124" t="s">
        <v>25</v>
      </c>
      <c r="D98" s="125" t="s">
        <v>349</v>
      </c>
      <c r="E98" s="125" t="s">
        <v>214</v>
      </c>
      <c r="F98" s="125" t="s">
        <v>193</v>
      </c>
      <c r="G98" s="125" t="s">
        <v>28</v>
      </c>
      <c r="H98" s="127">
        <v>44439</v>
      </c>
      <c r="I98" s="127">
        <v>44439</v>
      </c>
      <c r="J98" s="126" t="s">
        <v>39</v>
      </c>
      <c r="K98" s="126" t="s">
        <v>39</v>
      </c>
      <c r="L98" s="128">
        <v>7922000</v>
      </c>
      <c r="M98" s="128">
        <v>774000</v>
      </c>
      <c r="N98" s="152">
        <f>SUM(L98:M98)</f>
        <v>8696000</v>
      </c>
      <c r="O98" s="45">
        <v>0</v>
      </c>
      <c r="P98" s="34">
        <v>0</v>
      </c>
      <c r="Q98" s="65">
        <f t="shared" si="33"/>
        <v>0</v>
      </c>
      <c r="R98" s="37">
        <v>0</v>
      </c>
      <c r="S98" s="38">
        <v>0</v>
      </c>
      <c r="T98" s="66">
        <f t="shared" si="34"/>
        <v>0</v>
      </c>
      <c r="U98" s="37">
        <f t="shared" si="30"/>
        <v>7922000</v>
      </c>
      <c r="V98" s="38">
        <f t="shared" si="31"/>
        <v>774000</v>
      </c>
      <c r="W98" s="66">
        <f t="shared" si="35"/>
        <v>8696000</v>
      </c>
      <c r="X98" s="37">
        <f t="shared" si="40"/>
        <v>0</v>
      </c>
      <c r="Y98" s="38">
        <f t="shared" si="40"/>
        <v>0</v>
      </c>
      <c r="Z98" s="67">
        <f t="shared" si="37"/>
        <v>0</v>
      </c>
      <c r="AA98" s="66">
        <f t="shared" si="32"/>
        <v>0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>
      <c r="A99" s="149" t="s">
        <v>215</v>
      </c>
      <c r="B99" s="123">
        <v>70</v>
      </c>
      <c r="C99" s="124" t="s">
        <v>25</v>
      </c>
      <c r="D99" s="125" t="s">
        <v>349</v>
      </c>
      <c r="E99" s="125" t="s">
        <v>216</v>
      </c>
      <c r="F99" s="125" t="s">
        <v>217</v>
      </c>
      <c r="G99" s="125" t="s">
        <v>218</v>
      </c>
      <c r="H99" s="127">
        <v>44439</v>
      </c>
      <c r="I99" s="127">
        <v>44439</v>
      </c>
      <c r="J99" s="126" t="s">
        <v>39</v>
      </c>
      <c r="K99" s="126" t="s">
        <v>39</v>
      </c>
      <c r="L99" s="128">
        <v>1690000</v>
      </c>
      <c r="M99" s="128">
        <v>887000</v>
      </c>
      <c r="N99" s="152">
        <f>SUM(L99:M99)</f>
        <v>2577000</v>
      </c>
      <c r="O99" s="45">
        <v>7711000</v>
      </c>
      <c r="P99" s="34">
        <v>821000</v>
      </c>
      <c r="Q99" s="65">
        <f t="shared" si="33"/>
        <v>8532000</v>
      </c>
      <c r="R99" s="37">
        <v>7711000</v>
      </c>
      <c r="S99" s="38">
        <v>821000</v>
      </c>
      <c r="T99" s="66">
        <f t="shared" si="34"/>
        <v>8532000</v>
      </c>
      <c r="U99" s="37">
        <f t="shared" si="30"/>
        <v>-6021000</v>
      </c>
      <c r="V99" s="38">
        <f t="shared" si="31"/>
        <v>66000</v>
      </c>
      <c r="W99" s="66">
        <f t="shared" si="35"/>
        <v>-5955000</v>
      </c>
      <c r="X99" s="37">
        <f t="shared" si="40"/>
        <v>0</v>
      </c>
      <c r="Y99" s="38">
        <f t="shared" si="40"/>
        <v>0</v>
      </c>
      <c r="Z99" s="67">
        <f t="shared" si="37"/>
        <v>0</v>
      </c>
      <c r="AA99" s="66">
        <f t="shared" si="32"/>
        <v>0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>
      <c r="A100" s="149" t="s">
        <v>221</v>
      </c>
      <c r="B100" s="123" t="s">
        <v>222</v>
      </c>
      <c r="C100" s="124" t="s">
        <v>25</v>
      </c>
      <c r="D100" s="125" t="s">
        <v>349</v>
      </c>
      <c r="E100" s="125" t="s">
        <v>346</v>
      </c>
      <c r="F100" s="125" t="s">
        <v>220</v>
      </c>
      <c r="G100" s="125" t="s">
        <v>28</v>
      </c>
      <c r="H100" s="127">
        <v>44441</v>
      </c>
      <c r="I100" s="127">
        <v>44441</v>
      </c>
      <c r="J100" s="126" t="s">
        <v>39</v>
      </c>
      <c r="K100" s="126" t="s">
        <v>39</v>
      </c>
      <c r="L100" s="128">
        <v>3105000</v>
      </c>
      <c r="M100" s="128">
        <v>372000</v>
      </c>
      <c r="N100" s="152">
        <f t="shared" si="41"/>
        <v>3477000</v>
      </c>
      <c r="O100" s="45">
        <v>0</v>
      </c>
      <c r="P100" s="34">
        <v>0</v>
      </c>
      <c r="Q100" s="65">
        <f t="shared" si="33"/>
        <v>0</v>
      </c>
      <c r="R100" s="37">
        <v>0</v>
      </c>
      <c r="S100" s="38">
        <v>0</v>
      </c>
      <c r="T100" s="66">
        <f t="shared" si="34"/>
        <v>0</v>
      </c>
      <c r="U100" s="37">
        <f t="shared" si="30"/>
        <v>3105000</v>
      </c>
      <c r="V100" s="38">
        <f t="shared" si="31"/>
        <v>372000</v>
      </c>
      <c r="W100" s="66">
        <f t="shared" si="35"/>
        <v>3477000</v>
      </c>
      <c r="X100" s="37">
        <f t="shared" si="40"/>
        <v>0</v>
      </c>
      <c r="Y100" s="38">
        <f t="shared" si="40"/>
        <v>0</v>
      </c>
      <c r="Z100" s="67">
        <f t="shared" si="37"/>
        <v>0</v>
      </c>
      <c r="AA100" s="66">
        <f t="shared" si="32"/>
        <v>0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</row>
    <row r="101" spans="1:39">
      <c r="A101" s="149" t="s">
        <v>200</v>
      </c>
      <c r="B101" s="130">
        <v>7</v>
      </c>
      <c r="C101" s="124" t="s">
        <v>25</v>
      </c>
      <c r="D101" s="125" t="s">
        <v>349</v>
      </c>
      <c r="E101" s="125" t="s">
        <v>347</v>
      </c>
      <c r="F101" s="125" t="s">
        <v>220</v>
      </c>
      <c r="G101" s="125" t="s">
        <v>28</v>
      </c>
      <c r="H101" s="127">
        <v>44441</v>
      </c>
      <c r="I101" s="127">
        <v>44441</v>
      </c>
      <c r="J101" s="126" t="s">
        <v>39</v>
      </c>
      <c r="K101" s="126" t="s">
        <v>39</v>
      </c>
      <c r="L101" s="128">
        <v>3514000</v>
      </c>
      <c r="M101" s="128">
        <v>520000</v>
      </c>
      <c r="N101" s="152">
        <f t="shared" si="41"/>
        <v>4034000</v>
      </c>
      <c r="O101" s="45">
        <v>0</v>
      </c>
      <c r="P101" s="34">
        <v>0</v>
      </c>
      <c r="Q101" s="65">
        <f t="shared" si="33"/>
        <v>0</v>
      </c>
      <c r="R101" s="37">
        <v>0</v>
      </c>
      <c r="S101" s="38">
        <v>0</v>
      </c>
      <c r="T101" s="66">
        <f t="shared" si="34"/>
        <v>0</v>
      </c>
      <c r="U101" s="37">
        <f t="shared" si="30"/>
        <v>3514000</v>
      </c>
      <c r="V101" s="38">
        <f t="shared" si="31"/>
        <v>520000</v>
      </c>
      <c r="W101" s="66">
        <f t="shared" si="35"/>
        <v>4034000</v>
      </c>
      <c r="X101" s="37">
        <f t="shared" si="40"/>
        <v>0</v>
      </c>
      <c r="Y101" s="38">
        <f t="shared" si="40"/>
        <v>0</v>
      </c>
      <c r="Z101" s="67">
        <f t="shared" si="37"/>
        <v>0</v>
      </c>
      <c r="AA101" s="66">
        <f t="shared" si="32"/>
        <v>0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>
      <c r="A102" s="149" t="s">
        <v>122</v>
      </c>
      <c r="B102" s="130">
        <v>10</v>
      </c>
      <c r="C102" s="124" t="s">
        <v>25</v>
      </c>
      <c r="D102" s="125" t="s">
        <v>349</v>
      </c>
      <c r="E102" s="125" t="s">
        <v>223</v>
      </c>
      <c r="F102" s="125" t="s">
        <v>224</v>
      </c>
      <c r="G102" s="125" t="s">
        <v>28</v>
      </c>
      <c r="H102" s="127">
        <v>44441</v>
      </c>
      <c r="I102" s="127">
        <v>44441</v>
      </c>
      <c r="J102" s="126" t="s">
        <v>39</v>
      </c>
      <c r="K102" s="126" t="s">
        <v>39</v>
      </c>
      <c r="L102" s="128">
        <v>8011000</v>
      </c>
      <c r="M102" s="128">
        <v>855000</v>
      </c>
      <c r="N102" s="152">
        <f t="shared" si="41"/>
        <v>8866000</v>
      </c>
      <c r="O102" s="45">
        <v>0</v>
      </c>
      <c r="P102" s="34">
        <v>0</v>
      </c>
      <c r="Q102" s="65">
        <f t="shared" si="33"/>
        <v>0</v>
      </c>
      <c r="R102" s="37">
        <v>0</v>
      </c>
      <c r="S102" s="38">
        <v>0</v>
      </c>
      <c r="T102" s="66">
        <f t="shared" si="34"/>
        <v>0</v>
      </c>
      <c r="U102" s="37">
        <f t="shared" si="30"/>
        <v>8011000</v>
      </c>
      <c r="V102" s="38">
        <f t="shared" si="31"/>
        <v>855000</v>
      </c>
      <c r="W102" s="66">
        <f t="shared" si="35"/>
        <v>8866000</v>
      </c>
      <c r="X102" s="37">
        <f t="shared" si="40"/>
        <v>0</v>
      </c>
      <c r="Y102" s="38">
        <f t="shared" si="40"/>
        <v>0</v>
      </c>
      <c r="Z102" s="67">
        <f t="shared" si="37"/>
        <v>0</v>
      </c>
      <c r="AA102" s="66">
        <f t="shared" si="32"/>
        <v>0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</row>
    <row r="103" spans="1:39">
      <c r="A103" s="149" t="s">
        <v>126</v>
      </c>
      <c r="B103" s="123">
        <v>301</v>
      </c>
      <c r="C103" s="124" t="s">
        <v>25</v>
      </c>
      <c r="D103" s="125" t="s">
        <v>349</v>
      </c>
      <c r="E103" s="125" t="s">
        <v>225</v>
      </c>
      <c r="F103" s="125" t="s">
        <v>226</v>
      </c>
      <c r="G103" s="125" t="s">
        <v>28</v>
      </c>
      <c r="H103" s="127">
        <v>44441</v>
      </c>
      <c r="I103" s="127">
        <v>44441</v>
      </c>
      <c r="J103" s="126" t="s">
        <v>39</v>
      </c>
      <c r="K103" s="126" t="s">
        <v>39</v>
      </c>
      <c r="L103" s="128">
        <v>11012000</v>
      </c>
      <c r="M103" s="128">
        <v>763000</v>
      </c>
      <c r="N103" s="152">
        <f t="shared" si="41"/>
        <v>11775000</v>
      </c>
      <c r="O103" s="45">
        <v>0</v>
      </c>
      <c r="P103" s="34">
        <v>0</v>
      </c>
      <c r="Q103" s="65">
        <f t="shared" si="33"/>
        <v>0</v>
      </c>
      <c r="R103" s="37">
        <v>0</v>
      </c>
      <c r="S103" s="38">
        <v>0</v>
      </c>
      <c r="T103" s="66">
        <f t="shared" si="34"/>
        <v>0</v>
      </c>
      <c r="U103" s="37">
        <f t="shared" si="30"/>
        <v>11012000</v>
      </c>
      <c r="V103" s="38">
        <f t="shared" si="31"/>
        <v>763000</v>
      </c>
      <c r="W103" s="66">
        <f t="shared" si="35"/>
        <v>11775000</v>
      </c>
      <c r="X103" s="37">
        <f t="shared" si="40"/>
        <v>0</v>
      </c>
      <c r="Y103" s="38">
        <f t="shared" si="40"/>
        <v>0</v>
      </c>
      <c r="Z103" s="67">
        <f t="shared" si="37"/>
        <v>0</v>
      </c>
      <c r="AA103" s="66">
        <f t="shared" si="32"/>
        <v>0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>
      <c r="A104" s="149" t="s">
        <v>227</v>
      </c>
      <c r="B104" s="130">
        <v>2</v>
      </c>
      <c r="C104" s="124" t="s">
        <v>25</v>
      </c>
      <c r="D104" s="125" t="s">
        <v>349</v>
      </c>
      <c r="E104" s="125" t="s">
        <v>225</v>
      </c>
      <c r="F104" s="125" t="s">
        <v>226</v>
      </c>
      <c r="G104" s="125" t="s">
        <v>28</v>
      </c>
      <c r="H104" s="127">
        <v>44441</v>
      </c>
      <c r="I104" s="127">
        <v>44441</v>
      </c>
      <c r="J104" s="126" t="s">
        <v>39</v>
      </c>
      <c r="K104" s="126" t="s">
        <v>39</v>
      </c>
      <c r="L104" s="128">
        <v>6812000</v>
      </c>
      <c r="M104" s="128">
        <v>1204000</v>
      </c>
      <c r="N104" s="152">
        <f t="shared" si="41"/>
        <v>8016000</v>
      </c>
      <c r="O104" s="45">
        <v>0</v>
      </c>
      <c r="P104" s="34">
        <v>0</v>
      </c>
      <c r="Q104" s="65">
        <f t="shared" si="33"/>
        <v>0</v>
      </c>
      <c r="R104" s="37">
        <v>0</v>
      </c>
      <c r="S104" s="38">
        <v>0</v>
      </c>
      <c r="T104" s="66">
        <f t="shared" si="34"/>
        <v>0</v>
      </c>
      <c r="U104" s="37">
        <f t="shared" si="30"/>
        <v>6812000</v>
      </c>
      <c r="V104" s="38">
        <f t="shared" si="31"/>
        <v>1204000</v>
      </c>
      <c r="W104" s="66">
        <f t="shared" si="35"/>
        <v>8016000</v>
      </c>
      <c r="X104" s="37">
        <f t="shared" si="40"/>
        <v>0</v>
      </c>
      <c r="Y104" s="38">
        <f t="shared" si="40"/>
        <v>0</v>
      </c>
      <c r="Z104" s="67">
        <f t="shared" si="37"/>
        <v>0</v>
      </c>
      <c r="AA104" s="66">
        <f t="shared" si="32"/>
        <v>0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</row>
    <row r="105" spans="1:39">
      <c r="A105" s="62" t="s">
        <v>173</v>
      </c>
      <c r="B105" s="61"/>
      <c r="C105" s="62"/>
      <c r="D105" s="61"/>
      <c r="E105" s="63"/>
      <c r="F105" s="63"/>
      <c r="G105" s="63"/>
      <c r="H105" s="63"/>
      <c r="I105" s="63"/>
      <c r="J105" s="63"/>
      <c r="K105" s="63"/>
      <c r="L105" s="33">
        <v>0</v>
      </c>
      <c r="M105" s="34">
        <v>0</v>
      </c>
      <c r="N105" s="64">
        <f>SUM(L105:M105)</f>
        <v>0</v>
      </c>
      <c r="O105" s="33">
        <v>26197000</v>
      </c>
      <c r="P105" s="34">
        <v>5070000</v>
      </c>
      <c r="Q105" s="65">
        <f t="shared" ref="Q105:Q112" si="42">SUM(O105:P105)</f>
        <v>31267000</v>
      </c>
      <c r="R105" s="37">
        <v>26197000</v>
      </c>
      <c r="S105" s="38">
        <v>5070000</v>
      </c>
      <c r="T105" s="66">
        <f t="shared" ref="T105:T112" si="43">SUM(R105:S105)</f>
        <v>31267000</v>
      </c>
      <c r="U105" s="37">
        <f t="shared" ref="U105:V109" si="44">L105-O105</f>
        <v>-26197000</v>
      </c>
      <c r="V105" s="38">
        <f t="shared" si="44"/>
        <v>-5070000</v>
      </c>
      <c r="W105" s="66">
        <f t="shared" ref="W105:W112" si="45">SUM(U105:V105)</f>
        <v>-31267000</v>
      </c>
      <c r="X105" s="37">
        <f t="shared" ref="X105:Y112" si="46">O105-R105</f>
        <v>0</v>
      </c>
      <c r="Y105" s="38">
        <f t="shared" si="46"/>
        <v>0</v>
      </c>
      <c r="Z105" s="67">
        <f t="shared" ref="Z105:Z112" si="47">SUM(X105:Y105)</f>
        <v>0</v>
      </c>
      <c r="AA105" s="66">
        <f t="shared" ref="AA105:AA112" si="48">ROUND(Z105*premieGM,2)</f>
        <v>0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>
      <c r="A106" s="62" t="s">
        <v>173</v>
      </c>
      <c r="B106" s="61"/>
      <c r="C106" s="62"/>
      <c r="D106" s="61"/>
      <c r="E106" s="63"/>
      <c r="F106" s="63"/>
      <c r="G106" s="63"/>
      <c r="H106" s="63"/>
      <c r="I106" s="63"/>
      <c r="J106" s="63"/>
      <c r="K106" s="63"/>
      <c r="L106" s="33">
        <v>0</v>
      </c>
      <c r="M106" s="34">
        <v>0</v>
      </c>
      <c r="N106" s="64">
        <f>SUM(L106:M106)</f>
        <v>0</v>
      </c>
      <c r="O106" s="33">
        <v>31074000</v>
      </c>
      <c r="P106" s="34">
        <v>10473000</v>
      </c>
      <c r="Q106" s="65">
        <f t="shared" si="42"/>
        <v>41547000</v>
      </c>
      <c r="R106" s="37">
        <v>31074000</v>
      </c>
      <c r="S106" s="38">
        <v>10473000</v>
      </c>
      <c r="T106" s="66">
        <f t="shared" si="43"/>
        <v>41547000</v>
      </c>
      <c r="U106" s="37">
        <f t="shared" si="44"/>
        <v>-31074000</v>
      </c>
      <c r="V106" s="38">
        <f t="shared" si="44"/>
        <v>-10473000</v>
      </c>
      <c r="W106" s="66">
        <f t="shared" si="45"/>
        <v>-41547000</v>
      </c>
      <c r="X106" s="37">
        <f t="shared" si="46"/>
        <v>0</v>
      </c>
      <c r="Y106" s="38">
        <f t="shared" si="46"/>
        <v>0</v>
      </c>
      <c r="Z106" s="67">
        <f t="shared" si="47"/>
        <v>0</v>
      </c>
      <c r="AA106" s="66">
        <f t="shared" si="48"/>
        <v>0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</row>
    <row r="107" spans="1:39">
      <c r="A107" s="62"/>
      <c r="B107" s="61"/>
      <c r="C107" s="62"/>
      <c r="D107" s="61"/>
      <c r="E107" s="63"/>
      <c r="F107" s="63"/>
      <c r="G107" s="63"/>
      <c r="H107" s="63"/>
      <c r="I107" s="63"/>
      <c r="J107" s="63"/>
      <c r="K107" s="63"/>
      <c r="L107" s="33"/>
      <c r="M107" s="45"/>
      <c r="N107" s="68"/>
      <c r="O107" s="33">
        <v>50560000</v>
      </c>
      <c r="P107" s="34">
        <v>9141000</v>
      </c>
      <c r="Q107" s="65">
        <f t="shared" si="42"/>
        <v>59701000</v>
      </c>
      <c r="R107" s="37">
        <v>50560000</v>
      </c>
      <c r="S107" s="38">
        <v>9141000</v>
      </c>
      <c r="T107" s="66">
        <f t="shared" si="43"/>
        <v>59701000</v>
      </c>
      <c r="U107" s="37">
        <f t="shared" si="44"/>
        <v>-50560000</v>
      </c>
      <c r="V107" s="38">
        <f t="shared" si="44"/>
        <v>-9141000</v>
      </c>
      <c r="W107" s="66">
        <f t="shared" si="45"/>
        <v>-59701000</v>
      </c>
      <c r="X107" s="37">
        <f t="shared" si="46"/>
        <v>0</v>
      </c>
      <c r="Y107" s="38">
        <f t="shared" si="46"/>
        <v>0</v>
      </c>
      <c r="Z107" s="67">
        <f t="shared" si="47"/>
        <v>0</v>
      </c>
      <c r="AA107" s="66">
        <f t="shared" si="48"/>
        <v>0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ht="15" thickBot="1">
      <c r="A108" s="47" t="s">
        <v>228</v>
      </c>
      <c r="B108" s="48"/>
      <c r="C108" s="49"/>
      <c r="D108" s="48"/>
      <c r="E108" s="50"/>
      <c r="F108" s="50"/>
      <c r="G108" s="50"/>
      <c r="H108" s="50"/>
      <c r="I108" s="50"/>
      <c r="J108" s="50"/>
      <c r="K108" s="50"/>
      <c r="L108" s="51">
        <f>SUM(L78:L107)</f>
        <v>139200000</v>
      </c>
      <c r="M108" s="51">
        <f t="shared" ref="M108:N108" si="49">SUM(M78:M107)</f>
        <v>16788000</v>
      </c>
      <c r="N108" s="51">
        <f t="shared" si="49"/>
        <v>155988000</v>
      </c>
      <c r="O108" s="33">
        <v>0</v>
      </c>
      <c r="P108" s="34">
        <v>0</v>
      </c>
      <c r="Q108" s="65">
        <f t="shared" si="42"/>
        <v>0</v>
      </c>
      <c r="R108" s="37">
        <f>ROUND(V108*ign/igo,afrind)</f>
        <v>17442000</v>
      </c>
      <c r="S108" s="38">
        <f>ROUND(W108*iin/iio,afrind)</f>
        <v>162508000</v>
      </c>
      <c r="T108" s="66">
        <f t="shared" si="43"/>
        <v>179950000</v>
      </c>
      <c r="U108" s="37">
        <f t="shared" si="44"/>
        <v>139200000</v>
      </c>
      <c r="V108" s="38">
        <f t="shared" si="44"/>
        <v>16788000</v>
      </c>
      <c r="W108" s="66">
        <f t="shared" si="45"/>
        <v>155988000</v>
      </c>
      <c r="X108" s="37">
        <f t="shared" si="46"/>
        <v>-17442000</v>
      </c>
      <c r="Y108" s="38">
        <f t="shared" si="46"/>
        <v>-162508000</v>
      </c>
      <c r="Z108" s="67">
        <f t="shared" si="47"/>
        <v>-179950000</v>
      </c>
      <c r="AA108" s="66">
        <f t="shared" si="48"/>
        <v>-146047420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ht="15" thickTop="1">
      <c r="A109" s="53"/>
      <c r="B109" s="54"/>
      <c r="C109" s="55"/>
      <c r="D109" s="54"/>
      <c r="E109" s="56"/>
      <c r="F109" s="56"/>
      <c r="G109" s="56"/>
      <c r="H109" s="56"/>
      <c r="I109" s="56"/>
      <c r="J109" s="56"/>
      <c r="K109" s="56"/>
      <c r="L109" s="57"/>
      <c r="M109" s="58"/>
      <c r="N109" s="58"/>
      <c r="O109" s="33">
        <v>0</v>
      </c>
      <c r="P109" s="34">
        <v>0</v>
      </c>
      <c r="Q109" s="65">
        <f t="shared" si="42"/>
        <v>0</v>
      </c>
      <c r="R109" s="37">
        <f>ROUND(V109*ign/igo,afrind)</f>
        <v>0</v>
      </c>
      <c r="S109" s="38">
        <f>ROUND(W109*iin/iio,afrind)</f>
        <v>0</v>
      </c>
      <c r="T109" s="66">
        <f t="shared" si="43"/>
        <v>0</v>
      </c>
      <c r="U109" s="37">
        <f t="shared" si="44"/>
        <v>0</v>
      </c>
      <c r="V109" s="38">
        <f t="shared" si="44"/>
        <v>0</v>
      </c>
      <c r="W109" s="66">
        <f t="shared" si="45"/>
        <v>0</v>
      </c>
      <c r="X109" s="37">
        <f t="shared" si="46"/>
        <v>0</v>
      </c>
      <c r="Y109" s="38">
        <f t="shared" si="46"/>
        <v>0</v>
      </c>
      <c r="Z109" s="67">
        <f t="shared" si="47"/>
        <v>0</v>
      </c>
      <c r="AA109" s="66">
        <f t="shared" si="48"/>
        <v>0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>
      <c r="A110" s="155" t="s">
        <v>229</v>
      </c>
      <c r="B110" s="61"/>
      <c r="C110" s="62"/>
      <c r="D110" s="61"/>
      <c r="E110" s="63"/>
      <c r="F110" s="63"/>
      <c r="G110" s="63"/>
      <c r="H110" s="63"/>
      <c r="I110" s="63"/>
      <c r="J110" s="63"/>
      <c r="K110" s="63"/>
      <c r="L110" s="33"/>
      <c r="N110" s="64"/>
      <c r="O110" s="33">
        <v>0</v>
      </c>
      <c r="P110" s="34">
        <v>0</v>
      </c>
      <c r="Q110" s="65">
        <f t="shared" si="42"/>
        <v>0</v>
      </c>
      <c r="R110" s="37">
        <f>ROUND(V110*ign/igo,afrind)</f>
        <v>9433000</v>
      </c>
      <c r="S110" s="38">
        <f>ROUND(W110*iin/iio,afrind)</f>
        <v>9459000</v>
      </c>
      <c r="T110" s="66">
        <f t="shared" si="43"/>
        <v>18892000</v>
      </c>
      <c r="U110" s="37">
        <f>L110-O110</f>
        <v>0</v>
      </c>
      <c r="V110" s="38">
        <f>M111-P110</f>
        <v>9079000</v>
      </c>
      <c r="W110" s="66">
        <f t="shared" si="45"/>
        <v>9079000</v>
      </c>
      <c r="X110" s="37">
        <f t="shared" si="46"/>
        <v>-9433000</v>
      </c>
      <c r="Y110" s="38">
        <f t="shared" si="46"/>
        <v>-9459000</v>
      </c>
      <c r="Z110" s="67">
        <f t="shared" si="47"/>
        <v>-18892000</v>
      </c>
      <c r="AA110" s="66">
        <f t="shared" si="48"/>
        <v>-15332747.199999999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>
      <c r="A111" s="149" t="s">
        <v>47</v>
      </c>
      <c r="B111" s="130">
        <v>149</v>
      </c>
      <c r="C111" s="124" t="s">
        <v>25</v>
      </c>
      <c r="D111" s="125" t="s">
        <v>356</v>
      </c>
      <c r="E111" s="125" t="s">
        <v>230</v>
      </c>
      <c r="F111" s="125"/>
      <c r="G111" s="125" t="s">
        <v>208</v>
      </c>
      <c r="H111" s="127">
        <v>44445</v>
      </c>
      <c r="I111" s="127">
        <v>44445</v>
      </c>
      <c r="J111" s="126" t="s">
        <v>39</v>
      </c>
      <c r="K111" s="126" t="s">
        <v>39</v>
      </c>
      <c r="L111" s="128">
        <v>41519000</v>
      </c>
      <c r="M111" s="128">
        <v>9079000</v>
      </c>
      <c r="N111" s="152">
        <f>SUM(L111:M111)</f>
        <v>50598000</v>
      </c>
      <c r="O111" s="45">
        <v>0</v>
      </c>
      <c r="P111" s="34">
        <v>0</v>
      </c>
      <c r="Q111" s="65">
        <f t="shared" si="42"/>
        <v>0</v>
      </c>
      <c r="R111" s="37">
        <v>0</v>
      </c>
      <c r="S111" s="38">
        <v>0</v>
      </c>
      <c r="T111" s="66">
        <f t="shared" si="43"/>
        <v>0</v>
      </c>
      <c r="U111" s="37">
        <f>L111-O111</f>
        <v>41519000</v>
      </c>
      <c r="V111" s="38" t="e">
        <f>#REF!-P111</f>
        <v>#REF!</v>
      </c>
      <c r="W111" s="66" t="e">
        <f t="shared" si="45"/>
        <v>#REF!</v>
      </c>
      <c r="X111" s="37">
        <f t="shared" si="46"/>
        <v>0</v>
      </c>
      <c r="Y111" s="38">
        <f t="shared" si="46"/>
        <v>0</v>
      </c>
      <c r="Z111" s="67">
        <f t="shared" si="47"/>
        <v>0</v>
      </c>
      <c r="AA111" s="66">
        <f t="shared" si="48"/>
        <v>0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>
      <c r="A112" s="149" t="s">
        <v>231</v>
      </c>
      <c r="B112" s="123">
        <v>2</v>
      </c>
      <c r="C112" s="124" t="s">
        <v>25</v>
      </c>
      <c r="D112" s="125" t="s">
        <v>356</v>
      </c>
      <c r="E112" s="125" t="s">
        <v>232</v>
      </c>
      <c r="F112" s="125"/>
      <c r="G112" s="125" t="s">
        <v>28</v>
      </c>
      <c r="H112" s="127">
        <v>44447</v>
      </c>
      <c r="I112" s="127">
        <v>44447</v>
      </c>
      <c r="J112" s="126" t="s">
        <v>39</v>
      </c>
      <c r="K112" s="126" t="s">
        <v>39</v>
      </c>
      <c r="L112" s="128">
        <v>27217000</v>
      </c>
      <c r="M112" s="128">
        <v>5282000</v>
      </c>
      <c r="N112" s="152">
        <f>SUM(L112:M112)</f>
        <v>32499000</v>
      </c>
      <c r="O112" s="45">
        <v>0</v>
      </c>
      <c r="P112" s="34">
        <v>0</v>
      </c>
      <c r="Q112" s="65">
        <f t="shared" si="42"/>
        <v>0</v>
      </c>
      <c r="R112" s="37">
        <v>0</v>
      </c>
      <c r="S112" s="38">
        <v>0</v>
      </c>
      <c r="T112" s="66">
        <f t="shared" si="43"/>
        <v>0</v>
      </c>
      <c r="U112" s="37">
        <f>L112-O112</f>
        <v>27217000</v>
      </c>
      <c r="V112" s="38">
        <f>M112-P112</f>
        <v>5282000</v>
      </c>
      <c r="W112" s="66">
        <f t="shared" si="45"/>
        <v>32499000</v>
      </c>
      <c r="X112" s="37">
        <f t="shared" si="46"/>
        <v>0</v>
      </c>
      <c r="Y112" s="38">
        <f t="shared" si="46"/>
        <v>0</v>
      </c>
      <c r="Z112" s="67">
        <f t="shared" si="47"/>
        <v>0</v>
      </c>
      <c r="AA112" s="66">
        <f t="shared" si="48"/>
        <v>0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</row>
    <row r="113" spans="1:39">
      <c r="A113" s="149" t="s">
        <v>127</v>
      </c>
      <c r="B113" s="130" t="s">
        <v>233</v>
      </c>
      <c r="C113" s="124" t="s">
        <v>159</v>
      </c>
      <c r="D113" s="125" t="s">
        <v>356</v>
      </c>
      <c r="E113" s="125" t="s">
        <v>234</v>
      </c>
      <c r="F113" s="125"/>
      <c r="G113" s="125" t="s">
        <v>28</v>
      </c>
      <c r="H113" s="127">
        <v>44445</v>
      </c>
      <c r="I113" s="127">
        <v>44445</v>
      </c>
      <c r="J113" s="126" t="s">
        <v>39</v>
      </c>
      <c r="K113" s="126" t="s">
        <v>39</v>
      </c>
      <c r="L113" s="128">
        <v>32284000</v>
      </c>
      <c r="M113" s="128">
        <v>10911000</v>
      </c>
      <c r="N113" s="152">
        <f t="shared" ref="N113" si="50">SUM(L113:M113)</f>
        <v>43195000</v>
      </c>
      <c r="O113" s="45">
        <v>0</v>
      </c>
      <c r="P113" s="34">
        <v>0</v>
      </c>
      <c r="Q113" s="65">
        <f t="shared" ref="Q113:Q116" si="51">SUM(O113:P113)</f>
        <v>0</v>
      </c>
      <c r="R113" s="37">
        <v>0</v>
      </c>
      <c r="S113" s="38">
        <v>0</v>
      </c>
      <c r="T113" s="66">
        <f t="shared" ref="T113:T116" si="52">SUM(R113:S113)</f>
        <v>0</v>
      </c>
      <c r="U113" s="37">
        <f t="shared" ref="U113:U116" si="53">L113-O113</f>
        <v>32284000</v>
      </c>
      <c r="V113" s="38">
        <f t="shared" ref="V113:V116" si="54">M113-P113</f>
        <v>10911000</v>
      </c>
      <c r="W113" s="66">
        <f t="shared" ref="W113:W116" si="55">SUM(U113:V113)</f>
        <v>43195000</v>
      </c>
      <c r="X113" s="37">
        <f t="shared" ref="X113:Y116" si="56">O113-R113</f>
        <v>0</v>
      </c>
      <c r="Y113" s="38">
        <f t="shared" si="56"/>
        <v>0</v>
      </c>
      <c r="Z113" s="67">
        <f t="shared" ref="Z113:Z116" si="57">SUM(X113:Y113)</f>
        <v>0</v>
      </c>
      <c r="AA113" s="66">
        <f t="shared" ref="AA113:AA116" si="58">ROUND(Z113*premieGM,2)</f>
        <v>0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>
      <c r="A114" s="149" t="s">
        <v>235</v>
      </c>
      <c r="B114" s="123">
        <v>4</v>
      </c>
      <c r="C114" s="124" t="s">
        <v>25</v>
      </c>
      <c r="D114" s="125" t="s">
        <v>356</v>
      </c>
      <c r="E114" s="125" t="s">
        <v>236</v>
      </c>
      <c r="F114" s="125"/>
      <c r="G114" s="125" t="s">
        <v>28</v>
      </c>
      <c r="H114" s="127">
        <v>44447</v>
      </c>
      <c r="I114" s="127">
        <v>44447</v>
      </c>
      <c r="J114" s="126" t="s">
        <v>39</v>
      </c>
      <c r="K114" s="126" t="s">
        <v>39</v>
      </c>
      <c r="L114" s="128">
        <v>52529000</v>
      </c>
      <c r="M114" s="128">
        <v>9523000</v>
      </c>
      <c r="N114" s="152">
        <f>SUM(L114:M114)</f>
        <v>62052000</v>
      </c>
      <c r="O114" s="45">
        <v>0</v>
      </c>
      <c r="P114" s="34">
        <v>0</v>
      </c>
      <c r="Q114" s="65">
        <f t="shared" si="51"/>
        <v>0</v>
      </c>
      <c r="R114" s="37">
        <v>0</v>
      </c>
      <c r="S114" s="38">
        <v>0</v>
      </c>
      <c r="T114" s="66">
        <f t="shared" si="52"/>
        <v>0</v>
      </c>
      <c r="U114" s="37">
        <f t="shared" si="53"/>
        <v>52529000</v>
      </c>
      <c r="V114" s="38">
        <f t="shared" si="54"/>
        <v>9523000</v>
      </c>
      <c r="W114" s="66">
        <f t="shared" si="55"/>
        <v>62052000</v>
      </c>
      <c r="X114" s="37">
        <f t="shared" si="56"/>
        <v>0</v>
      </c>
      <c r="Y114" s="38">
        <f t="shared" si="56"/>
        <v>0</v>
      </c>
      <c r="Z114" s="67">
        <f t="shared" si="57"/>
        <v>0</v>
      </c>
      <c r="AA114" s="66">
        <f t="shared" si="58"/>
        <v>0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>
      <c r="A115" s="62" t="s">
        <v>173</v>
      </c>
      <c r="B115" s="61"/>
      <c r="C115" s="62"/>
      <c r="D115" s="61"/>
      <c r="E115" s="63"/>
      <c r="F115" s="63"/>
      <c r="G115" s="63"/>
      <c r="H115" s="63"/>
      <c r="I115" s="63"/>
      <c r="J115" s="63"/>
      <c r="K115" s="63"/>
      <c r="L115" s="33">
        <v>0</v>
      </c>
      <c r="M115" s="34">
        <v>0</v>
      </c>
      <c r="N115" s="64">
        <f>SUM(L115:M115)</f>
        <v>0</v>
      </c>
      <c r="O115" s="33">
        <v>0</v>
      </c>
      <c r="P115" s="34">
        <v>0</v>
      </c>
      <c r="Q115" s="65">
        <f t="shared" si="51"/>
        <v>0</v>
      </c>
      <c r="R115" s="37">
        <v>0</v>
      </c>
      <c r="S115" s="38">
        <v>0</v>
      </c>
      <c r="T115" s="66">
        <f t="shared" si="52"/>
        <v>0</v>
      </c>
      <c r="U115" s="37">
        <f t="shared" si="53"/>
        <v>0</v>
      </c>
      <c r="V115" s="38">
        <f t="shared" si="54"/>
        <v>0</v>
      </c>
      <c r="W115" s="66">
        <f t="shared" si="55"/>
        <v>0</v>
      </c>
      <c r="X115" s="37">
        <f t="shared" si="56"/>
        <v>0</v>
      </c>
      <c r="Y115" s="38">
        <f t="shared" si="56"/>
        <v>0</v>
      </c>
      <c r="Z115" s="67">
        <f t="shared" si="57"/>
        <v>0</v>
      </c>
      <c r="AA115" s="66">
        <f t="shared" si="58"/>
        <v>0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>
      <c r="A116" s="62" t="s">
        <v>173</v>
      </c>
      <c r="B116" s="61"/>
      <c r="C116" s="62"/>
      <c r="D116" s="61"/>
      <c r="E116" s="63"/>
      <c r="F116" s="63"/>
      <c r="G116" s="63"/>
      <c r="H116" s="63"/>
      <c r="I116" s="63"/>
      <c r="J116" s="63"/>
      <c r="K116" s="63"/>
      <c r="L116" s="33">
        <v>0</v>
      </c>
      <c r="M116" s="34">
        <v>0</v>
      </c>
      <c r="N116" s="64">
        <f>SUM(L116:M116)</f>
        <v>0</v>
      </c>
      <c r="O116" s="33">
        <v>0</v>
      </c>
      <c r="P116" s="34">
        <v>0</v>
      </c>
      <c r="Q116" s="65">
        <f t="shared" si="51"/>
        <v>0</v>
      </c>
      <c r="R116" s="37">
        <v>0</v>
      </c>
      <c r="S116" s="38">
        <v>0</v>
      </c>
      <c r="T116" s="66">
        <f t="shared" si="52"/>
        <v>0</v>
      </c>
      <c r="U116" s="37">
        <f t="shared" si="53"/>
        <v>0</v>
      </c>
      <c r="V116" s="38">
        <f t="shared" si="54"/>
        <v>0</v>
      </c>
      <c r="W116" s="66">
        <f t="shared" si="55"/>
        <v>0</v>
      </c>
      <c r="X116" s="37">
        <f t="shared" si="56"/>
        <v>0</v>
      </c>
      <c r="Y116" s="38">
        <f t="shared" si="56"/>
        <v>0</v>
      </c>
      <c r="Z116" s="67">
        <f t="shared" si="57"/>
        <v>0</v>
      </c>
      <c r="AA116" s="66">
        <f t="shared" si="58"/>
        <v>0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>
      <c r="A117" s="62"/>
      <c r="B117" s="61"/>
      <c r="C117" s="62"/>
      <c r="D117" s="61"/>
      <c r="E117" s="63"/>
      <c r="F117" s="63"/>
      <c r="G117" s="63"/>
      <c r="H117" s="63"/>
      <c r="I117" s="63"/>
      <c r="J117" s="63"/>
      <c r="K117" s="63"/>
      <c r="L117" s="33"/>
      <c r="M117" s="45"/>
      <c r="N117" s="6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ht="15" thickBot="1">
      <c r="A118" s="47" t="s">
        <v>237</v>
      </c>
      <c r="B118" s="48"/>
      <c r="C118" s="49"/>
      <c r="D118" s="48"/>
      <c r="E118" s="50"/>
      <c r="F118" s="50"/>
      <c r="G118" s="50"/>
      <c r="H118" s="50"/>
      <c r="I118" s="50"/>
      <c r="J118" s="50"/>
      <c r="K118" s="50"/>
      <c r="L118" s="51">
        <f>SUM(L110:L117)</f>
        <v>153549000</v>
      </c>
      <c r="M118" s="51">
        <f t="shared" ref="M118:N118" si="59">SUM(M110:M117)</f>
        <v>34795000</v>
      </c>
      <c r="N118" s="51">
        <f t="shared" si="59"/>
        <v>188344000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</row>
    <row r="119" spans="1:39" ht="15" thickTop="1">
      <c r="A119" s="55"/>
      <c r="B119" s="54"/>
      <c r="C119" s="55"/>
      <c r="D119" s="54"/>
      <c r="E119" s="56"/>
      <c r="F119" s="56"/>
      <c r="G119" s="56"/>
      <c r="H119" s="56"/>
      <c r="I119" s="56"/>
      <c r="J119" s="56"/>
      <c r="K119" s="56"/>
      <c r="L119" s="37"/>
      <c r="M119" s="38"/>
      <c r="N119" s="69"/>
    </row>
    <row r="120" spans="1:39" ht="15" thickBot="1">
      <c r="A120" s="70" t="s">
        <v>238</v>
      </c>
      <c r="B120" s="71"/>
      <c r="C120" s="72"/>
      <c r="D120" s="71"/>
      <c r="E120" s="73" t="s">
        <v>239</v>
      </c>
      <c r="F120" s="74"/>
      <c r="G120" s="74"/>
      <c r="H120" s="74"/>
      <c r="I120" s="74"/>
      <c r="J120" s="74"/>
      <c r="K120" s="74"/>
      <c r="L120" s="75">
        <v>1000000</v>
      </c>
      <c r="M120" s="76">
        <v>0</v>
      </c>
      <c r="N120" s="77">
        <f t="shared" ref="N120" si="60">SUM(L120:M120)</f>
        <v>1000000</v>
      </c>
    </row>
    <row r="121" spans="1:39" ht="15" thickTop="1">
      <c r="A121" s="55"/>
      <c r="B121" s="54"/>
      <c r="C121" s="55"/>
      <c r="D121" s="54"/>
      <c r="E121" s="56"/>
      <c r="F121" s="56"/>
      <c r="G121" s="56"/>
      <c r="H121" s="56"/>
      <c r="I121" s="56"/>
      <c r="J121" s="56"/>
      <c r="K121" s="56"/>
      <c r="L121" s="37"/>
      <c r="M121" s="38"/>
      <c r="N121" s="69"/>
    </row>
    <row r="122" spans="1:39" ht="15" thickBot="1">
      <c r="A122" s="47" t="s">
        <v>240</v>
      </c>
      <c r="B122" s="48"/>
      <c r="C122" s="49"/>
      <c r="D122" s="48"/>
      <c r="E122" s="50"/>
      <c r="F122" s="50"/>
      <c r="G122" s="78"/>
      <c r="H122" s="78"/>
      <c r="I122" s="78"/>
      <c r="J122" s="78"/>
      <c r="K122" s="78"/>
      <c r="L122" s="79">
        <f>L75+L108+L118+L120</f>
        <v>545789879</v>
      </c>
      <c r="M122" s="79">
        <f>M75+M108+M118+M120</f>
        <v>70873000</v>
      </c>
      <c r="N122" s="79">
        <f>N75+N108+N118+N120</f>
        <v>616662879</v>
      </c>
      <c r="O122" s="79">
        <f t="shared" ref="O122:AA122" si="61">O75+O108+O118+O120</f>
        <v>8901000</v>
      </c>
      <c r="P122" s="79">
        <f t="shared" si="61"/>
        <v>996000</v>
      </c>
      <c r="Q122" s="79">
        <f t="shared" si="61"/>
        <v>9897000</v>
      </c>
      <c r="R122" s="79">
        <f t="shared" si="61"/>
        <v>26343000</v>
      </c>
      <c r="S122" s="79">
        <f t="shared" si="61"/>
        <v>163504000</v>
      </c>
      <c r="T122" s="79">
        <f t="shared" si="61"/>
        <v>189847000</v>
      </c>
      <c r="U122" s="79">
        <f t="shared" si="61"/>
        <v>382339879</v>
      </c>
      <c r="V122" s="79">
        <f t="shared" si="61"/>
        <v>35082000</v>
      </c>
      <c r="W122" s="79">
        <f t="shared" si="61"/>
        <v>417421879</v>
      </c>
      <c r="X122" s="79">
        <f t="shared" si="61"/>
        <v>-17442000</v>
      </c>
      <c r="Y122" s="79">
        <f t="shared" si="61"/>
        <v>-162508000</v>
      </c>
      <c r="Z122" s="79">
        <f t="shared" si="61"/>
        <v>-179950000</v>
      </c>
      <c r="AA122" s="79">
        <f t="shared" si="61"/>
        <v>-146047420</v>
      </c>
    </row>
    <row r="123" spans="1:39" ht="15" thickTop="1"/>
  </sheetData>
  <sortState xmlns:xlrd2="http://schemas.microsoft.com/office/spreadsheetml/2017/richdata2" ref="A11:N16">
    <sortCondition ref="E11:E16"/>
    <sortCondition ref="A11:A16"/>
  </sortState>
  <mergeCells count="5">
    <mergeCell ref="L2:N2"/>
    <mergeCell ref="O2:Q2"/>
    <mergeCell ref="R2:T2"/>
    <mergeCell ref="U2:W2"/>
    <mergeCell ref="X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FB39-5E3A-4B01-B737-0F6F05490DF6}">
  <dimension ref="A1:K33"/>
  <sheetViews>
    <sheetView workbookViewId="0">
      <selection activeCell="E14" sqref="E14"/>
    </sheetView>
  </sheetViews>
  <sheetFormatPr defaultRowHeight="14.5"/>
  <cols>
    <col min="1" max="1" width="20.08984375" customWidth="1"/>
    <col min="2" max="2" width="13.453125" style="111" customWidth="1"/>
    <col min="3" max="3" width="13.7265625" customWidth="1"/>
    <col min="4" max="4" width="17" style="82" customWidth="1"/>
    <col min="5" max="5" width="21.90625" customWidth="1"/>
  </cols>
  <sheetData>
    <row r="1" spans="1:11">
      <c r="A1" t="s">
        <v>241</v>
      </c>
      <c r="B1" s="80" t="s">
        <v>242</v>
      </c>
      <c r="C1" s="81" t="s">
        <v>243</v>
      </c>
      <c r="D1" s="82" t="s">
        <v>244</v>
      </c>
      <c r="E1" s="81" t="s">
        <v>245</v>
      </c>
    </row>
    <row r="2" spans="1:11">
      <c r="A2" s="83" t="s">
        <v>246</v>
      </c>
      <c r="B2" s="80"/>
      <c r="C2" s="84"/>
      <c r="E2" s="85"/>
    </row>
    <row r="3" spans="1:11">
      <c r="A3" t="s">
        <v>247</v>
      </c>
      <c r="B3" s="80">
        <v>1</v>
      </c>
      <c r="C3" s="86">
        <v>20661.16</v>
      </c>
      <c r="D3" s="87">
        <f>SUM(B3*C3)</f>
        <v>20661.16</v>
      </c>
      <c r="E3" s="85">
        <f>SUM(D3/100*121)</f>
        <v>25000.0036</v>
      </c>
    </row>
    <row r="4" spans="1:11" ht="43.5">
      <c r="A4" s="88" t="s">
        <v>248</v>
      </c>
      <c r="B4" s="80">
        <v>4</v>
      </c>
      <c r="C4" s="89">
        <v>250</v>
      </c>
      <c r="D4" s="87">
        <f t="shared" ref="D4:D31" si="0">SUM(B4*C4)</f>
        <v>1000</v>
      </c>
      <c r="E4" s="85">
        <f t="shared" ref="E4:E31" si="1">SUM(D4/100*121)</f>
        <v>1210</v>
      </c>
    </row>
    <row r="5" spans="1:11" ht="29">
      <c r="A5" s="90" t="s">
        <v>249</v>
      </c>
      <c r="B5" s="80"/>
      <c r="C5" s="89"/>
      <c r="D5" s="87"/>
      <c r="E5" s="85"/>
    </row>
    <row r="6" spans="1:11" ht="58">
      <c r="A6" s="88" t="s">
        <v>250</v>
      </c>
      <c r="B6" s="80">
        <v>1</v>
      </c>
      <c r="C6" s="89">
        <v>31000</v>
      </c>
      <c r="D6" s="87">
        <f t="shared" si="0"/>
        <v>31000</v>
      </c>
      <c r="E6" s="85">
        <f t="shared" si="1"/>
        <v>37510</v>
      </c>
    </row>
    <row r="7" spans="1:11">
      <c r="A7" s="88" t="s">
        <v>251</v>
      </c>
      <c r="B7" s="80">
        <v>1</v>
      </c>
      <c r="C7" s="89">
        <v>2275</v>
      </c>
      <c r="D7" s="87">
        <f t="shared" si="0"/>
        <v>2275</v>
      </c>
      <c r="E7" s="85">
        <f t="shared" si="1"/>
        <v>2752.75</v>
      </c>
    </row>
    <row r="8" spans="1:11">
      <c r="A8" s="88" t="s">
        <v>252</v>
      </c>
      <c r="B8" s="80">
        <v>11</v>
      </c>
      <c r="C8" s="89">
        <v>181.81800000000001</v>
      </c>
      <c r="D8" s="87">
        <f t="shared" si="0"/>
        <v>1999.998</v>
      </c>
      <c r="E8" s="85">
        <f t="shared" si="1"/>
        <v>2419.9975800000002</v>
      </c>
    </row>
    <row r="9" spans="1:11">
      <c r="A9" s="88" t="s">
        <v>253</v>
      </c>
      <c r="B9" s="80">
        <v>1</v>
      </c>
      <c r="C9" s="89">
        <v>450</v>
      </c>
      <c r="D9" s="87">
        <f t="shared" si="0"/>
        <v>450</v>
      </c>
      <c r="E9" s="85">
        <f t="shared" si="1"/>
        <v>544.5</v>
      </c>
    </row>
    <row r="10" spans="1:11">
      <c r="A10" s="83" t="s">
        <v>254</v>
      </c>
      <c r="B10" s="80"/>
      <c r="C10" s="89"/>
      <c r="D10" s="87"/>
      <c r="E10" s="85"/>
    </row>
    <row r="11" spans="1:11" ht="72.5">
      <c r="A11" s="88" t="s">
        <v>255</v>
      </c>
      <c r="B11" s="80">
        <v>1</v>
      </c>
      <c r="C11" s="91">
        <v>4341.7</v>
      </c>
      <c r="D11" s="87">
        <f t="shared" si="0"/>
        <v>4341.7</v>
      </c>
      <c r="E11" s="85">
        <f t="shared" si="1"/>
        <v>5253.4570000000003</v>
      </c>
    </row>
    <row r="12" spans="1:11">
      <c r="A12" s="90" t="s">
        <v>256</v>
      </c>
      <c r="B12" s="80"/>
      <c r="C12" s="91"/>
      <c r="D12" s="87"/>
      <c r="E12" s="85"/>
    </row>
    <row r="13" spans="1:11" ht="43.5">
      <c r="A13" s="92" t="s">
        <v>257</v>
      </c>
      <c r="B13" s="93">
        <v>1</v>
      </c>
      <c r="C13" s="85">
        <v>7340</v>
      </c>
      <c r="D13" s="87">
        <f t="shared" si="0"/>
        <v>7340</v>
      </c>
      <c r="E13" s="85">
        <f t="shared" si="1"/>
        <v>8881.4000000000015</v>
      </c>
      <c r="F13" s="94"/>
      <c r="G13" s="94"/>
      <c r="H13" s="95"/>
      <c r="I13" s="96"/>
    </row>
    <row r="14" spans="1:11" ht="29">
      <c r="A14" s="92" t="s">
        <v>258</v>
      </c>
      <c r="B14" s="97">
        <v>10</v>
      </c>
      <c r="C14" s="87">
        <v>100</v>
      </c>
      <c r="D14" s="87">
        <f t="shared" si="0"/>
        <v>1000</v>
      </c>
      <c r="E14" s="85">
        <f t="shared" si="1"/>
        <v>1210</v>
      </c>
      <c r="F14" s="98"/>
      <c r="G14" s="99"/>
      <c r="H14" s="100"/>
      <c r="I14" s="101"/>
      <c r="J14" s="96"/>
      <c r="K14" s="102"/>
    </row>
    <row r="15" spans="1:11" ht="29">
      <c r="A15" s="92" t="s">
        <v>259</v>
      </c>
      <c r="B15" s="97">
        <v>1</v>
      </c>
      <c r="C15" s="87">
        <v>1000</v>
      </c>
      <c r="D15" s="87">
        <f t="shared" si="0"/>
        <v>1000</v>
      </c>
      <c r="E15" s="85">
        <f t="shared" si="1"/>
        <v>1210</v>
      </c>
      <c r="F15" s="98"/>
      <c r="G15" s="99"/>
      <c r="H15" s="100"/>
      <c r="I15" s="101"/>
      <c r="J15" s="96"/>
      <c r="K15" s="102"/>
    </row>
    <row r="16" spans="1:11" ht="29">
      <c r="A16" s="92" t="s">
        <v>260</v>
      </c>
      <c r="B16" s="97">
        <v>3</v>
      </c>
      <c r="C16" s="87">
        <v>886.66700000000003</v>
      </c>
      <c r="D16" s="87">
        <f t="shared" si="0"/>
        <v>2660.0010000000002</v>
      </c>
      <c r="E16" s="85">
        <f t="shared" si="1"/>
        <v>3218.6012100000003</v>
      </c>
      <c r="F16" s="103"/>
      <c r="G16" s="104"/>
      <c r="H16" s="105"/>
      <c r="I16" s="106"/>
      <c r="J16" s="107"/>
      <c r="K16" s="102"/>
    </row>
    <row r="17" spans="1:11" ht="29">
      <c r="A17" s="92" t="s">
        <v>261</v>
      </c>
      <c r="B17" s="97">
        <v>1</v>
      </c>
      <c r="C17" s="87">
        <v>350</v>
      </c>
      <c r="D17" s="87">
        <f t="shared" si="0"/>
        <v>350</v>
      </c>
      <c r="E17" s="85">
        <f t="shared" si="1"/>
        <v>423.5</v>
      </c>
      <c r="F17" s="103"/>
      <c r="G17" s="104"/>
      <c r="H17" s="105"/>
      <c r="I17" s="106"/>
      <c r="J17" s="107"/>
      <c r="K17" s="102"/>
    </row>
    <row r="18" spans="1:11" ht="29">
      <c r="A18" s="92" t="s">
        <v>262</v>
      </c>
      <c r="B18" s="97">
        <v>1</v>
      </c>
      <c r="C18" s="87">
        <v>650</v>
      </c>
      <c r="D18" s="87">
        <f t="shared" si="0"/>
        <v>650</v>
      </c>
      <c r="E18" s="85">
        <f t="shared" si="1"/>
        <v>786.5</v>
      </c>
      <c r="F18" s="103"/>
      <c r="G18" s="104"/>
      <c r="H18" s="105"/>
      <c r="I18" s="106"/>
      <c r="J18" s="107"/>
      <c r="K18" s="102"/>
    </row>
    <row r="19" spans="1:11">
      <c r="A19" s="92" t="s">
        <v>263</v>
      </c>
      <c r="B19" s="97">
        <v>1</v>
      </c>
      <c r="C19" s="87">
        <v>120</v>
      </c>
      <c r="D19" s="87">
        <f t="shared" si="0"/>
        <v>120</v>
      </c>
      <c r="E19" s="85">
        <f t="shared" si="1"/>
        <v>145.19999999999999</v>
      </c>
      <c r="F19" s="103"/>
      <c r="G19" s="104"/>
      <c r="H19" s="105"/>
      <c r="I19" s="106"/>
      <c r="J19" s="107"/>
      <c r="K19" s="102"/>
    </row>
    <row r="20" spans="1:11">
      <c r="A20" s="90" t="s">
        <v>264</v>
      </c>
      <c r="B20" s="80"/>
      <c r="C20" s="91"/>
      <c r="D20" s="87"/>
      <c r="E20" s="85"/>
    </row>
    <row r="21" spans="1:11">
      <c r="A21" s="88" t="s">
        <v>265</v>
      </c>
      <c r="B21" s="80">
        <v>20</v>
      </c>
      <c r="C21" s="89">
        <v>54</v>
      </c>
      <c r="D21" s="87">
        <f t="shared" si="0"/>
        <v>1080</v>
      </c>
      <c r="E21" s="85">
        <f t="shared" si="1"/>
        <v>1306.8000000000002</v>
      </c>
    </row>
    <row r="22" spans="1:11">
      <c r="A22" s="88" t="s">
        <v>266</v>
      </c>
      <c r="B22" s="80">
        <v>84</v>
      </c>
      <c r="C22" s="91">
        <v>25</v>
      </c>
      <c r="D22" s="87">
        <f t="shared" si="0"/>
        <v>2100</v>
      </c>
      <c r="E22" s="85">
        <f t="shared" si="1"/>
        <v>2541</v>
      </c>
    </row>
    <row r="23" spans="1:11">
      <c r="A23" s="90" t="s">
        <v>267</v>
      </c>
      <c r="B23" s="80"/>
      <c r="C23" s="91"/>
      <c r="D23" s="87"/>
      <c r="E23" s="85"/>
    </row>
    <row r="24" spans="1:11" ht="29">
      <c r="A24" s="88" t="s">
        <v>268</v>
      </c>
      <c r="B24" s="80">
        <v>139</v>
      </c>
      <c r="C24" s="91">
        <v>57.266199999999998</v>
      </c>
      <c r="D24" s="87">
        <f t="shared" si="0"/>
        <v>7960.0018</v>
      </c>
      <c r="E24" s="85">
        <f t="shared" si="1"/>
        <v>9631.602178000001</v>
      </c>
    </row>
    <row r="25" spans="1:11">
      <c r="A25" s="88" t="s">
        <v>269</v>
      </c>
      <c r="B25" s="80">
        <v>112</v>
      </c>
      <c r="C25" s="89">
        <v>15</v>
      </c>
      <c r="D25" s="87">
        <f t="shared" si="0"/>
        <v>1680</v>
      </c>
      <c r="E25" s="85">
        <f t="shared" si="1"/>
        <v>2032.8000000000002</v>
      </c>
    </row>
    <row r="26" spans="1:11">
      <c r="A26" s="90" t="s">
        <v>270</v>
      </c>
      <c r="B26" s="80"/>
      <c r="C26" s="91"/>
      <c r="D26" s="87"/>
      <c r="E26" s="85"/>
    </row>
    <row r="27" spans="1:11" ht="29">
      <c r="A27" s="88" t="s">
        <v>271</v>
      </c>
      <c r="B27" s="80">
        <v>1</v>
      </c>
      <c r="C27" s="91">
        <v>2410</v>
      </c>
      <c r="D27" s="87">
        <f t="shared" si="0"/>
        <v>2410</v>
      </c>
      <c r="E27" s="85">
        <f t="shared" si="1"/>
        <v>2916.1000000000004</v>
      </c>
    </row>
    <row r="28" spans="1:11" ht="29">
      <c r="A28" s="88" t="s">
        <v>272</v>
      </c>
      <c r="B28" s="80">
        <v>139</v>
      </c>
      <c r="C28" s="91">
        <v>78.057580000000002</v>
      </c>
      <c r="D28" s="87">
        <f t="shared" si="0"/>
        <v>10850.00362</v>
      </c>
      <c r="E28" s="85">
        <f t="shared" si="1"/>
        <v>13128.5043802</v>
      </c>
    </row>
    <row r="29" spans="1:11" ht="29">
      <c r="A29" s="88" t="s">
        <v>273</v>
      </c>
      <c r="B29" s="80">
        <v>20</v>
      </c>
      <c r="C29" s="91">
        <v>19</v>
      </c>
      <c r="D29" s="87">
        <f t="shared" si="0"/>
        <v>380</v>
      </c>
      <c r="E29" s="85">
        <f t="shared" si="1"/>
        <v>459.79999999999995</v>
      </c>
    </row>
    <row r="30" spans="1:11" ht="43.5">
      <c r="A30" s="88" t="s">
        <v>274</v>
      </c>
      <c r="B30" s="80">
        <v>1</v>
      </c>
      <c r="C30" s="91">
        <v>2820</v>
      </c>
      <c r="D30" s="87">
        <f t="shared" si="0"/>
        <v>2820</v>
      </c>
      <c r="E30" s="85">
        <f t="shared" si="1"/>
        <v>3412.2</v>
      </c>
    </row>
    <row r="31" spans="1:11">
      <c r="A31" s="88" t="s">
        <v>275</v>
      </c>
      <c r="B31" s="80">
        <v>1</v>
      </c>
      <c r="C31" s="91">
        <v>1000</v>
      </c>
      <c r="D31" s="87">
        <f t="shared" si="0"/>
        <v>1000</v>
      </c>
      <c r="E31" s="85">
        <f t="shared" si="1"/>
        <v>1210</v>
      </c>
    </row>
    <row r="32" spans="1:11">
      <c r="A32" s="83"/>
      <c r="B32" s="80"/>
      <c r="C32" s="108"/>
      <c r="D32" s="109">
        <f>SUM(D3:D31)</f>
        <v>105127.86442000001</v>
      </c>
      <c r="E32" s="110">
        <f>SUM(E2:E31)</f>
        <v>127204.71594819998</v>
      </c>
    </row>
    <row r="33" spans="4:5">
      <c r="D33" s="112" t="s">
        <v>276</v>
      </c>
      <c r="E33" s="83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C331-5686-4633-ADF5-4883840B2A47}">
  <dimension ref="A1:F63"/>
  <sheetViews>
    <sheetView workbookViewId="0">
      <selection activeCell="E26" sqref="E26"/>
    </sheetView>
  </sheetViews>
  <sheetFormatPr defaultRowHeight="14.5"/>
  <cols>
    <col min="1" max="1" width="41.26953125" customWidth="1"/>
    <col min="2" max="2" width="13.453125" style="80" customWidth="1"/>
    <col min="3" max="3" width="14.6328125" style="81" customWidth="1"/>
    <col min="4" max="5" width="28" style="81" customWidth="1"/>
    <col min="6" max="6" width="42.54296875" customWidth="1"/>
  </cols>
  <sheetData>
    <row r="1" spans="1:6">
      <c r="A1" t="s">
        <v>278</v>
      </c>
      <c r="B1" s="80" t="s">
        <v>242</v>
      </c>
      <c r="C1" s="81" t="s">
        <v>243</v>
      </c>
      <c r="D1" s="81" t="s">
        <v>279</v>
      </c>
      <c r="E1" s="81" t="s">
        <v>245</v>
      </c>
      <c r="F1" t="s">
        <v>280</v>
      </c>
    </row>
    <row r="2" spans="1:6">
      <c r="A2" s="83" t="s">
        <v>281</v>
      </c>
    </row>
    <row r="3" spans="1:6" ht="15" thickBot="1">
      <c r="A3" s="83" t="s">
        <v>282</v>
      </c>
      <c r="C3" s="85"/>
      <c r="D3" s="85"/>
      <c r="E3" s="85"/>
    </row>
    <row r="4" spans="1:6" ht="15" thickBot="1">
      <c r="A4" t="s">
        <v>283</v>
      </c>
      <c r="B4" s="113">
        <v>2</v>
      </c>
      <c r="C4" s="85">
        <v>250</v>
      </c>
      <c r="D4" s="85">
        <f>SUM(B4*C4)</f>
        <v>500</v>
      </c>
      <c r="E4" s="85">
        <f>SUM(D4)</f>
        <v>500</v>
      </c>
      <c r="F4" t="s">
        <v>284</v>
      </c>
    </row>
    <row r="5" spans="1:6">
      <c r="A5" t="s">
        <v>285</v>
      </c>
      <c r="B5" s="80">
        <v>12</v>
      </c>
      <c r="C5" s="85">
        <v>25</v>
      </c>
      <c r="D5" s="85">
        <f t="shared" ref="D5:D16" si="0">SUM(B5*C5)</f>
        <v>300</v>
      </c>
      <c r="E5" s="85">
        <f t="shared" ref="E5:E15" si="1">SUM(D5)</f>
        <v>300</v>
      </c>
      <c r="F5" t="s">
        <v>284</v>
      </c>
    </row>
    <row r="6" spans="1:6">
      <c r="A6" t="s">
        <v>286</v>
      </c>
      <c r="B6" s="80">
        <v>2</v>
      </c>
      <c r="C6" s="85">
        <v>150</v>
      </c>
      <c r="D6" s="85">
        <f t="shared" si="0"/>
        <v>300</v>
      </c>
      <c r="E6" s="85">
        <f t="shared" si="1"/>
        <v>300</v>
      </c>
      <c r="F6" t="s">
        <v>284</v>
      </c>
    </row>
    <row r="7" spans="1:6">
      <c r="A7" t="s">
        <v>287</v>
      </c>
      <c r="B7" s="80">
        <v>2</v>
      </c>
      <c r="C7" s="85">
        <v>75</v>
      </c>
      <c r="D7" s="85">
        <f t="shared" si="0"/>
        <v>150</v>
      </c>
      <c r="E7" s="85">
        <f t="shared" si="1"/>
        <v>150</v>
      </c>
      <c r="F7" t="s">
        <v>284</v>
      </c>
    </row>
    <row r="8" spans="1:6">
      <c r="A8" t="s">
        <v>288</v>
      </c>
      <c r="B8" s="80">
        <v>1</v>
      </c>
      <c r="C8" s="85">
        <v>150</v>
      </c>
      <c r="D8" s="85">
        <f t="shared" si="0"/>
        <v>150</v>
      </c>
      <c r="E8" s="85">
        <f t="shared" si="1"/>
        <v>150</v>
      </c>
      <c r="F8" t="s">
        <v>284</v>
      </c>
    </row>
    <row r="9" spans="1:6">
      <c r="A9" t="s">
        <v>289</v>
      </c>
      <c r="B9" s="80">
        <v>1</v>
      </c>
      <c r="C9" s="85">
        <v>10</v>
      </c>
      <c r="D9" s="85">
        <f t="shared" si="0"/>
        <v>10</v>
      </c>
      <c r="E9" s="85">
        <f t="shared" si="1"/>
        <v>10</v>
      </c>
      <c r="F9" t="s">
        <v>284</v>
      </c>
    </row>
    <row r="10" spans="1:6">
      <c r="A10" t="s">
        <v>290</v>
      </c>
      <c r="B10" s="80">
        <v>6</v>
      </c>
      <c r="C10" s="85">
        <v>75</v>
      </c>
      <c r="D10" s="85">
        <f t="shared" si="0"/>
        <v>450</v>
      </c>
      <c r="E10" s="85">
        <f t="shared" si="1"/>
        <v>450</v>
      </c>
      <c r="F10" t="s">
        <v>284</v>
      </c>
    </row>
    <row r="11" spans="1:6">
      <c r="A11" t="s">
        <v>291</v>
      </c>
      <c r="B11" s="80">
        <v>2</v>
      </c>
      <c r="C11" s="85">
        <v>150</v>
      </c>
      <c r="D11" s="85">
        <f t="shared" si="0"/>
        <v>300</v>
      </c>
      <c r="E11" s="85">
        <f t="shared" si="1"/>
        <v>300</v>
      </c>
      <c r="F11" t="s">
        <v>284</v>
      </c>
    </row>
    <row r="12" spans="1:6">
      <c r="A12" t="s">
        <v>292</v>
      </c>
      <c r="B12" s="80">
        <v>2</v>
      </c>
      <c r="C12" s="85">
        <v>10</v>
      </c>
      <c r="D12" s="85">
        <f t="shared" si="0"/>
        <v>20</v>
      </c>
      <c r="E12" s="85">
        <f t="shared" si="1"/>
        <v>20</v>
      </c>
      <c r="F12" t="s">
        <v>284</v>
      </c>
    </row>
    <row r="13" spans="1:6">
      <c r="A13" t="s">
        <v>293</v>
      </c>
      <c r="B13" s="80">
        <v>2</v>
      </c>
      <c r="C13" s="85">
        <v>25</v>
      </c>
      <c r="D13" s="85">
        <f t="shared" si="0"/>
        <v>50</v>
      </c>
      <c r="E13" s="85">
        <f t="shared" si="1"/>
        <v>50</v>
      </c>
      <c r="F13" t="s">
        <v>284</v>
      </c>
    </row>
    <row r="14" spans="1:6">
      <c r="A14" t="s">
        <v>294</v>
      </c>
      <c r="B14" s="80">
        <v>1</v>
      </c>
      <c r="C14" s="85">
        <v>75</v>
      </c>
      <c r="D14" s="85">
        <f t="shared" si="0"/>
        <v>75</v>
      </c>
      <c r="E14" s="85">
        <f t="shared" si="1"/>
        <v>75</v>
      </c>
      <c r="F14" t="s">
        <v>284</v>
      </c>
    </row>
    <row r="15" spans="1:6">
      <c r="A15" t="s">
        <v>295</v>
      </c>
      <c r="B15" s="80">
        <v>1</v>
      </c>
      <c r="C15" s="85">
        <v>50</v>
      </c>
      <c r="D15" s="85">
        <f t="shared" si="0"/>
        <v>50</v>
      </c>
      <c r="E15" s="85">
        <f t="shared" si="1"/>
        <v>50</v>
      </c>
      <c r="F15" t="s">
        <v>284</v>
      </c>
    </row>
    <row r="16" spans="1:6">
      <c r="A16" t="s">
        <v>296</v>
      </c>
      <c r="B16" s="80">
        <v>1</v>
      </c>
      <c r="C16" s="85">
        <v>2420</v>
      </c>
      <c r="D16" s="85">
        <f t="shared" si="0"/>
        <v>2420</v>
      </c>
      <c r="E16" s="85">
        <f>SUM(D16)*1.21</f>
        <v>2928.2</v>
      </c>
    </row>
    <row r="17" spans="1:6">
      <c r="A17" s="83" t="s">
        <v>297</v>
      </c>
      <c r="C17" s="85"/>
      <c r="D17" s="85"/>
      <c r="E17" s="85"/>
    </row>
    <row r="18" spans="1:6">
      <c r="A18" t="s">
        <v>298</v>
      </c>
      <c r="B18" s="80">
        <v>4</v>
      </c>
      <c r="C18" s="86">
        <v>200</v>
      </c>
      <c r="D18" s="85">
        <f>SUM(B18*C18)</f>
        <v>800</v>
      </c>
      <c r="E18" s="85">
        <f t="shared" ref="E18:E20" si="2">SUM(D18*1.21)</f>
        <v>968</v>
      </c>
      <c r="F18" t="s">
        <v>299</v>
      </c>
    </row>
    <row r="19" spans="1:6">
      <c r="A19" t="s">
        <v>300</v>
      </c>
      <c r="B19" s="80">
        <v>4</v>
      </c>
      <c r="C19" s="89">
        <v>50</v>
      </c>
      <c r="D19" s="85">
        <f>SUM(B19*C19)</f>
        <v>200</v>
      </c>
      <c r="E19" s="85">
        <f t="shared" si="2"/>
        <v>242</v>
      </c>
      <c r="F19" t="s">
        <v>299</v>
      </c>
    </row>
    <row r="20" spans="1:6">
      <c r="A20" t="s">
        <v>301</v>
      </c>
      <c r="B20" s="80">
        <v>1</v>
      </c>
      <c r="C20" s="89">
        <v>2500</v>
      </c>
      <c r="D20" s="85">
        <f t="shared" ref="D20:D25" si="3">SUM(B20*C20)</f>
        <v>2500</v>
      </c>
      <c r="E20" s="85">
        <f t="shared" si="2"/>
        <v>3025</v>
      </c>
      <c r="F20" t="s">
        <v>299</v>
      </c>
    </row>
    <row r="21" spans="1:6">
      <c r="A21" t="s">
        <v>302</v>
      </c>
      <c r="B21" s="80">
        <v>1</v>
      </c>
      <c r="C21" s="89">
        <v>3000</v>
      </c>
      <c r="D21" s="85">
        <f t="shared" si="3"/>
        <v>3000</v>
      </c>
      <c r="E21" s="85">
        <f>SUM(D21*1.21)</f>
        <v>3630</v>
      </c>
      <c r="F21" t="s">
        <v>299</v>
      </c>
    </row>
    <row r="22" spans="1:6">
      <c r="A22" t="s">
        <v>303</v>
      </c>
      <c r="B22" s="80">
        <v>1</v>
      </c>
      <c r="C22" s="86">
        <v>100</v>
      </c>
      <c r="D22" s="85">
        <f t="shared" si="3"/>
        <v>100</v>
      </c>
      <c r="E22" s="85">
        <f t="shared" ref="E22:E25" si="4">SUM(D22*1.21)</f>
        <v>121</v>
      </c>
      <c r="F22" t="s">
        <v>299</v>
      </c>
    </row>
    <row r="23" spans="1:6">
      <c r="A23" t="s">
        <v>304</v>
      </c>
      <c r="B23" s="80">
        <v>1</v>
      </c>
      <c r="C23" s="86">
        <v>150</v>
      </c>
      <c r="D23" s="85">
        <v>150</v>
      </c>
      <c r="E23" s="85">
        <f t="shared" si="4"/>
        <v>181.5</v>
      </c>
      <c r="F23" t="s">
        <v>299</v>
      </c>
    </row>
    <row r="24" spans="1:6">
      <c r="A24" t="s">
        <v>305</v>
      </c>
      <c r="B24" s="80">
        <v>1</v>
      </c>
      <c r="C24" s="86">
        <v>500</v>
      </c>
      <c r="D24" s="85">
        <f t="shared" si="3"/>
        <v>500</v>
      </c>
      <c r="E24" s="85">
        <f t="shared" si="4"/>
        <v>605</v>
      </c>
      <c r="F24" t="s">
        <v>299</v>
      </c>
    </row>
    <row r="25" spans="1:6">
      <c r="A25" t="s">
        <v>306</v>
      </c>
      <c r="B25" s="80">
        <v>1</v>
      </c>
      <c r="C25" s="86">
        <v>75</v>
      </c>
      <c r="D25" s="85">
        <f t="shared" si="3"/>
        <v>75</v>
      </c>
      <c r="E25" s="85">
        <f t="shared" si="4"/>
        <v>90.75</v>
      </c>
      <c r="F25" t="s">
        <v>299</v>
      </c>
    </row>
    <row r="26" spans="1:6">
      <c r="A26" s="83" t="s">
        <v>307</v>
      </c>
      <c r="C26" s="114"/>
      <c r="D26" s="85"/>
      <c r="E26" s="85"/>
    </row>
    <row r="27" spans="1:6">
      <c r="A27" s="88" t="s">
        <v>308</v>
      </c>
      <c r="B27" s="80">
        <v>139</v>
      </c>
      <c r="C27" s="114">
        <v>57.481999999999999</v>
      </c>
      <c r="D27" s="85">
        <f>SUM(B27*C27)</f>
        <v>7989.9979999999996</v>
      </c>
      <c r="E27" s="85">
        <f>SUM(D27*1.21)</f>
        <v>9667.8975799999989</v>
      </c>
      <c r="F27" t="s">
        <v>309</v>
      </c>
    </row>
    <row r="28" spans="1:6">
      <c r="A28" s="90" t="s">
        <v>310</v>
      </c>
      <c r="C28" s="114"/>
      <c r="D28" s="85"/>
      <c r="E28" s="85"/>
    </row>
    <row r="29" spans="1:6">
      <c r="A29" s="88" t="s">
        <v>311</v>
      </c>
      <c r="B29" s="80">
        <v>10</v>
      </c>
      <c r="C29" s="114">
        <v>24.792999999999999</v>
      </c>
      <c r="D29" s="85">
        <f t="shared" ref="D29:D32" si="5">SUM(B29*C29)</f>
        <v>247.93</v>
      </c>
      <c r="E29" s="85">
        <f t="shared" ref="E29:E32" si="6">SUM(D29*1.21)</f>
        <v>299.99529999999999</v>
      </c>
      <c r="F29" t="s">
        <v>309</v>
      </c>
    </row>
    <row r="30" spans="1:6">
      <c r="A30" s="90" t="s">
        <v>312</v>
      </c>
      <c r="C30" s="114"/>
      <c r="D30" s="85"/>
      <c r="E30" s="85"/>
    </row>
    <row r="31" spans="1:6">
      <c r="A31" s="88" t="s">
        <v>313</v>
      </c>
      <c r="B31" s="80">
        <v>1</v>
      </c>
      <c r="C31" s="114">
        <v>3000</v>
      </c>
      <c r="D31" s="85">
        <f t="shared" si="5"/>
        <v>3000</v>
      </c>
      <c r="E31" s="85">
        <f t="shared" si="6"/>
        <v>3630</v>
      </c>
      <c r="F31" t="s">
        <v>299</v>
      </c>
    </row>
    <row r="32" spans="1:6">
      <c r="A32" s="88" t="s">
        <v>314</v>
      </c>
      <c r="B32" s="80">
        <v>1</v>
      </c>
      <c r="C32" s="114">
        <v>3000</v>
      </c>
      <c r="D32" s="85">
        <f t="shared" si="5"/>
        <v>3000</v>
      </c>
      <c r="E32" s="85">
        <f t="shared" si="6"/>
        <v>3630</v>
      </c>
      <c r="F32" t="s">
        <v>299</v>
      </c>
    </row>
    <row r="33" spans="1:6">
      <c r="A33" s="88" t="s">
        <v>315</v>
      </c>
      <c r="B33" s="80">
        <v>1</v>
      </c>
      <c r="C33" s="114">
        <v>3200</v>
      </c>
      <c r="D33" s="85">
        <f>SUM(B33*C33)</f>
        <v>3200</v>
      </c>
      <c r="E33" s="85">
        <f>SUM(D33*1.21)</f>
        <v>3872</v>
      </c>
      <c r="F33" t="s">
        <v>299</v>
      </c>
    </row>
    <row r="34" spans="1:6">
      <c r="A34" s="90" t="s">
        <v>316</v>
      </c>
      <c r="C34" s="114"/>
      <c r="D34" s="85"/>
      <c r="E34" s="85"/>
    </row>
    <row r="35" spans="1:6">
      <c r="A35" s="115" t="s">
        <v>317</v>
      </c>
      <c r="B35" s="111">
        <v>4</v>
      </c>
      <c r="C35" s="81">
        <v>100</v>
      </c>
      <c r="D35" s="85">
        <f t="shared" ref="D35:D46" si="7">SUM(B35*C35)</f>
        <v>400</v>
      </c>
      <c r="E35" s="85">
        <v>400</v>
      </c>
      <c r="F35" t="s">
        <v>318</v>
      </c>
    </row>
    <row r="36" spans="1:6">
      <c r="A36" s="88" t="s">
        <v>319</v>
      </c>
      <c r="B36" s="111">
        <v>100</v>
      </c>
      <c r="C36" s="81">
        <v>20</v>
      </c>
      <c r="D36" s="85">
        <f t="shared" si="7"/>
        <v>2000</v>
      </c>
      <c r="E36" s="85"/>
    </row>
    <row r="37" spans="1:6">
      <c r="A37" s="88" t="s">
        <v>320</v>
      </c>
      <c r="B37" s="111">
        <v>4</v>
      </c>
      <c r="C37" s="81">
        <v>20</v>
      </c>
      <c r="D37" s="85">
        <v>80</v>
      </c>
      <c r="E37" s="85">
        <f t="shared" ref="E37" si="8">SUM(D37*1.21)</f>
        <v>96.8</v>
      </c>
      <c r="F37" t="s">
        <v>318</v>
      </c>
    </row>
    <row r="38" spans="1:6">
      <c r="A38" s="88" t="s">
        <v>321</v>
      </c>
      <c r="B38" s="111">
        <v>1</v>
      </c>
      <c r="C38" s="81">
        <v>225</v>
      </c>
      <c r="D38" s="85">
        <f t="shared" si="7"/>
        <v>225</v>
      </c>
      <c r="E38" s="85">
        <f>SUM(D38*1.21)</f>
        <v>272.25</v>
      </c>
      <c r="F38" t="s">
        <v>322</v>
      </c>
    </row>
    <row r="39" spans="1:6">
      <c r="A39" s="88" t="s">
        <v>323</v>
      </c>
      <c r="B39" s="111">
        <v>1</v>
      </c>
      <c r="C39" s="81">
        <v>225</v>
      </c>
      <c r="D39" s="85">
        <f t="shared" si="7"/>
        <v>225</v>
      </c>
      <c r="E39" s="85">
        <f>SUM(D39*1.21)</f>
        <v>272.25</v>
      </c>
      <c r="F39" t="s">
        <v>322</v>
      </c>
    </row>
    <row r="40" spans="1:6">
      <c r="A40" s="88" t="s">
        <v>324</v>
      </c>
      <c r="B40" s="111">
        <v>4</v>
      </c>
      <c r="C40" s="81">
        <v>500</v>
      </c>
      <c r="D40" s="85">
        <f t="shared" si="7"/>
        <v>2000</v>
      </c>
      <c r="E40" s="85">
        <f>SUM(D40*1.21)</f>
        <v>2420</v>
      </c>
      <c r="F40" t="s">
        <v>322</v>
      </c>
    </row>
    <row r="41" spans="1:6">
      <c r="A41" s="88" t="s">
        <v>325</v>
      </c>
      <c r="B41" s="111">
        <v>1</v>
      </c>
      <c r="C41" s="81">
        <v>200</v>
      </c>
      <c r="D41" s="85">
        <f t="shared" si="7"/>
        <v>200</v>
      </c>
      <c r="E41" s="85">
        <v>200</v>
      </c>
      <c r="F41" t="s">
        <v>318</v>
      </c>
    </row>
    <row r="42" spans="1:6">
      <c r="A42" s="88" t="s">
        <v>326</v>
      </c>
      <c r="B42" s="111">
        <v>1</v>
      </c>
      <c r="C42" s="81">
        <v>20</v>
      </c>
      <c r="D42" s="85">
        <f t="shared" si="7"/>
        <v>20</v>
      </c>
      <c r="E42" s="85">
        <v>20</v>
      </c>
      <c r="F42" t="s">
        <v>318</v>
      </c>
    </row>
    <row r="43" spans="1:6">
      <c r="A43" s="88" t="s">
        <v>327</v>
      </c>
      <c r="B43" s="111">
        <v>1</v>
      </c>
      <c r="C43" s="81">
        <v>10</v>
      </c>
      <c r="D43" s="85">
        <f t="shared" si="7"/>
        <v>10</v>
      </c>
      <c r="E43" s="85">
        <v>10</v>
      </c>
      <c r="F43" t="s">
        <v>318</v>
      </c>
    </row>
    <row r="44" spans="1:6">
      <c r="A44" s="88" t="s">
        <v>328</v>
      </c>
      <c r="B44" s="111">
        <v>1</v>
      </c>
      <c r="C44" s="81">
        <v>300</v>
      </c>
      <c r="D44" s="85">
        <f t="shared" si="7"/>
        <v>300</v>
      </c>
      <c r="E44" s="85">
        <v>300</v>
      </c>
      <c r="F44" t="s">
        <v>318</v>
      </c>
    </row>
    <row r="45" spans="1:6">
      <c r="A45" s="88" t="s">
        <v>329</v>
      </c>
      <c r="B45" s="111">
        <v>1</v>
      </c>
      <c r="C45" s="81">
        <v>400</v>
      </c>
      <c r="D45" s="85">
        <f t="shared" si="7"/>
        <v>400</v>
      </c>
      <c r="E45" s="85">
        <f>SUM(D45*1.21)</f>
        <v>484</v>
      </c>
      <c r="F45" t="s">
        <v>330</v>
      </c>
    </row>
    <row r="46" spans="1:6">
      <c r="A46" s="88" t="s">
        <v>331</v>
      </c>
      <c r="B46" s="111">
        <v>17</v>
      </c>
      <c r="C46" s="81">
        <v>15</v>
      </c>
      <c r="D46" s="85">
        <f t="shared" si="7"/>
        <v>255</v>
      </c>
      <c r="E46" s="85">
        <v>255</v>
      </c>
      <c r="F46" t="s">
        <v>318</v>
      </c>
    </row>
    <row r="47" spans="1:6">
      <c r="A47" s="88"/>
      <c r="C47" s="114"/>
      <c r="D47" s="116">
        <f>SUM(D4:D46)</f>
        <v>35652.928</v>
      </c>
      <c r="E47" s="116">
        <f>SUM(D47*1.21)</f>
        <v>43140.042880000001</v>
      </c>
    </row>
    <row r="48" spans="1:6">
      <c r="C48" s="108"/>
      <c r="D48" s="117" t="s">
        <v>276</v>
      </c>
      <c r="E48" s="117" t="s">
        <v>277</v>
      </c>
    </row>
    <row r="49" spans="2:5">
      <c r="C49" s="114"/>
      <c r="D49" s="118"/>
      <c r="E49" s="118"/>
    </row>
    <row r="50" spans="2:5">
      <c r="C50" s="119"/>
      <c r="D50" s="118"/>
      <c r="E50" s="118"/>
    </row>
    <row r="51" spans="2:5">
      <c r="C51" s="119"/>
    </row>
    <row r="52" spans="2:5">
      <c r="B52" s="120"/>
      <c r="C52" s="119"/>
    </row>
    <row r="53" spans="2:5">
      <c r="C53" s="119"/>
    </row>
    <row r="54" spans="2:5">
      <c r="C54" s="119"/>
    </row>
    <row r="55" spans="2:5">
      <c r="C55" s="119"/>
    </row>
    <row r="56" spans="2:5">
      <c r="C56" s="119"/>
    </row>
    <row r="57" spans="2:5">
      <c r="C57" s="119"/>
    </row>
    <row r="58" spans="2:5">
      <c r="C58" s="119"/>
    </row>
    <row r="59" spans="2:5">
      <c r="C59" s="119"/>
    </row>
    <row r="60" spans="2:5">
      <c r="C60" s="119"/>
    </row>
    <row r="61" spans="2:5">
      <c r="C61" s="119"/>
    </row>
    <row r="62" spans="2:5" ht="16.5" thickBot="1">
      <c r="C62" s="121"/>
    </row>
    <row r="63" spans="2:5" ht="15" thickTop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mers xmlns="fe5f401c-c6e8-4ab0-979c-7ffd3732f1c8" xsi:nil="true"/>
    <TaxCatchAll xmlns="fc54d795-4c03-4faf-bbbd-4dd36bba82c3" xsi:nil="true"/>
    <Datum xmlns="fe5f401c-c6e8-4ab0-979c-7ffd3732f1c8" xsi:nil="true"/>
    <Hyperlink xmlns="fe5f401c-c6e8-4ab0-979c-7ffd3732f1c8">
      <Url xsi:nil="true"/>
      <Description xsi:nil="true"/>
    </Hyperlink>
    <lcf76f155ced4ddcb4097134ff3c332f xmlns="fe5f401c-c6e8-4ab0-979c-7ffd3732f1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219858917CF4B9FA64BD8975E0F39" ma:contentTypeVersion="19" ma:contentTypeDescription="Een nieuw document maken." ma:contentTypeScope="" ma:versionID="b1450bc18e478ddc5ad0e7edb85e566e">
  <xsd:schema xmlns:xsd="http://www.w3.org/2001/XMLSchema" xmlns:xs="http://www.w3.org/2001/XMLSchema" xmlns:p="http://schemas.microsoft.com/office/2006/metadata/properties" xmlns:ns2="fc54d795-4c03-4faf-bbbd-4dd36bba82c3" xmlns:ns3="fe5f401c-c6e8-4ab0-979c-7ffd3732f1c8" targetNamespace="http://schemas.microsoft.com/office/2006/metadata/properties" ma:root="true" ma:fieldsID="14d9b2b4a9e66fa20a1fbb395167b6d5" ns2:_="" ns3:_="">
    <xsd:import namespace="fc54d795-4c03-4faf-bbbd-4dd36bba82c3"/>
    <xsd:import namespace="fe5f401c-c6e8-4ab0-979c-7ffd3732f1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ummers" minOccurs="0"/>
                <xsd:element ref="ns3:MediaServiceSearchProperties" minOccurs="0"/>
                <xsd:element ref="ns3:MediaServiceObjectDetectorVersions" minOccurs="0"/>
                <xsd:element ref="ns3:Datum" minOccurs="0"/>
                <xsd:element ref="ns3:MediaServiceBillingMetadata" minOccurs="0"/>
                <xsd:element ref="ns3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4d795-4c03-4faf-bbbd-4dd36bba82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42c298-9da2-4cb5-bc7b-83f4e6639dcc}" ma:internalName="TaxCatchAll" ma:showField="CatchAllData" ma:web="fc54d795-4c03-4faf-bbbd-4dd36bba8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401c-c6e8-4ab0-979c-7ffd3732f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7573e4-dcf2-418b-8cc9-0f8e9e515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ummers" ma:index="21" nillable="true" ma:displayName="nummers" ma:format="Dropdown" ma:internalName="nummers" ma:percentage="FALSE">
      <xsd:simpleType>
        <xsd:restriction base="dms:Number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6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11C91-85BE-4068-8685-1E5B52A55F5C}">
  <ds:schemaRefs>
    <ds:schemaRef ds:uri="http://schemas.microsoft.com/office/2006/metadata/properties"/>
    <ds:schemaRef ds:uri="http://schemas.microsoft.com/office/infopath/2007/PartnerControls"/>
    <ds:schemaRef ds:uri="fe5f401c-c6e8-4ab0-979c-7ffd3732f1c8"/>
    <ds:schemaRef ds:uri="fc54d795-4c03-4faf-bbbd-4dd36bba82c3"/>
  </ds:schemaRefs>
</ds:datastoreItem>
</file>

<file path=customXml/itemProps2.xml><?xml version="1.0" encoding="utf-8"?>
<ds:datastoreItem xmlns:ds="http://schemas.openxmlformats.org/officeDocument/2006/customXml" ds:itemID="{DAB44C89-24BE-4B27-AFE5-BEFF692EE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61E72-72DC-4973-9595-0C529A1D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54d795-4c03-4faf-bbbd-4dd36bba82c3"/>
    <ds:schemaRef ds:uri="fe5f401c-c6e8-4ab0-979c-7ffd3732f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Objectenoverzicht per juli 2025</vt:lpstr>
      <vt:lpstr>Brouwersgracht 251 opstal</vt:lpstr>
      <vt:lpstr>Brouwersgracht 251 inventaris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Rebergen</dc:creator>
  <cp:lastModifiedBy>Stefanie Rebergen</cp:lastModifiedBy>
  <dcterms:created xsi:type="dcterms:W3CDTF">2025-06-20T07:38:13Z</dcterms:created>
  <dcterms:modified xsi:type="dcterms:W3CDTF">2025-07-15T09:55:53Z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0x010100B8E219858917CF4B9FA64BD8975E0F39</vt:lpwstr>
  </property>
  <property fmtid="{D5CDD505-2E9C-101B-9397-08002B2CF9AE}" pid="3" name="MediaServiceImageTags">
    <vt:lpwstr/>
  </property>
</Properties>
</file>