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R:\Public polis en sluiting\Sluiting\PVE\2025\"/>
    </mc:Choice>
  </mc:AlternateContent>
  <xr:revisionPtr revIDLastSave="0" documentId="8_{BB28C569-FDBC-4165-A36F-38A7C83D600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Onderwijs" sheetId="2" r:id="rId1"/>
    <sheet name="Eigendommen" sheetId="1" r:id="rId2"/>
  </sheets>
  <definedNames>
    <definedName name="_xlnm._FilterDatabase" localSheetId="1" hidden="1">Eigendommen!$A$1:$M$87</definedName>
    <definedName name="_xlnm._FilterDatabase" localSheetId="0" hidden="1">Onderwijs!$A$1:$M$49</definedName>
    <definedName name="_xlnm.Print_Area" localSheetId="1">Eigendommen!$D$1:$S$95</definedName>
    <definedName name="_xlnm.Print_Area" localSheetId="0">Onderwijs!$D$1:$S$53</definedName>
    <definedName name="_xlnm.Print_Titles" localSheetId="1">Eigendommen!$1:$4</definedName>
    <definedName name="_xlnm.Print_Titles" localSheetId="0">Onderwijs!$1:$4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86" i="1" l="1"/>
  <c r="S48" i="1"/>
  <c r="S50" i="1"/>
  <c r="S8" i="1"/>
  <c r="S21" i="1"/>
  <c r="S75" i="1"/>
  <c r="S82" i="1"/>
  <c r="R23" i="1"/>
  <c r="R24" i="1"/>
  <c r="R25" i="1"/>
  <c r="R35" i="1"/>
  <c r="R49" i="1"/>
  <c r="R50" i="1"/>
  <c r="R26" i="1"/>
  <c r="R7" i="1"/>
  <c r="R8" i="1"/>
  <c r="R10" i="1"/>
  <c r="R13" i="1"/>
  <c r="R11" i="1"/>
  <c r="R12" i="1"/>
  <c r="R30" i="1"/>
  <c r="R31" i="1"/>
  <c r="R47" i="1"/>
  <c r="R83" i="1"/>
  <c r="R5" i="1"/>
  <c r="R57" i="1"/>
  <c r="R54" i="1"/>
  <c r="R55" i="1"/>
  <c r="R76" i="1"/>
  <c r="R86" i="1"/>
  <c r="R52" i="1"/>
  <c r="R29" i="1"/>
  <c r="R61" i="1"/>
  <c r="R59" i="1"/>
  <c r="R28" i="1"/>
  <c r="R69" i="1"/>
  <c r="R37" i="1"/>
  <c r="R60" i="1"/>
  <c r="R42" i="1"/>
  <c r="R38" i="1"/>
  <c r="R16" i="1"/>
  <c r="R27" i="1"/>
  <c r="R78" i="1"/>
  <c r="R21" i="1"/>
  <c r="R84" i="1"/>
  <c r="R41" i="1"/>
  <c r="R63" i="1"/>
  <c r="R45" i="1"/>
  <c r="R64" i="1"/>
  <c r="R65" i="1"/>
  <c r="R66" i="1"/>
  <c r="R80" i="1"/>
  <c r="R43" i="1"/>
  <c r="R44" i="1"/>
  <c r="R75" i="1"/>
  <c r="R33" i="1"/>
  <c r="R34" i="1"/>
  <c r="R74" i="1"/>
  <c r="R82" i="1"/>
  <c r="R68" i="1"/>
  <c r="R46" i="1"/>
  <c r="R6" i="1"/>
  <c r="R51" i="1"/>
  <c r="R18" i="1"/>
  <c r="R22" i="1"/>
  <c r="Q55" i="1"/>
  <c r="S55" i="1" s="1"/>
  <c r="M55" i="1"/>
  <c r="L55" i="1"/>
  <c r="Q54" i="1"/>
  <c r="S54" i="1" s="1"/>
  <c r="M54" i="1"/>
  <c r="L54" i="1"/>
  <c r="Q57" i="1"/>
  <c r="S57" i="1" s="1"/>
  <c r="M57" i="1"/>
  <c r="L57" i="1"/>
  <c r="Q27" i="1"/>
  <c r="S27" i="1" s="1"/>
  <c r="M27" i="1"/>
  <c r="L27" i="1"/>
  <c r="Q29" i="1"/>
  <c r="S29" i="1" s="1"/>
  <c r="M29" i="1"/>
  <c r="L29" i="1"/>
  <c r="Q47" i="1"/>
  <c r="S47" i="1" s="1"/>
  <c r="M47" i="1"/>
  <c r="L47" i="1"/>
  <c r="Q18" i="1"/>
  <c r="S18" i="1" s="1"/>
  <c r="Q6" i="1"/>
  <c r="S6" i="1" s="1"/>
  <c r="M6" i="1"/>
  <c r="L6" i="1"/>
  <c r="R11" i="2"/>
  <c r="Q25" i="1"/>
  <c r="S25" i="1" s="1"/>
  <c r="M25" i="1"/>
  <c r="L25" i="1"/>
  <c r="Q35" i="1"/>
  <c r="S35" i="1" s="1"/>
  <c r="M35" i="1"/>
  <c r="L35" i="1"/>
  <c r="Q5" i="1"/>
  <c r="S5" i="1" s="1"/>
  <c r="M5" i="1"/>
  <c r="L5" i="1"/>
  <c r="Q69" i="1"/>
  <c r="S69" i="1" s="1"/>
  <c r="M69" i="1"/>
  <c r="L69" i="1"/>
  <c r="Q68" i="1"/>
  <c r="S68" i="1" s="1"/>
  <c r="M68" i="1"/>
  <c r="L68" i="1"/>
  <c r="Q61" i="1"/>
  <c r="S61" i="1" s="1"/>
  <c r="M61" i="1"/>
  <c r="L61" i="1"/>
  <c r="Q74" i="1"/>
  <c r="S74" i="1" s="1"/>
  <c r="M74" i="1"/>
  <c r="L74" i="1"/>
  <c r="Q75" i="1"/>
  <c r="M75" i="1"/>
  <c r="L75" i="1"/>
  <c r="Q83" i="1"/>
  <c r="S83" i="1" s="1"/>
  <c r="M83" i="1"/>
  <c r="L83" i="1"/>
  <c r="Q12" i="1"/>
  <c r="S12" i="1" s="1"/>
  <c r="M12" i="1"/>
  <c r="L12" i="1"/>
  <c r="L11" i="1"/>
  <c r="M11" i="1"/>
  <c r="Q11" i="1"/>
  <c r="S11" i="1" s="1"/>
  <c r="Q10" i="1"/>
  <c r="S10" i="1" s="1"/>
  <c r="M10" i="1"/>
  <c r="L10" i="1"/>
  <c r="Q8" i="1"/>
  <c r="M8" i="1"/>
  <c r="L8" i="1"/>
  <c r="Q7" i="1"/>
  <c r="S7" i="1" s="1"/>
  <c r="M7" i="1"/>
  <c r="L7" i="1"/>
  <c r="Q13" i="1"/>
  <c r="S13" i="1" s="1"/>
  <c r="M13" i="1"/>
  <c r="L13" i="1"/>
  <c r="Q66" i="1"/>
  <c r="S66" i="1" s="1"/>
  <c r="M66" i="1"/>
  <c r="L66" i="1"/>
  <c r="Q65" i="1"/>
  <c r="S65" i="1" s="1"/>
  <c r="M65" i="1"/>
  <c r="L65" i="1"/>
  <c r="Q64" i="1"/>
  <c r="S64" i="1" s="1"/>
  <c r="M64" i="1"/>
  <c r="L64" i="1"/>
  <c r="Q63" i="1"/>
  <c r="S63" i="1" s="1"/>
  <c r="M63" i="1"/>
  <c r="L63" i="1"/>
  <c r="Q60" i="1"/>
  <c r="S60" i="1" s="1"/>
  <c r="M60" i="1"/>
  <c r="L60" i="1"/>
  <c r="Q34" i="1"/>
  <c r="S34" i="1" s="1"/>
  <c r="M34" i="1"/>
  <c r="L34" i="1"/>
  <c r="Q33" i="1"/>
  <c r="S33" i="1" s="1"/>
  <c r="M33" i="1"/>
  <c r="L33" i="1"/>
  <c r="Q31" i="1"/>
  <c r="S31" i="1" s="1"/>
  <c r="M31" i="1"/>
  <c r="L31" i="1"/>
  <c r="Q30" i="1"/>
  <c r="S30" i="1" s="1"/>
  <c r="M30" i="1"/>
  <c r="L30" i="1"/>
  <c r="Q59" i="1"/>
  <c r="S59" i="1" s="1"/>
  <c r="M59" i="1"/>
  <c r="L59" i="1"/>
  <c r="Q23" i="1"/>
  <c r="S23" i="1" s="1"/>
  <c r="M23" i="1"/>
  <c r="L23" i="1"/>
  <c r="Q22" i="1"/>
  <c r="S22" i="1" s="1"/>
  <c r="M22" i="1"/>
  <c r="L22" i="1"/>
  <c r="Q44" i="1"/>
  <c r="S44" i="1" s="1"/>
  <c r="M44" i="1"/>
  <c r="L44" i="1"/>
  <c r="Q43" i="1"/>
  <c r="S43" i="1" s="1"/>
  <c r="M43" i="1"/>
  <c r="L43" i="1"/>
  <c r="Q41" i="1"/>
  <c r="S41" i="1" s="1"/>
  <c r="M41" i="1"/>
  <c r="L41" i="1"/>
  <c r="Q42" i="1"/>
  <c r="S42" i="1" s="1"/>
  <c r="M42" i="1"/>
  <c r="L42" i="1"/>
  <c r="Q11" i="2"/>
  <c r="S11" i="2" s="1"/>
  <c r="S30" i="2"/>
  <c r="Q38" i="1"/>
  <c r="S38" i="1" s="1"/>
  <c r="M38" i="1"/>
  <c r="L38" i="1"/>
  <c r="Q21" i="1"/>
  <c r="M21" i="1"/>
  <c r="L21" i="1"/>
  <c r="Q46" i="1"/>
  <c r="S46" i="1" s="1"/>
  <c r="M46" i="1"/>
  <c r="L46" i="1"/>
  <c r="Q45" i="1"/>
  <c r="S45" i="1" s="1"/>
  <c r="M45" i="1"/>
  <c r="L45" i="1"/>
  <c r="Q16" i="1"/>
  <c r="S16" i="1" s="1"/>
  <c r="M16" i="1"/>
  <c r="L16" i="1"/>
  <c r="Q80" i="1"/>
  <c r="S80" i="1" s="1"/>
  <c r="M80" i="1"/>
  <c r="L80" i="1"/>
  <c r="Q82" i="1"/>
  <c r="M82" i="1"/>
  <c r="L82" i="1"/>
  <c r="Q78" i="1"/>
  <c r="S78" i="1" s="1"/>
  <c r="M78" i="1"/>
  <c r="L78" i="1"/>
  <c r="Q84" i="1"/>
  <c r="S84" i="1" s="1"/>
  <c r="M84" i="1"/>
  <c r="L84" i="1"/>
  <c r="Q48" i="1"/>
  <c r="P48" i="1"/>
  <c r="R48" i="1" s="1"/>
  <c r="M48" i="1"/>
  <c r="L48" i="1"/>
  <c r="Q53" i="1"/>
  <c r="S53" i="1" s="1"/>
  <c r="P53" i="1"/>
  <c r="R53" i="1" s="1"/>
  <c r="M53" i="1"/>
  <c r="L53" i="1"/>
  <c r="P50" i="1"/>
  <c r="M50" i="1"/>
  <c r="L50" i="1"/>
  <c r="Q77" i="1"/>
  <c r="S77" i="1" s="1"/>
  <c r="P77" i="1"/>
  <c r="R77" i="1" s="1"/>
  <c r="M77" i="1"/>
  <c r="L77" i="1"/>
  <c r="Q76" i="1"/>
  <c r="S76" i="1" s="1"/>
  <c r="M76" i="1"/>
  <c r="L76" i="1"/>
  <c r="Q51" i="1"/>
  <c r="S51" i="1" s="1"/>
  <c r="M51" i="1"/>
  <c r="L51" i="1"/>
  <c r="R41" i="2"/>
  <c r="R43" i="2"/>
  <c r="R39" i="2"/>
  <c r="R35" i="2"/>
  <c r="R19" i="2"/>
  <c r="R17" i="2"/>
  <c r="R31" i="2"/>
  <c r="R25" i="2"/>
  <c r="R33" i="2"/>
  <c r="R48" i="2"/>
  <c r="R45" i="2"/>
  <c r="R9" i="2"/>
  <c r="R29" i="2"/>
  <c r="R7" i="2"/>
  <c r="R37" i="2"/>
  <c r="R27" i="2"/>
  <c r="R12" i="2"/>
  <c r="R21" i="2"/>
  <c r="R23" i="2"/>
  <c r="R5" i="2"/>
  <c r="R16" i="2"/>
  <c r="Q37" i="2"/>
  <c r="S37" i="2" s="1"/>
  <c r="M37" i="2"/>
  <c r="L37" i="2"/>
  <c r="Q17" i="2"/>
  <c r="S17" i="2" s="1"/>
  <c r="M17" i="2"/>
  <c r="L17" i="2"/>
  <c r="Q9" i="2"/>
  <c r="S9" i="2" s="1"/>
  <c r="M9" i="2"/>
  <c r="L9" i="2"/>
  <c r="Q39" i="2"/>
  <c r="S39" i="2" s="1"/>
  <c r="M39" i="2"/>
  <c r="L39" i="2"/>
  <c r="Q41" i="2"/>
  <c r="S41" i="2" s="1"/>
  <c r="M41" i="2"/>
  <c r="L41" i="2"/>
  <c r="Q12" i="2"/>
  <c r="S12" i="2" s="1"/>
  <c r="M12" i="2"/>
  <c r="L12" i="2"/>
  <c r="Q31" i="2"/>
  <c r="S31" i="2" s="1"/>
  <c r="M31" i="2"/>
  <c r="L31" i="2"/>
  <c r="Q23" i="2"/>
  <c r="S23" i="2" s="1"/>
  <c r="M23" i="2"/>
  <c r="L23" i="2"/>
  <c r="Q25" i="2"/>
  <c r="S25" i="2" s="1"/>
  <c r="M25" i="2"/>
  <c r="L25" i="2"/>
  <c r="Q33" i="2"/>
  <c r="S33" i="2" s="1"/>
  <c r="M33" i="2"/>
  <c r="L33" i="2"/>
  <c r="Q7" i="2" l="1"/>
  <c r="S7" i="2" s="1"/>
  <c r="M7" i="2"/>
  <c r="L7" i="2"/>
  <c r="Q19" i="2"/>
  <c r="S19" i="2" s="1"/>
  <c r="M19" i="2"/>
  <c r="L19" i="2"/>
  <c r="Q35" i="2"/>
  <c r="S35" i="2" s="1"/>
  <c r="M35" i="2"/>
  <c r="L35" i="2"/>
  <c r="Q21" i="2"/>
  <c r="S21" i="2" s="1"/>
  <c r="M21" i="2"/>
  <c r="L21" i="2"/>
  <c r="Q27" i="2"/>
  <c r="S27" i="2" s="1"/>
  <c r="M27" i="2"/>
  <c r="L27" i="2"/>
  <c r="Q48" i="2"/>
  <c r="S48" i="2" s="1"/>
  <c r="M48" i="2"/>
  <c r="L48" i="2"/>
  <c r="Q45" i="2"/>
  <c r="S45" i="2" s="1"/>
  <c r="M45" i="2"/>
  <c r="L45" i="2"/>
  <c r="Q43" i="2"/>
  <c r="S43" i="2" s="1"/>
  <c r="M43" i="2"/>
  <c r="L43" i="2"/>
  <c r="Q49" i="1" l="1"/>
  <c r="S49" i="1" s="1"/>
  <c r="M49" i="1"/>
  <c r="L49" i="1"/>
  <c r="Q16" i="2"/>
  <c r="S16" i="2" s="1"/>
  <c r="M16" i="2"/>
  <c r="L16" i="2"/>
  <c r="Q5" i="2"/>
  <c r="Q37" i="1"/>
  <c r="S37" i="1" s="1"/>
  <c r="M37" i="1"/>
  <c r="L37" i="1"/>
  <c r="Q24" i="1"/>
  <c r="S24" i="1" s="1"/>
  <c r="M24" i="1"/>
  <c r="L24" i="1"/>
  <c r="Q28" i="1"/>
  <c r="S28" i="1" s="1"/>
  <c r="M28" i="1"/>
  <c r="L28" i="1"/>
  <c r="Q26" i="1"/>
  <c r="S26" i="1" s="1"/>
  <c r="M26" i="1"/>
  <c r="L26" i="1"/>
  <c r="Q52" i="1"/>
  <c r="S52" i="1" s="1"/>
  <c r="M52" i="1"/>
  <c r="L52" i="1"/>
  <c r="P14" i="2"/>
  <c r="R14" i="2" s="1"/>
  <c r="Q14" i="2"/>
  <c r="S14" i="2" s="1"/>
  <c r="P15" i="2"/>
  <c r="R15" i="2" s="1"/>
  <c r="Q15" i="2"/>
  <c r="S15" i="2" s="1"/>
  <c r="P42" i="2"/>
  <c r="R42" i="2" s="1"/>
  <c r="Q42" i="2"/>
  <c r="S42" i="2" s="1"/>
  <c r="P44" i="2"/>
  <c r="R44" i="2" s="1"/>
  <c r="Q44" i="2"/>
  <c r="S44" i="2" s="1"/>
  <c r="P40" i="2"/>
  <c r="R40" i="2" s="1"/>
  <c r="Q40" i="2"/>
  <c r="S40" i="2" s="1"/>
  <c r="P36" i="2"/>
  <c r="R36" i="2" s="1"/>
  <c r="Q36" i="2"/>
  <c r="S36" i="2" s="1"/>
  <c r="P20" i="2"/>
  <c r="R20" i="2" s="1"/>
  <c r="Q20" i="2"/>
  <c r="S20" i="2" s="1"/>
  <c r="P18" i="2"/>
  <c r="R18" i="2" s="1"/>
  <c r="Q18" i="2"/>
  <c r="S18" i="2" s="1"/>
  <c r="P32" i="2"/>
  <c r="R32" i="2" s="1"/>
  <c r="Q32" i="2"/>
  <c r="S32" i="2" s="1"/>
  <c r="P26" i="2"/>
  <c r="R26" i="2" s="1"/>
  <c r="Q26" i="2"/>
  <c r="S26" i="2" s="1"/>
  <c r="P34" i="2"/>
  <c r="R34" i="2" s="1"/>
  <c r="Q34" i="2"/>
  <c r="S34" i="2" s="1"/>
  <c r="P47" i="2"/>
  <c r="R47" i="2" s="1"/>
  <c r="Q47" i="2"/>
  <c r="S47" i="2" s="1"/>
  <c r="P46" i="2"/>
  <c r="R46" i="2" s="1"/>
  <c r="Q46" i="2"/>
  <c r="S46" i="2" s="1"/>
  <c r="P10" i="2"/>
  <c r="R10" i="2" s="1"/>
  <c r="Q10" i="2"/>
  <c r="S10" i="2" s="1"/>
  <c r="Q29" i="2"/>
  <c r="S29" i="2" s="1"/>
  <c r="P8" i="2"/>
  <c r="R8" i="2" s="1"/>
  <c r="Q8" i="2"/>
  <c r="S8" i="2" s="1"/>
  <c r="P38" i="2"/>
  <c r="R38" i="2" s="1"/>
  <c r="Q38" i="2"/>
  <c r="S38" i="2" s="1"/>
  <c r="P28" i="2"/>
  <c r="R28" i="2" s="1"/>
  <c r="Q28" i="2"/>
  <c r="S28" i="2" s="1"/>
  <c r="P13" i="2"/>
  <c r="R13" i="2" s="1"/>
  <c r="Q13" i="2"/>
  <c r="S13" i="2" s="1"/>
  <c r="P22" i="2"/>
  <c r="R22" i="2" s="1"/>
  <c r="Q22" i="2"/>
  <c r="S22" i="2" s="1"/>
  <c r="P6" i="2"/>
  <c r="Q6" i="2"/>
  <c r="S6" i="2" s="1"/>
  <c r="P24" i="2"/>
  <c r="R24" i="2" s="1"/>
  <c r="Q24" i="2"/>
  <c r="S24" i="2" s="1"/>
  <c r="Q20" i="1"/>
  <c r="S20" i="1" s="1"/>
  <c r="P20" i="1"/>
  <c r="R20" i="1" s="1"/>
  <c r="Q19" i="1"/>
  <c r="S19" i="1" s="1"/>
  <c r="P19" i="1"/>
  <c r="R19" i="1" s="1"/>
  <c r="Q56" i="1"/>
  <c r="S56" i="1" s="1"/>
  <c r="Q79" i="1"/>
  <c r="S79" i="1" s="1"/>
  <c r="Q62" i="1"/>
  <c r="S62" i="1" s="1"/>
  <c r="Q81" i="1"/>
  <c r="S81" i="1" s="1"/>
  <c r="Q36" i="1"/>
  <c r="S36" i="1" s="1"/>
  <c r="Q32" i="1"/>
  <c r="S32" i="1" s="1"/>
  <c r="Q70" i="1"/>
  <c r="S70" i="1" s="1"/>
  <c r="Q71" i="1"/>
  <c r="S71" i="1" s="1"/>
  <c r="Q72" i="1"/>
  <c r="S72" i="1" s="1"/>
  <c r="Q73" i="1"/>
  <c r="S73" i="1" s="1"/>
  <c r="Q17" i="1"/>
  <c r="S17" i="1" s="1"/>
  <c r="Q58" i="1"/>
  <c r="S58" i="1" s="1"/>
  <c r="Q39" i="1"/>
  <c r="S39" i="1" s="1"/>
  <c r="Q40" i="1"/>
  <c r="S40" i="1" s="1"/>
  <c r="Q15" i="1"/>
  <c r="S15" i="1" s="1"/>
  <c r="Q9" i="1"/>
  <c r="S9" i="1" s="1"/>
  <c r="Q67" i="1"/>
  <c r="S67" i="1" s="1"/>
  <c r="Q14" i="1"/>
  <c r="S14" i="1" s="1"/>
  <c r="P56" i="1"/>
  <c r="R56" i="1" s="1"/>
  <c r="P79" i="1"/>
  <c r="R79" i="1" s="1"/>
  <c r="P62" i="1"/>
  <c r="R62" i="1" s="1"/>
  <c r="P81" i="1"/>
  <c r="R81" i="1" s="1"/>
  <c r="P36" i="1"/>
  <c r="R36" i="1" s="1"/>
  <c r="P32" i="1"/>
  <c r="R32" i="1" s="1"/>
  <c r="P70" i="1"/>
  <c r="R70" i="1" s="1"/>
  <c r="P71" i="1"/>
  <c r="R71" i="1" s="1"/>
  <c r="P72" i="1"/>
  <c r="R72" i="1" s="1"/>
  <c r="P73" i="1"/>
  <c r="R73" i="1" s="1"/>
  <c r="P17" i="1"/>
  <c r="R17" i="1" s="1"/>
  <c r="P58" i="1"/>
  <c r="R58" i="1" s="1"/>
  <c r="P39" i="1"/>
  <c r="R39" i="1" s="1"/>
  <c r="P40" i="1"/>
  <c r="R40" i="1" s="1"/>
  <c r="P15" i="1"/>
  <c r="R15" i="1" s="1"/>
  <c r="P9" i="1"/>
  <c r="R9" i="1" s="1"/>
  <c r="P67" i="1"/>
  <c r="R67" i="1" s="1"/>
  <c r="P14" i="1"/>
  <c r="R14" i="1" s="1"/>
  <c r="O49" i="2"/>
  <c r="N49" i="2"/>
  <c r="M67" i="1"/>
  <c r="L67" i="1"/>
  <c r="M9" i="1"/>
  <c r="L9" i="1"/>
  <c r="M15" i="1"/>
  <c r="L15" i="1"/>
  <c r="S5" i="2" l="1"/>
  <c r="S49" i="2" s="1"/>
  <c r="Q49" i="2"/>
  <c r="R6" i="2"/>
  <c r="R49" i="2" s="1"/>
  <c r="P49" i="2"/>
  <c r="O51" i="2"/>
  <c r="L39" i="1"/>
  <c r="L17" i="1"/>
  <c r="M39" i="1"/>
  <c r="M17" i="1"/>
  <c r="L85" i="1"/>
  <c r="N85" i="1" s="1"/>
  <c r="M85" i="1"/>
  <c r="O85" i="1" s="1"/>
  <c r="S51" i="2" l="1"/>
  <c r="Q51" i="2"/>
  <c r="Q85" i="1"/>
  <c r="O87" i="1"/>
  <c r="P85" i="1"/>
  <c r="N87" i="1"/>
  <c r="R85" i="1" l="1"/>
  <c r="R87" i="1" s="1"/>
  <c r="Q87" i="1"/>
  <c r="S85" i="1"/>
  <c r="S87" i="1" s="1"/>
  <c r="O89" i="1"/>
  <c r="P87" i="1"/>
  <c r="Q89" i="1" s="1"/>
  <c r="M44" i="2"/>
  <c r="M40" i="2"/>
  <c r="M36" i="2"/>
  <c r="M20" i="2"/>
  <c r="M18" i="2"/>
  <c r="M32" i="2"/>
  <c r="M34" i="2"/>
  <c r="M46" i="2"/>
  <c r="M10" i="2"/>
  <c r="M8" i="2"/>
  <c r="M38" i="2"/>
  <c r="M28" i="2"/>
  <c r="M13" i="2"/>
  <c r="S89" i="1" l="1"/>
  <c r="L47" i="2"/>
  <c r="M47" i="2"/>
  <c r="L13" i="2"/>
  <c r="L28" i="2"/>
  <c r="L38" i="2"/>
  <c r="L8" i="2"/>
  <c r="L10" i="2"/>
  <c r="L46" i="2"/>
  <c r="L34" i="2"/>
  <c r="L32" i="2"/>
  <c r="L18" i="2"/>
  <c r="L20" i="2"/>
  <c r="L36" i="2"/>
  <c r="L40" i="2"/>
  <c r="L44" i="2"/>
  <c r="L58" i="1"/>
  <c r="M58" i="1"/>
  <c r="L56" i="1" l="1"/>
  <c r="M56" i="1"/>
  <c r="L42" i="2" l="1"/>
  <c r="L26" i="2"/>
  <c r="L22" i="2"/>
  <c r="L6" i="2"/>
  <c r="L24" i="2"/>
  <c r="L15" i="2"/>
  <c r="L14" i="2"/>
  <c r="L79" i="1"/>
  <c r="M79" i="1"/>
  <c r="L29" i="2" l="1"/>
  <c r="M29" i="2"/>
  <c r="L49" i="2" l="1"/>
  <c r="L40" i="1"/>
  <c r="L62" i="1"/>
  <c r="L81" i="1"/>
  <c r="L36" i="1"/>
  <c r="L32" i="1"/>
  <c r="L70" i="1"/>
  <c r="L71" i="1"/>
  <c r="L72" i="1"/>
  <c r="L73" i="1"/>
  <c r="M40" i="1" l="1"/>
  <c r="L87" i="1" l="1"/>
  <c r="M24" i="2"/>
  <c r="M6" i="2"/>
  <c r="M22" i="2"/>
  <c r="M26" i="2"/>
  <c r="M42" i="2"/>
  <c r="M15" i="2"/>
  <c r="M62" i="1"/>
  <c r="M81" i="1"/>
  <c r="M36" i="1"/>
  <c r="M32" i="1"/>
  <c r="M70" i="1"/>
  <c r="M71" i="1"/>
  <c r="M72" i="1"/>
  <c r="M73" i="1"/>
  <c r="C81" i="1"/>
  <c r="C42" i="2"/>
  <c r="M87" i="1" l="1"/>
  <c r="M89" i="1" s="1"/>
  <c r="M14" i="2" l="1"/>
  <c r="M49" i="2" s="1"/>
  <c r="M5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Petra Cornelisse</author>
  </authors>
  <commentList>
    <comment ref="I18" authorId="0" shapeId="0" xr:uid="{0D489178-E16E-42E9-A1D4-093958810021}">
      <text>
        <r>
          <rPr>
            <sz val="9"/>
            <color indexed="81"/>
            <rFont val="Tahoma"/>
            <family val="2"/>
          </rPr>
          <t>incl.fundering excl.BTW</t>
        </r>
      </text>
    </comment>
    <comment ref="I19" authorId="0" shapeId="0" xr:uid="{35DFCCD6-2C32-4D07-BF5D-BA091A15EEC7}">
      <text>
        <r>
          <rPr>
            <sz val="9"/>
            <color indexed="81"/>
            <rFont val="Tahoma"/>
            <family val="2"/>
          </rPr>
          <t>excl.BTW</t>
        </r>
      </text>
    </comment>
    <comment ref="I20" authorId="0" shapeId="0" xr:uid="{302A03FC-61A0-4A31-BA36-03E8D2A554AF}">
      <text>
        <r>
          <rPr>
            <sz val="9"/>
            <color indexed="81"/>
            <rFont val="Tahoma"/>
            <family val="2"/>
          </rPr>
          <t>excl.BTW</t>
        </r>
      </text>
    </comment>
  </commentList>
</comments>
</file>

<file path=xl/sharedStrings.xml><?xml version="1.0" encoding="utf-8"?>
<sst xmlns="http://schemas.openxmlformats.org/spreadsheetml/2006/main" count="1131" uniqueCount="361">
  <si>
    <t>Inventaris</t>
  </si>
  <si>
    <t>Dorresteinweg ong.</t>
  </si>
  <si>
    <t>Gemeentehuis</t>
  </si>
  <si>
    <t>Tribune Bosstraat Oost</t>
  </si>
  <si>
    <t>Smitsweg 44</t>
  </si>
  <si>
    <t>Duinweg 21</t>
  </si>
  <si>
    <t>Talmalaan 42</t>
  </si>
  <si>
    <t>Driehoeksweg 18A</t>
  </si>
  <si>
    <t>Toren Kerkebuurt</t>
  </si>
  <si>
    <t>Koppenlaan 9</t>
  </si>
  <si>
    <t>Lange Brinkweg 71</t>
  </si>
  <si>
    <t>Inboedel Veldweg</t>
  </si>
  <si>
    <t>001</t>
  </si>
  <si>
    <t>01</t>
  </si>
  <si>
    <t>002</t>
  </si>
  <si>
    <t>02</t>
  </si>
  <si>
    <t>006</t>
  </si>
  <si>
    <t>011</t>
  </si>
  <si>
    <t>014</t>
  </si>
  <si>
    <t>015</t>
  </si>
  <si>
    <t>016</t>
  </si>
  <si>
    <t>017</t>
  </si>
  <si>
    <t>019</t>
  </si>
  <si>
    <t>024</t>
  </si>
  <si>
    <t>025</t>
  </si>
  <si>
    <t>026</t>
  </si>
  <si>
    <t>027</t>
  </si>
  <si>
    <t>028</t>
  </si>
  <si>
    <t>029</t>
  </si>
  <si>
    <t>030</t>
  </si>
  <si>
    <t>040</t>
  </si>
  <si>
    <t>041</t>
  </si>
  <si>
    <t>042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</si>
  <si>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</si>
  <si>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</si>
  <si>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</si>
  <si>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</si>
  <si>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</si>
  <si>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</si>
  <si>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</si>
  <si>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</si>
  <si>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</si>
  <si>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056</t>
  </si>
  <si>
    <t>061</t>
  </si>
  <si>
    <t>062</t>
  </si>
  <si>
    <t>067</t>
  </si>
  <si>
    <t>068</t>
  </si>
  <si>
    <t>078</t>
  </si>
  <si>
    <t>079</t>
  </si>
  <si>
    <t>080</t>
  </si>
  <si>
    <t>081</t>
  </si>
  <si>
    <t>083</t>
  </si>
  <si>
    <t>084</t>
  </si>
  <si>
    <t>086</t>
  </si>
  <si>
    <t>087</t>
  </si>
  <si>
    <t>Belang</t>
  </si>
  <si>
    <t>Gebouwen</t>
  </si>
  <si>
    <t>03</t>
  </si>
  <si>
    <t xml:space="preserve">Functie </t>
  </si>
  <si>
    <t>Sub nr</t>
  </si>
  <si>
    <t>088</t>
  </si>
  <si>
    <t>089</t>
  </si>
  <si>
    <t>090</t>
  </si>
  <si>
    <t>091</t>
  </si>
  <si>
    <t>092</t>
  </si>
  <si>
    <t>093</t>
  </si>
  <si>
    <t>Functienr</t>
  </si>
  <si>
    <t>Sub</t>
  </si>
  <si>
    <t>Bestemming</t>
  </si>
  <si>
    <t>0002</t>
  </si>
  <si>
    <t>Griftland College</t>
  </si>
  <si>
    <t>05</t>
  </si>
  <si>
    <t>0005</t>
  </si>
  <si>
    <t>OBS De Buut</t>
  </si>
  <si>
    <t>0007</t>
  </si>
  <si>
    <t>BBS S. Carolus</t>
  </si>
  <si>
    <t>0008</t>
  </si>
  <si>
    <t>Willaertstraat 43</t>
  </si>
  <si>
    <t>Complex De wegwijzer</t>
  </si>
  <si>
    <t>0009</t>
  </si>
  <si>
    <t xml:space="preserve">BBS De Achtbaan </t>
  </si>
  <si>
    <t>0010</t>
  </si>
  <si>
    <t>P. Potterlaan 13</t>
  </si>
  <si>
    <t>BBS 1e vd Hucht</t>
  </si>
  <si>
    <t>0011</t>
  </si>
  <si>
    <t>Oude Utrechtseweg 24,24a</t>
  </si>
  <si>
    <t>OBS De Werveling</t>
  </si>
  <si>
    <t>0012</t>
  </si>
  <si>
    <t>Sweelinckstraat 2</t>
  </si>
  <si>
    <t>OBS De Bron</t>
  </si>
  <si>
    <t>0013</t>
  </si>
  <si>
    <t>Smitsweg 40,42</t>
  </si>
  <si>
    <t>BBS Prof Waterink</t>
  </si>
  <si>
    <t>0014</t>
  </si>
  <si>
    <t>Smitsweg 46</t>
  </si>
  <si>
    <t>BBS Daniel</t>
  </si>
  <si>
    <t>0015</t>
  </si>
  <si>
    <t>3e vd Huchtschool</t>
  </si>
  <si>
    <t>0017</t>
  </si>
  <si>
    <t>0018</t>
  </si>
  <si>
    <t>BBS De Postiljon</t>
  </si>
  <si>
    <t>0019</t>
  </si>
  <si>
    <t>Insingerstraat 57</t>
  </si>
  <si>
    <t>Basisischool Insinger</t>
  </si>
  <si>
    <t>0020</t>
  </si>
  <si>
    <t>BBS Driesprong</t>
  </si>
  <si>
    <t>0021</t>
  </si>
  <si>
    <t>BBS Montessori</t>
  </si>
  <si>
    <t>0022</t>
  </si>
  <si>
    <t>Vosseveldlaan 24a</t>
  </si>
  <si>
    <t>BBS Ludgerus</t>
  </si>
  <si>
    <t>0023</t>
  </si>
  <si>
    <t>Spoorstraat 3</t>
  </si>
  <si>
    <t>Da Costaschool</t>
  </si>
  <si>
    <t>0024</t>
  </si>
  <si>
    <t>Libel 56,58</t>
  </si>
  <si>
    <t>BBS 2e vd Huchtschool</t>
  </si>
  <si>
    <t>0025</t>
  </si>
  <si>
    <t>BBS Lasenberg</t>
  </si>
  <si>
    <t>0026</t>
  </si>
  <si>
    <t>Birkstraat 84</t>
  </si>
  <si>
    <t>0028</t>
  </si>
  <si>
    <t>Smitsweg 311</t>
  </si>
  <si>
    <t>OBS De Egelantier</t>
  </si>
  <si>
    <t>094</t>
  </si>
  <si>
    <t>095</t>
  </si>
  <si>
    <t>kpl</t>
  </si>
  <si>
    <t>096</t>
  </si>
  <si>
    <t>097</t>
  </si>
  <si>
    <t>099</t>
  </si>
  <si>
    <t>101</t>
  </si>
  <si>
    <t>Gaesbekerhof 57</t>
  </si>
  <si>
    <t>Inboedel Kampdwarsweg</t>
  </si>
  <si>
    <t>3766 AE</t>
  </si>
  <si>
    <t>Soest</t>
  </si>
  <si>
    <t xml:space="preserve">Noorderweg 79 </t>
  </si>
  <si>
    <t>3761 EV</t>
  </si>
  <si>
    <t>Soesterberg</t>
  </si>
  <si>
    <t>3764 DM</t>
  </si>
  <si>
    <t>3766 MA</t>
  </si>
  <si>
    <t>3766 HH</t>
  </si>
  <si>
    <t>3768 CC</t>
  </si>
  <si>
    <t>3761 AT</t>
  </si>
  <si>
    <t>Schrikslaan 20</t>
  </si>
  <si>
    <t>3762 TC</t>
  </si>
  <si>
    <t>3765 CT</t>
  </si>
  <si>
    <t>3765 DJ</t>
  </si>
  <si>
    <t>3761 AJ</t>
  </si>
  <si>
    <t>3766 ED</t>
  </si>
  <si>
    <t>3762 CZ</t>
  </si>
  <si>
    <t>Valeriaanstraat 169a</t>
  </si>
  <si>
    <t>3765 EN</t>
  </si>
  <si>
    <t>van Hamelstraat 97,99</t>
  </si>
  <si>
    <t>3762 JC</t>
  </si>
  <si>
    <t>3768 GM</t>
  </si>
  <si>
    <t>Willaertstraat 41</t>
  </si>
  <si>
    <t>3766 CP</t>
  </si>
  <si>
    <t>Willaertstraat 45</t>
  </si>
  <si>
    <t>3769 XW</t>
  </si>
  <si>
    <t xml:space="preserve">C. Huygenslaan 2,4 </t>
  </si>
  <si>
    <t xml:space="preserve">Oude Tempellaan 9a </t>
  </si>
  <si>
    <t>3769 JA</t>
  </si>
  <si>
    <t xml:space="preserve">Gerard Winkelmanstraat 111 </t>
  </si>
  <si>
    <t>3769 EC</t>
  </si>
  <si>
    <t>Adres</t>
  </si>
  <si>
    <t>Sportpark MHC/Bosstraat west</t>
  </si>
  <si>
    <t>1e Heezerlaantje 21</t>
  </si>
  <si>
    <t>Sporthal</t>
  </si>
  <si>
    <t>Sportpark, Verenigingsgebouw SEC en 4 kassagebouwtjes</t>
  </si>
  <si>
    <t>Bosstraat 88</t>
  </si>
  <si>
    <t>3766 AJ</t>
  </si>
  <si>
    <t>Sportpark Clubgebouw</t>
  </si>
  <si>
    <t>Bosstraat 137</t>
  </si>
  <si>
    <t>Sportpark Kleedgebouw</t>
  </si>
  <si>
    <t>Sportpark verenigingsgebouw Knickerbockers</t>
  </si>
  <si>
    <t>Bosstraat 151</t>
  </si>
  <si>
    <t>Burg. Grothestraat 51</t>
  </si>
  <si>
    <t>VM schoolgebouw nu commerciele verhuur</t>
  </si>
  <si>
    <t>3761 CL</t>
  </si>
  <si>
    <t>Dalweg 181</t>
  </si>
  <si>
    <t>3762 AW</t>
  </si>
  <si>
    <t>Galerie Slakkehuis</t>
  </si>
  <si>
    <t>Dalweg 183</t>
  </si>
  <si>
    <t>de Schans 16</t>
  </si>
  <si>
    <t>3764 AX</t>
  </si>
  <si>
    <t>Kantoor Afvalbreng</t>
  </si>
  <si>
    <t>Gemaal</t>
  </si>
  <si>
    <t xml:space="preserve">Dorresteinweg/Wieksloot ong. </t>
  </si>
  <si>
    <t>Kinderopvang Dribbel</t>
  </si>
  <si>
    <t>Driehoeksweg 16</t>
  </si>
  <si>
    <t>3768 EP</t>
  </si>
  <si>
    <t>Kinderopvang Speeldorp</t>
  </si>
  <si>
    <t>Driehoeksweg 18</t>
  </si>
  <si>
    <t xml:space="preserve">3768 EP </t>
  </si>
  <si>
    <t>Peuterspeelzaal</t>
  </si>
  <si>
    <t>Gemaal / opslaggebouw (incl. fundering)</t>
  </si>
  <si>
    <t>Kinderopvang</t>
  </si>
  <si>
    <t>3768 BM</t>
  </si>
  <si>
    <t>Sportpark Kantine</t>
  </si>
  <si>
    <t>Eemweg 2A</t>
  </si>
  <si>
    <t>3764 DG</t>
  </si>
  <si>
    <t>Sportpark Kleedaccomodatie</t>
  </si>
  <si>
    <t xml:space="preserve">Sportgebouw </t>
  </si>
  <si>
    <t>Eemweg 2C</t>
  </si>
  <si>
    <t>Verenigingsgebouw</t>
  </si>
  <si>
    <t xml:space="preserve">Kiosk </t>
  </si>
  <si>
    <t>Foekenlaan 25</t>
  </si>
  <si>
    <t>Sportpark</t>
  </si>
  <si>
    <t>H. Blaekweg 1</t>
  </si>
  <si>
    <t xml:space="preserve">Toren </t>
  </si>
  <si>
    <t>Kerkplein 1</t>
  </si>
  <si>
    <t xml:space="preserve">3764 AW </t>
  </si>
  <si>
    <t>Brandweerkazerne</t>
  </si>
  <si>
    <t xml:space="preserve">3764 AB </t>
  </si>
  <si>
    <t>2 woningen met garages</t>
  </si>
  <si>
    <t>Lange Brinkweg 71/73/75</t>
  </si>
  <si>
    <t>Werkplaats</t>
  </si>
  <si>
    <t>Zoutloods</t>
  </si>
  <si>
    <t>Sanitair gebouwtjes woonwagens</t>
  </si>
  <si>
    <t>3762 DX</t>
  </si>
  <si>
    <t>Mezenhof 1</t>
  </si>
  <si>
    <t>3762 SX</t>
  </si>
  <si>
    <t>Sportzaal de Bunt</t>
  </si>
  <si>
    <t>Oude Utrechtseweg 10</t>
  </si>
  <si>
    <t>3768 CA</t>
  </si>
  <si>
    <t>Raadhuisplein 1</t>
  </si>
  <si>
    <t>3762 AV</t>
  </si>
  <si>
    <t>Sportzaal</t>
  </si>
  <si>
    <t>Soesterbergsestraat 140</t>
  </si>
  <si>
    <t>3768 MD</t>
  </si>
  <si>
    <t>3761 AN</t>
  </si>
  <si>
    <t>Torenstraat 1</t>
  </si>
  <si>
    <t>3764 CK</t>
  </si>
  <si>
    <t>Kinderboerderij</t>
  </si>
  <si>
    <t xml:space="preserve">Vedelaarpad 53 </t>
  </si>
  <si>
    <t>3766 CM</t>
  </si>
  <si>
    <t>Begraafplaats Aula</t>
  </si>
  <si>
    <t>Veldweg 18</t>
  </si>
  <si>
    <t>3764 CP</t>
  </si>
  <si>
    <t xml:space="preserve">Personeelsonderkomen </t>
  </si>
  <si>
    <t>Begraafplaats Lijkenhuisje</t>
  </si>
  <si>
    <t>Begraafplaats Lattenloods</t>
  </si>
  <si>
    <t>Atletiek</t>
  </si>
  <si>
    <t>Wieksloterweg OZ 10</t>
  </si>
  <si>
    <t>3766 LS</t>
  </si>
  <si>
    <t>Willaertstraat 49/51</t>
  </si>
  <si>
    <t>Willaertgebouw, Multifunctioneel centrum</t>
  </si>
  <si>
    <t>3769 AA</t>
  </si>
  <si>
    <t>C. Huygenslaan 4A</t>
  </si>
  <si>
    <t>Personeelsonderkomen en 2 garageboxen begraafplaats</t>
  </si>
  <si>
    <t>Kampdwarsweg 7</t>
  </si>
  <si>
    <t>3707 JZ</t>
  </si>
  <si>
    <t>Tennispark</t>
  </si>
  <si>
    <t>Kerklaan 10</t>
  </si>
  <si>
    <t>3712 BC</t>
  </si>
  <si>
    <t>Sportpark VV vliegdorp (incl. Kunstgras)</t>
  </si>
  <si>
    <t>3769 BK</t>
  </si>
  <si>
    <t xml:space="preserve">Bosstraat 137 </t>
  </si>
  <si>
    <t xml:space="preserve">3766 AE </t>
  </si>
  <si>
    <t>Sportpark Hees</t>
  </si>
  <si>
    <t>Verlengde Utrechtseweg 2A</t>
  </si>
  <si>
    <t>3766 MG</t>
  </si>
  <si>
    <t>Postcode</t>
  </si>
  <si>
    <t>Plaats</t>
  </si>
  <si>
    <t>Noorderweg 79</t>
  </si>
  <si>
    <t>Oude Tempellaan 9a</t>
  </si>
  <si>
    <t>Taxatie</t>
  </si>
  <si>
    <t>3768 HJ</t>
  </si>
  <si>
    <t>gebouwen</t>
  </si>
  <si>
    <t>Verzekerde som</t>
  </si>
  <si>
    <t>inventaris</t>
  </si>
  <si>
    <t>Atletiekbaan Pijnenburg, Verrijdbaar aluminium overkapping</t>
  </si>
  <si>
    <t xml:space="preserve">Atletiekbaan Pijnenburg, Landingsmat met toebehoren </t>
  </si>
  <si>
    <t>H. Blaekweg</t>
  </si>
  <si>
    <t>Veldweg</t>
  </si>
  <si>
    <t>3768 BJ</t>
  </si>
  <si>
    <t>3766 LV</t>
  </si>
  <si>
    <t>3768 HA</t>
  </si>
  <si>
    <t>Soesterbergsestraat 142</t>
  </si>
  <si>
    <t>Houten Bosschuur</t>
  </si>
  <si>
    <t>Cateringgebouw Openluchttheater</t>
  </si>
  <si>
    <t>Openluchttheater Overkapping + kleedgebouw</t>
  </si>
  <si>
    <t>VVZ</t>
  </si>
  <si>
    <t>Soesterengweg</t>
  </si>
  <si>
    <t>Amersfoortsestraat 9B en 11</t>
  </si>
  <si>
    <t>3769 BR/AD</t>
  </si>
  <si>
    <t>2 panden</t>
  </si>
  <si>
    <t>Overkapping afvalbrengstation</t>
  </si>
  <si>
    <t>Gemeentehuis (incl. 290 PV panelen)</t>
  </si>
  <si>
    <t>Kerklaan 6</t>
  </si>
  <si>
    <t>Banningstraat 3A</t>
  </si>
  <si>
    <t>Meent 1 t/m 25</t>
  </si>
  <si>
    <t>Inventaris H.Blaekweg/Eemvogels</t>
  </si>
  <si>
    <t>Bosstraat West/1ste Heeserlaantje 21</t>
  </si>
  <si>
    <t>Kinderopvang/cultuurhuis/bibliotheek</t>
  </si>
  <si>
    <t>OBS De Startbaan</t>
  </si>
  <si>
    <t>Elektrakast evenemententerrein Soest</t>
  </si>
  <si>
    <t>Postduivenclub (tijdelijk wonen)</t>
  </si>
  <si>
    <t>Lange Brinkweg 79</t>
  </si>
  <si>
    <t>indexcijfer 122,3</t>
  </si>
  <si>
    <t>Lange Brinkweg 69C</t>
  </si>
  <si>
    <t>Sterrenbergweg 44-44A</t>
  </si>
  <si>
    <t>Pand (sloopwaarde)</t>
  </si>
  <si>
    <t>3769 BT</t>
  </si>
  <si>
    <t>*2</t>
  </si>
  <si>
    <t>*3</t>
  </si>
  <si>
    <t>per 01-01-2021</t>
  </si>
  <si>
    <t>indexcijfer 151,5</t>
  </si>
  <si>
    <t>indexcijfer 124,6</t>
  </si>
  <si>
    <t>Sportcomplex Zwembad de Eng (incl. zonnepanelen)</t>
  </si>
  <si>
    <t>Serviceteam Soest (incl. zonnepanelen)</t>
  </si>
  <si>
    <t>per 01-01-2022</t>
  </si>
  <si>
    <t>indexcijfer 159,8</t>
  </si>
  <si>
    <t>indexcijfer 126,6</t>
  </si>
  <si>
    <t>Serviceteam Soest</t>
  </si>
  <si>
    <t>Kunstgrasveld, 1 voetbalveld SEC</t>
  </si>
  <si>
    <t>per 01-01-2023</t>
  </si>
  <si>
    <t>indexcijfer 124,0</t>
  </si>
  <si>
    <t>Kunstgrasvelden, 4 hockeyvelden - MHC</t>
  </si>
  <si>
    <t>Kunstgrasvelden, 3 voetbalvelden SO Soest</t>
  </si>
  <si>
    <t>Kunstgrasveld, 1 voetbalveld Hees</t>
  </si>
  <si>
    <t>Dalweg 181a</t>
  </si>
  <si>
    <t>*2 getaxeerd door Thorbecke d.d. 23-11-2020, exclusief BTW</t>
  </si>
  <si>
    <t>*3 getaxeerd door Thorbecke d.d. 23-11-2020, exclusief BTW</t>
  </si>
  <si>
    <t>Sporthal (horeca inrichting)</t>
  </si>
  <si>
    <t>nieuw zie mail 020323/aanpassing vs zie Finly 240723</t>
  </si>
  <si>
    <t>nieuw zie finly 240723</t>
  </si>
  <si>
    <t>Bachschool</t>
  </si>
  <si>
    <t>3764 AW</t>
  </si>
  <si>
    <t>per 01-01-2024</t>
  </si>
  <si>
    <t>indexcijfer 124,4</t>
  </si>
  <si>
    <t>indexcijfer 128,4</t>
  </si>
  <si>
    <t>*4</t>
  </si>
  <si>
    <t>aanpassing ivm tax.rap zie mail 30-09-24 en 01-10-2024</t>
  </si>
  <si>
    <t>*4 getaxeerd door Van Ameyde Waarderingen B.V d.d. 26-02-2024, rapportnr. IW240106573, incl fundering</t>
  </si>
  <si>
    <t>van Hamelstraat 97, 99</t>
  </si>
  <si>
    <t>nieuw ivm tax.rap zie mail 30-09-24 en 01-10-2024</t>
  </si>
  <si>
    <t>Schoolgebouw</t>
  </si>
  <si>
    <t>Beetzlaan 48</t>
  </si>
  <si>
    <t>3762 CG</t>
  </si>
  <si>
    <t>*5</t>
  </si>
  <si>
    <t>*7 getaxeerd door Van Ameyde Waarderingen B.V d.d. 26-02-2024, rapportnr. IW240106572 incl. fundering</t>
  </si>
  <si>
    <t>*6</t>
  </si>
  <si>
    <t>Banningstraat 3A
Smitsweg 44
Oude Utrechtseweg 10</t>
  </si>
  <si>
    <t>Sporthal
Sportzaal
Sportzaal de Bunt</t>
  </si>
  <si>
    <t>3769 AA
3765 CT
3768 CA</t>
  </si>
  <si>
    <t>Soesterberg
Soest
Soest</t>
  </si>
  <si>
    <t>*7</t>
  </si>
  <si>
    <t>0029</t>
  </si>
  <si>
    <t>per 01-01-2025</t>
  </si>
  <si>
    <t>indexcijfer 131,8</t>
  </si>
  <si>
    <t>indexcijfer 128,3</t>
  </si>
  <si>
    <t>indexcijfer 130,8</t>
  </si>
  <si>
    <t>St. Theresiastraat 16</t>
  </si>
  <si>
    <t>0030</t>
  </si>
  <si>
    <t xml:space="preserve">nieuw zie mail 250124 + </t>
  </si>
  <si>
    <t>*5 inventaris getaxeerd door Van Ameyde Waarderingen B.V d.d. 26-02-2024, rapportnr. IW240106574</t>
  </si>
  <si>
    <t>*6 inventaris getaxeerd door Van Ameyde Waarderingen B.V d.d. 26-02-2024, rapportnr. IW240106575</t>
  </si>
  <si>
    <t>*7 gebouwen getaxeerd door Van Ameyde Waarderingen B.V d.d. 26-02-2024, rapportnr. IW240106572 incl. fundering</t>
  </si>
  <si>
    <t>*4 gebouwen getaxeerd door Van Ameyde Waarderingen B.V d.d. 26-02-2024, rapportnr. IW240106573 incl. fundering</t>
  </si>
  <si>
    <t>Sporthal nieuwbouw  (bestaande deel nummer 181 uitgesloten)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</si>
</sst>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[$€]* #,##0.00_);_([$€]* \(#,##0.00\);_([$€]* &quot;-&quot;??_);_(@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58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7" fillId="32" borderId="8" applyNumberFormat="0" applyFont="0" applyAlignment="0" applyProtection="0"/>
    <xf numFmtId="0" fontId="7" fillId="32" borderId="8" applyNumberFormat="0" applyFont="0" applyAlignment="0" applyProtection="0"/>
    <xf numFmtId="0" fontId="7" fillId="32" borderId="8" applyNumberFormat="0" applyFont="0" applyAlignment="0" applyProtection="0"/>
    <xf numFmtId="0" fontId="7" fillId="32" borderId="8" applyNumberFormat="0" applyFont="0" applyAlignment="0" applyProtection="0"/>
    <xf numFmtId="0" fontId="21" fillId="27" borderId="9" applyNumberFormat="0" applyAlignment="0" applyProtection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5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54">
    <xf numFmtId="0" fontId="0" fillId="0" borderId="0" xfId="0"/>
    <xf numFmtId="49" fontId="4" fillId="0" borderId="0" xfId="0" applyNumberFormat="1" applyFont="1"/>
    <xf numFmtId="49" fontId="5" fillId="0" borderId="0" xfId="0" applyNumberFormat="1" applyFont="1"/>
    <xf numFmtId="3" fontId="5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Fill="1"/>
    <xf numFmtId="0" fontId="3" fillId="0" borderId="0" xfId="0" applyFont="1" applyFill="1"/>
    <xf numFmtId="4" fontId="3" fillId="0" borderId="0" xfId="0" applyNumberFormat="1" applyFont="1" applyFill="1"/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3" fillId="0" borderId="11" xfId="0" applyFont="1" applyBorder="1"/>
    <xf numFmtId="0" fontId="5" fillId="33" borderId="0" xfId="0" applyFont="1" applyFill="1"/>
    <xf numFmtId="3" fontId="5" fillId="33" borderId="0" xfId="0" applyNumberFormat="1" applyFont="1" applyFill="1"/>
    <xf numFmtId="0" fontId="3" fillId="0" borderId="11" xfId="0" applyFont="1" applyFill="1" applyBorder="1"/>
    <xf numFmtId="0" fontId="3" fillId="0" borderId="11" xfId="0" applyFont="1" applyBorder="1" applyAlignment="1">
      <alignment horizontal="left"/>
    </xf>
    <xf numFmtId="44" fontId="5" fillId="0" borderId="1" xfId="148" applyFont="1" applyBorder="1"/>
    <xf numFmtId="44" fontId="5" fillId="33" borderId="0" xfId="148" applyFont="1" applyFill="1"/>
    <xf numFmtId="0" fontId="3" fillId="0" borderId="0" xfId="0" applyFont="1" applyFill="1" applyBorder="1"/>
    <xf numFmtId="44" fontId="3" fillId="0" borderId="11" xfId="148" applyFont="1" applyBorder="1"/>
    <xf numFmtId="44" fontId="3" fillId="0" borderId="11" xfId="0" applyNumberFormat="1" applyFont="1" applyBorder="1"/>
    <xf numFmtId="44" fontId="3" fillId="0" borderId="0" xfId="148" applyFont="1"/>
    <xf numFmtId="44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5" fillId="0" borderId="12" xfId="0" applyNumberFormat="1" applyFont="1" applyBorder="1"/>
    <xf numFmtId="44" fontId="27" fillId="0" borderId="0" xfId="148" applyFont="1"/>
    <xf numFmtId="44" fontId="27" fillId="0" borderId="0" xfId="148" applyFont="1" applyFill="1" applyBorder="1"/>
    <xf numFmtId="49" fontId="26" fillId="0" borderId="0" xfId="0" applyNumberFormat="1" applyFont="1"/>
    <xf numFmtId="0" fontId="26" fillId="0" borderId="0" xfId="0" applyFont="1"/>
    <xf numFmtId="44" fontId="26" fillId="0" borderId="11" xfId="0" applyNumberFormat="1" applyFont="1" applyBorder="1"/>
    <xf numFmtId="44" fontId="26" fillId="0" borderId="11" xfId="148" applyFont="1" applyBorder="1"/>
    <xf numFmtId="0" fontId="26" fillId="0" borderId="11" xfId="0" applyFont="1" applyBorder="1"/>
    <xf numFmtId="0" fontId="5" fillId="33" borderId="0" xfId="0" applyFont="1" applyFill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34" borderId="11" xfId="0" applyFont="1" applyFill="1" applyBorder="1"/>
    <xf numFmtId="0" fontId="26" fillId="0" borderId="0" xfId="0" applyFont="1" applyFill="1" applyBorder="1"/>
    <xf numFmtId="44" fontId="3" fillId="0" borderId="11" xfId="0" applyNumberFormat="1" applyFont="1" applyFill="1" applyBorder="1"/>
    <xf numFmtId="44" fontId="26" fillId="0" borderId="11" xfId="0" applyNumberFormat="1" applyFont="1" applyFill="1" applyBorder="1"/>
    <xf numFmtId="44" fontId="26" fillId="0" borderId="0" xfId="148" applyFont="1" applyBorder="1"/>
    <xf numFmtId="0" fontId="3" fillId="0" borderId="11" xfId="0" applyFont="1" applyBorder="1" applyAlignment="1">
      <alignment wrapText="1"/>
    </xf>
    <xf numFmtId="44" fontId="3" fillId="0" borderId="11" xfId="148" applyFont="1" applyFill="1" applyBorder="1"/>
    <xf numFmtId="0" fontId="3" fillId="0" borderId="0" xfId="0" applyFont="1" applyFill="1" applyAlignment="1">
      <alignment horizontal="left"/>
    </xf>
    <xf numFmtId="44" fontId="3" fillId="0" borderId="0" xfId="0" applyNumberFormat="1" applyFont="1" applyBorder="1"/>
    <xf numFmtId="44" fontId="3" fillId="0" borderId="0" xfId="148" applyFont="1" applyBorder="1"/>
    <xf numFmtId="49" fontId="3" fillId="0" borderId="0" xfId="85" applyNumberFormat="1" applyFont="1"/>
    <xf numFmtId="0" fontId="3" fillId="0" borderId="0" xfId="90" applyFont="1" applyFill="1"/>
    <xf numFmtId="0" fontId="3" fillId="0" borderId="0" xfId="85" applyFont="1" applyFill="1"/>
    <xf numFmtId="0" fontId="3" fillId="0" borderId="0" xfId="85" applyFont="1"/>
    <xf numFmtId="0" fontId="3" fillId="0" borderId="11" xfId="85" applyFont="1" applyBorder="1"/>
    <xf numFmtId="44" fontId="3" fillId="0" borderId="11" xfId="257" applyFont="1" applyBorder="1"/>
    <xf numFmtId="44" fontId="3" fillId="0" borderId="11" xfId="85" applyNumberFormat="1" applyFont="1" applyBorder="1"/>
  </cellXfs>
  <cellStyles count="258">
    <cellStyle name="20% - Accent1" xfId="1" builtinId="30" customBuiltin="1"/>
    <cellStyle name="20% - Accent1 2" xfId="2" xr:uid="{00000000-0005-0000-0000-000001000000}"/>
    <cellStyle name="20% - Accent1 2 2" xfId="95" xr:uid="{00000000-0005-0000-0000-000002000000}"/>
    <cellStyle name="20% - Accent1 2 2 2" xfId="205" xr:uid="{2F748BBA-14C1-4930-BF9E-1073D8B73EFA}"/>
    <cellStyle name="20% - Accent1 2 3" xfId="150" xr:uid="{5058ACD1-22E1-4050-AD88-D3CB0AE15AEB}"/>
    <cellStyle name="20% - Accent1 3" xfId="3" xr:uid="{00000000-0005-0000-0000-000003000000}"/>
    <cellStyle name="20% - Accent1 3 2" xfId="96" xr:uid="{00000000-0005-0000-0000-000004000000}"/>
    <cellStyle name="20% - Accent1 3 2 2" xfId="206" xr:uid="{4C4C0A6A-2CEB-4C94-AC0A-95FA3A44453D}"/>
    <cellStyle name="20% - Accent1 3 3" xfId="151" xr:uid="{A2CCCF77-0659-4ED5-B791-B2DCA5837C4E}"/>
    <cellStyle name="20% - Accent1 4" xfId="4" xr:uid="{00000000-0005-0000-0000-000005000000}"/>
    <cellStyle name="20% - Accent1 4 2" xfId="97" xr:uid="{00000000-0005-0000-0000-000006000000}"/>
    <cellStyle name="20% - Accent1 4 2 2" xfId="207" xr:uid="{0D900478-5937-479A-9CD3-6D430F7C0810}"/>
    <cellStyle name="20% - Accent1 4 3" xfId="152" xr:uid="{B2E288E8-6763-4985-B532-A08A76D24BB7}"/>
    <cellStyle name="20% - Accent1 5" xfId="94" xr:uid="{00000000-0005-0000-0000-000007000000}"/>
    <cellStyle name="20% - Accent1 5 2" xfId="204" xr:uid="{CBF40164-2FC5-4E73-AAA5-68D3785E59AA}"/>
    <cellStyle name="20% - Accent1 6" xfId="149" xr:uid="{60F8274D-40F7-4333-A1E5-15A83443C89F}"/>
    <cellStyle name="20% - Accent2" xfId="5" builtinId="34" customBuiltin="1"/>
    <cellStyle name="20% - Accent2 2" xfId="6" xr:uid="{00000000-0005-0000-0000-000009000000}"/>
    <cellStyle name="20% - Accent2 2 2" xfId="99" xr:uid="{00000000-0005-0000-0000-00000A000000}"/>
    <cellStyle name="20% - Accent2 2 2 2" xfId="209" xr:uid="{F7C20B92-CC1E-4F80-812E-D785D54086BF}"/>
    <cellStyle name="20% - Accent2 2 3" xfId="154" xr:uid="{226F5D0D-FFBC-4911-A9F0-F2477CD63137}"/>
    <cellStyle name="20% - Accent2 3" xfId="7" xr:uid="{00000000-0005-0000-0000-00000B000000}"/>
    <cellStyle name="20% - Accent2 3 2" xfId="100" xr:uid="{00000000-0005-0000-0000-00000C000000}"/>
    <cellStyle name="20% - Accent2 3 2 2" xfId="210" xr:uid="{5060C313-94ED-474B-A301-1ADC0C2A7ACE}"/>
    <cellStyle name="20% - Accent2 3 3" xfId="155" xr:uid="{0FE3DD30-65D8-4BE2-87D2-281ECC7A132E}"/>
    <cellStyle name="20% - Accent2 4" xfId="8" xr:uid="{00000000-0005-0000-0000-00000D000000}"/>
    <cellStyle name="20% - Accent2 4 2" xfId="101" xr:uid="{00000000-0005-0000-0000-00000E000000}"/>
    <cellStyle name="20% - Accent2 4 2 2" xfId="211" xr:uid="{345B48A7-90BC-4C6E-9290-CD54A4999E71}"/>
    <cellStyle name="20% - Accent2 4 3" xfId="156" xr:uid="{0D5B89A7-135D-4D86-924C-A32A1A2C8239}"/>
    <cellStyle name="20% - Accent2 5" xfId="98" xr:uid="{00000000-0005-0000-0000-00000F000000}"/>
    <cellStyle name="20% - Accent2 5 2" xfId="208" xr:uid="{674845E4-F84F-44F3-95B7-7FB62B3DEF83}"/>
    <cellStyle name="20% - Accent2 6" xfId="153" xr:uid="{94C87CEA-9967-4AAF-9073-9C595635F906}"/>
    <cellStyle name="20% - Accent3" xfId="9" builtinId="38" customBuiltin="1"/>
    <cellStyle name="20% - Accent3 2" xfId="10" xr:uid="{00000000-0005-0000-0000-000011000000}"/>
    <cellStyle name="20% - Accent3 2 2" xfId="103" xr:uid="{00000000-0005-0000-0000-000012000000}"/>
    <cellStyle name="20% - Accent3 2 2 2" xfId="213" xr:uid="{FC2F4986-A666-4252-AB4A-D82BA52F9D5B}"/>
    <cellStyle name="20% - Accent3 2 3" xfId="158" xr:uid="{F0C67D72-D300-4774-A00A-77F74F7FAD12}"/>
    <cellStyle name="20% - Accent3 3" xfId="11" xr:uid="{00000000-0005-0000-0000-000013000000}"/>
    <cellStyle name="20% - Accent3 3 2" xfId="104" xr:uid="{00000000-0005-0000-0000-000014000000}"/>
    <cellStyle name="20% - Accent3 3 2 2" xfId="214" xr:uid="{2B40075B-AE2E-45BC-9A70-8E47809F999A}"/>
    <cellStyle name="20% - Accent3 3 3" xfId="159" xr:uid="{D0AE39C8-8CD1-44BE-8757-6537C217BBFB}"/>
    <cellStyle name="20% - Accent3 4" xfId="12" xr:uid="{00000000-0005-0000-0000-000015000000}"/>
    <cellStyle name="20% - Accent3 4 2" xfId="105" xr:uid="{00000000-0005-0000-0000-000016000000}"/>
    <cellStyle name="20% - Accent3 4 2 2" xfId="215" xr:uid="{D607495C-562C-4DAB-AEA5-84EE1AFE2930}"/>
    <cellStyle name="20% - Accent3 4 3" xfId="160" xr:uid="{600E9452-F89D-488F-9911-EDDD6FBF2EE7}"/>
    <cellStyle name="20% - Accent3 5" xfId="102" xr:uid="{00000000-0005-0000-0000-000017000000}"/>
    <cellStyle name="20% - Accent3 5 2" xfId="212" xr:uid="{643345C8-9401-40D2-8CB7-745E2BED2C5C}"/>
    <cellStyle name="20% - Accent3 6" xfId="157" xr:uid="{24C9879C-B02C-4FF9-BDD2-FCB6ADFD2706}"/>
    <cellStyle name="20% - Accent4" xfId="13" builtinId="42" customBuiltin="1"/>
    <cellStyle name="20% - Accent4 2" xfId="14" xr:uid="{00000000-0005-0000-0000-000019000000}"/>
    <cellStyle name="20% - Accent4 2 2" xfId="107" xr:uid="{00000000-0005-0000-0000-00001A000000}"/>
    <cellStyle name="20% - Accent4 2 2 2" xfId="217" xr:uid="{D5F8FFC4-C488-470A-989D-02B300569208}"/>
    <cellStyle name="20% - Accent4 2 3" xfId="162" xr:uid="{C290605A-DC47-4660-ACD4-4CCB27A8A7E3}"/>
    <cellStyle name="20% - Accent4 3" xfId="15" xr:uid="{00000000-0005-0000-0000-00001B000000}"/>
    <cellStyle name="20% - Accent4 3 2" xfId="108" xr:uid="{00000000-0005-0000-0000-00001C000000}"/>
    <cellStyle name="20% - Accent4 3 2 2" xfId="218" xr:uid="{99D2E902-8190-4279-AE76-C905AB0AA0C6}"/>
    <cellStyle name="20% - Accent4 3 3" xfId="163" xr:uid="{F8F27DD5-550C-4861-BA73-95D1ADCF5AC6}"/>
    <cellStyle name="20% - Accent4 4" xfId="16" xr:uid="{00000000-0005-0000-0000-00001D000000}"/>
    <cellStyle name="20% - Accent4 4 2" xfId="109" xr:uid="{00000000-0005-0000-0000-00001E000000}"/>
    <cellStyle name="20% - Accent4 4 2 2" xfId="219" xr:uid="{D00D41D4-964A-4122-85C4-F4F1AA3F30F8}"/>
    <cellStyle name="20% - Accent4 4 3" xfId="164" xr:uid="{1E97215A-B3CE-4023-90E9-E60FDC54FEBA}"/>
    <cellStyle name="20% - Accent4 5" xfId="106" xr:uid="{00000000-0005-0000-0000-00001F000000}"/>
    <cellStyle name="20% - Accent4 5 2" xfId="216" xr:uid="{57D43598-32CE-4FF0-A238-B6C2B6138314}"/>
    <cellStyle name="20% - Accent4 6" xfId="161" xr:uid="{0C0C87D1-4527-4252-B91B-9F612E13A4FA}"/>
    <cellStyle name="20% - Accent5" xfId="17" builtinId="46" customBuiltin="1"/>
    <cellStyle name="20% - Accent5 2" xfId="18" xr:uid="{00000000-0005-0000-0000-000021000000}"/>
    <cellStyle name="20% - Accent5 2 2" xfId="111" xr:uid="{00000000-0005-0000-0000-000022000000}"/>
    <cellStyle name="20% - Accent5 2 2 2" xfId="221" xr:uid="{02B084B8-DD35-43B5-B2CF-CE8CAAF6D46A}"/>
    <cellStyle name="20% - Accent5 2 3" xfId="166" xr:uid="{C63F0586-08F8-430C-992D-D73EB802BAEA}"/>
    <cellStyle name="20% - Accent5 3" xfId="19" xr:uid="{00000000-0005-0000-0000-000023000000}"/>
    <cellStyle name="20% - Accent5 3 2" xfId="112" xr:uid="{00000000-0005-0000-0000-000024000000}"/>
    <cellStyle name="20% - Accent5 3 2 2" xfId="222" xr:uid="{4599CA94-0B84-413B-9ABC-940ADF63C472}"/>
    <cellStyle name="20% - Accent5 3 3" xfId="167" xr:uid="{CD404015-02D9-42D0-9560-26E586BB10E6}"/>
    <cellStyle name="20% - Accent5 4" xfId="20" xr:uid="{00000000-0005-0000-0000-000025000000}"/>
    <cellStyle name="20% - Accent5 4 2" xfId="113" xr:uid="{00000000-0005-0000-0000-000026000000}"/>
    <cellStyle name="20% - Accent5 4 2 2" xfId="223" xr:uid="{C1DAEF8A-4B13-45A5-BDBF-F2D430DD3C93}"/>
    <cellStyle name="20% - Accent5 4 3" xfId="168" xr:uid="{AE949BDB-7731-4392-AA7F-F9E8E7EF6B2C}"/>
    <cellStyle name="20% - Accent5 5" xfId="110" xr:uid="{00000000-0005-0000-0000-000027000000}"/>
    <cellStyle name="20% - Accent5 5 2" xfId="220" xr:uid="{D824733C-6BA9-4B06-BC0E-A6426B6719CC}"/>
    <cellStyle name="20% - Accent5 6" xfId="165" xr:uid="{8D233362-2BDF-4699-BD18-A56E62EB0A1E}"/>
    <cellStyle name="20% - Accent6" xfId="21" builtinId="50" customBuiltin="1"/>
    <cellStyle name="20% - Accent6 2" xfId="22" xr:uid="{00000000-0005-0000-0000-000029000000}"/>
    <cellStyle name="20% - Accent6 2 2" xfId="115" xr:uid="{00000000-0005-0000-0000-00002A000000}"/>
    <cellStyle name="20% - Accent6 2 2 2" xfId="225" xr:uid="{37E7C4F2-881C-41A3-833D-861664B2AE94}"/>
    <cellStyle name="20% - Accent6 2 3" xfId="170" xr:uid="{0DC90D45-6E4F-4426-BB07-4239C8C57B25}"/>
    <cellStyle name="20% - Accent6 3" xfId="23" xr:uid="{00000000-0005-0000-0000-00002B000000}"/>
    <cellStyle name="20% - Accent6 3 2" xfId="116" xr:uid="{00000000-0005-0000-0000-00002C000000}"/>
    <cellStyle name="20% - Accent6 3 2 2" xfId="226" xr:uid="{3014049F-5B3E-4263-92F7-57643E360DA8}"/>
    <cellStyle name="20% - Accent6 3 3" xfId="171" xr:uid="{CFA4787F-5487-4566-9055-8E4DF1890A55}"/>
    <cellStyle name="20% - Accent6 4" xfId="24" xr:uid="{00000000-0005-0000-0000-00002D000000}"/>
    <cellStyle name="20% - Accent6 4 2" xfId="117" xr:uid="{00000000-0005-0000-0000-00002E000000}"/>
    <cellStyle name="20% - Accent6 4 2 2" xfId="227" xr:uid="{0ECD41A0-B656-455F-A600-6F89D3A4B65A}"/>
    <cellStyle name="20% - Accent6 4 3" xfId="172" xr:uid="{8C05A7FF-7989-4804-951C-DFBA390BB975}"/>
    <cellStyle name="20% - Accent6 5" xfId="114" xr:uid="{00000000-0005-0000-0000-00002F000000}"/>
    <cellStyle name="20% - Accent6 5 2" xfId="224" xr:uid="{6B114CCD-1C1E-449F-A039-CD3DDFC9A68C}"/>
    <cellStyle name="20% - Accent6 6" xfId="169" xr:uid="{5BEEDD42-3081-4CB0-A5CF-CADEEE4D3303}"/>
    <cellStyle name="40% - Accent1" xfId="25" builtinId="31" customBuiltin="1"/>
    <cellStyle name="40% - Accent1 2" xfId="26" xr:uid="{00000000-0005-0000-0000-000031000000}"/>
    <cellStyle name="40% - Accent1 2 2" xfId="119" xr:uid="{00000000-0005-0000-0000-000032000000}"/>
    <cellStyle name="40% - Accent1 2 2 2" xfId="229" xr:uid="{82F1A8E8-7501-4E69-B2BC-3A3CBAAAF363}"/>
    <cellStyle name="40% - Accent1 2 3" xfId="174" xr:uid="{62927D91-998F-4801-B7A2-0356A53118BC}"/>
    <cellStyle name="40% - Accent1 3" xfId="27" xr:uid="{00000000-0005-0000-0000-000033000000}"/>
    <cellStyle name="40% - Accent1 3 2" xfId="120" xr:uid="{00000000-0005-0000-0000-000034000000}"/>
    <cellStyle name="40% - Accent1 3 2 2" xfId="230" xr:uid="{4B2347A2-42A3-4CD3-939C-6F88D69CA640}"/>
    <cellStyle name="40% - Accent1 3 3" xfId="175" xr:uid="{B81850F6-15FD-443D-8094-ACAAEB51C465}"/>
    <cellStyle name="40% - Accent1 4" xfId="28" xr:uid="{00000000-0005-0000-0000-000035000000}"/>
    <cellStyle name="40% - Accent1 4 2" xfId="121" xr:uid="{00000000-0005-0000-0000-000036000000}"/>
    <cellStyle name="40% - Accent1 4 2 2" xfId="231" xr:uid="{D9F0E04E-0497-4CE2-BA5D-479B28995C0A}"/>
    <cellStyle name="40% - Accent1 4 3" xfId="176" xr:uid="{309F6301-A44B-4299-AD14-B3AD87688DF6}"/>
    <cellStyle name="40% - Accent1 5" xfId="118" xr:uid="{00000000-0005-0000-0000-000037000000}"/>
    <cellStyle name="40% - Accent1 5 2" xfId="228" xr:uid="{62428AED-C6C9-4C91-8D60-833C6FD9C472}"/>
    <cellStyle name="40% - Accent1 6" xfId="173" xr:uid="{99481953-6523-400E-B088-2E6E51314E99}"/>
    <cellStyle name="40% - Accent2" xfId="29" builtinId="35" customBuiltin="1"/>
    <cellStyle name="40% - Accent2 2" xfId="30" xr:uid="{00000000-0005-0000-0000-000039000000}"/>
    <cellStyle name="40% - Accent2 2 2" xfId="123" xr:uid="{00000000-0005-0000-0000-00003A000000}"/>
    <cellStyle name="40% - Accent2 2 2 2" xfId="233" xr:uid="{76910DC4-49A4-4971-BDCF-BF677B520882}"/>
    <cellStyle name="40% - Accent2 2 3" xfId="178" xr:uid="{17AD317C-7C05-4215-B21D-7BD0D7589F57}"/>
    <cellStyle name="40% - Accent2 3" xfId="31" xr:uid="{00000000-0005-0000-0000-00003B000000}"/>
    <cellStyle name="40% - Accent2 3 2" xfId="124" xr:uid="{00000000-0005-0000-0000-00003C000000}"/>
    <cellStyle name="40% - Accent2 3 2 2" xfId="234" xr:uid="{7B4E635E-366F-47C3-8FF9-B0D036F3BFE2}"/>
    <cellStyle name="40% - Accent2 3 3" xfId="179" xr:uid="{FC1069E3-D968-4855-AE53-3FC3D48594A6}"/>
    <cellStyle name="40% - Accent2 4" xfId="32" xr:uid="{00000000-0005-0000-0000-00003D000000}"/>
    <cellStyle name="40% - Accent2 4 2" xfId="125" xr:uid="{00000000-0005-0000-0000-00003E000000}"/>
    <cellStyle name="40% - Accent2 4 2 2" xfId="235" xr:uid="{498BA8BA-00D3-4DFE-8042-A0E3C67D4BAE}"/>
    <cellStyle name="40% - Accent2 4 3" xfId="180" xr:uid="{FF753EFD-FFB7-42E8-9555-8D8DE66CEFD3}"/>
    <cellStyle name="40% - Accent2 5" xfId="122" xr:uid="{00000000-0005-0000-0000-00003F000000}"/>
    <cellStyle name="40% - Accent2 5 2" xfId="232" xr:uid="{DDF6C32C-DCB7-475D-95C4-8CA5D31468BF}"/>
    <cellStyle name="40% - Accent2 6" xfId="177" xr:uid="{3361AECF-72AA-4FEC-95B2-B4AE177F6EA2}"/>
    <cellStyle name="40% - Accent3" xfId="33" builtinId="39" customBuiltin="1"/>
    <cellStyle name="40% - Accent3 2" xfId="34" xr:uid="{00000000-0005-0000-0000-000041000000}"/>
    <cellStyle name="40% - Accent3 2 2" xfId="127" xr:uid="{00000000-0005-0000-0000-000042000000}"/>
    <cellStyle name="40% - Accent3 2 2 2" xfId="237" xr:uid="{F56F1403-A5DA-44B5-BBCE-DBD4E1AA6B4D}"/>
    <cellStyle name="40% - Accent3 2 3" xfId="182" xr:uid="{13142159-9AE2-466D-8F8D-C878A658190F}"/>
    <cellStyle name="40% - Accent3 3" xfId="35" xr:uid="{00000000-0005-0000-0000-000043000000}"/>
    <cellStyle name="40% - Accent3 3 2" xfId="128" xr:uid="{00000000-0005-0000-0000-000044000000}"/>
    <cellStyle name="40% - Accent3 3 2 2" xfId="238" xr:uid="{E4C4B404-42CA-4FAE-9C53-2101CD37DAD9}"/>
    <cellStyle name="40% - Accent3 3 3" xfId="183" xr:uid="{F67079F3-57AF-4179-9F64-4B0A9C72C2B7}"/>
    <cellStyle name="40% - Accent3 4" xfId="36" xr:uid="{00000000-0005-0000-0000-000045000000}"/>
    <cellStyle name="40% - Accent3 4 2" xfId="129" xr:uid="{00000000-0005-0000-0000-000046000000}"/>
    <cellStyle name="40% - Accent3 4 2 2" xfId="239" xr:uid="{FA52E029-D226-43FC-8DC5-E480C22CBDCE}"/>
    <cellStyle name="40% - Accent3 4 3" xfId="184" xr:uid="{27378753-D6F4-4D13-93D7-2A0B15CCFE37}"/>
    <cellStyle name="40% - Accent3 5" xfId="126" xr:uid="{00000000-0005-0000-0000-000047000000}"/>
    <cellStyle name="40% - Accent3 5 2" xfId="236" xr:uid="{59134EEB-7057-442C-B2A9-8C848733CFBC}"/>
    <cellStyle name="40% - Accent3 6" xfId="181" xr:uid="{B9E5507B-D6F7-42A1-98A8-F63EF4F653F6}"/>
    <cellStyle name="40% - Accent4" xfId="37" builtinId="43" customBuiltin="1"/>
    <cellStyle name="40% - Accent4 2" xfId="38" xr:uid="{00000000-0005-0000-0000-000049000000}"/>
    <cellStyle name="40% - Accent4 2 2" xfId="131" xr:uid="{00000000-0005-0000-0000-00004A000000}"/>
    <cellStyle name="40% - Accent4 2 2 2" xfId="241" xr:uid="{2B27D137-76C3-4411-88B6-0F0455147A1F}"/>
    <cellStyle name="40% - Accent4 2 3" xfId="186" xr:uid="{ACF08CC3-577D-4942-9D62-A26A6292890F}"/>
    <cellStyle name="40% - Accent4 3" xfId="39" xr:uid="{00000000-0005-0000-0000-00004B000000}"/>
    <cellStyle name="40% - Accent4 3 2" xfId="132" xr:uid="{00000000-0005-0000-0000-00004C000000}"/>
    <cellStyle name="40% - Accent4 3 2 2" xfId="242" xr:uid="{9FF41F01-5742-4648-AED3-F97B9AA6F42B}"/>
    <cellStyle name="40% - Accent4 3 3" xfId="187" xr:uid="{B5CF8A85-142A-4094-8BE5-1E445792A87C}"/>
    <cellStyle name="40% - Accent4 4" xfId="40" xr:uid="{00000000-0005-0000-0000-00004D000000}"/>
    <cellStyle name="40% - Accent4 4 2" xfId="133" xr:uid="{00000000-0005-0000-0000-00004E000000}"/>
    <cellStyle name="40% - Accent4 4 2 2" xfId="243" xr:uid="{B5686579-15E0-4766-A14E-E84806D002DA}"/>
    <cellStyle name="40% - Accent4 4 3" xfId="188" xr:uid="{B89AE7AE-4785-4283-B726-A3FAA87AF6D0}"/>
    <cellStyle name="40% - Accent4 5" xfId="130" xr:uid="{00000000-0005-0000-0000-00004F000000}"/>
    <cellStyle name="40% - Accent4 5 2" xfId="240" xr:uid="{4E403514-120D-4454-AE69-F129814A1839}"/>
    <cellStyle name="40% - Accent4 6" xfId="185" xr:uid="{EB7C4D5C-1D3D-4E84-8331-83D0167CBF6A}"/>
    <cellStyle name="40% - Accent5" xfId="41" builtinId="47" customBuiltin="1"/>
    <cellStyle name="40% - Accent5 2" xfId="42" xr:uid="{00000000-0005-0000-0000-000051000000}"/>
    <cellStyle name="40% - Accent5 2 2" xfId="135" xr:uid="{00000000-0005-0000-0000-000052000000}"/>
    <cellStyle name="40% - Accent5 2 2 2" xfId="245" xr:uid="{E373CAA6-6EB2-40F9-AA43-C25C962298C4}"/>
    <cellStyle name="40% - Accent5 2 3" xfId="190" xr:uid="{911DEE73-D538-4BAC-842A-ECBB58D16156}"/>
    <cellStyle name="40% - Accent5 3" xfId="43" xr:uid="{00000000-0005-0000-0000-000053000000}"/>
    <cellStyle name="40% - Accent5 3 2" xfId="136" xr:uid="{00000000-0005-0000-0000-000054000000}"/>
    <cellStyle name="40% - Accent5 3 2 2" xfId="246" xr:uid="{BE9EF07A-8A4B-4AE0-87FA-26C0E3ECDBDD}"/>
    <cellStyle name="40% - Accent5 3 3" xfId="191" xr:uid="{1525DD96-2108-4D26-BD31-F74A2DBA27CB}"/>
    <cellStyle name="40% - Accent5 4" xfId="44" xr:uid="{00000000-0005-0000-0000-000055000000}"/>
    <cellStyle name="40% - Accent5 4 2" xfId="137" xr:uid="{00000000-0005-0000-0000-000056000000}"/>
    <cellStyle name="40% - Accent5 4 2 2" xfId="247" xr:uid="{904E932E-0C4F-47A7-AB49-899A57E9DD1D}"/>
    <cellStyle name="40% - Accent5 4 3" xfId="192" xr:uid="{9CEFCA29-ADCA-4C0C-AE70-EC3BB64951A3}"/>
    <cellStyle name="40% - Accent5 5" xfId="134" xr:uid="{00000000-0005-0000-0000-000057000000}"/>
    <cellStyle name="40% - Accent5 5 2" xfId="244" xr:uid="{C79A9903-84B0-42C1-A358-F72A96FB5D93}"/>
    <cellStyle name="40% - Accent5 6" xfId="189" xr:uid="{231B810D-320C-4032-A5E9-E5994C870424}"/>
    <cellStyle name="40% - Accent6" xfId="45" builtinId="51" customBuiltin="1"/>
    <cellStyle name="40% - Accent6 2" xfId="46" xr:uid="{00000000-0005-0000-0000-000059000000}"/>
    <cellStyle name="40% - Accent6 2 2" xfId="139" xr:uid="{00000000-0005-0000-0000-00005A000000}"/>
    <cellStyle name="40% - Accent6 2 2 2" xfId="249" xr:uid="{1F9DE25D-B4DC-45AF-92D8-1476F9DC3356}"/>
    <cellStyle name="40% - Accent6 2 3" xfId="194" xr:uid="{856EFB47-E32B-4300-AE54-B1EF12AFD809}"/>
    <cellStyle name="40% - Accent6 3" xfId="47" xr:uid="{00000000-0005-0000-0000-00005B000000}"/>
    <cellStyle name="40% - Accent6 3 2" xfId="140" xr:uid="{00000000-0005-0000-0000-00005C000000}"/>
    <cellStyle name="40% - Accent6 3 2 2" xfId="250" xr:uid="{07211158-A381-40B7-B6C1-C48D48939D7F}"/>
    <cellStyle name="40% - Accent6 3 3" xfId="195" xr:uid="{22BA40C7-F00B-4BA5-8C94-3545EF9337C9}"/>
    <cellStyle name="40% - Accent6 4" xfId="48" xr:uid="{00000000-0005-0000-0000-00005D000000}"/>
    <cellStyle name="40% - Accent6 4 2" xfId="141" xr:uid="{00000000-0005-0000-0000-00005E000000}"/>
    <cellStyle name="40% - Accent6 4 2 2" xfId="251" xr:uid="{E9072D05-F849-4BED-81D7-14EEA6B6A914}"/>
    <cellStyle name="40% - Accent6 4 3" xfId="196" xr:uid="{35030201-B169-43DB-B26D-A46FB1AE7A62}"/>
    <cellStyle name="40% - Accent6 5" xfId="138" xr:uid="{00000000-0005-0000-0000-00005F000000}"/>
    <cellStyle name="40% - Accent6 5 2" xfId="248" xr:uid="{89C2B3A3-7EE7-4C46-B86E-8C777DAB0F48}"/>
    <cellStyle name="40% - Accent6 6" xfId="193" xr:uid="{9EA7CDA3-FFD1-4827-9F30-D1C80B56CFEC}"/>
    <cellStyle name="60% - Accent1" xfId="49" builtinId="32" customBuiltin="1"/>
    <cellStyle name="60% - Accent2" xfId="50" builtinId="36" customBuiltin="1"/>
    <cellStyle name="60% - Accent3" xfId="51" builtinId="40" customBuiltin="1"/>
    <cellStyle name="60% - Accent4" xfId="52" builtinId="44" customBuiltin="1"/>
    <cellStyle name="60% - Accent5" xfId="53" builtinId="48" customBuiltin="1"/>
    <cellStyle name="60% - Accent6" xfId="54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Berekening" xfId="62" builtinId="22" customBuiltin="1"/>
    <cellStyle name="Controlecel" xfId="63" builtinId="23" customBuiltin="1"/>
    <cellStyle name="Euro" xfId="64" xr:uid="{00000000-0005-0000-0000-00006E000000}"/>
    <cellStyle name="Gekoppelde cel" xfId="76" builtinId="24" customBuiltin="1"/>
    <cellStyle name="Goed" xfId="66" builtinId="26" customBuiltin="1"/>
    <cellStyle name="Invoer" xfId="71" builtinId="20" customBuiltin="1"/>
    <cellStyle name="Komma 2" xfId="72" xr:uid="{00000000-0005-0000-0000-000072000000}"/>
    <cellStyle name="Komma 2 2" xfId="197" xr:uid="{90FD0155-59BB-4308-BE82-2E91DABA29A0}"/>
    <cellStyle name="Komma 3" xfId="73" xr:uid="{00000000-0005-0000-0000-000073000000}"/>
    <cellStyle name="Komma 3 2" xfId="198" xr:uid="{5E497595-F6EF-4F2C-9D83-4235BCF49691}"/>
    <cellStyle name="Komma0" xfId="74" xr:uid="{00000000-0005-0000-0000-000074000000}"/>
    <cellStyle name="Komma0 2" xfId="75" xr:uid="{00000000-0005-0000-0000-000075000000}"/>
    <cellStyle name="Kop 1" xfId="67" builtinId="16" customBuiltin="1"/>
    <cellStyle name="Kop 2" xfId="68" builtinId="17" customBuiltin="1"/>
    <cellStyle name="Kop 3" xfId="69" builtinId="18" customBuiltin="1"/>
    <cellStyle name="Kop 4" xfId="70" builtinId="19" customBuiltin="1"/>
    <cellStyle name="Neutraal" xfId="77" builtinId="28" customBuiltin="1"/>
    <cellStyle name="Normal 2" xfId="142" xr:uid="{00000000-0005-0000-0000-00007B000000}"/>
    <cellStyle name="Notitie 2" xfId="78" xr:uid="{00000000-0005-0000-0000-00007C000000}"/>
    <cellStyle name="Notitie 2 2" xfId="79" xr:uid="{00000000-0005-0000-0000-00007D000000}"/>
    <cellStyle name="Notitie 3" xfId="80" xr:uid="{00000000-0005-0000-0000-00007E000000}"/>
    <cellStyle name="Notitie 4" xfId="81" xr:uid="{00000000-0005-0000-0000-00007F000000}"/>
    <cellStyle name="Ongeldig" xfId="61" builtinId="27" customBuiltin="1"/>
    <cellStyle name="Standaard" xfId="0" builtinId="0"/>
    <cellStyle name="Standaard 2" xfId="83" xr:uid="{00000000-0005-0000-0000-000082000000}"/>
    <cellStyle name="Standaard 2 2" xfId="84" xr:uid="{00000000-0005-0000-0000-000083000000}"/>
    <cellStyle name="Standaard 2 2 2" xfId="144" xr:uid="{00000000-0005-0000-0000-000084000000}"/>
    <cellStyle name="Standaard 2 2 2 2" xfId="253" xr:uid="{9DF46CA0-165D-4930-8E3C-CF06A4C985CD}"/>
    <cellStyle name="Standaard 2 2 3" xfId="200" xr:uid="{E50DA404-6B4D-4B94-B97F-AADD2D80390B}"/>
    <cellStyle name="Standaard 2 3" xfId="85" xr:uid="{00000000-0005-0000-0000-000085000000}"/>
    <cellStyle name="Standaard 2 4" xfId="143" xr:uid="{00000000-0005-0000-0000-000086000000}"/>
    <cellStyle name="Standaard 2 4 2" xfId="252" xr:uid="{9E3F70C3-C883-4255-91ED-7FE318C8893D}"/>
    <cellStyle name="Standaard 2 5" xfId="199" xr:uid="{A721DDBA-061D-48EA-ABA0-D044D3C120C1}"/>
    <cellStyle name="Standaard 3" xfId="86" xr:uid="{00000000-0005-0000-0000-000087000000}"/>
    <cellStyle name="Standaard 4" xfId="87" xr:uid="{00000000-0005-0000-0000-000088000000}"/>
    <cellStyle name="Standaard 4 2" xfId="145" xr:uid="{00000000-0005-0000-0000-000089000000}"/>
    <cellStyle name="Standaard 4 2 2" xfId="254" xr:uid="{07ED26D8-8EE5-4F26-972C-51EBBC40FFCB}"/>
    <cellStyle name="Standaard 4 3" xfId="201" xr:uid="{AA5E2949-61F0-4CEA-90A9-55B9507B96BE}"/>
    <cellStyle name="Standaard 5" xfId="88" xr:uid="{00000000-0005-0000-0000-00008A000000}"/>
    <cellStyle name="Standaard 5 2" xfId="146" xr:uid="{00000000-0005-0000-0000-00008B000000}"/>
    <cellStyle name="Standaard 5 2 2" xfId="255" xr:uid="{14BC31E4-68DD-403B-A95E-555E2043FD96}"/>
    <cellStyle name="Standaard 5 3" xfId="202" xr:uid="{2E2CD638-8A4D-40C5-84FF-FAAE8F826918}"/>
    <cellStyle name="Standaard 6" xfId="89" xr:uid="{00000000-0005-0000-0000-00008C000000}"/>
    <cellStyle name="Standaard 6 2" xfId="147" xr:uid="{00000000-0005-0000-0000-00008D000000}"/>
    <cellStyle name="Standaard 6 2 2" xfId="256" xr:uid="{75486390-6262-43BE-A14F-8F5D44E2F391}"/>
    <cellStyle name="Standaard 6 3" xfId="203" xr:uid="{BCD0419D-D12B-44C6-A2FF-262A591E1008}"/>
    <cellStyle name="Standaard 7" xfId="90" xr:uid="{00000000-0005-0000-0000-00008E000000}"/>
    <cellStyle name="Titel" xfId="91" builtinId="15" customBuiltin="1"/>
    <cellStyle name="Totaal" xfId="92" builtinId="25" customBuiltin="1"/>
    <cellStyle name="Uitvoer" xfId="82" builtinId="21" customBuiltin="1"/>
    <cellStyle name="Valuta" xfId="148" builtinId="4"/>
    <cellStyle name="Valuta 2" xfId="257" xr:uid="{16A8A73F-E3DB-4D50-9E9C-7C9B62622A8E}"/>
    <cellStyle name="Verklarende tekst" xfId="65" builtinId="53" customBuiltin="1"/>
    <cellStyle name="Waarschuwingstekst" xfId="9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1"/>
  <sheetViews>
    <sheetView topLeftCell="D1" zoomScaleNormal="100" workbookViewId="0">
      <selection activeCell="T1" sqref="T1:T1048576"/>
    </sheetView>
  </sheetViews>
  <sheetFormatPr defaultRowHeight="12.75" x14ac:dyDescent="0.2"/>
  <cols>
    <col min="1" max="1" width="16.28515625" style="8" hidden="1" customWidth="1"/>
    <col min="2" max="2" width="13.85546875" style="8" hidden="1" customWidth="1"/>
    <col min="3" max="3" width="0" style="8" hidden="1" customWidth="1"/>
    <col min="4" max="4" width="28.85546875" style="8" customWidth="1"/>
    <col min="5" max="5" width="32.28515625" style="8" bestFit="1" customWidth="1"/>
    <col min="6" max="6" width="9.85546875" style="8" customWidth="1"/>
    <col min="7" max="7" width="11.7109375" style="8" customWidth="1"/>
    <col min="8" max="8" width="10.140625" style="8" bestFit="1" customWidth="1"/>
    <col min="9" max="9" width="15.28515625" style="8" customWidth="1"/>
    <col min="10" max="13" width="17" style="8" hidden="1" customWidth="1"/>
    <col min="14" max="14" width="20.85546875" style="8" hidden="1" customWidth="1"/>
    <col min="15" max="17" width="21.5703125" style="8" hidden="1" customWidth="1"/>
    <col min="18" max="19" width="21.5703125" style="8" customWidth="1"/>
    <col min="20" max="20" width="48.28515625" style="8" hidden="1" customWidth="1"/>
    <col min="21" max="16384" width="9.140625" style="8"/>
  </cols>
  <sheetData>
    <row r="1" spans="1:24" x14ac:dyDescent="0.2">
      <c r="A1" s="2" t="s">
        <v>66</v>
      </c>
      <c r="B1" s="2" t="s">
        <v>67</v>
      </c>
      <c r="C1" s="8" t="s">
        <v>126</v>
      </c>
      <c r="D1" s="11" t="s">
        <v>68</v>
      </c>
      <c r="E1" s="11" t="s">
        <v>164</v>
      </c>
      <c r="F1" s="11" t="s">
        <v>262</v>
      </c>
      <c r="G1" s="11" t="s">
        <v>263</v>
      </c>
      <c r="H1" s="11" t="s">
        <v>266</v>
      </c>
      <c r="I1" s="11" t="s">
        <v>55</v>
      </c>
      <c r="J1" s="16" t="s">
        <v>269</v>
      </c>
      <c r="K1" s="16" t="s">
        <v>269</v>
      </c>
      <c r="L1" s="16" t="s">
        <v>269</v>
      </c>
      <c r="M1" s="16" t="s">
        <v>269</v>
      </c>
      <c r="N1" s="16" t="s">
        <v>269</v>
      </c>
      <c r="O1" s="16" t="s">
        <v>269</v>
      </c>
      <c r="P1" s="16" t="s">
        <v>269</v>
      </c>
      <c r="Q1" s="16" t="s">
        <v>269</v>
      </c>
      <c r="R1" s="16" t="s">
        <v>269</v>
      </c>
      <c r="S1" s="16" t="s">
        <v>269</v>
      </c>
    </row>
    <row r="2" spans="1:24" x14ac:dyDescent="0.2">
      <c r="A2" s="2"/>
      <c r="B2" s="2"/>
      <c r="D2" s="11"/>
      <c r="E2" s="11"/>
      <c r="F2" s="11"/>
      <c r="G2" s="11"/>
      <c r="H2" s="11"/>
      <c r="I2" s="11"/>
      <c r="J2" s="16" t="s">
        <v>268</v>
      </c>
      <c r="K2" s="16" t="s">
        <v>270</v>
      </c>
      <c r="L2" s="16" t="s">
        <v>268</v>
      </c>
      <c r="M2" s="16" t="s">
        <v>270</v>
      </c>
      <c r="N2" s="16" t="s">
        <v>268</v>
      </c>
      <c r="O2" s="16" t="s">
        <v>270</v>
      </c>
      <c r="P2" s="16" t="s">
        <v>268</v>
      </c>
      <c r="Q2" s="16" t="s">
        <v>270</v>
      </c>
      <c r="R2" s="16" t="s">
        <v>268</v>
      </c>
      <c r="S2" s="16" t="s">
        <v>270</v>
      </c>
    </row>
    <row r="3" spans="1:24" x14ac:dyDescent="0.2">
      <c r="A3" s="2"/>
      <c r="B3" s="2"/>
      <c r="D3" s="11"/>
      <c r="E3" s="11"/>
      <c r="F3" s="11"/>
      <c r="G3" s="11"/>
      <c r="H3" s="11"/>
      <c r="I3" s="11"/>
      <c r="J3" s="16" t="s">
        <v>306</v>
      </c>
      <c r="K3" s="16" t="s">
        <v>306</v>
      </c>
      <c r="L3" s="16" t="s">
        <v>311</v>
      </c>
      <c r="M3" s="16" t="s">
        <v>311</v>
      </c>
      <c r="N3" s="16" t="s">
        <v>316</v>
      </c>
      <c r="O3" s="16" t="s">
        <v>316</v>
      </c>
      <c r="P3" s="16" t="s">
        <v>329</v>
      </c>
      <c r="Q3" s="16" t="s">
        <v>329</v>
      </c>
      <c r="R3" s="16" t="s">
        <v>349</v>
      </c>
      <c r="S3" s="16" t="s">
        <v>349</v>
      </c>
    </row>
    <row r="4" spans="1:24" x14ac:dyDescent="0.2">
      <c r="A4" s="2"/>
      <c r="B4" s="2"/>
      <c r="D4" s="11"/>
      <c r="E4" s="11"/>
      <c r="F4" s="11"/>
      <c r="G4" s="11"/>
      <c r="H4" s="11"/>
      <c r="I4" s="11"/>
      <c r="J4" s="12" t="s">
        <v>307</v>
      </c>
      <c r="K4" s="12" t="s">
        <v>308</v>
      </c>
      <c r="L4" s="12" t="s">
        <v>312</v>
      </c>
      <c r="M4" s="12" t="s">
        <v>313</v>
      </c>
      <c r="N4" s="12" t="s">
        <v>317</v>
      </c>
      <c r="O4" s="12" t="s">
        <v>299</v>
      </c>
      <c r="P4" s="12" t="s">
        <v>352</v>
      </c>
      <c r="Q4" s="12" t="s">
        <v>330</v>
      </c>
      <c r="R4" s="12" t="s">
        <v>350</v>
      </c>
      <c r="S4" s="12" t="s">
        <v>351</v>
      </c>
    </row>
    <row r="5" spans="1:24" x14ac:dyDescent="0.2">
      <c r="A5" s="4" t="s">
        <v>354</v>
      </c>
      <c r="B5" s="4" t="s">
        <v>13</v>
      </c>
      <c r="C5" s="28"/>
      <c r="D5" s="13" t="s">
        <v>337</v>
      </c>
      <c r="E5" s="13" t="s">
        <v>338</v>
      </c>
      <c r="F5" s="13" t="s">
        <v>339</v>
      </c>
      <c r="G5" s="13" t="s">
        <v>134</v>
      </c>
      <c r="H5" s="13"/>
      <c r="I5" s="13" t="s">
        <v>56</v>
      </c>
      <c r="J5" s="31"/>
      <c r="K5" s="31"/>
      <c r="L5" s="31"/>
      <c r="M5" s="31"/>
      <c r="N5" s="31"/>
      <c r="O5" s="31"/>
      <c r="P5" s="30">
        <v>5350000</v>
      </c>
      <c r="Q5" s="18">
        <f t="shared" ref="Q5:Q29" si="0">ROUND(O5/122.3*124.4,0)</f>
        <v>0</v>
      </c>
      <c r="R5" s="19">
        <f t="shared" ref="R5:R29" si="1">ROUND(P5/130.8*131.8,-2)</f>
        <v>5390900</v>
      </c>
      <c r="S5" s="18">
        <f t="shared" ref="S5:S48" si="2">ROUND(Q5/124.4*128.3,-2)</f>
        <v>0</v>
      </c>
      <c r="T5" s="28" t="s">
        <v>336</v>
      </c>
      <c r="U5" s="28"/>
      <c r="V5" s="28"/>
      <c r="W5" s="28"/>
      <c r="X5" s="28"/>
    </row>
    <row r="6" spans="1:24" x14ac:dyDescent="0.2">
      <c r="A6" s="4" t="s">
        <v>119</v>
      </c>
      <c r="B6" s="4" t="s">
        <v>15</v>
      </c>
      <c r="C6" s="8">
        <v>6290310</v>
      </c>
      <c r="D6" s="13" t="s">
        <v>118</v>
      </c>
      <c r="E6" s="13" t="s">
        <v>120</v>
      </c>
      <c r="F6" s="13" t="s">
        <v>267</v>
      </c>
      <c r="G6" s="13" t="s">
        <v>134</v>
      </c>
      <c r="H6" s="13"/>
      <c r="I6" s="13" t="s">
        <v>0</v>
      </c>
      <c r="J6" s="19">
        <v>0</v>
      </c>
      <c r="K6" s="18">
        <v>103373</v>
      </c>
      <c r="L6" s="19">
        <f>ROUND(J6/151.5*159.8,0)</f>
        <v>0</v>
      </c>
      <c r="M6" s="18">
        <f>ROUND(K6/124.6*126.6,0)</f>
        <v>105032</v>
      </c>
      <c r="N6" s="19">
        <v>0</v>
      </c>
      <c r="O6" s="18">
        <v>122205</v>
      </c>
      <c r="P6" s="19">
        <f>ROUND(N6/124*128.4,0)</f>
        <v>0</v>
      </c>
      <c r="Q6" s="18">
        <f t="shared" si="0"/>
        <v>124303</v>
      </c>
      <c r="R6" s="19">
        <f t="shared" si="1"/>
        <v>0</v>
      </c>
      <c r="S6" s="18">
        <f t="shared" si="2"/>
        <v>128200</v>
      </c>
    </row>
    <row r="7" spans="1:24" s="6" customFormat="1" x14ac:dyDescent="0.2">
      <c r="A7" s="4" t="s">
        <v>106</v>
      </c>
      <c r="B7" s="4" t="s">
        <v>13</v>
      </c>
      <c r="C7" s="8">
        <v>6290220</v>
      </c>
      <c r="D7" s="13" t="s">
        <v>107</v>
      </c>
      <c r="E7" s="13" t="s">
        <v>131</v>
      </c>
      <c r="F7" s="13" t="s">
        <v>138</v>
      </c>
      <c r="G7" s="13" t="s">
        <v>134</v>
      </c>
      <c r="H7" s="13" t="s">
        <v>332</v>
      </c>
      <c r="I7" s="13" t="s">
        <v>56</v>
      </c>
      <c r="J7" s="19">
        <v>2734253</v>
      </c>
      <c r="K7" s="18">
        <v>0</v>
      </c>
      <c r="L7" s="19">
        <f>ROUND(J7/151.5*159.8,0)</f>
        <v>2884050</v>
      </c>
      <c r="M7" s="18">
        <f>ROUND(K7/124.6*126.6,0)</f>
        <v>0</v>
      </c>
      <c r="N7" s="19">
        <v>3140330</v>
      </c>
      <c r="O7" s="18">
        <v>0</v>
      </c>
      <c r="P7" s="29">
        <v>4450000</v>
      </c>
      <c r="Q7" s="18">
        <f t="shared" si="0"/>
        <v>0</v>
      </c>
      <c r="R7" s="19">
        <f t="shared" si="1"/>
        <v>4484000</v>
      </c>
      <c r="S7" s="18">
        <f t="shared" si="2"/>
        <v>0</v>
      </c>
      <c r="T7" s="28" t="s">
        <v>333</v>
      </c>
      <c r="U7" s="28"/>
      <c r="V7" s="28"/>
      <c r="W7" s="28"/>
      <c r="X7" s="28"/>
    </row>
    <row r="8" spans="1:24" x14ac:dyDescent="0.2">
      <c r="A8" s="4" t="s">
        <v>106</v>
      </c>
      <c r="B8" s="4" t="s">
        <v>15</v>
      </c>
      <c r="C8" s="8">
        <v>6290220</v>
      </c>
      <c r="D8" s="13" t="s">
        <v>107</v>
      </c>
      <c r="E8" s="13" t="s">
        <v>131</v>
      </c>
      <c r="F8" s="13" t="s">
        <v>138</v>
      </c>
      <c r="G8" s="13" t="s">
        <v>134</v>
      </c>
      <c r="H8" s="13"/>
      <c r="I8" s="13" t="s">
        <v>0</v>
      </c>
      <c r="J8" s="19">
        <v>0</v>
      </c>
      <c r="K8" s="18">
        <v>504427</v>
      </c>
      <c r="L8" s="19">
        <f>ROUND(J8/151.5*159.8,0)</f>
        <v>0</v>
      </c>
      <c r="M8" s="18">
        <f>ROUND(K8/124.6*126.6,0)</f>
        <v>512524</v>
      </c>
      <c r="N8" s="19">
        <v>0</v>
      </c>
      <c r="O8" s="18">
        <v>596325</v>
      </c>
      <c r="P8" s="19">
        <f>ROUND(N8/124*128.4,0)</f>
        <v>0</v>
      </c>
      <c r="Q8" s="18">
        <f t="shared" si="0"/>
        <v>606564</v>
      </c>
      <c r="R8" s="19">
        <f t="shared" si="1"/>
        <v>0</v>
      </c>
      <c r="S8" s="18">
        <f t="shared" si="2"/>
        <v>625600</v>
      </c>
    </row>
    <row r="9" spans="1:24" x14ac:dyDescent="0.2">
      <c r="A9" s="4" t="s">
        <v>101</v>
      </c>
      <c r="B9" s="4" t="s">
        <v>13</v>
      </c>
      <c r="C9" s="8">
        <v>6290220</v>
      </c>
      <c r="D9" s="13" t="s">
        <v>103</v>
      </c>
      <c r="E9" s="13" t="s">
        <v>102</v>
      </c>
      <c r="F9" s="13" t="s">
        <v>139</v>
      </c>
      <c r="G9" s="13" t="s">
        <v>134</v>
      </c>
      <c r="H9" s="13" t="s">
        <v>332</v>
      </c>
      <c r="I9" s="13" t="s">
        <v>56</v>
      </c>
      <c r="J9" s="19">
        <v>2677905</v>
      </c>
      <c r="K9" s="18">
        <v>0</v>
      </c>
      <c r="L9" s="19">
        <f>ROUND(J9/151.5*159.8,0)</f>
        <v>2824615</v>
      </c>
      <c r="M9" s="18">
        <f>ROUND(K9/124.6*126.6,0)</f>
        <v>0</v>
      </c>
      <c r="N9" s="19">
        <v>3075613</v>
      </c>
      <c r="O9" s="18">
        <v>0</v>
      </c>
      <c r="P9" s="29">
        <v>3650000</v>
      </c>
      <c r="Q9" s="18">
        <f t="shared" si="0"/>
        <v>0</v>
      </c>
      <c r="R9" s="19">
        <f t="shared" si="1"/>
        <v>3677900</v>
      </c>
      <c r="S9" s="18">
        <f t="shared" si="2"/>
        <v>0</v>
      </c>
      <c r="T9" s="28" t="s">
        <v>333</v>
      </c>
    </row>
    <row r="10" spans="1:24" x14ac:dyDescent="0.2">
      <c r="A10" s="4" t="s">
        <v>101</v>
      </c>
      <c r="B10" s="4" t="s">
        <v>15</v>
      </c>
      <c r="C10" s="8">
        <v>6290220</v>
      </c>
      <c r="D10" s="13" t="s">
        <v>103</v>
      </c>
      <c r="E10" s="13" t="s">
        <v>102</v>
      </c>
      <c r="F10" s="13" t="s">
        <v>139</v>
      </c>
      <c r="G10" s="13" t="s">
        <v>134</v>
      </c>
      <c r="H10" s="13"/>
      <c r="I10" s="13" t="s">
        <v>0</v>
      </c>
      <c r="J10" s="19">
        <v>0</v>
      </c>
      <c r="K10" s="18">
        <v>471422</v>
      </c>
      <c r="L10" s="19">
        <f>ROUND(J10/151.5*159.8,0)</f>
        <v>0</v>
      </c>
      <c r="M10" s="18">
        <f>ROUND(K10/124.6*126.6,0)</f>
        <v>478989</v>
      </c>
      <c r="N10" s="19">
        <v>0</v>
      </c>
      <c r="O10" s="18">
        <v>557307</v>
      </c>
      <c r="P10" s="19">
        <f>ROUND(N10/124*128.4,0)</f>
        <v>0</v>
      </c>
      <c r="Q10" s="18">
        <f t="shared" si="0"/>
        <v>566876</v>
      </c>
      <c r="R10" s="19">
        <f t="shared" si="1"/>
        <v>0</v>
      </c>
      <c r="S10" s="18">
        <f t="shared" si="2"/>
        <v>584600</v>
      </c>
    </row>
    <row r="11" spans="1:24" x14ac:dyDescent="0.2">
      <c r="A11" s="4" t="s">
        <v>348</v>
      </c>
      <c r="B11" s="4" t="s">
        <v>13</v>
      </c>
      <c r="D11" s="10" t="s">
        <v>327</v>
      </c>
      <c r="E11" s="10" t="s">
        <v>210</v>
      </c>
      <c r="F11" s="10" t="s">
        <v>328</v>
      </c>
      <c r="G11" s="10" t="s">
        <v>134</v>
      </c>
      <c r="H11" s="10" t="s">
        <v>347</v>
      </c>
      <c r="I11" s="14" t="s">
        <v>56</v>
      </c>
      <c r="J11" s="10"/>
      <c r="K11" s="10"/>
      <c r="L11" s="10"/>
      <c r="M11" s="10"/>
      <c r="N11" s="10"/>
      <c r="O11" s="10"/>
      <c r="P11" s="30">
        <v>2000000</v>
      </c>
      <c r="Q11" s="18">
        <f t="shared" si="0"/>
        <v>0</v>
      </c>
      <c r="R11" s="19">
        <f t="shared" si="1"/>
        <v>2015300</v>
      </c>
      <c r="S11" s="18">
        <f t="shared" si="2"/>
        <v>0</v>
      </c>
      <c r="T11" s="28" t="s">
        <v>355</v>
      </c>
    </row>
    <row r="12" spans="1:24" x14ac:dyDescent="0.2">
      <c r="A12" s="4" t="s">
        <v>114</v>
      </c>
      <c r="B12" s="4" t="s">
        <v>13</v>
      </c>
      <c r="C12" s="8">
        <v>6290310</v>
      </c>
      <c r="D12" s="13" t="s">
        <v>116</v>
      </c>
      <c r="E12" s="13" t="s">
        <v>115</v>
      </c>
      <c r="F12" s="13" t="s">
        <v>140</v>
      </c>
      <c r="G12" s="13" t="s">
        <v>134</v>
      </c>
      <c r="H12" s="13" t="s">
        <v>332</v>
      </c>
      <c r="I12" s="13" t="s">
        <v>56</v>
      </c>
      <c r="J12" s="19">
        <v>2287377</v>
      </c>
      <c r="K12" s="18">
        <v>0</v>
      </c>
      <c r="L12" s="19">
        <f t="shared" ref="L12:L29" si="3">ROUND(J12/151.5*159.8,0)</f>
        <v>2412692</v>
      </c>
      <c r="M12" s="18">
        <f t="shared" ref="M12:M29" si="4">ROUND(K12/124.6*126.6,0)</f>
        <v>0</v>
      </c>
      <c r="N12" s="19">
        <v>2627086</v>
      </c>
      <c r="O12" s="18">
        <v>0</v>
      </c>
      <c r="P12" s="29">
        <v>3980000</v>
      </c>
      <c r="Q12" s="18">
        <f t="shared" si="0"/>
        <v>0</v>
      </c>
      <c r="R12" s="19">
        <f t="shared" si="1"/>
        <v>4010400</v>
      </c>
      <c r="S12" s="18">
        <f t="shared" si="2"/>
        <v>0</v>
      </c>
      <c r="T12" s="28" t="s">
        <v>333</v>
      </c>
    </row>
    <row r="13" spans="1:24" x14ac:dyDescent="0.2">
      <c r="A13" s="4" t="s">
        <v>114</v>
      </c>
      <c r="B13" s="4" t="s">
        <v>15</v>
      </c>
      <c r="C13" s="8">
        <v>6290310</v>
      </c>
      <c r="D13" s="13" t="s">
        <v>116</v>
      </c>
      <c r="E13" s="13" t="s">
        <v>115</v>
      </c>
      <c r="F13" s="13" t="s">
        <v>140</v>
      </c>
      <c r="G13" s="13" t="s">
        <v>134</v>
      </c>
      <c r="H13" s="13"/>
      <c r="I13" s="13" t="s">
        <v>0</v>
      </c>
      <c r="J13" s="19">
        <v>0</v>
      </c>
      <c r="K13" s="18">
        <v>607308</v>
      </c>
      <c r="L13" s="19">
        <f t="shared" si="3"/>
        <v>0</v>
      </c>
      <c r="M13" s="18">
        <f t="shared" si="4"/>
        <v>617056</v>
      </c>
      <c r="N13" s="19">
        <v>0</v>
      </c>
      <c r="O13" s="18">
        <v>717949</v>
      </c>
      <c r="P13" s="19">
        <f>ROUND(N13/124*128.4,0)</f>
        <v>0</v>
      </c>
      <c r="Q13" s="18">
        <f t="shared" si="0"/>
        <v>730277</v>
      </c>
      <c r="R13" s="19">
        <f t="shared" si="1"/>
        <v>0</v>
      </c>
      <c r="S13" s="18">
        <f t="shared" si="2"/>
        <v>753200</v>
      </c>
    </row>
    <row r="14" spans="1:24" x14ac:dyDescent="0.2">
      <c r="A14" s="4" t="s">
        <v>69</v>
      </c>
      <c r="B14" s="4" t="s">
        <v>15</v>
      </c>
      <c r="C14" s="8">
        <v>6290360</v>
      </c>
      <c r="D14" s="13" t="s">
        <v>70</v>
      </c>
      <c r="E14" s="13" t="s">
        <v>264</v>
      </c>
      <c r="F14" s="13" t="s">
        <v>136</v>
      </c>
      <c r="G14" s="13" t="s">
        <v>134</v>
      </c>
      <c r="H14" s="13"/>
      <c r="I14" s="13" t="s">
        <v>0</v>
      </c>
      <c r="J14" s="19">
        <v>0</v>
      </c>
      <c r="K14" s="18">
        <v>2620370</v>
      </c>
      <c r="L14" s="19">
        <f t="shared" si="3"/>
        <v>0</v>
      </c>
      <c r="M14" s="18">
        <f t="shared" si="4"/>
        <v>2662431</v>
      </c>
      <c r="N14" s="19">
        <v>0</v>
      </c>
      <c r="O14" s="18">
        <v>3097757</v>
      </c>
      <c r="P14" s="19">
        <f>ROUND(N14/124*128.4,0)</f>
        <v>0</v>
      </c>
      <c r="Q14" s="18">
        <f t="shared" si="0"/>
        <v>3150948</v>
      </c>
      <c r="R14" s="19">
        <f t="shared" si="1"/>
        <v>0</v>
      </c>
      <c r="S14" s="18">
        <f t="shared" si="2"/>
        <v>3249700</v>
      </c>
    </row>
    <row r="15" spans="1:24" x14ac:dyDescent="0.2">
      <c r="A15" s="5" t="s">
        <v>69</v>
      </c>
      <c r="B15" s="5" t="s">
        <v>57</v>
      </c>
      <c r="C15" s="6">
        <v>6290360</v>
      </c>
      <c r="D15" s="13" t="s">
        <v>70</v>
      </c>
      <c r="E15" s="13" t="s">
        <v>264</v>
      </c>
      <c r="F15" s="13" t="s">
        <v>136</v>
      </c>
      <c r="G15" s="13" t="s">
        <v>134</v>
      </c>
      <c r="H15" s="13"/>
      <c r="I15" s="13" t="s">
        <v>0</v>
      </c>
      <c r="J15" s="19">
        <v>0</v>
      </c>
      <c r="K15" s="18">
        <v>187612</v>
      </c>
      <c r="L15" s="19">
        <f t="shared" si="3"/>
        <v>0</v>
      </c>
      <c r="M15" s="18">
        <f t="shared" si="4"/>
        <v>190623</v>
      </c>
      <c r="N15" s="19">
        <v>0</v>
      </c>
      <c r="O15" s="18">
        <v>221791</v>
      </c>
      <c r="P15" s="19">
        <f>ROUND(N15/124*128.4,0)</f>
        <v>0</v>
      </c>
      <c r="Q15" s="18">
        <f t="shared" si="0"/>
        <v>225599</v>
      </c>
      <c r="R15" s="19">
        <f t="shared" si="1"/>
        <v>0</v>
      </c>
      <c r="S15" s="18">
        <f t="shared" si="2"/>
        <v>232700</v>
      </c>
      <c r="T15" s="6"/>
      <c r="U15" s="6"/>
      <c r="V15" s="6"/>
      <c r="W15" s="6"/>
      <c r="X15" s="6"/>
    </row>
    <row r="16" spans="1:24" x14ac:dyDescent="0.2">
      <c r="A16" s="4" t="s">
        <v>69</v>
      </c>
      <c r="B16" s="4" t="s">
        <v>13</v>
      </c>
      <c r="C16" s="8">
        <v>6290360</v>
      </c>
      <c r="D16" s="13" t="s">
        <v>70</v>
      </c>
      <c r="E16" s="13" t="s">
        <v>135</v>
      </c>
      <c r="F16" s="13" t="s">
        <v>136</v>
      </c>
      <c r="G16" s="13" t="s">
        <v>134</v>
      </c>
      <c r="H16" s="13" t="s">
        <v>332</v>
      </c>
      <c r="I16" s="13" t="s">
        <v>56</v>
      </c>
      <c r="J16" s="19">
        <v>20210744</v>
      </c>
      <c r="K16" s="18">
        <v>0</v>
      </c>
      <c r="L16" s="19">
        <f t="shared" si="3"/>
        <v>21317999</v>
      </c>
      <c r="M16" s="18">
        <f t="shared" si="4"/>
        <v>0</v>
      </c>
      <c r="N16" s="19">
        <v>23212339</v>
      </c>
      <c r="O16" s="18">
        <v>0</v>
      </c>
      <c r="P16" s="29">
        <v>41200000</v>
      </c>
      <c r="Q16" s="18">
        <f t="shared" si="0"/>
        <v>0</v>
      </c>
      <c r="R16" s="19">
        <f t="shared" si="1"/>
        <v>41515000</v>
      </c>
      <c r="S16" s="18">
        <f t="shared" si="2"/>
        <v>0</v>
      </c>
      <c r="T16" s="28" t="s">
        <v>333</v>
      </c>
      <c r="U16" s="28"/>
      <c r="V16" s="28"/>
      <c r="W16" s="28"/>
      <c r="X16" s="28"/>
    </row>
    <row r="17" spans="1:24" x14ac:dyDescent="0.2">
      <c r="A17" s="4" t="s">
        <v>84</v>
      </c>
      <c r="B17" s="4" t="s">
        <v>13</v>
      </c>
      <c r="C17" s="8">
        <v>6290220</v>
      </c>
      <c r="D17" s="13" t="s">
        <v>86</v>
      </c>
      <c r="E17" s="13" t="s">
        <v>85</v>
      </c>
      <c r="F17" s="13" t="s">
        <v>141</v>
      </c>
      <c r="G17" s="13" t="s">
        <v>134</v>
      </c>
      <c r="H17" s="13" t="s">
        <v>332</v>
      </c>
      <c r="I17" s="13" t="s">
        <v>56</v>
      </c>
      <c r="J17" s="19">
        <v>2806841</v>
      </c>
      <c r="K17" s="18">
        <v>0</v>
      </c>
      <c r="L17" s="19">
        <f t="shared" si="3"/>
        <v>2960615</v>
      </c>
      <c r="M17" s="18">
        <f t="shared" si="4"/>
        <v>0</v>
      </c>
      <c r="N17" s="19">
        <v>3223698</v>
      </c>
      <c r="O17" s="18">
        <v>0</v>
      </c>
      <c r="P17" s="40">
        <v>5675000</v>
      </c>
      <c r="Q17" s="18">
        <f t="shared" si="0"/>
        <v>0</v>
      </c>
      <c r="R17" s="19">
        <f t="shared" si="1"/>
        <v>5718400</v>
      </c>
      <c r="S17" s="18">
        <f t="shared" si="2"/>
        <v>0</v>
      </c>
      <c r="T17" s="28" t="s">
        <v>333</v>
      </c>
      <c r="U17" s="28"/>
      <c r="V17" s="28"/>
      <c r="W17" s="28"/>
      <c r="X17" s="28"/>
    </row>
    <row r="18" spans="1:24" x14ac:dyDescent="0.2">
      <c r="A18" s="4" t="s">
        <v>84</v>
      </c>
      <c r="B18" s="4" t="s">
        <v>15</v>
      </c>
      <c r="C18" s="8">
        <v>6290220</v>
      </c>
      <c r="D18" s="13" t="s">
        <v>86</v>
      </c>
      <c r="E18" s="13" t="s">
        <v>85</v>
      </c>
      <c r="F18" s="13" t="s">
        <v>141</v>
      </c>
      <c r="G18" s="13" t="s">
        <v>134</v>
      </c>
      <c r="H18" s="13"/>
      <c r="I18" s="13" t="s">
        <v>0</v>
      </c>
      <c r="J18" s="19">
        <v>0</v>
      </c>
      <c r="K18" s="18">
        <v>659992</v>
      </c>
      <c r="L18" s="19">
        <f t="shared" si="3"/>
        <v>0</v>
      </c>
      <c r="M18" s="18">
        <f t="shared" si="4"/>
        <v>670586</v>
      </c>
      <c r="N18" s="19">
        <v>0</v>
      </c>
      <c r="O18" s="18">
        <v>780232</v>
      </c>
      <c r="P18" s="19">
        <f>ROUND(N18/124*128.4,0)</f>
        <v>0</v>
      </c>
      <c r="Q18" s="18">
        <f t="shared" si="0"/>
        <v>793629</v>
      </c>
      <c r="R18" s="19">
        <f t="shared" si="1"/>
        <v>0</v>
      </c>
      <c r="S18" s="18">
        <f t="shared" si="2"/>
        <v>818500</v>
      </c>
    </row>
    <row r="19" spans="1:24" x14ac:dyDescent="0.2">
      <c r="A19" s="4" t="s">
        <v>81</v>
      </c>
      <c r="B19" s="4" t="s">
        <v>13</v>
      </c>
      <c r="C19" s="8">
        <v>6290220</v>
      </c>
      <c r="D19" s="13" t="s">
        <v>83</v>
      </c>
      <c r="E19" s="13" t="s">
        <v>82</v>
      </c>
      <c r="F19" s="13" t="s">
        <v>142</v>
      </c>
      <c r="G19" s="13" t="s">
        <v>134</v>
      </c>
      <c r="H19" s="13" t="s">
        <v>332</v>
      </c>
      <c r="I19" s="13" t="s">
        <v>56</v>
      </c>
      <c r="J19" s="19">
        <v>2792452</v>
      </c>
      <c r="K19" s="18">
        <v>0</v>
      </c>
      <c r="L19" s="19">
        <f t="shared" si="3"/>
        <v>2945438</v>
      </c>
      <c r="M19" s="18">
        <f t="shared" si="4"/>
        <v>0</v>
      </c>
      <c r="N19" s="19">
        <v>3207173</v>
      </c>
      <c r="O19" s="18">
        <v>0</v>
      </c>
      <c r="P19" s="29">
        <v>4100000</v>
      </c>
      <c r="Q19" s="18">
        <f t="shared" si="0"/>
        <v>0</v>
      </c>
      <c r="R19" s="19">
        <f t="shared" si="1"/>
        <v>4131300</v>
      </c>
      <c r="S19" s="18">
        <f t="shared" si="2"/>
        <v>0</v>
      </c>
      <c r="T19" s="28" t="s">
        <v>333</v>
      </c>
      <c r="U19" s="28"/>
      <c r="V19" s="28"/>
      <c r="W19" s="28"/>
      <c r="X19" s="28"/>
    </row>
    <row r="20" spans="1:24" x14ac:dyDescent="0.2">
      <c r="A20" s="4" t="s">
        <v>81</v>
      </c>
      <c r="B20" s="4" t="s">
        <v>15</v>
      </c>
      <c r="C20" s="8">
        <v>6290220</v>
      </c>
      <c r="D20" s="13" t="s">
        <v>83</v>
      </c>
      <c r="E20" s="13" t="s">
        <v>82</v>
      </c>
      <c r="F20" s="13" t="s">
        <v>142</v>
      </c>
      <c r="G20" s="13" t="s">
        <v>134</v>
      </c>
      <c r="H20" s="13"/>
      <c r="I20" s="13" t="s">
        <v>0</v>
      </c>
      <c r="J20" s="19">
        <v>0</v>
      </c>
      <c r="K20" s="18">
        <v>526250</v>
      </c>
      <c r="L20" s="19">
        <f t="shared" si="3"/>
        <v>0</v>
      </c>
      <c r="M20" s="18">
        <f t="shared" si="4"/>
        <v>534697</v>
      </c>
      <c r="N20" s="19">
        <v>0</v>
      </c>
      <c r="O20" s="18">
        <v>622124</v>
      </c>
      <c r="P20" s="19">
        <f>ROUND(N20/124*128.4,0)</f>
        <v>0</v>
      </c>
      <c r="Q20" s="18">
        <f t="shared" si="0"/>
        <v>632806</v>
      </c>
      <c r="R20" s="19">
        <f t="shared" si="1"/>
        <v>0</v>
      </c>
      <c r="S20" s="18">
        <f t="shared" si="2"/>
        <v>652600</v>
      </c>
    </row>
    <row r="21" spans="1:24" x14ac:dyDescent="0.2">
      <c r="A21" s="4" t="s">
        <v>117</v>
      </c>
      <c r="B21" s="4" t="s">
        <v>13</v>
      </c>
      <c r="C21" s="8">
        <v>6290310</v>
      </c>
      <c r="D21" s="13" t="s">
        <v>118</v>
      </c>
      <c r="E21" s="13" t="s">
        <v>143</v>
      </c>
      <c r="F21" s="13" t="s">
        <v>144</v>
      </c>
      <c r="G21" s="13" t="s">
        <v>134</v>
      </c>
      <c r="H21" s="13" t="s">
        <v>332</v>
      </c>
      <c r="I21" s="13" t="s">
        <v>56</v>
      </c>
      <c r="J21" s="19">
        <v>7296548</v>
      </c>
      <c r="K21" s="18">
        <v>0</v>
      </c>
      <c r="L21" s="19">
        <f t="shared" si="3"/>
        <v>7696293</v>
      </c>
      <c r="M21" s="18">
        <f t="shared" si="4"/>
        <v>0</v>
      </c>
      <c r="N21" s="19">
        <v>8380194</v>
      </c>
      <c r="O21" s="18">
        <v>0</v>
      </c>
      <c r="P21" s="29">
        <v>13550000</v>
      </c>
      <c r="Q21" s="18">
        <f t="shared" si="0"/>
        <v>0</v>
      </c>
      <c r="R21" s="19">
        <f t="shared" si="1"/>
        <v>13653600</v>
      </c>
      <c r="S21" s="18">
        <f t="shared" si="2"/>
        <v>0</v>
      </c>
      <c r="T21" s="28" t="s">
        <v>333</v>
      </c>
      <c r="U21" s="28"/>
      <c r="V21" s="28"/>
      <c r="W21" s="28"/>
      <c r="X21" s="28"/>
    </row>
    <row r="22" spans="1:24" x14ac:dyDescent="0.2">
      <c r="A22" s="4" t="s">
        <v>117</v>
      </c>
      <c r="B22" s="4" t="s">
        <v>71</v>
      </c>
      <c r="C22" s="8">
        <v>6290310</v>
      </c>
      <c r="D22" s="13" t="s">
        <v>118</v>
      </c>
      <c r="E22" s="13" t="s">
        <v>143</v>
      </c>
      <c r="F22" s="13" t="s">
        <v>144</v>
      </c>
      <c r="G22" s="13" t="s">
        <v>134</v>
      </c>
      <c r="H22" s="13"/>
      <c r="I22" s="13" t="s">
        <v>0</v>
      </c>
      <c r="J22" s="19">
        <v>0</v>
      </c>
      <c r="K22" s="18">
        <v>398428</v>
      </c>
      <c r="L22" s="19">
        <f t="shared" si="3"/>
        <v>0</v>
      </c>
      <c r="M22" s="18">
        <f t="shared" si="4"/>
        <v>404823</v>
      </c>
      <c r="N22" s="19">
        <v>0</v>
      </c>
      <c r="O22" s="18">
        <v>471014</v>
      </c>
      <c r="P22" s="19">
        <f>ROUND(N22/124*128.4,0)</f>
        <v>0</v>
      </c>
      <c r="Q22" s="18">
        <f t="shared" si="0"/>
        <v>479102</v>
      </c>
      <c r="R22" s="19">
        <f t="shared" si="1"/>
        <v>0</v>
      </c>
      <c r="S22" s="18">
        <f t="shared" si="2"/>
        <v>494100</v>
      </c>
    </row>
    <row r="23" spans="1:24" x14ac:dyDescent="0.2">
      <c r="A23" s="4" t="s">
        <v>121</v>
      </c>
      <c r="B23" s="4" t="s">
        <v>13</v>
      </c>
      <c r="C23" s="8">
        <v>6290110</v>
      </c>
      <c r="D23" s="13" t="s">
        <v>123</v>
      </c>
      <c r="E23" s="13" t="s">
        <v>122</v>
      </c>
      <c r="F23" s="13" t="s">
        <v>146</v>
      </c>
      <c r="G23" s="13" t="s">
        <v>134</v>
      </c>
      <c r="H23" s="13" t="s">
        <v>332</v>
      </c>
      <c r="I23" s="13" t="s">
        <v>56</v>
      </c>
      <c r="J23" s="19">
        <v>5504582</v>
      </c>
      <c r="K23" s="18">
        <v>0</v>
      </c>
      <c r="L23" s="19">
        <f t="shared" si="3"/>
        <v>5806153</v>
      </c>
      <c r="M23" s="18">
        <f t="shared" si="4"/>
        <v>0</v>
      </c>
      <c r="N23" s="19">
        <v>6322094</v>
      </c>
      <c r="O23" s="18">
        <v>0</v>
      </c>
      <c r="P23" s="29">
        <v>9925000</v>
      </c>
      <c r="Q23" s="18">
        <f t="shared" si="0"/>
        <v>0</v>
      </c>
      <c r="R23" s="19">
        <f t="shared" si="1"/>
        <v>10000900</v>
      </c>
      <c r="S23" s="18">
        <f t="shared" si="2"/>
        <v>0</v>
      </c>
      <c r="T23" s="28" t="s">
        <v>333</v>
      </c>
    </row>
    <row r="24" spans="1:24" x14ac:dyDescent="0.2">
      <c r="A24" s="4" t="s">
        <v>121</v>
      </c>
      <c r="B24" s="4" t="s">
        <v>15</v>
      </c>
      <c r="C24" s="8">
        <v>6290110</v>
      </c>
      <c r="D24" s="13" t="s">
        <v>123</v>
      </c>
      <c r="E24" s="13" t="s">
        <v>122</v>
      </c>
      <c r="F24" s="13" t="s">
        <v>146</v>
      </c>
      <c r="G24" s="13" t="s">
        <v>134</v>
      </c>
      <c r="H24" s="13"/>
      <c r="I24" s="13" t="s">
        <v>0</v>
      </c>
      <c r="J24" s="19">
        <v>0</v>
      </c>
      <c r="K24" s="18">
        <v>193065</v>
      </c>
      <c r="L24" s="19">
        <f t="shared" si="3"/>
        <v>0</v>
      </c>
      <c r="M24" s="18">
        <f t="shared" si="4"/>
        <v>196164</v>
      </c>
      <c r="N24" s="19">
        <v>0</v>
      </c>
      <c r="O24" s="18">
        <v>228238</v>
      </c>
      <c r="P24" s="19">
        <f>ROUND(N24/124*128.4,0)</f>
        <v>0</v>
      </c>
      <c r="Q24" s="18">
        <f t="shared" si="0"/>
        <v>232157</v>
      </c>
      <c r="R24" s="19">
        <f t="shared" si="1"/>
        <v>0</v>
      </c>
      <c r="S24" s="18">
        <f t="shared" si="2"/>
        <v>239400</v>
      </c>
    </row>
    <row r="25" spans="1:24" x14ac:dyDescent="0.2">
      <c r="A25" s="4" t="s">
        <v>93</v>
      </c>
      <c r="B25" s="4" t="s">
        <v>13</v>
      </c>
      <c r="C25" s="8">
        <v>6290220</v>
      </c>
      <c r="D25" s="13" t="s">
        <v>95</v>
      </c>
      <c r="E25" s="13" t="s">
        <v>94</v>
      </c>
      <c r="F25" s="13" t="s">
        <v>145</v>
      </c>
      <c r="G25" s="13" t="s">
        <v>134</v>
      </c>
      <c r="H25" s="13" t="s">
        <v>332</v>
      </c>
      <c r="I25" s="13" t="s">
        <v>56</v>
      </c>
      <c r="J25" s="19">
        <v>2455366</v>
      </c>
      <c r="K25" s="18">
        <v>0</v>
      </c>
      <c r="L25" s="19">
        <f t="shared" si="3"/>
        <v>2589884</v>
      </c>
      <c r="M25" s="18">
        <f t="shared" si="4"/>
        <v>0</v>
      </c>
      <c r="N25" s="19">
        <v>2820024</v>
      </c>
      <c r="O25" s="18">
        <v>0</v>
      </c>
      <c r="P25" s="29">
        <v>3475000</v>
      </c>
      <c r="Q25" s="18">
        <f t="shared" si="0"/>
        <v>0</v>
      </c>
      <c r="R25" s="19">
        <f t="shared" si="1"/>
        <v>3501600</v>
      </c>
      <c r="S25" s="18">
        <f t="shared" si="2"/>
        <v>0</v>
      </c>
      <c r="T25" s="28" t="s">
        <v>333</v>
      </c>
      <c r="U25" s="28"/>
      <c r="V25" s="28"/>
      <c r="W25" s="28"/>
      <c r="X25" s="28"/>
    </row>
    <row r="26" spans="1:24" x14ac:dyDescent="0.2">
      <c r="A26" s="4" t="s">
        <v>93</v>
      </c>
      <c r="B26" s="4" t="s">
        <v>15</v>
      </c>
      <c r="C26" s="8">
        <v>6290220</v>
      </c>
      <c r="D26" s="13" t="s">
        <v>95</v>
      </c>
      <c r="E26" s="13" t="s">
        <v>94</v>
      </c>
      <c r="F26" s="13" t="s">
        <v>145</v>
      </c>
      <c r="G26" s="13" t="s">
        <v>134</v>
      </c>
      <c r="H26" s="13"/>
      <c r="I26" s="13" t="s">
        <v>0</v>
      </c>
      <c r="J26" s="19">
        <v>0</v>
      </c>
      <c r="K26" s="18">
        <v>163131</v>
      </c>
      <c r="L26" s="19">
        <f t="shared" si="3"/>
        <v>0</v>
      </c>
      <c r="M26" s="18">
        <f t="shared" si="4"/>
        <v>165749</v>
      </c>
      <c r="N26" s="19">
        <v>0</v>
      </c>
      <c r="O26" s="18">
        <v>192850</v>
      </c>
      <c r="P26" s="19">
        <f>ROUND(N26/124*128.4,0)</f>
        <v>0</v>
      </c>
      <c r="Q26" s="18">
        <f t="shared" si="0"/>
        <v>196161</v>
      </c>
      <c r="R26" s="19">
        <f t="shared" si="1"/>
        <v>0</v>
      </c>
      <c r="S26" s="18">
        <f t="shared" si="2"/>
        <v>202300</v>
      </c>
    </row>
    <row r="27" spans="1:24" x14ac:dyDescent="0.2">
      <c r="A27" s="4" t="s">
        <v>111</v>
      </c>
      <c r="B27" s="4" t="s">
        <v>13</v>
      </c>
      <c r="C27" s="8">
        <v>6290220</v>
      </c>
      <c r="D27" s="13" t="s">
        <v>113</v>
      </c>
      <c r="E27" s="13" t="s">
        <v>112</v>
      </c>
      <c r="F27" s="13" t="s">
        <v>147</v>
      </c>
      <c r="G27" s="13" t="s">
        <v>134</v>
      </c>
      <c r="H27" s="13" t="s">
        <v>332</v>
      </c>
      <c r="I27" s="13" t="s">
        <v>56</v>
      </c>
      <c r="J27" s="19">
        <v>2862383</v>
      </c>
      <c r="K27" s="18">
        <v>0</v>
      </c>
      <c r="L27" s="19">
        <f t="shared" si="3"/>
        <v>3019200</v>
      </c>
      <c r="M27" s="18">
        <f t="shared" si="4"/>
        <v>0</v>
      </c>
      <c r="N27" s="19">
        <v>3287489</v>
      </c>
      <c r="O27" s="18">
        <v>0</v>
      </c>
      <c r="P27" s="29">
        <v>4350000</v>
      </c>
      <c r="Q27" s="18">
        <f t="shared" si="0"/>
        <v>0</v>
      </c>
      <c r="R27" s="19">
        <f t="shared" si="1"/>
        <v>4383300</v>
      </c>
      <c r="S27" s="18">
        <f t="shared" si="2"/>
        <v>0</v>
      </c>
      <c r="T27" s="28" t="s">
        <v>333</v>
      </c>
      <c r="U27" s="28"/>
      <c r="V27" s="28"/>
      <c r="W27" s="28"/>
      <c r="X27" s="28"/>
    </row>
    <row r="28" spans="1:24" x14ac:dyDescent="0.2">
      <c r="A28" s="4" t="s">
        <v>111</v>
      </c>
      <c r="B28" s="4" t="s">
        <v>15</v>
      </c>
      <c r="C28" s="8">
        <v>6290220</v>
      </c>
      <c r="D28" s="13" t="s">
        <v>113</v>
      </c>
      <c r="E28" s="13" t="s">
        <v>112</v>
      </c>
      <c r="F28" s="13" t="s">
        <v>147</v>
      </c>
      <c r="G28" s="13" t="s">
        <v>134</v>
      </c>
      <c r="H28" s="13"/>
      <c r="I28" s="13" t="s">
        <v>0</v>
      </c>
      <c r="J28" s="19">
        <v>0</v>
      </c>
      <c r="K28" s="18">
        <v>565706</v>
      </c>
      <c r="L28" s="19">
        <f t="shared" si="3"/>
        <v>0</v>
      </c>
      <c r="M28" s="18">
        <f t="shared" si="4"/>
        <v>574786</v>
      </c>
      <c r="N28" s="19">
        <v>0</v>
      </c>
      <c r="O28" s="18">
        <v>668768</v>
      </c>
      <c r="P28" s="19">
        <f>ROUND(N28/124*128.4,0)</f>
        <v>0</v>
      </c>
      <c r="Q28" s="18">
        <f t="shared" si="0"/>
        <v>680251</v>
      </c>
      <c r="R28" s="19">
        <f t="shared" si="1"/>
        <v>0</v>
      </c>
      <c r="S28" s="18">
        <f t="shared" si="2"/>
        <v>701600</v>
      </c>
    </row>
    <row r="29" spans="1:24" x14ac:dyDescent="0.2">
      <c r="A29" s="4" t="s">
        <v>104</v>
      </c>
      <c r="B29" s="4" t="s">
        <v>13</v>
      </c>
      <c r="C29" s="8">
        <v>6290220</v>
      </c>
      <c r="D29" s="13" t="s">
        <v>105</v>
      </c>
      <c r="E29" s="13" t="s">
        <v>353</v>
      </c>
      <c r="F29" s="13" t="s">
        <v>149</v>
      </c>
      <c r="G29" s="13" t="s">
        <v>134</v>
      </c>
      <c r="H29" s="13" t="s">
        <v>332</v>
      </c>
      <c r="I29" s="13" t="s">
        <v>56</v>
      </c>
      <c r="J29" s="19">
        <v>1869573</v>
      </c>
      <c r="K29" s="18">
        <v>0</v>
      </c>
      <c r="L29" s="19">
        <f t="shared" si="3"/>
        <v>1971998</v>
      </c>
      <c r="M29" s="18">
        <f t="shared" si="4"/>
        <v>0</v>
      </c>
      <c r="N29" s="19">
        <v>2147232</v>
      </c>
      <c r="O29" s="18">
        <v>0</v>
      </c>
      <c r="P29" s="29">
        <v>4000000</v>
      </c>
      <c r="Q29" s="18">
        <f t="shared" si="0"/>
        <v>0</v>
      </c>
      <c r="R29" s="19">
        <f t="shared" si="1"/>
        <v>4030600</v>
      </c>
      <c r="S29" s="18">
        <f t="shared" si="2"/>
        <v>0</v>
      </c>
      <c r="T29" s="28" t="s">
        <v>333</v>
      </c>
      <c r="U29" s="28"/>
      <c r="V29" s="28"/>
      <c r="W29" s="28"/>
      <c r="X29" s="28"/>
    </row>
    <row r="30" spans="1:24" x14ac:dyDescent="0.2">
      <c r="A30" s="47" t="s">
        <v>104</v>
      </c>
      <c r="B30" s="47" t="s">
        <v>15</v>
      </c>
      <c r="C30" s="50">
        <v>6290220</v>
      </c>
      <c r="D30" s="51" t="s">
        <v>105</v>
      </c>
      <c r="E30" s="13" t="s">
        <v>353</v>
      </c>
      <c r="F30" s="51" t="s">
        <v>149</v>
      </c>
      <c r="G30" s="51" t="s">
        <v>134</v>
      </c>
      <c r="H30" s="51"/>
      <c r="I30" s="51" t="s">
        <v>0</v>
      </c>
      <c r="J30" s="53">
        <v>0</v>
      </c>
      <c r="K30" s="52">
        <v>582367</v>
      </c>
      <c r="L30" s="53">
        <v>0</v>
      </c>
      <c r="M30" s="52">
        <v>591715</v>
      </c>
      <c r="N30" s="53">
        <v>0</v>
      </c>
      <c r="O30" s="52">
        <v>688465</v>
      </c>
      <c r="P30" s="53">
        <v>0</v>
      </c>
      <c r="Q30" s="52">
        <v>700287</v>
      </c>
      <c r="R30" s="19"/>
      <c r="S30" s="18">
        <f t="shared" si="2"/>
        <v>722200</v>
      </c>
      <c r="T30" s="28"/>
      <c r="U30" s="28"/>
      <c r="V30" s="28"/>
      <c r="W30" s="28"/>
      <c r="X30" s="28"/>
    </row>
    <row r="31" spans="1:24" x14ac:dyDescent="0.2">
      <c r="A31" s="4" t="s">
        <v>87</v>
      </c>
      <c r="B31" s="4" t="s">
        <v>13</v>
      </c>
      <c r="C31" s="8">
        <v>6290220</v>
      </c>
      <c r="D31" s="13" t="s">
        <v>89</v>
      </c>
      <c r="E31" s="13" t="s">
        <v>88</v>
      </c>
      <c r="F31" s="13" t="s">
        <v>148</v>
      </c>
      <c r="G31" s="13" t="s">
        <v>134</v>
      </c>
      <c r="H31" s="13" t="s">
        <v>332</v>
      </c>
      <c r="I31" s="13" t="s">
        <v>56</v>
      </c>
      <c r="J31" s="19">
        <v>2603518</v>
      </c>
      <c r="K31" s="18">
        <v>0</v>
      </c>
      <c r="L31" s="19">
        <f t="shared" ref="L31:L48" si="5">ROUND(J31/151.5*159.8,0)</f>
        <v>2746153</v>
      </c>
      <c r="M31" s="18">
        <f t="shared" ref="M31:M48" si="6">ROUND(K31/124.6*126.6,0)</f>
        <v>0</v>
      </c>
      <c r="N31" s="19">
        <v>2990179</v>
      </c>
      <c r="O31" s="18">
        <v>0</v>
      </c>
      <c r="P31" s="29">
        <v>3985000</v>
      </c>
      <c r="Q31" s="18">
        <f t="shared" ref="Q31:Q48" si="7">ROUND(O31/122.3*124.4,0)</f>
        <v>0</v>
      </c>
      <c r="R31" s="19">
        <f t="shared" ref="R31:R48" si="8">ROUND(P31/130.8*131.8,-2)</f>
        <v>4015500</v>
      </c>
      <c r="S31" s="18">
        <f t="shared" si="2"/>
        <v>0</v>
      </c>
      <c r="T31" s="28" t="s">
        <v>333</v>
      </c>
    </row>
    <row r="32" spans="1:24" x14ac:dyDescent="0.2">
      <c r="A32" s="4" t="s">
        <v>87</v>
      </c>
      <c r="B32" s="4" t="s">
        <v>15</v>
      </c>
      <c r="C32" s="8">
        <v>6290220</v>
      </c>
      <c r="D32" s="13" t="s">
        <v>89</v>
      </c>
      <c r="E32" s="13" t="s">
        <v>88</v>
      </c>
      <c r="F32" s="13" t="s">
        <v>148</v>
      </c>
      <c r="G32" s="13" t="s">
        <v>134</v>
      </c>
      <c r="H32" s="13"/>
      <c r="I32" s="13" t="s">
        <v>0</v>
      </c>
      <c r="J32" s="19">
        <v>0</v>
      </c>
      <c r="K32" s="18">
        <v>471422</v>
      </c>
      <c r="L32" s="19">
        <f t="shared" si="5"/>
        <v>0</v>
      </c>
      <c r="M32" s="18">
        <f t="shared" si="6"/>
        <v>478989</v>
      </c>
      <c r="N32" s="19">
        <v>0</v>
      </c>
      <c r="O32" s="18">
        <v>557307</v>
      </c>
      <c r="P32" s="19">
        <f>ROUND(N32/124*128.4,0)</f>
        <v>0</v>
      </c>
      <c r="Q32" s="18">
        <f t="shared" si="7"/>
        <v>566876</v>
      </c>
      <c r="R32" s="19">
        <f t="shared" si="8"/>
        <v>0</v>
      </c>
      <c r="S32" s="18">
        <f t="shared" si="2"/>
        <v>584600</v>
      </c>
    </row>
    <row r="33" spans="1:24" x14ac:dyDescent="0.2">
      <c r="A33" s="4" t="s">
        <v>96</v>
      </c>
      <c r="B33" s="4" t="s">
        <v>13</v>
      </c>
      <c r="C33" s="8">
        <v>6290220</v>
      </c>
      <c r="D33" s="13" t="s">
        <v>97</v>
      </c>
      <c r="E33" s="13" t="s">
        <v>150</v>
      </c>
      <c r="F33" s="13" t="s">
        <v>151</v>
      </c>
      <c r="G33" s="13" t="s">
        <v>134</v>
      </c>
      <c r="H33" s="13" t="s">
        <v>332</v>
      </c>
      <c r="I33" s="13" t="s">
        <v>56</v>
      </c>
      <c r="J33" s="19">
        <v>2513263</v>
      </c>
      <c r="K33" s="18">
        <v>0</v>
      </c>
      <c r="L33" s="19">
        <f t="shared" si="5"/>
        <v>2650953</v>
      </c>
      <c r="M33" s="18">
        <f t="shared" si="6"/>
        <v>0</v>
      </c>
      <c r="N33" s="19">
        <v>2886520</v>
      </c>
      <c r="O33" s="18">
        <v>0</v>
      </c>
      <c r="P33" s="29">
        <v>3800000</v>
      </c>
      <c r="Q33" s="18">
        <f t="shared" si="7"/>
        <v>0</v>
      </c>
      <c r="R33" s="19">
        <f t="shared" si="8"/>
        <v>3829100</v>
      </c>
      <c r="S33" s="18">
        <f t="shared" si="2"/>
        <v>0</v>
      </c>
      <c r="T33" s="28" t="s">
        <v>333</v>
      </c>
      <c r="U33" s="28"/>
      <c r="V33" s="28"/>
      <c r="W33" s="28"/>
      <c r="X33" s="28"/>
    </row>
    <row r="34" spans="1:24" x14ac:dyDescent="0.2">
      <c r="A34" s="4" t="s">
        <v>96</v>
      </c>
      <c r="B34" s="4" t="s">
        <v>15</v>
      </c>
      <c r="C34" s="8">
        <v>6290220</v>
      </c>
      <c r="D34" s="13" t="s">
        <v>97</v>
      </c>
      <c r="E34" s="13" t="s">
        <v>150</v>
      </c>
      <c r="F34" s="13" t="s">
        <v>151</v>
      </c>
      <c r="G34" s="13" t="s">
        <v>134</v>
      </c>
      <c r="H34" s="13"/>
      <c r="I34" s="13" t="s">
        <v>0</v>
      </c>
      <c r="J34" s="19">
        <v>0</v>
      </c>
      <c r="K34" s="18">
        <v>558985</v>
      </c>
      <c r="L34" s="19">
        <f t="shared" si="5"/>
        <v>0</v>
      </c>
      <c r="M34" s="18">
        <f t="shared" si="6"/>
        <v>567957</v>
      </c>
      <c r="N34" s="19">
        <v>0</v>
      </c>
      <c r="O34" s="18">
        <v>660822</v>
      </c>
      <c r="P34" s="19">
        <f>ROUND(N34/124*128.4,0)</f>
        <v>0</v>
      </c>
      <c r="Q34" s="18">
        <f t="shared" si="7"/>
        <v>672169</v>
      </c>
      <c r="R34" s="19">
        <f t="shared" si="8"/>
        <v>0</v>
      </c>
      <c r="S34" s="18">
        <f t="shared" si="2"/>
        <v>693200</v>
      </c>
    </row>
    <row r="35" spans="1:24" x14ac:dyDescent="0.2">
      <c r="A35" s="4" t="s">
        <v>79</v>
      </c>
      <c r="B35" s="4" t="s">
        <v>13</v>
      </c>
      <c r="C35" s="8">
        <v>6290220</v>
      </c>
      <c r="D35" s="13" t="s">
        <v>80</v>
      </c>
      <c r="E35" s="13" t="s">
        <v>335</v>
      </c>
      <c r="F35" s="13" t="s">
        <v>153</v>
      </c>
      <c r="G35" s="13" t="s">
        <v>134</v>
      </c>
      <c r="H35" s="13" t="s">
        <v>332</v>
      </c>
      <c r="I35" s="13" t="s">
        <v>56</v>
      </c>
      <c r="J35" s="19">
        <v>3166064</v>
      </c>
      <c r="K35" s="18">
        <v>0</v>
      </c>
      <c r="L35" s="19">
        <f t="shared" si="5"/>
        <v>3339518</v>
      </c>
      <c r="M35" s="18">
        <f t="shared" si="6"/>
        <v>0</v>
      </c>
      <c r="N35" s="19">
        <v>3636271</v>
      </c>
      <c r="O35" s="18">
        <v>0</v>
      </c>
      <c r="P35" s="29">
        <v>5350000</v>
      </c>
      <c r="Q35" s="18">
        <f t="shared" si="7"/>
        <v>0</v>
      </c>
      <c r="R35" s="19">
        <f t="shared" si="8"/>
        <v>5390900</v>
      </c>
      <c r="S35" s="18">
        <f t="shared" si="2"/>
        <v>0</v>
      </c>
      <c r="T35" s="28" t="s">
        <v>333</v>
      </c>
      <c r="U35" s="28"/>
      <c r="V35" s="28"/>
      <c r="W35" s="28"/>
      <c r="X35" s="28"/>
    </row>
    <row r="36" spans="1:24" x14ac:dyDescent="0.2">
      <c r="A36" s="4" t="s">
        <v>79</v>
      </c>
      <c r="B36" s="4" t="s">
        <v>15</v>
      </c>
      <c r="C36" s="8">
        <v>6290220</v>
      </c>
      <c r="D36" s="13" t="s">
        <v>80</v>
      </c>
      <c r="E36" s="13" t="s">
        <v>152</v>
      </c>
      <c r="F36" s="13" t="s">
        <v>153</v>
      </c>
      <c r="G36" s="13" t="s">
        <v>134</v>
      </c>
      <c r="H36" s="13"/>
      <c r="I36" s="13" t="s">
        <v>0</v>
      </c>
      <c r="J36" s="19">
        <v>0</v>
      </c>
      <c r="K36" s="18">
        <v>447271</v>
      </c>
      <c r="L36" s="19">
        <f t="shared" si="5"/>
        <v>0</v>
      </c>
      <c r="M36" s="18">
        <f t="shared" si="6"/>
        <v>454450</v>
      </c>
      <c r="N36" s="19">
        <v>0</v>
      </c>
      <c r="O36" s="18">
        <v>528756</v>
      </c>
      <c r="P36" s="19">
        <f>ROUND(N36/124*128.4,0)</f>
        <v>0</v>
      </c>
      <c r="Q36" s="18">
        <f t="shared" si="7"/>
        <v>537835</v>
      </c>
      <c r="R36" s="19">
        <f t="shared" si="8"/>
        <v>0</v>
      </c>
      <c r="S36" s="18">
        <f t="shared" si="2"/>
        <v>554700</v>
      </c>
    </row>
    <row r="37" spans="1:24" x14ac:dyDescent="0.2">
      <c r="A37" s="4" t="s">
        <v>108</v>
      </c>
      <c r="B37" s="4" t="s">
        <v>13</v>
      </c>
      <c r="C37" s="8">
        <v>6290220</v>
      </c>
      <c r="D37" s="13" t="s">
        <v>110</v>
      </c>
      <c r="E37" s="13" t="s">
        <v>109</v>
      </c>
      <c r="F37" s="13" t="s">
        <v>154</v>
      </c>
      <c r="G37" s="13" t="s">
        <v>134</v>
      </c>
      <c r="H37" s="13" t="s">
        <v>332</v>
      </c>
      <c r="I37" s="13" t="s">
        <v>56</v>
      </c>
      <c r="J37" s="19">
        <v>3451522</v>
      </c>
      <c r="K37" s="18">
        <v>0</v>
      </c>
      <c r="L37" s="19">
        <f t="shared" si="5"/>
        <v>3640615</v>
      </c>
      <c r="M37" s="18">
        <f t="shared" si="6"/>
        <v>0</v>
      </c>
      <c r="N37" s="19">
        <v>3964124</v>
      </c>
      <c r="O37" s="18">
        <v>0</v>
      </c>
      <c r="P37" s="29">
        <v>6250000</v>
      </c>
      <c r="Q37" s="18">
        <f t="shared" si="7"/>
        <v>0</v>
      </c>
      <c r="R37" s="19">
        <f t="shared" si="8"/>
        <v>6297800</v>
      </c>
      <c r="S37" s="18">
        <f t="shared" si="2"/>
        <v>0</v>
      </c>
      <c r="T37" s="28" t="s">
        <v>333</v>
      </c>
      <c r="U37" s="28"/>
      <c r="V37" s="28"/>
      <c r="W37" s="28"/>
      <c r="X37" s="28"/>
    </row>
    <row r="38" spans="1:24" x14ac:dyDescent="0.2">
      <c r="A38" s="4" t="s">
        <v>108</v>
      </c>
      <c r="B38" s="4" t="s">
        <v>15</v>
      </c>
      <c r="C38" s="8">
        <v>6290220</v>
      </c>
      <c r="D38" s="13" t="s">
        <v>110</v>
      </c>
      <c r="E38" s="13" t="s">
        <v>109</v>
      </c>
      <c r="F38" s="13" t="s">
        <v>154</v>
      </c>
      <c r="G38" s="13" t="s">
        <v>134</v>
      </c>
      <c r="H38" s="13"/>
      <c r="I38" s="13" t="s">
        <v>0</v>
      </c>
      <c r="J38" s="19">
        <v>0</v>
      </c>
      <c r="K38" s="18">
        <v>646811</v>
      </c>
      <c r="L38" s="19">
        <f t="shared" si="5"/>
        <v>0</v>
      </c>
      <c r="M38" s="18">
        <f t="shared" si="6"/>
        <v>657193</v>
      </c>
      <c r="N38" s="19">
        <v>0</v>
      </c>
      <c r="O38" s="18">
        <v>764649</v>
      </c>
      <c r="P38" s="19">
        <f>ROUND(N38/124*128.4,0)</f>
        <v>0</v>
      </c>
      <c r="Q38" s="18">
        <f t="shared" si="7"/>
        <v>777779</v>
      </c>
      <c r="R38" s="19">
        <f t="shared" si="8"/>
        <v>0</v>
      </c>
      <c r="S38" s="18">
        <f t="shared" si="2"/>
        <v>802200</v>
      </c>
    </row>
    <row r="39" spans="1:24" x14ac:dyDescent="0.2">
      <c r="A39" s="4" t="s">
        <v>76</v>
      </c>
      <c r="B39" s="4" t="s">
        <v>13</v>
      </c>
      <c r="C39" s="8">
        <v>6290220</v>
      </c>
      <c r="D39" s="13" t="s">
        <v>78</v>
      </c>
      <c r="E39" s="13" t="s">
        <v>155</v>
      </c>
      <c r="F39" s="13" t="s">
        <v>156</v>
      </c>
      <c r="G39" s="13" t="s">
        <v>134</v>
      </c>
      <c r="H39" s="13" t="s">
        <v>332</v>
      </c>
      <c r="I39" s="13" t="s">
        <v>56</v>
      </c>
      <c r="J39" s="19">
        <v>2715097</v>
      </c>
      <c r="K39" s="18">
        <v>0</v>
      </c>
      <c r="L39" s="19">
        <f t="shared" si="5"/>
        <v>2863845</v>
      </c>
      <c r="M39" s="18">
        <f t="shared" si="6"/>
        <v>0</v>
      </c>
      <c r="N39" s="19">
        <v>3118329</v>
      </c>
      <c r="O39" s="18">
        <v>0</v>
      </c>
      <c r="P39" s="29">
        <v>4150000</v>
      </c>
      <c r="Q39" s="18">
        <f t="shared" si="7"/>
        <v>0</v>
      </c>
      <c r="R39" s="19">
        <f t="shared" si="8"/>
        <v>4181700</v>
      </c>
      <c r="S39" s="18">
        <f t="shared" si="2"/>
        <v>0</v>
      </c>
      <c r="T39" s="28" t="s">
        <v>333</v>
      </c>
    </row>
    <row r="40" spans="1:24" x14ac:dyDescent="0.2">
      <c r="A40" s="4" t="s">
        <v>76</v>
      </c>
      <c r="B40" s="4" t="s">
        <v>15</v>
      </c>
      <c r="C40" s="8">
        <v>6290220</v>
      </c>
      <c r="D40" s="13" t="s">
        <v>78</v>
      </c>
      <c r="E40" s="13" t="s">
        <v>155</v>
      </c>
      <c r="F40" s="13" t="s">
        <v>156</v>
      </c>
      <c r="G40" s="13" t="s">
        <v>134</v>
      </c>
      <c r="H40" s="13"/>
      <c r="I40" s="13" t="s">
        <v>0</v>
      </c>
      <c r="J40" s="19">
        <v>0</v>
      </c>
      <c r="K40" s="18">
        <v>502349</v>
      </c>
      <c r="L40" s="19">
        <f t="shared" si="5"/>
        <v>0</v>
      </c>
      <c r="M40" s="18">
        <f t="shared" si="6"/>
        <v>510412</v>
      </c>
      <c r="N40" s="19">
        <v>0</v>
      </c>
      <c r="O40" s="18">
        <v>593868</v>
      </c>
      <c r="P40" s="19">
        <f>ROUND(N40/124*128.4,0)</f>
        <v>0</v>
      </c>
      <c r="Q40" s="18">
        <f t="shared" si="7"/>
        <v>604065</v>
      </c>
      <c r="R40" s="19">
        <f t="shared" si="8"/>
        <v>0</v>
      </c>
      <c r="S40" s="18">
        <f t="shared" si="2"/>
        <v>623000</v>
      </c>
    </row>
    <row r="41" spans="1:24" x14ac:dyDescent="0.2">
      <c r="A41" s="4" t="s">
        <v>72</v>
      </c>
      <c r="B41" s="4" t="s">
        <v>13</v>
      </c>
      <c r="C41" s="8">
        <v>6290110</v>
      </c>
      <c r="D41" s="13" t="s">
        <v>73</v>
      </c>
      <c r="E41" s="13" t="s">
        <v>157</v>
      </c>
      <c r="F41" s="13" t="s">
        <v>156</v>
      </c>
      <c r="G41" s="13" t="s">
        <v>134</v>
      </c>
      <c r="H41" s="13" t="s">
        <v>332</v>
      </c>
      <c r="I41" s="13" t="s">
        <v>56</v>
      </c>
      <c r="J41" s="19">
        <v>2547729</v>
      </c>
      <c r="K41" s="18">
        <v>0</v>
      </c>
      <c r="L41" s="19">
        <f t="shared" si="5"/>
        <v>2687308</v>
      </c>
      <c r="M41" s="18">
        <f t="shared" si="6"/>
        <v>0</v>
      </c>
      <c r="N41" s="19">
        <v>2926105</v>
      </c>
      <c r="O41" s="18">
        <v>0</v>
      </c>
      <c r="P41" s="29">
        <v>3475000</v>
      </c>
      <c r="Q41" s="18">
        <f t="shared" si="7"/>
        <v>0</v>
      </c>
      <c r="R41" s="19">
        <f t="shared" si="8"/>
        <v>3501600</v>
      </c>
      <c r="S41" s="18">
        <f t="shared" si="2"/>
        <v>0</v>
      </c>
      <c r="T41" s="28" t="s">
        <v>333</v>
      </c>
    </row>
    <row r="42" spans="1:24" x14ac:dyDescent="0.2">
      <c r="A42" s="4" t="s">
        <v>72</v>
      </c>
      <c r="B42" s="4" t="s">
        <v>15</v>
      </c>
      <c r="C42" s="8">
        <f>+C41</f>
        <v>6290110</v>
      </c>
      <c r="D42" s="13" t="s">
        <v>73</v>
      </c>
      <c r="E42" s="13" t="s">
        <v>157</v>
      </c>
      <c r="F42" s="13" t="s">
        <v>156</v>
      </c>
      <c r="G42" s="13" t="s">
        <v>134</v>
      </c>
      <c r="H42" s="13"/>
      <c r="I42" s="13" t="s">
        <v>0</v>
      </c>
      <c r="J42" s="19">
        <v>0</v>
      </c>
      <c r="K42" s="18">
        <v>191568</v>
      </c>
      <c r="L42" s="19">
        <f t="shared" si="5"/>
        <v>0</v>
      </c>
      <c r="M42" s="18">
        <f t="shared" si="6"/>
        <v>194643</v>
      </c>
      <c r="N42" s="19">
        <v>0</v>
      </c>
      <c r="O42" s="18">
        <v>226469</v>
      </c>
      <c r="P42" s="19">
        <f>ROUND(N42/124*128.4,0)</f>
        <v>0</v>
      </c>
      <c r="Q42" s="18">
        <f t="shared" si="7"/>
        <v>230358</v>
      </c>
      <c r="R42" s="19">
        <f t="shared" si="8"/>
        <v>0</v>
      </c>
      <c r="S42" s="18">
        <f t="shared" si="2"/>
        <v>237600</v>
      </c>
    </row>
    <row r="43" spans="1:24" x14ac:dyDescent="0.2">
      <c r="A43" s="4" t="s">
        <v>74</v>
      </c>
      <c r="B43" s="4" t="s">
        <v>13</v>
      </c>
      <c r="C43" s="8">
        <v>6290220</v>
      </c>
      <c r="D43" s="13" t="s">
        <v>75</v>
      </c>
      <c r="E43" s="13" t="s">
        <v>159</v>
      </c>
      <c r="F43" s="13" t="s">
        <v>158</v>
      </c>
      <c r="G43" s="13" t="s">
        <v>137</v>
      </c>
      <c r="H43" s="13" t="s">
        <v>332</v>
      </c>
      <c r="I43" s="13" t="s">
        <v>56</v>
      </c>
      <c r="J43" s="19">
        <v>2690302</v>
      </c>
      <c r="K43" s="18">
        <v>0</v>
      </c>
      <c r="L43" s="19">
        <f t="shared" si="5"/>
        <v>2837691</v>
      </c>
      <c r="M43" s="18">
        <f t="shared" si="6"/>
        <v>0</v>
      </c>
      <c r="N43" s="19">
        <v>3089851</v>
      </c>
      <c r="O43" s="18">
        <v>0</v>
      </c>
      <c r="P43" s="29">
        <v>3750000</v>
      </c>
      <c r="Q43" s="18">
        <f t="shared" si="7"/>
        <v>0</v>
      </c>
      <c r="R43" s="19">
        <f t="shared" si="8"/>
        <v>3778700</v>
      </c>
      <c r="S43" s="18">
        <f t="shared" si="2"/>
        <v>0</v>
      </c>
      <c r="T43" s="28" t="s">
        <v>333</v>
      </c>
      <c r="U43" s="28"/>
      <c r="V43" s="28"/>
      <c r="W43" s="28"/>
      <c r="X43" s="28"/>
    </row>
    <row r="44" spans="1:24" x14ac:dyDescent="0.2">
      <c r="A44" s="4" t="s">
        <v>74</v>
      </c>
      <c r="B44" s="4" t="s">
        <v>15</v>
      </c>
      <c r="C44" s="8">
        <v>6290220</v>
      </c>
      <c r="D44" s="13" t="s">
        <v>75</v>
      </c>
      <c r="E44" s="13" t="s">
        <v>159</v>
      </c>
      <c r="F44" s="13" t="s">
        <v>158</v>
      </c>
      <c r="G44" s="13" t="s">
        <v>137</v>
      </c>
      <c r="H44" s="13"/>
      <c r="I44" s="13" t="s">
        <v>0</v>
      </c>
      <c r="J44" s="19">
        <v>0</v>
      </c>
      <c r="K44" s="18">
        <v>538306</v>
      </c>
      <c r="L44" s="19">
        <f t="shared" si="5"/>
        <v>0</v>
      </c>
      <c r="M44" s="18">
        <f t="shared" si="6"/>
        <v>546947</v>
      </c>
      <c r="N44" s="19">
        <v>0</v>
      </c>
      <c r="O44" s="18">
        <v>636377</v>
      </c>
      <c r="P44" s="19">
        <f>ROUND(N44/124*128.4,0)</f>
        <v>0</v>
      </c>
      <c r="Q44" s="18">
        <f t="shared" si="7"/>
        <v>647304</v>
      </c>
      <c r="R44" s="19">
        <f t="shared" si="8"/>
        <v>0</v>
      </c>
      <c r="S44" s="18">
        <f t="shared" si="2"/>
        <v>667600</v>
      </c>
    </row>
    <row r="45" spans="1:24" x14ac:dyDescent="0.2">
      <c r="A45" s="4" t="s">
        <v>99</v>
      </c>
      <c r="B45" s="4" t="s">
        <v>13</v>
      </c>
      <c r="C45" s="8">
        <v>6290220</v>
      </c>
      <c r="D45" s="13" t="s">
        <v>100</v>
      </c>
      <c r="E45" s="13" t="s">
        <v>162</v>
      </c>
      <c r="F45" s="13" t="s">
        <v>163</v>
      </c>
      <c r="G45" s="13" t="s">
        <v>137</v>
      </c>
      <c r="H45" s="13" t="s">
        <v>332</v>
      </c>
      <c r="I45" s="13" t="s">
        <v>56</v>
      </c>
      <c r="J45" s="19">
        <v>2278699</v>
      </c>
      <c r="K45" s="18">
        <v>0</v>
      </c>
      <c r="L45" s="19">
        <f t="shared" si="5"/>
        <v>2403539</v>
      </c>
      <c r="M45" s="18">
        <f t="shared" si="6"/>
        <v>0</v>
      </c>
      <c r="N45" s="19">
        <v>2617120</v>
      </c>
      <c r="O45" s="18">
        <v>0</v>
      </c>
      <c r="P45" s="29">
        <v>3100000</v>
      </c>
      <c r="Q45" s="18">
        <f t="shared" si="7"/>
        <v>0</v>
      </c>
      <c r="R45" s="19">
        <f t="shared" si="8"/>
        <v>3123700</v>
      </c>
      <c r="S45" s="18">
        <f t="shared" si="2"/>
        <v>0</v>
      </c>
      <c r="T45" s="28" t="s">
        <v>333</v>
      </c>
      <c r="U45" s="28"/>
      <c r="V45" s="28"/>
      <c r="W45" s="28"/>
      <c r="X45" s="28"/>
    </row>
    <row r="46" spans="1:24" x14ac:dyDescent="0.2">
      <c r="A46" s="4" t="s">
        <v>99</v>
      </c>
      <c r="B46" s="4" t="s">
        <v>15</v>
      </c>
      <c r="C46" s="8">
        <v>6290220</v>
      </c>
      <c r="D46" s="13" t="s">
        <v>100</v>
      </c>
      <c r="E46" s="13" t="s">
        <v>162</v>
      </c>
      <c r="F46" s="13" t="s">
        <v>163</v>
      </c>
      <c r="G46" s="13" t="s">
        <v>137</v>
      </c>
      <c r="H46" s="13"/>
      <c r="I46" s="13" t="s">
        <v>0</v>
      </c>
      <c r="J46" s="19">
        <v>0</v>
      </c>
      <c r="K46" s="18">
        <v>471422</v>
      </c>
      <c r="L46" s="19">
        <f t="shared" si="5"/>
        <v>0</v>
      </c>
      <c r="M46" s="18">
        <f t="shared" si="6"/>
        <v>478989</v>
      </c>
      <c r="N46" s="19">
        <v>0</v>
      </c>
      <c r="O46" s="18">
        <v>557307</v>
      </c>
      <c r="P46" s="19">
        <f>ROUND(N46/124*128.4,0)</f>
        <v>0</v>
      </c>
      <c r="Q46" s="18">
        <f t="shared" si="7"/>
        <v>566876</v>
      </c>
      <c r="R46" s="19">
        <f t="shared" si="8"/>
        <v>0</v>
      </c>
      <c r="S46" s="18">
        <f t="shared" si="2"/>
        <v>584600</v>
      </c>
    </row>
    <row r="47" spans="1:24" x14ac:dyDescent="0.2">
      <c r="A47" s="4" t="s">
        <v>98</v>
      </c>
      <c r="B47" s="4" t="s">
        <v>15</v>
      </c>
      <c r="C47" s="8">
        <v>6290110</v>
      </c>
      <c r="D47" s="13" t="s">
        <v>295</v>
      </c>
      <c r="E47" s="13" t="s">
        <v>265</v>
      </c>
      <c r="F47" s="13" t="s">
        <v>161</v>
      </c>
      <c r="G47" s="13" t="s">
        <v>137</v>
      </c>
      <c r="H47" s="13"/>
      <c r="I47" s="13" t="s">
        <v>0</v>
      </c>
      <c r="J47" s="45">
        <v>0</v>
      </c>
      <c r="K47" s="46">
        <v>174036</v>
      </c>
      <c r="L47" s="45">
        <f t="shared" si="5"/>
        <v>0</v>
      </c>
      <c r="M47" s="46">
        <f t="shared" si="6"/>
        <v>176830</v>
      </c>
      <c r="N47" s="45">
        <v>0</v>
      </c>
      <c r="O47" s="46">
        <v>205743</v>
      </c>
      <c r="P47" s="19">
        <f>ROUND(N47/124*128.4,0)</f>
        <v>0</v>
      </c>
      <c r="Q47" s="18">
        <f t="shared" si="7"/>
        <v>209276</v>
      </c>
      <c r="R47" s="19">
        <f t="shared" si="8"/>
        <v>0</v>
      </c>
      <c r="S47" s="18">
        <f t="shared" si="2"/>
        <v>215800</v>
      </c>
    </row>
    <row r="48" spans="1:24" s="28" customFormat="1" x14ac:dyDescent="0.2">
      <c r="A48" s="4" t="s">
        <v>98</v>
      </c>
      <c r="B48" s="4" t="s">
        <v>13</v>
      </c>
      <c r="C48" s="8">
        <v>6290110</v>
      </c>
      <c r="D48" s="13" t="s">
        <v>295</v>
      </c>
      <c r="E48" s="13" t="s">
        <v>160</v>
      </c>
      <c r="F48" s="13" t="s">
        <v>161</v>
      </c>
      <c r="G48" s="13" t="s">
        <v>137</v>
      </c>
      <c r="H48" s="13" t="s">
        <v>332</v>
      </c>
      <c r="I48" s="13" t="s">
        <v>56</v>
      </c>
      <c r="J48" s="19">
        <v>4215220</v>
      </c>
      <c r="K48" s="18">
        <v>0</v>
      </c>
      <c r="L48" s="19">
        <f t="shared" si="5"/>
        <v>4446153</v>
      </c>
      <c r="M48" s="18">
        <f t="shared" si="6"/>
        <v>0</v>
      </c>
      <c r="N48" s="19">
        <v>4841243</v>
      </c>
      <c r="O48" s="18">
        <v>0</v>
      </c>
      <c r="P48" s="29">
        <v>5600000</v>
      </c>
      <c r="Q48" s="18">
        <f t="shared" si="7"/>
        <v>0</v>
      </c>
      <c r="R48" s="19">
        <f t="shared" si="8"/>
        <v>5642800</v>
      </c>
      <c r="S48" s="18">
        <f t="shared" si="2"/>
        <v>0</v>
      </c>
      <c r="T48" s="28" t="s">
        <v>333</v>
      </c>
    </row>
    <row r="49" spans="3:20" x14ac:dyDescent="0.2">
      <c r="C49" s="3"/>
      <c r="J49" s="25">
        <v>82561906</v>
      </c>
      <c r="K49" s="25">
        <v>11962759</v>
      </c>
      <c r="L49" s="25">
        <f t="shared" ref="L49:O49" si="9">SUM(L5:L46)</f>
        <v>79598559</v>
      </c>
      <c r="M49" s="25">
        <f t="shared" si="9"/>
        <v>11594755</v>
      </c>
      <c r="N49" s="25">
        <f t="shared" si="9"/>
        <v>86671771</v>
      </c>
      <c r="O49" s="25">
        <f t="shared" si="9"/>
        <v>13490580</v>
      </c>
      <c r="P49" s="25">
        <f>SUM(P5:P48)</f>
        <v>145165000</v>
      </c>
      <c r="Q49" s="25">
        <f t="shared" ref="Q49:S49" si="10">SUM(Q5:Q48)</f>
        <v>13931498</v>
      </c>
      <c r="R49" s="25">
        <f t="shared" si="10"/>
        <v>146275000</v>
      </c>
      <c r="S49" s="25">
        <f t="shared" si="10"/>
        <v>14368000</v>
      </c>
    </row>
    <row r="51" spans="3:20" ht="13.5" thickBot="1" x14ac:dyDescent="0.25">
      <c r="D51" s="7"/>
      <c r="K51" s="24">
        <v>94524665</v>
      </c>
      <c r="M51" s="24">
        <f>L49+M49</f>
        <v>91193314</v>
      </c>
      <c r="O51" s="24">
        <f>N49+O49</f>
        <v>100162351</v>
      </c>
      <c r="Q51" s="24">
        <f>P49+Q49</f>
        <v>159096498</v>
      </c>
      <c r="S51" s="24">
        <f>R49+S49</f>
        <v>160643000</v>
      </c>
    </row>
    <row r="52" spans="3:20" x14ac:dyDescent="0.2">
      <c r="D52" s="8" t="s">
        <v>334</v>
      </c>
    </row>
    <row r="53" spans="3:20" x14ac:dyDescent="0.2">
      <c r="D53" s="8" t="s">
        <v>341</v>
      </c>
    </row>
    <row r="57" spans="3:20" x14ac:dyDescent="0.2">
      <c r="D57" s="17"/>
      <c r="E57" s="17"/>
      <c r="F57" s="17"/>
      <c r="G57" s="17"/>
      <c r="H57" s="36"/>
      <c r="I57" s="17"/>
      <c r="J57" s="36"/>
      <c r="K57" s="36"/>
      <c r="L57" s="36"/>
      <c r="M57" s="36"/>
      <c r="N57" s="36"/>
      <c r="O57" s="36"/>
      <c r="P57" s="41"/>
      <c r="Q57" s="36"/>
      <c r="R57" s="36"/>
      <c r="S57" s="36"/>
      <c r="T57" s="28"/>
    </row>
    <row r="58" spans="3:20" x14ac:dyDescent="0.2">
      <c r="P58" s="21"/>
    </row>
    <row r="59" spans="3:20" x14ac:dyDescent="0.2">
      <c r="G59" s="28"/>
    </row>
    <row r="61" spans="3:20" x14ac:dyDescent="0.2">
      <c r="P61" s="21"/>
    </row>
  </sheetData>
  <autoFilter ref="A1:M49" xr:uid="{00000000-0001-0000-0000-000000000000}"/>
  <sortState xmlns:xlrd2="http://schemas.microsoft.com/office/spreadsheetml/2017/richdata2" ref="A5:X48">
    <sortCondition ref="G5:G48"/>
    <sortCondition ref="E5:E48"/>
  </sortState>
  <phoneticPr fontId="6" type="noConversion"/>
  <pageMargins left="0.59055118110236227" right="0.59055118110236227" top="1.5748031496062993" bottom="0.98425196850393704" header="0.51181102362204722" footer="0.70866141732283472"/>
  <pageSetup paperSize="9" scale="90" fitToHeight="2" orientation="landscape" r:id="rId1"/>
  <headerFooter alignWithMargins="0">
    <oddFooter>&amp;L&amp;F &amp;A&amp;C&amp;P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10"/>
  <sheetViews>
    <sheetView showZeros="0" tabSelected="1" topLeftCell="D15" zoomScaleNormal="100" workbookViewId="0">
      <selection activeCell="T15" sqref="T1:T1048576"/>
    </sheetView>
  </sheetViews>
  <sheetFormatPr defaultRowHeight="12.75" x14ac:dyDescent="0.2"/>
  <cols>
    <col min="1" max="2" width="0" style="4" hidden="1" customWidth="1"/>
    <col min="3" max="3" width="0" style="8" hidden="1" customWidth="1"/>
    <col min="4" max="4" width="64.42578125" style="8" bestFit="1" customWidth="1"/>
    <col min="5" max="5" width="33.28515625" style="8" bestFit="1" customWidth="1"/>
    <col min="6" max="6" width="12.28515625" style="8" bestFit="1" customWidth="1"/>
    <col min="7" max="8" width="11.140625" style="8" customWidth="1"/>
    <col min="9" max="9" width="12.28515625" style="35" customWidth="1"/>
    <col min="10" max="14" width="20.85546875" style="8" hidden="1" customWidth="1"/>
    <col min="15" max="17" width="21.28515625" style="8" hidden="1" customWidth="1"/>
    <col min="18" max="19" width="21.28515625" style="8" customWidth="1"/>
    <col min="20" max="20" width="48.28515625" style="8" hidden="1" customWidth="1"/>
    <col min="21" max="16384" width="9.140625" style="8"/>
  </cols>
  <sheetData>
    <row r="1" spans="1:24" x14ac:dyDescent="0.2">
      <c r="A1" s="1" t="s">
        <v>58</v>
      </c>
      <c r="B1" s="1" t="s">
        <v>59</v>
      </c>
      <c r="C1" s="8" t="s">
        <v>126</v>
      </c>
      <c r="D1" s="11" t="s">
        <v>68</v>
      </c>
      <c r="E1" s="11" t="s">
        <v>164</v>
      </c>
      <c r="F1" s="11" t="s">
        <v>262</v>
      </c>
      <c r="G1" s="11" t="s">
        <v>263</v>
      </c>
      <c r="H1" s="11" t="s">
        <v>266</v>
      </c>
      <c r="I1" s="32" t="s">
        <v>55</v>
      </c>
      <c r="J1" s="16" t="s">
        <v>269</v>
      </c>
      <c r="K1" s="16" t="s">
        <v>269</v>
      </c>
      <c r="L1" s="16" t="s">
        <v>269</v>
      </c>
      <c r="M1" s="16" t="s">
        <v>269</v>
      </c>
      <c r="N1" s="16" t="s">
        <v>269</v>
      </c>
      <c r="O1" s="16" t="s">
        <v>269</v>
      </c>
      <c r="P1" s="16" t="s">
        <v>269</v>
      </c>
      <c r="Q1" s="16" t="s">
        <v>269</v>
      </c>
      <c r="R1" s="16" t="s">
        <v>269</v>
      </c>
      <c r="S1" s="16" t="s">
        <v>269</v>
      </c>
    </row>
    <row r="2" spans="1:24" x14ac:dyDescent="0.2">
      <c r="A2" s="1"/>
      <c r="B2" s="1"/>
      <c r="D2" s="11"/>
      <c r="E2" s="11"/>
      <c r="F2" s="11"/>
      <c r="G2" s="11"/>
      <c r="H2" s="11"/>
      <c r="I2" s="32"/>
      <c r="J2" s="16" t="s">
        <v>268</v>
      </c>
      <c r="K2" s="16" t="s">
        <v>270</v>
      </c>
      <c r="L2" s="16" t="s">
        <v>268</v>
      </c>
      <c r="M2" s="16" t="s">
        <v>270</v>
      </c>
      <c r="N2" s="16" t="s">
        <v>268</v>
      </c>
      <c r="O2" s="16" t="s">
        <v>270</v>
      </c>
      <c r="P2" s="16" t="s">
        <v>268</v>
      </c>
      <c r="Q2" s="16" t="s">
        <v>270</v>
      </c>
      <c r="R2" s="16" t="s">
        <v>268</v>
      </c>
      <c r="S2" s="16" t="s">
        <v>270</v>
      </c>
    </row>
    <row r="3" spans="1:24" x14ac:dyDescent="0.2">
      <c r="A3" s="1"/>
      <c r="B3" s="1"/>
      <c r="D3" s="11"/>
      <c r="E3" s="11"/>
      <c r="F3" s="11"/>
      <c r="G3" s="11"/>
      <c r="H3" s="11"/>
      <c r="I3" s="32"/>
      <c r="J3" s="16" t="s">
        <v>306</v>
      </c>
      <c r="K3" s="16" t="s">
        <v>306</v>
      </c>
      <c r="L3" s="16" t="s">
        <v>311</v>
      </c>
      <c r="M3" s="16" t="s">
        <v>311</v>
      </c>
      <c r="N3" s="16" t="s">
        <v>316</v>
      </c>
      <c r="O3" s="16" t="s">
        <v>316</v>
      </c>
      <c r="P3" s="16" t="s">
        <v>329</v>
      </c>
      <c r="Q3" s="16" t="s">
        <v>329</v>
      </c>
      <c r="R3" s="16" t="s">
        <v>349</v>
      </c>
      <c r="S3" s="16" t="s">
        <v>349</v>
      </c>
    </row>
    <row r="4" spans="1:24" x14ac:dyDescent="0.2">
      <c r="A4" s="1"/>
      <c r="B4" s="1"/>
      <c r="D4" s="11"/>
      <c r="E4" s="11"/>
      <c r="F4" s="11"/>
      <c r="G4" s="11"/>
      <c r="H4" s="11"/>
      <c r="I4" s="32"/>
      <c r="J4" s="12" t="s">
        <v>307</v>
      </c>
      <c r="K4" s="12" t="s">
        <v>308</v>
      </c>
      <c r="L4" s="12" t="s">
        <v>312</v>
      </c>
      <c r="M4" s="12" t="s">
        <v>313</v>
      </c>
      <c r="N4" s="12" t="s">
        <v>317</v>
      </c>
      <c r="O4" s="12" t="s">
        <v>299</v>
      </c>
      <c r="P4" s="12" t="s">
        <v>331</v>
      </c>
      <c r="Q4" s="12" t="s">
        <v>330</v>
      </c>
      <c r="R4" s="12" t="s">
        <v>350</v>
      </c>
      <c r="S4" s="12" t="s">
        <v>351</v>
      </c>
    </row>
    <row r="5" spans="1:24" s="6" customFormat="1" x14ac:dyDescent="0.2">
      <c r="A5" s="4" t="s">
        <v>27</v>
      </c>
      <c r="B5" s="4" t="s">
        <v>13</v>
      </c>
      <c r="C5" s="8">
        <v>6290810</v>
      </c>
      <c r="D5" s="10" t="s">
        <v>165</v>
      </c>
      <c r="E5" s="10" t="s">
        <v>166</v>
      </c>
      <c r="F5" s="10" t="s">
        <v>276</v>
      </c>
      <c r="G5" s="10" t="s">
        <v>134</v>
      </c>
      <c r="H5" s="13" t="s">
        <v>347</v>
      </c>
      <c r="I5" s="14" t="s">
        <v>56</v>
      </c>
      <c r="J5" s="19">
        <v>2207764</v>
      </c>
      <c r="K5" s="18">
        <v>0</v>
      </c>
      <c r="L5" s="19">
        <f t="shared" ref="L5:L13" si="0">ROUND(J5/151.5*159.8,0)</f>
        <v>2328717</v>
      </c>
      <c r="M5" s="18">
        <f t="shared" ref="M5:M13" si="1">ROUND(K5/124.6*126.6,0)</f>
        <v>0</v>
      </c>
      <c r="N5" s="19">
        <v>2535649</v>
      </c>
      <c r="O5" s="18">
        <v>0</v>
      </c>
      <c r="P5" s="29">
        <v>3100000</v>
      </c>
      <c r="Q5" s="18">
        <f t="shared" ref="Q5:Q19" si="2">ROUND(O5/122.3*124.4,0)</f>
        <v>0</v>
      </c>
      <c r="R5" s="19">
        <f>ROUND(P5/130.8*131.8,-2)</f>
        <v>3123700</v>
      </c>
      <c r="S5" s="18">
        <f t="shared" ref="S5:S47" si="3">ROUND(Q5/124.4*128.3,-2)</f>
        <v>0</v>
      </c>
      <c r="T5" s="38" t="s">
        <v>333</v>
      </c>
      <c r="U5" s="8"/>
      <c r="V5" s="8"/>
      <c r="W5" s="8"/>
      <c r="X5" s="8"/>
    </row>
    <row r="6" spans="1:24" x14ac:dyDescent="0.2">
      <c r="D6" s="10" t="s">
        <v>286</v>
      </c>
      <c r="E6" s="10" t="s">
        <v>284</v>
      </c>
      <c r="F6" s="10" t="s">
        <v>285</v>
      </c>
      <c r="G6" s="10" t="s">
        <v>134</v>
      </c>
      <c r="H6" s="10" t="s">
        <v>347</v>
      </c>
      <c r="I6" s="33" t="s">
        <v>56</v>
      </c>
      <c r="J6" s="19">
        <v>587567</v>
      </c>
      <c r="K6" s="18">
        <v>0</v>
      </c>
      <c r="L6" s="19">
        <f t="shared" si="0"/>
        <v>619757</v>
      </c>
      <c r="M6" s="18">
        <f t="shared" si="1"/>
        <v>0</v>
      </c>
      <c r="N6" s="19">
        <v>674829</v>
      </c>
      <c r="O6" s="18">
        <v>0</v>
      </c>
      <c r="P6" s="29">
        <v>925000</v>
      </c>
      <c r="Q6" s="18">
        <f t="shared" si="2"/>
        <v>0</v>
      </c>
      <c r="R6" s="19">
        <f>ROUND(P6/130.8*131.8,-2)</f>
        <v>932100</v>
      </c>
      <c r="S6" s="18">
        <f t="shared" si="3"/>
        <v>0</v>
      </c>
      <c r="T6" s="38" t="s">
        <v>333</v>
      </c>
    </row>
    <row r="7" spans="1:24" x14ac:dyDescent="0.2">
      <c r="A7" s="4" t="s">
        <v>21</v>
      </c>
      <c r="B7" s="4" t="s">
        <v>13</v>
      </c>
      <c r="C7" s="8">
        <v>6290810</v>
      </c>
      <c r="D7" s="10" t="s">
        <v>171</v>
      </c>
      <c r="E7" s="10" t="s">
        <v>172</v>
      </c>
      <c r="F7" s="10" t="s">
        <v>133</v>
      </c>
      <c r="G7" s="10" t="s">
        <v>134</v>
      </c>
      <c r="H7" s="13" t="s">
        <v>347</v>
      </c>
      <c r="I7" s="14" t="s">
        <v>56</v>
      </c>
      <c r="J7" s="19">
        <v>1762320</v>
      </c>
      <c r="K7" s="18">
        <v>0</v>
      </c>
      <c r="L7" s="19">
        <f t="shared" si="0"/>
        <v>1858870</v>
      </c>
      <c r="M7" s="18">
        <f t="shared" si="1"/>
        <v>0</v>
      </c>
      <c r="N7" s="19">
        <v>2024051</v>
      </c>
      <c r="O7" s="18">
        <v>0</v>
      </c>
      <c r="P7" s="29">
        <v>3100000</v>
      </c>
      <c r="Q7" s="18">
        <f t="shared" si="2"/>
        <v>0</v>
      </c>
      <c r="R7" s="19">
        <f>ROUND(P7/130.8*131.8,-2)</f>
        <v>3123700</v>
      </c>
      <c r="S7" s="18">
        <f t="shared" si="3"/>
        <v>0</v>
      </c>
      <c r="T7" s="38" t="s">
        <v>333</v>
      </c>
    </row>
    <row r="8" spans="1:24" x14ac:dyDescent="0.2">
      <c r="A8" s="4" t="s">
        <v>21</v>
      </c>
      <c r="B8" s="4" t="s">
        <v>13</v>
      </c>
      <c r="C8" s="8">
        <v>6290810</v>
      </c>
      <c r="D8" s="10" t="s">
        <v>173</v>
      </c>
      <c r="E8" s="10" t="s">
        <v>172</v>
      </c>
      <c r="F8" s="10" t="s">
        <v>133</v>
      </c>
      <c r="G8" s="10" t="s">
        <v>134</v>
      </c>
      <c r="H8" s="13" t="s">
        <v>347</v>
      </c>
      <c r="I8" s="14" t="s">
        <v>56</v>
      </c>
      <c r="J8" s="19">
        <v>266399</v>
      </c>
      <c r="K8" s="18">
        <v>0</v>
      </c>
      <c r="L8" s="19">
        <f t="shared" si="0"/>
        <v>280994</v>
      </c>
      <c r="M8" s="18">
        <f t="shared" si="1"/>
        <v>0</v>
      </c>
      <c r="N8" s="19">
        <v>305963</v>
      </c>
      <c r="O8" s="18">
        <v>0</v>
      </c>
      <c r="P8" s="29">
        <v>475000</v>
      </c>
      <c r="Q8" s="18">
        <f t="shared" si="2"/>
        <v>0</v>
      </c>
      <c r="R8" s="19">
        <f>ROUND(P8/130.8*131.8,-2)</f>
        <v>478600</v>
      </c>
      <c r="S8" s="18">
        <f t="shared" si="3"/>
        <v>0</v>
      </c>
      <c r="T8" s="38" t="s">
        <v>333</v>
      </c>
      <c r="U8" s="6"/>
      <c r="V8" s="6"/>
      <c r="W8" s="6"/>
      <c r="X8" s="6"/>
    </row>
    <row r="9" spans="1:24" x14ac:dyDescent="0.2">
      <c r="D9" s="10" t="s">
        <v>319</v>
      </c>
      <c r="E9" s="10" t="s">
        <v>172</v>
      </c>
      <c r="F9" s="10" t="s">
        <v>170</v>
      </c>
      <c r="G9" s="10" t="s">
        <v>134</v>
      </c>
      <c r="H9" s="10"/>
      <c r="I9" s="33" t="s">
        <v>56</v>
      </c>
      <c r="J9" s="19">
        <v>576045</v>
      </c>
      <c r="K9" s="18">
        <v>0</v>
      </c>
      <c r="L9" s="19">
        <f t="shared" si="0"/>
        <v>607604</v>
      </c>
      <c r="M9" s="18">
        <f t="shared" si="1"/>
        <v>0</v>
      </c>
      <c r="N9" s="19">
        <v>661596</v>
      </c>
      <c r="O9" s="18">
        <v>0</v>
      </c>
      <c r="P9" s="19">
        <f>ROUND(N9/124*128.4,0)</f>
        <v>685072</v>
      </c>
      <c r="Q9" s="18">
        <f t="shared" si="2"/>
        <v>0</v>
      </c>
      <c r="R9" s="19">
        <f>ROUND(P9/128.4*131.8,-2)</f>
        <v>703200</v>
      </c>
      <c r="S9" s="18">
        <f t="shared" si="3"/>
        <v>0</v>
      </c>
    </row>
    <row r="10" spans="1:24" s="6" customFormat="1" x14ac:dyDescent="0.2">
      <c r="A10" s="4" t="s">
        <v>30</v>
      </c>
      <c r="B10" s="4" t="s">
        <v>13</v>
      </c>
      <c r="C10" s="8">
        <v>6290810</v>
      </c>
      <c r="D10" s="10" t="s">
        <v>3</v>
      </c>
      <c r="E10" s="10" t="s">
        <v>257</v>
      </c>
      <c r="F10" s="10" t="s">
        <v>258</v>
      </c>
      <c r="G10" s="10" t="s">
        <v>134</v>
      </c>
      <c r="H10" s="13" t="s">
        <v>347</v>
      </c>
      <c r="I10" s="14" t="s">
        <v>56</v>
      </c>
      <c r="J10" s="19">
        <v>71313</v>
      </c>
      <c r="K10" s="18">
        <v>0</v>
      </c>
      <c r="L10" s="19">
        <f t="shared" si="0"/>
        <v>75220</v>
      </c>
      <c r="M10" s="18">
        <f t="shared" si="1"/>
        <v>0</v>
      </c>
      <c r="N10" s="19">
        <v>81904</v>
      </c>
      <c r="O10" s="18">
        <v>0</v>
      </c>
      <c r="P10" s="29">
        <v>130000</v>
      </c>
      <c r="Q10" s="18">
        <f t="shared" si="2"/>
        <v>0</v>
      </c>
      <c r="R10" s="19">
        <f>ROUND(P10/130.8*131.8,-2)</f>
        <v>131000</v>
      </c>
      <c r="S10" s="18">
        <f t="shared" si="3"/>
        <v>0</v>
      </c>
      <c r="T10" s="38" t="s">
        <v>333</v>
      </c>
      <c r="U10" s="8"/>
      <c r="V10" s="8"/>
      <c r="W10" s="8"/>
      <c r="X10" s="8"/>
    </row>
    <row r="11" spans="1:24" x14ac:dyDescent="0.2">
      <c r="A11" s="5" t="s">
        <v>26</v>
      </c>
      <c r="B11" s="5" t="s">
        <v>13</v>
      </c>
      <c r="C11" s="6">
        <v>6290810</v>
      </c>
      <c r="D11" s="13" t="s">
        <v>174</v>
      </c>
      <c r="E11" s="13" t="s">
        <v>175</v>
      </c>
      <c r="F11" s="13" t="s">
        <v>133</v>
      </c>
      <c r="G11" s="13" t="s">
        <v>134</v>
      </c>
      <c r="H11" s="13" t="s">
        <v>347</v>
      </c>
      <c r="I11" s="33" t="s">
        <v>56</v>
      </c>
      <c r="J11" s="19">
        <v>379615</v>
      </c>
      <c r="K11" s="18">
        <v>0</v>
      </c>
      <c r="L11" s="19">
        <f t="shared" si="0"/>
        <v>400412</v>
      </c>
      <c r="M11" s="18">
        <f t="shared" si="1"/>
        <v>0</v>
      </c>
      <c r="N11" s="19">
        <v>435993</v>
      </c>
      <c r="O11" s="18">
        <v>0</v>
      </c>
      <c r="P11" s="29">
        <v>1400000</v>
      </c>
      <c r="Q11" s="18">
        <f t="shared" si="2"/>
        <v>0</v>
      </c>
      <c r="R11" s="19">
        <f>ROUND(P11/130.8*131.8,-2)</f>
        <v>1410700</v>
      </c>
      <c r="S11" s="18">
        <f t="shared" si="3"/>
        <v>0</v>
      </c>
      <c r="T11" s="38" t="s">
        <v>333</v>
      </c>
    </row>
    <row r="12" spans="1:24" x14ac:dyDescent="0.2">
      <c r="A12" s="5" t="s">
        <v>26</v>
      </c>
      <c r="B12" s="5" t="s">
        <v>13</v>
      </c>
      <c r="C12" s="6">
        <v>6290810</v>
      </c>
      <c r="D12" s="13" t="s">
        <v>174</v>
      </c>
      <c r="E12" s="13" t="s">
        <v>175</v>
      </c>
      <c r="F12" s="13" t="s">
        <v>133</v>
      </c>
      <c r="G12" s="13" t="s">
        <v>134</v>
      </c>
      <c r="H12" s="13" t="s">
        <v>347</v>
      </c>
      <c r="I12" s="33" t="s">
        <v>56</v>
      </c>
      <c r="J12" s="19">
        <v>379615</v>
      </c>
      <c r="K12" s="18">
        <v>0</v>
      </c>
      <c r="L12" s="19">
        <f t="shared" si="0"/>
        <v>400412</v>
      </c>
      <c r="M12" s="18">
        <f t="shared" si="1"/>
        <v>0</v>
      </c>
      <c r="N12" s="19">
        <v>435993</v>
      </c>
      <c r="O12" s="18">
        <v>0</v>
      </c>
      <c r="P12" s="29">
        <v>700000</v>
      </c>
      <c r="Q12" s="18">
        <f t="shared" si="2"/>
        <v>0</v>
      </c>
      <c r="R12" s="19">
        <f>ROUND(P12/130.8*131.8,-2)</f>
        <v>705400</v>
      </c>
      <c r="S12" s="18">
        <f t="shared" si="3"/>
        <v>0</v>
      </c>
      <c r="T12" s="38" t="s">
        <v>333</v>
      </c>
    </row>
    <row r="13" spans="1:24" x14ac:dyDescent="0.2">
      <c r="A13" s="4" t="s">
        <v>22</v>
      </c>
      <c r="B13" s="4" t="s">
        <v>13</v>
      </c>
      <c r="C13" s="8">
        <v>6290810</v>
      </c>
      <c r="D13" s="10" t="s">
        <v>168</v>
      </c>
      <c r="E13" s="10" t="s">
        <v>169</v>
      </c>
      <c r="F13" s="10" t="s">
        <v>170</v>
      </c>
      <c r="G13" s="10" t="s">
        <v>134</v>
      </c>
      <c r="H13" s="13" t="s">
        <v>347</v>
      </c>
      <c r="I13" s="14" t="s">
        <v>56</v>
      </c>
      <c r="J13" s="19">
        <v>721321</v>
      </c>
      <c r="K13" s="18">
        <v>0</v>
      </c>
      <c r="L13" s="19">
        <f t="shared" si="0"/>
        <v>760839</v>
      </c>
      <c r="M13" s="18">
        <f t="shared" si="1"/>
        <v>0</v>
      </c>
      <c r="N13" s="19">
        <v>828448</v>
      </c>
      <c r="O13" s="18">
        <v>0</v>
      </c>
      <c r="P13" s="29">
        <v>1465000</v>
      </c>
      <c r="Q13" s="18">
        <f t="shared" si="2"/>
        <v>0</v>
      </c>
      <c r="R13" s="19">
        <f>ROUND(P13/130.8*131.8,-2)</f>
        <v>1476200</v>
      </c>
      <c r="S13" s="18">
        <f t="shared" si="3"/>
        <v>0</v>
      </c>
      <c r="T13" s="38" t="s">
        <v>333</v>
      </c>
    </row>
    <row r="14" spans="1:24" s="6" customFormat="1" x14ac:dyDescent="0.2">
      <c r="A14" s="4"/>
      <c r="B14" s="4"/>
      <c r="C14" s="8"/>
      <c r="D14" s="10" t="s">
        <v>315</v>
      </c>
      <c r="E14" s="10" t="s">
        <v>169</v>
      </c>
      <c r="F14" s="10" t="s">
        <v>170</v>
      </c>
      <c r="G14" s="10" t="s">
        <v>134</v>
      </c>
      <c r="H14" s="10"/>
      <c r="I14" s="33" t="s">
        <v>56</v>
      </c>
      <c r="J14" s="10"/>
      <c r="K14" s="10"/>
      <c r="L14" s="18">
        <v>303802</v>
      </c>
      <c r="M14" s="10"/>
      <c r="N14" s="19">
        <v>330798</v>
      </c>
      <c r="O14" s="18">
        <v>0</v>
      </c>
      <c r="P14" s="19">
        <f>ROUND(N14/124*128.4,0)</f>
        <v>342536</v>
      </c>
      <c r="Q14" s="18">
        <f t="shared" si="2"/>
        <v>0</v>
      </c>
      <c r="R14" s="19">
        <f>ROUND(P14/128.4*131.8,-2)</f>
        <v>351600</v>
      </c>
      <c r="S14" s="18">
        <f t="shared" si="3"/>
        <v>0</v>
      </c>
      <c r="T14" s="8"/>
      <c r="U14" s="8"/>
      <c r="V14" s="8"/>
      <c r="W14" s="8"/>
      <c r="X14" s="8"/>
    </row>
    <row r="15" spans="1:24" x14ac:dyDescent="0.2">
      <c r="D15" s="10" t="s">
        <v>318</v>
      </c>
      <c r="E15" s="10" t="s">
        <v>293</v>
      </c>
      <c r="F15" s="10" t="s">
        <v>170</v>
      </c>
      <c r="G15" s="10" t="s">
        <v>134</v>
      </c>
      <c r="H15" s="10"/>
      <c r="I15" s="33" t="s">
        <v>56</v>
      </c>
      <c r="J15" s="19">
        <v>691255</v>
      </c>
      <c r="K15" s="18">
        <v>0</v>
      </c>
      <c r="L15" s="19">
        <f>ROUND(J15/151.5*159.8,0)</f>
        <v>729126</v>
      </c>
      <c r="M15" s="18">
        <f>ROUND(K15/124.6*126.6,0)</f>
        <v>0</v>
      </c>
      <c r="N15" s="19">
        <v>793917</v>
      </c>
      <c r="O15" s="18">
        <v>0</v>
      </c>
      <c r="P15" s="19">
        <f>ROUND(N15/124*128.4,0)</f>
        <v>822088</v>
      </c>
      <c r="Q15" s="18">
        <f t="shared" si="2"/>
        <v>0</v>
      </c>
      <c r="R15" s="19">
        <f>ROUND(P15/128.4*131.8,-2)</f>
        <v>843900</v>
      </c>
      <c r="S15" s="18">
        <f t="shared" si="3"/>
        <v>0</v>
      </c>
    </row>
    <row r="16" spans="1:24" x14ac:dyDescent="0.2">
      <c r="A16" s="4" t="s">
        <v>41</v>
      </c>
      <c r="B16" s="4" t="s">
        <v>13</v>
      </c>
      <c r="C16" s="8">
        <v>6291428</v>
      </c>
      <c r="D16" s="10" t="s">
        <v>177</v>
      </c>
      <c r="E16" s="10" t="s">
        <v>176</v>
      </c>
      <c r="F16" s="10" t="s">
        <v>178</v>
      </c>
      <c r="G16" s="10" t="s">
        <v>134</v>
      </c>
      <c r="H16" s="13" t="s">
        <v>347</v>
      </c>
      <c r="I16" s="14" t="s">
        <v>56</v>
      </c>
      <c r="J16" s="19">
        <v>684353</v>
      </c>
      <c r="K16" s="18">
        <v>0</v>
      </c>
      <c r="L16" s="19">
        <f>ROUND(J16/151.5*159.8,0)</f>
        <v>721846</v>
      </c>
      <c r="M16" s="18">
        <f>ROUND(K16/124.6*126.6,0)</f>
        <v>0</v>
      </c>
      <c r="N16" s="19">
        <v>785990</v>
      </c>
      <c r="O16" s="18">
        <v>0</v>
      </c>
      <c r="P16" s="29">
        <v>1300000</v>
      </c>
      <c r="Q16" s="18">
        <f t="shared" si="2"/>
        <v>0</v>
      </c>
      <c r="R16" s="19">
        <f>ROUND(P16/130.8*131.8,-2)</f>
        <v>1309900</v>
      </c>
      <c r="S16" s="18">
        <f t="shared" si="3"/>
        <v>0</v>
      </c>
      <c r="T16" s="38" t="s">
        <v>333</v>
      </c>
    </row>
    <row r="17" spans="1:24" x14ac:dyDescent="0.2">
      <c r="A17" s="9" t="s">
        <v>125</v>
      </c>
      <c r="B17" s="9" t="s">
        <v>13</v>
      </c>
      <c r="C17" s="8">
        <v>6291070</v>
      </c>
      <c r="D17" s="14" t="s">
        <v>309</v>
      </c>
      <c r="E17" s="14" t="s">
        <v>179</v>
      </c>
      <c r="F17" s="14" t="s">
        <v>180</v>
      </c>
      <c r="G17" s="14" t="s">
        <v>134</v>
      </c>
      <c r="H17" s="13" t="s">
        <v>304</v>
      </c>
      <c r="I17" s="14" t="s">
        <v>56</v>
      </c>
      <c r="J17" s="19">
        <v>15923574</v>
      </c>
      <c r="K17" s="18">
        <v>0</v>
      </c>
      <c r="L17" s="19">
        <f>ROUND(J17/151.5*159.8,0)</f>
        <v>16795955</v>
      </c>
      <c r="M17" s="18">
        <f>ROUND(K17/124.6*126.6,0)</f>
        <v>0</v>
      </c>
      <c r="N17" s="19">
        <v>18288462</v>
      </c>
      <c r="O17" s="18">
        <v>0</v>
      </c>
      <c r="P17" s="19">
        <f>ROUND(N17/124*128.4,0)</f>
        <v>18937407</v>
      </c>
      <c r="Q17" s="18">
        <f t="shared" si="2"/>
        <v>0</v>
      </c>
      <c r="R17" s="19">
        <f>ROUND(P17/128.4*131.8,-2)</f>
        <v>19438900</v>
      </c>
      <c r="S17" s="18">
        <f t="shared" si="3"/>
        <v>0</v>
      </c>
    </row>
    <row r="18" spans="1:24" x14ac:dyDescent="0.2">
      <c r="A18" s="28"/>
      <c r="B18" s="28"/>
      <c r="C18" s="28"/>
      <c r="D18" s="10" t="s">
        <v>360</v>
      </c>
      <c r="E18" s="10" t="s">
        <v>321</v>
      </c>
      <c r="F18" s="10" t="s">
        <v>180</v>
      </c>
      <c r="G18" s="10" t="s">
        <v>134</v>
      </c>
      <c r="H18" s="10" t="s">
        <v>347</v>
      </c>
      <c r="I18" s="14" t="s">
        <v>56</v>
      </c>
      <c r="J18" s="31"/>
      <c r="K18" s="31"/>
      <c r="L18" s="31"/>
      <c r="M18" s="31"/>
      <c r="N18" s="30">
        <v>8000000</v>
      </c>
      <c r="O18" s="31"/>
      <c r="P18" s="29">
        <v>4250000</v>
      </c>
      <c r="Q18" s="18">
        <f t="shared" si="2"/>
        <v>0</v>
      </c>
      <c r="R18" s="19">
        <f t="shared" ref="R18:R38" si="4">ROUND(P18/130.8*131.8,-2)</f>
        <v>4282500</v>
      </c>
      <c r="S18" s="18">
        <f t="shared" si="3"/>
        <v>0</v>
      </c>
      <c r="T18" s="28" t="s">
        <v>333</v>
      </c>
      <c r="U18" s="28"/>
      <c r="V18" s="28"/>
      <c r="W18" s="28"/>
      <c r="X18" s="28"/>
    </row>
    <row r="19" spans="1:24" x14ac:dyDescent="0.2">
      <c r="A19" s="28"/>
      <c r="B19" s="28"/>
      <c r="C19" s="28"/>
      <c r="D19" s="10" t="s">
        <v>167</v>
      </c>
      <c r="E19" s="10" t="s">
        <v>321</v>
      </c>
      <c r="F19" s="10" t="s">
        <v>180</v>
      </c>
      <c r="G19" s="10" t="s">
        <v>134</v>
      </c>
      <c r="H19" s="10"/>
      <c r="I19" s="14" t="s">
        <v>0</v>
      </c>
      <c r="J19" s="31"/>
      <c r="K19" s="31"/>
      <c r="L19" s="31"/>
      <c r="M19" s="31"/>
      <c r="N19" s="31"/>
      <c r="O19" s="30">
        <v>400000</v>
      </c>
      <c r="P19" s="19">
        <f>ROUND(N19/124*128.4,0)</f>
        <v>0</v>
      </c>
      <c r="Q19" s="18">
        <f t="shared" si="2"/>
        <v>406868</v>
      </c>
      <c r="R19" s="19">
        <f t="shared" si="4"/>
        <v>0</v>
      </c>
      <c r="S19" s="18">
        <f t="shared" si="3"/>
        <v>419600</v>
      </c>
      <c r="T19" s="28" t="s">
        <v>325</v>
      </c>
      <c r="U19" s="28"/>
      <c r="V19" s="28"/>
      <c r="W19" s="28"/>
      <c r="X19" s="28"/>
    </row>
    <row r="20" spans="1:24" x14ac:dyDescent="0.2">
      <c r="A20" s="28"/>
      <c r="B20" s="28"/>
      <c r="C20" s="28"/>
      <c r="D20" s="10" t="s">
        <v>324</v>
      </c>
      <c r="E20" s="10" t="s">
        <v>321</v>
      </c>
      <c r="F20" s="10" t="s">
        <v>180</v>
      </c>
      <c r="G20" s="10" t="s">
        <v>134</v>
      </c>
      <c r="H20" s="10"/>
      <c r="I20" s="14" t="s">
        <v>0</v>
      </c>
      <c r="J20" s="31"/>
      <c r="K20" s="31"/>
      <c r="L20" s="31"/>
      <c r="M20" s="31"/>
      <c r="N20" s="31"/>
      <c r="O20" s="30">
        <v>50000</v>
      </c>
      <c r="P20" s="19">
        <f>ROUND(N20/124*128.4,0)</f>
        <v>0</v>
      </c>
      <c r="Q20" s="18">
        <f>ROUND(O20/122.5*124.4,0)</f>
        <v>50776</v>
      </c>
      <c r="R20" s="19">
        <f t="shared" si="4"/>
        <v>0</v>
      </c>
      <c r="S20" s="18">
        <f t="shared" si="3"/>
        <v>52400</v>
      </c>
      <c r="T20" s="28" t="s">
        <v>326</v>
      </c>
      <c r="U20" s="28"/>
      <c r="V20" s="28"/>
      <c r="W20" s="28"/>
      <c r="X20" s="28"/>
    </row>
    <row r="21" spans="1:24" s="6" customFormat="1" x14ac:dyDescent="0.2">
      <c r="A21" s="4" t="s">
        <v>44</v>
      </c>
      <c r="B21" s="4" t="s">
        <v>13</v>
      </c>
      <c r="C21" s="8">
        <v>6291428</v>
      </c>
      <c r="D21" s="10" t="s">
        <v>181</v>
      </c>
      <c r="E21" s="10" t="s">
        <v>182</v>
      </c>
      <c r="F21" s="10" t="s">
        <v>180</v>
      </c>
      <c r="G21" s="10" t="s">
        <v>134</v>
      </c>
      <c r="H21" s="13" t="s">
        <v>347</v>
      </c>
      <c r="I21" s="14" t="s">
        <v>56</v>
      </c>
      <c r="J21" s="19">
        <v>148772</v>
      </c>
      <c r="K21" s="18">
        <v>0</v>
      </c>
      <c r="L21" s="19">
        <f t="shared" ref="L21:L52" si="5">ROUND(J21/151.5*159.8,0)</f>
        <v>156923</v>
      </c>
      <c r="M21" s="18">
        <f t="shared" ref="M21:M52" si="6">ROUND(K21/124.6*126.6,0)</f>
        <v>0</v>
      </c>
      <c r="N21" s="19">
        <v>170867</v>
      </c>
      <c r="O21" s="18">
        <v>0</v>
      </c>
      <c r="P21" s="29">
        <v>450000</v>
      </c>
      <c r="Q21" s="18">
        <f t="shared" ref="Q21:Q47" si="7">ROUND(O21/122.3*124.4,0)</f>
        <v>0</v>
      </c>
      <c r="R21" s="19">
        <f t="shared" si="4"/>
        <v>453400</v>
      </c>
      <c r="S21" s="18">
        <f t="shared" si="3"/>
        <v>0</v>
      </c>
      <c r="T21" s="38" t="s">
        <v>333</v>
      </c>
      <c r="U21" s="8"/>
      <c r="V21" s="8"/>
      <c r="W21" s="8"/>
      <c r="X21" s="8"/>
    </row>
    <row r="22" spans="1:24" x14ac:dyDescent="0.2">
      <c r="A22" s="4" t="s">
        <v>12</v>
      </c>
      <c r="B22" s="4" t="s">
        <v>13</v>
      </c>
      <c r="C22" s="8">
        <v>6251720</v>
      </c>
      <c r="D22" s="10" t="s">
        <v>287</v>
      </c>
      <c r="E22" s="10" t="s">
        <v>183</v>
      </c>
      <c r="F22" s="10" t="s">
        <v>184</v>
      </c>
      <c r="G22" s="10" t="s">
        <v>134</v>
      </c>
      <c r="H22" s="13" t="s">
        <v>347</v>
      </c>
      <c r="I22" s="14" t="s">
        <v>56</v>
      </c>
      <c r="J22" s="19">
        <v>104511</v>
      </c>
      <c r="K22" s="18">
        <v>0</v>
      </c>
      <c r="L22" s="19">
        <f t="shared" si="5"/>
        <v>110237</v>
      </c>
      <c r="M22" s="18">
        <f t="shared" si="6"/>
        <v>0</v>
      </c>
      <c r="N22" s="19">
        <v>120033</v>
      </c>
      <c r="O22" s="18">
        <v>0</v>
      </c>
      <c r="P22" s="29">
        <v>155000</v>
      </c>
      <c r="Q22" s="18">
        <f t="shared" si="7"/>
        <v>0</v>
      </c>
      <c r="R22" s="19">
        <f t="shared" si="4"/>
        <v>156200</v>
      </c>
      <c r="S22" s="18">
        <f t="shared" si="3"/>
        <v>0</v>
      </c>
      <c r="T22" s="38" t="s">
        <v>333</v>
      </c>
      <c r="U22" s="6"/>
      <c r="V22" s="6"/>
      <c r="W22" s="6"/>
      <c r="X22" s="6"/>
    </row>
    <row r="23" spans="1:24" x14ac:dyDescent="0.2">
      <c r="A23" s="4" t="s">
        <v>12</v>
      </c>
      <c r="B23" s="4" t="s">
        <v>13</v>
      </c>
      <c r="C23" s="8">
        <v>6251720</v>
      </c>
      <c r="D23" s="10" t="s">
        <v>185</v>
      </c>
      <c r="E23" s="10" t="s">
        <v>183</v>
      </c>
      <c r="F23" s="10" t="s">
        <v>184</v>
      </c>
      <c r="G23" s="10" t="s">
        <v>134</v>
      </c>
      <c r="H23" s="13" t="s">
        <v>347</v>
      </c>
      <c r="I23" s="14" t="s">
        <v>56</v>
      </c>
      <c r="J23" s="19">
        <v>25614</v>
      </c>
      <c r="K23" s="18">
        <v>0</v>
      </c>
      <c r="L23" s="19">
        <f t="shared" si="5"/>
        <v>27017</v>
      </c>
      <c r="M23" s="18">
        <f t="shared" si="6"/>
        <v>0</v>
      </c>
      <c r="N23" s="19">
        <v>29418</v>
      </c>
      <c r="O23" s="18">
        <v>0</v>
      </c>
      <c r="P23" s="29">
        <v>100000</v>
      </c>
      <c r="Q23" s="18">
        <f t="shared" si="7"/>
        <v>0</v>
      </c>
      <c r="R23" s="19">
        <f t="shared" si="4"/>
        <v>100800</v>
      </c>
      <c r="S23" s="18">
        <f t="shared" si="3"/>
        <v>0</v>
      </c>
      <c r="T23" s="38" t="s">
        <v>333</v>
      </c>
    </row>
    <row r="24" spans="1:24" x14ac:dyDescent="0.2">
      <c r="A24" s="5" t="s">
        <v>16</v>
      </c>
      <c r="B24" s="5" t="s">
        <v>13</v>
      </c>
      <c r="C24" s="6">
        <v>6250310</v>
      </c>
      <c r="D24" s="13" t="s">
        <v>195</v>
      </c>
      <c r="E24" s="13" t="s">
        <v>1</v>
      </c>
      <c r="F24" s="13"/>
      <c r="G24" s="13" t="s">
        <v>134</v>
      </c>
      <c r="H24" s="13" t="s">
        <v>347</v>
      </c>
      <c r="I24" s="33" t="s">
        <v>56</v>
      </c>
      <c r="J24" s="19">
        <v>182585</v>
      </c>
      <c r="K24" s="18">
        <v>0</v>
      </c>
      <c r="L24" s="19">
        <f t="shared" si="5"/>
        <v>192588</v>
      </c>
      <c r="M24" s="18">
        <f t="shared" si="6"/>
        <v>0</v>
      </c>
      <c r="N24" s="19">
        <v>209702</v>
      </c>
      <c r="O24" s="18">
        <v>0</v>
      </c>
      <c r="P24" s="29">
        <v>250000</v>
      </c>
      <c r="Q24" s="18">
        <f t="shared" si="7"/>
        <v>0</v>
      </c>
      <c r="R24" s="19">
        <f t="shared" si="4"/>
        <v>251900</v>
      </c>
      <c r="S24" s="18">
        <f t="shared" si="3"/>
        <v>0</v>
      </c>
      <c r="T24" s="38" t="s">
        <v>333</v>
      </c>
    </row>
    <row r="25" spans="1:24" s="6" customFormat="1" x14ac:dyDescent="0.2">
      <c r="A25" s="4" t="s">
        <v>17</v>
      </c>
      <c r="B25" s="4" t="s">
        <v>13</v>
      </c>
      <c r="C25" s="6">
        <v>6250310</v>
      </c>
      <c r="D25" s="10" t="s">
        <v>186</v>
      </c>
      <c r="E25" s="10" t="s">
        <v>187</v>
      </c>
      <c r="F25" s="10"/>
      <c r="G25" s="10" t="s">
        <v>134</v>
      </c>
      <c r="H25" s="13" t="s">
        <v>347</v>
      </c>
      <c r="I25" s="33" t="s">
        <v>56</v>
      </c>
      <c r="J25" s="19">
        <v>61477</v>
      </c>
      <c r="K25" s="18">
        <v>0</v>
      </c>
      <c r="L25" s="19">
        <f t="shared" si="5"/>
        <v>64845</v>
      </c>
      <c r="M25" s="18">
        <f t="shared" si="6"/>
        <v>0</v>
      </c>
      <c r="N25" s="19">
        <v>70607</v>
      </c>
      <c r="O25" s="18">
        <v>0</v>
      </c>
      <c r="P25" s="29">
        <v>80000</v>
      </c>
      <c r="Q25" s="18">
        <f t="shared" si="7"/>
        <v>0</v>
      </c>
      <c r="R25" s="19">
        <f t="shared" si="4"/>
        <v>80600</v>
      </c>
      <c r="S25" s="18">
        <f t="shared" si="3"/>
        <v>0</v>
      </c>
      <c r="T25" s="38" t="s">
        <v>333</v>
      </c>
      <c r="U25" s="8"/>
      <c r="V25" s="8"/>
      <c r="W25" s="8"/>
      <c r="X25" s="8"/>
    </row>
    <row r="26" spans="1:24" s="6" customFormat="1" x14ac:dyDescent="0.2">
      <c r="A26" s="4" t="s">
        <v>20</v>
      </c>
      <c r="B26" s="4" t="s">
        <v>13</v>
      </c>
      <c r="C26" s="8">
        <v>6290685</v>
      </c>
      <c r="D26" s="10" t="s">
        <v>188</v>
      </c>
      <c r="E26" s="10" t="s">
        <v>189</v>
      </c>
      <c r="F26" s="10" t="s">
        <v>190</v>
      </c>
      <c r="G26" s="10" t="s">
        <v>134</v>
      </c>
      <c r="H26" s="13" t="s">
        <v>347</v>
      </c>
      <c r="I26" s="14" t="s">
        <v>56</v>
      </c>
      <c r="J26" s="19">
        <v>2058020</v>
      </c>
      <c r="K26" s="18">
        <v>0</v>
      </c>
      <c r="L26" s="19">
        <f t="shared" si="5"/>
        <v>2170770</v>
      </c>
      <c r="M26" s="18">
        <f t="shared" si="6"/>
        <v>0</v>
      </c>
      <c r="N26" s="19">
        <v>2363667</v>
      </c>
      <c r="O26" s="18">
        <v>0</v>
      </c>
      <c r="P26" s="29">
        <v>3975000</v>
      </c>
      <c r="Q26" s="18">
        <f t="shared" si="7"/>
        <v>0</v>
      </c>
      <c r="R26" s="19">
        <f t="shared" si="4"/>
        <v>4005400</v>
      </c>
      <c r="S26" s="18">
        <f t="shared" si="3"/>
        <v>0</v>
      </c>
      <c r="T26" s="38" t="s">
        <v>333</v>
      </c>
      <c r="U26" s="8"/>
      <c r="V26" s="8"/>
      <c r="W26" s="8"/>
      <c r="X26" s="8"/>
    </row>
    <row r="27" spans="1:24" s="6" customFormat="1" x14ac:dyDescent="0.2">
      <c r="A27" s="4" t="s">
        <v>42</v>
      </c>
      <c r="B27" s="4" t="s">
        <v>13</v>
      </c>
      <c r="C27" s="8">
        <v>6291428</v>
      </c>
      <c r="D27" s="10" t="s">
        <v>191</v>
      </c>
      <c r="E27" s="10" t="s">
        <v>192</v>
      </c>
      <c r="F27" s="10" t="s">
        <v>193</v>
      </c>
      <c r="G27" s="10" t="s">
        <v>134</v>
      </c>
      <c r="H27" s="13" t="s">
        <v>347</v>
      </c>
      <c r="I27" s="14" t="s">
        <v>56</v>
      </c>
      <c r="J27" s="19">
        <v>531863</v>
      </c>
      <c r="K27" s="18">
        <v>0</v>
      </c>
      <c r="L27" s="19">
        <f t="shared" si="5"/>
        <v>561001</v>
      </c>
      <c r="M27" s="18">
        <f t="shared" si="6"/>
        <v>0</v>
      </c>
      <c r="N27" s="19">
        <v>610852</v>
      </c>
      <c r="O27" s="18">
        <v>0</v>
      </c>
      <c r="P27" s="29">
        <v>850000</v>
      </c>
      <c r="Q27" s="18">
        <f t="shared" si="7"/>
        <v>0</v>
      </c>
      <c r="R27" s="19">
        <f t="shared" si="4"/>
        <v>856500</v>
      </c>
      <c r="S27" s="18">
        <f t="shared" si="3"/>
        <v>0</v>
      </c>
      <c r="T27" s="38" t="s">
        <v>333</v>
      </c>
      <c r="U27" s="8"/>
      <c r="V27" s="8"/>
      <c r="W27" s="8"/>
      <c r="X27" s="8"/>
    </row>
    <row r="28" spans="1:24" s="6" customFormat="1" x14ac:dyDescent="0.2">
      <c r="A28" s="4" t="s">
        <v>35</v>
      </c>
      <c r="B28" s="4" t="s">
        <v>13</v>
      </c>
      <c r="C28" s="8">
        <v>6290685</v>
      </c>
      <c r="D28" s="10" t="s">
        <v>194</v>
      </c>
      <c r="E28" s="10" t="s">
        <v>7</v>
      </c>
      <c r="F28" s="10" t="s">
        <v>190</v>
      </c>
      <c r="G28" s="10" t="s">
        <v>134</v>
      </c>
      <c r="H28" s="13" t="s">
        <v>347</v>
      </c>
      <c r="I28" s="14" t="s">
        <v>56</v>
      </c>
      <c r="J28" s="19">
        <v>176048</v>
      </c>
      <c r="K28" s="18">
        <v>0</v>
      </c>
      <c r="L28" s="19">
        <f t="shared" si="5"/>
        <v>185693</v>
      </c>
      <c r="M28" s="18">
        <f t="shared" si="6"/>
        <v>0</v>
      </c>
      <c r="N28" s="19">
        <v>202194</v>
      </c>
      <c r="O28" s="18">
        <v>0</v>
      </c>
      <c r="P28" s="29">
        <v>300000</v>
      </c>
      <c r="Q28" s="18">
        <f t="shared" si="7"/>
        <v>0</v>
      </c>
      <c r="R28" s="19">
        <f t="shared" si="4"/>
        <v>302300</v>
      </c>
      <c r="S28" s="18">
        <f t="shared" si="3"/>
        <v>0</v>
      </c>
      <c r="T28" s="38" t="s">
        <v>333</v>
      </c>
      <c r="U28" s="8"/>
      <c r="V28" s="8"/>
      <c r="W28" s="8"/>
      <c r="X28" s="8"/>
    </row>
    <row r="29" spans="1:24" x14ac:dyDescent="0.2">
      <c r="A29" s="4" t="s">
        <v>32</v>
      </c>
      <c r="B29" s="4" t="s">
        <v>13</v>
      </c>
      <c r="C29" s="8">
        <v>6290685</v>
      </c>
      <c r="D29" s="10" t="s">
        <v>196</v>
      </c>
      <c r="E29" s="10" t="s">
        <v>5</v>
      </c>
      <c r="F29" s="10" t="s">
        <v>197</v>
      </c>
      <c r="G29" s="10" t="s">
        <v>134</v>
      </c>
      <c r="H29" s="13" t="s">
        <v>347</v>
      </c>
      <c r="I29" s="14" t="s">
        <v>56</v>
      </c>
      <c r="J29" s="19">
        <v>669476</v>
      </c>
      <c r="K29" s="18">
        <v>0</v>
      </c>
      <c r="L29" s="19">
        <f t="shared" si="5"/>
        <v>706154</v>
      </c>
      <c r="M29" s="18">
        <f t="shared" si="6"/>
        <v>0</v>
      </c>
      <c r="N29" s="19">
        <v>768904</v>
      </c>
      <c r="O29" s="18">
        <v>0</v>
      </c>
      <c r="P29" s="29">
        <v>1500000</v>
      </c>
      <c r="Q29" s="18">
        <f t="shared" si="7"/>
        <v>0</v>
      </c>
      <c r="R29" s="19">
        <f t="shared" si="4"/>
        <v>1511500</v>
      </c>
      <c r="S29" s="18">
        <f t="shared" si="3"/>
        <v>0</v>
      </c>
      <c r="T29" s="38" t="s">
        <v>333</v>
      </c>
    </row>
    <row r="30" spans="1:24" x14ac:dyDescent="0.2">
      <c r="A30" s="5" t="s">
        <v>23</v>
      </c>
      <c r="B30" s="5" t="s">
        <v>13</v>
      </c>
      <c r="C30" s="6">
        <v>6290810</v>
      </c>
      <c r="D30" s="13" t="s">
        <v>198</v>
      </c>
      <c r="E30" s="13" t="s">
        <v>199</v>
      </c>
      <c r="F30" s="13" t="s">
        <v>200</v>
      </c>
      <c r="G30" s="13" t="s">
        <v>134</v>
      </c>
      <c r="H30" s="13" t="s">
        <v>347</v>
      </c>
      <c r="I30" s="33" t="s">
        <v>56</v>
      </c>
      <c r="J30" s="19">
        <v>537917</v>
      </c>
      <c r="K30" s="18">
        <v>0</v>
      </c>
      <c r="L30" s="19">
        <f t="shared" si="5"/>
        <v>567387</v>
      </c>
      <c r="M30" s="18">
        <f t="shared" si="6"/>
        <v>0</v>
      </c>
      <c r="N30" s="19">
        <v>617806</v>
      </c>
      <c r="O30" s="18">
        <v>0</v>
      </c>
      <c r="P30" s="29">
        <v>1200000</v>
      </c>
      <c r="Q30" s="18">
        <f t="shared" si="7"/>
        <v>0</v>
      </c>
      <c r="R30" s="19">
        <f t="shared" si="4"/>
        <v>1209200</v>
      </c>
      <c r="S30" s="18">
        <f t="shared" si="3"/>
        <v>0</v>
      </c>
      <c r="T30" s="38" t="s">
        <v>333</v>
      </c>
    </row>
    <row r="31" spans="1:24" s="28" customFormat="1" x14ac:dyDescent="0.2">
      <c r="A31" s="5" t="s">
        <v>23</v>
      </c>
      <c r="B31" s="5" t="s">
        <v>15</v>
      </c>
      <c r="C31" s="6">
        <v>6290810</v>
      </c>
      <c r="D31" s="13" t="s">
        <v>201</v>
      </c>
      <c r="E31" s="13" t="s">
        <v>199</v>
      </c>
      <c r="F31" s="13" t="s">
        <v>200</v>
      </c>
      <c r="G31" s="13" t="s">
        <v>134</v>
      </c>
      <c r="H31" s="13" t="s">
        <v>347</v>
      </c>
      <c r="I31" s="33" t="s">
        <v>56</v>
      </c>
      <c r="J31" s="19">
        <v>967756</v>
      </c>
      <c r="K31" s="18">
        <v>0</v>
      </c>
      <c r="L31" s="19">
        <f t="shared" si="5"/>
        <v>1020775</v>
      </c>
      <c r="M31" s="18">
        <f t="shared" si="6"/>
        <v>0</v>
      </c>
      <c r="N31" s="19">
        <v>1111482</v>
      </c>
      <c r="O31" s="18">
        <v>0</v>
      </c>
      <c r="P31" s="29">
        <v>1500000</v>
      </c>
      <c r="Q31" s="18">
        <f t="shared" si="7"/>
        <v>0</v>
      </c>
      <c r="R31" s="19">
        <f t="shared" si="4"/>
        <v>1511500</v>
      </c>
      <c r="S31" s="18">
        <f t="shared" si="3"/>
        <v>0</v>
      </c>
      <c r="T31" s="38" t="s">
        <v>333</v>
      </c>
      <c r="U31" s="8"/>
      <c r="V31" s="8"/>
      <c r="W31" s="8"/>
      <c r="X31" s="8"/>
    </row>
    <row r="32" spans="1:24" x14ac:dyDescent="0.2">
      <c r="A32" s="4" t="s">
        <v>53</v>
      </c>
      <c r="B32" s="4" t="s">
        <v>13</v>
      </c>
      <c r="C32" s="8">
        <v>20025</v>
      </c>
      <c r="D32" s="10" t="s">
        <v>282</v>
      </c>
      <c r="E32" s="13" t="s">
        <v>199</v>
      </c>
      <c r="F32" s="13" t="s">
        <v>200</v>
      </c>
      <c r="G32" s="13" t="s">
        <v>134</v>
      </c>
      <c r="H32" s="10"/>
      <c r="I32" s="14" t="s">
        <v>0</v>
      </c>
      <c r="J32" s="19">
        <v>0</v>
      </c>
      <c r="K32" s="18">
        <v>152143</v>
      </c>
      <c r="L32" s="19">
        <f t="shared" si="5"/>
        <v>0</v>
      </c>
      <c r="M32" s="18">
        <f t="shared" si="6"/>
        <v>154585</v>
      </c>
      <c r="N32" s="19">
        <v>0</v>
      </c>
      <c r="O32" s="18">
        <v>179861</v>
      </c>
      <c r="P32" s="19">
        <f>ROUND(N32/124*128.4,0)</f>
        <v>0</v>
      </c>
      <c r="Q32" s="18">
        <f t="shared" si="7"/>
        <v>182949</v>
      </c>
      <c r="R32" s="19">
        <f t="shared" si="4"/>
        <v>0</v>
      </c>
      <c r="S32" s="18">
        <f t="shared" si="3"/>
        <v>188700</v>
      </c>
    </row>
    <row r="33" spans="1:24" x14ac:dyDescent="0.2">
      <c r="A33" s="4" t="s">
        <v>60</v>
      </c>
      <c r="B33" s="4" t="s">
        <v>13</v>
      </c>
      <c r="C33" s="6">
        <v>6290810</v>
      </c>
      <c r="D33" s="13" t="s">
        <v>202</v>
      </c>
      <c r="E33" s="13" t="s">
        <v>203</v>
      </c>
      <c r="F33" s="13" t="s">
        <v>200</v>
      </c>
      <c r="G33" s="13" t="s">
        <v>134</v>
      </c>
      <c r="H33" s="13" t="s">
        <v>347</v>
      </c>
      <c r="I33" s="33" t="s">
        <v>56</v>
      </c>
      <c r="J33" s="19">
        <v>712099</v>
      </c>
      <c r="K33" s="18">
        <v>0</v>
      </c>
      <c r="L33" s="19">
        <f t="shared" si="5"/>
        <v>751112</v>
      </c>
      <c r="M33" s="18">
        <f t="shared" si="6"/>
        <v>0</v>
      </c>
      <c r="N33" s="19">
        <v>817857</v>
      </c>
      <c r="O33" s="18">
        <v>0</v>
      </c>
      <c r="P33" s="29">
        <v>1300000</v>
      </c>
      <c r="Q33" s="18">
        <f t="shared" si="7"/>
        <v>0</v>
      </c>
      <c r="R33" s="19">
        <f t="shared" si="4"/>
        <v>1309900</v>
      </c>
      <c r="S33" s="18">
        <f t="shared" si="3"/>
        <v>0</v>
      </c>
      <c r="T33" s="38" t="s">
        <v>333</v>
      </c>
    </row>
    <row r="34" spans="1:24" x14ac:dyDescent="0.2">
      <c r="A34" s="4" t="s">
        <v>60</v>
      </c>
      <c r="B34" s="4" t="s">
        <v>13</v>
      </c>
      <c r="C34" s="6">
        <v>6290810</v>
      </c>
      <c r="D34" s="13" t="s">
        <v>204</v>
      </c>
      <c r="E34" s="13" t="s">
        <v>203</v>
      </c>
      <c r="F34" s="13" t="s">
        <v>200</v>
      </c>
      <c r="G34" s="13" t="s">
        <v>134</v>
      </c>
      <c r="H34" s="13" t="s">
        <v>347</v>
      </c>
      <c r="I34" s="33" t="s">
        <v>56</v>
      </c>
      <c r="J34" s="19">
        <v>56353</v>
      </c>
      <c r="K34" s="18">
        <v>0</v>
      </c>
      <c r="L34" s="19">
        <f t="shared" si="5"/>
        <v>59440</v>
      </c>
      <c r="M34" s="18">
        <f t="shared" si="6"/>
        <v>0</v>
      </c>
      <c r="N34" s="19">
        <v>64722</v>
      </c>
      <c r="O34" s="18">
        <v>0</v>
      </c>
      <c r="P34" s="29">
        <v>120000</v>
      </c>
      <c r="Q34" s="18">
        <f t="shared" si="7"/>
        <v>0</v>
      </c>
      <c r="R34" s="19">
        <f t="shared" si="4"/>
        <v>120900</v>
      </c>
      <c r="S34" s="18">
        <f t="shared" si="3"/>
        <v>0</v>
      </c>
      <c r="T34" s="38" t="s">
        <v>333</v>
      </c>
    </row>
    <row r="35" spans="1:24" x14ac:dyDescent="0.2">
      <c r="A35" s="4" t="s">
        <v>18</v>
      </c>
      <c r="B35" s="4" t="s">
        <v>13</v>
      </c>
      <c r="C35" s="8">
        <v>6250533</v>
      </c>
      <c r="D35" s="10" t="s">
        <v>205</v>
      </c>
      <c r="E35" s="10" t="s">
        <v>206</v>
      </c>
      <c r="F35" s="10" t="s">
        <v>275</v>
      </c>
      <c r="G35" s="10" t="s">
        <v>134</v>
      </c>
      <c r="H35" s="13" t="s">
        <v>347</v>
      </c>
      <c r="I35" s="14" t="s">
        <v>56</v>
      </c>
      <c r="J35" s="19">
        <v>405405</v>
      </c>
      <c r="K35" s="18">
        <v>0</v>
      </c>
      <c r="L35" s="19">
        <f t="shared" si="5"/>
        <v>427615</v>
      </c>
      <c r="M35" s="18">
        <f t="shared" si="6"/>
        <v>0</v>
      </c>
      <c r="N35" s="19">
        <v>465613</v>
      </c>
      <c r="O35" s="18">
        <v>0</v>
      </c>
      <c r="P35" s="29">
        <v>575000</v>
      </c>
      <c r="Q35" s="18">
        <f t="shared" si="7"/>
        <v>0</v>
      </c>
      <c r="R35" s="19">
        <f t="shared" si="4"/>
        <v>579400</v>
      </c>
      <c r="S35" s="18">
        <f t="shared" si="3"/>
        <v>0</v>
      </c>
      <c r="T35" s="38" t="s">
        <v>333</v>
      </c>
    </row>
    <row r="36" spans="1:24" x14ac:dyDescent="0.2">
      <c r="A36" s="4" t="s">
        <v>52</v>
      </c>
      <c r="B36" s="4" t="s">
        <v>13</v>
      </c>
      <c r="C36" s="8">
        <v>20025</v>
      </c>
      <c r="D36" s="10" t="s">
        <v>292</v>
      </c>
      <c r="E36" s="10" t="s">
        <v>273</v>
      </c>
      <c r="F36" s="10" t="s">
        <v>277</v>
      </c>
      <c r="G36" s="10" t="s">
        <v>134</v>
      </c>
      <c r="H36" s="10"/>
      <c r="I36" s="14" t="s">
        <v>0</v>
      </c>
      <c r="J36" s="19">
        <v>0</v>
      </c>
      <c r="K36" s="18">
        <v>48553</v>
      </c>
      <c r="L36" s="19">
        <f t="shared" si="5"/>
        <v>0</v>
      </c>
      <c r="M36" s="18">
        <f t="shared" si="6"/>
        <v>49332</v>
      </c>
      <c r="N36" s="19">
        <v>0</v>
      </c>
      <c r="O36" s="18">
        <v>57398</v>
      </c>
      <c r="P36" s="19">
        <f>ROUND(N36/124*128.4,0)</f>
        <v>0</v>
      </c>
      <c r="Q36" s="18">
        <f t="shared" si="7"/>
        <v>58384</v>
      </c>
      <c r="R36" s="19">
        <f t="shared" si="4"/>
        <v>0</v>
      </c>
      <c r="S36" s="18">
        <f t="shared" si="3"/>
        <v>60200</v>
      </c>
    </row>
    <row r="37" spans="1:24" x14ac:dyDescent="0.2">
      <c r="A37" s="5" t="s">
        <v>37</v>
      </c>
      <c r="B37" s="5" t="s">
        <v>13</v>
      </c>
      <c r="C37" s="6">
        <v>6290810</v>
      </c>
      <c r="D37" s="13" t="s">
        <v>207</v>
      </c>
      <c r="E37" s="13" t="s">
        <v>208</v>
      </c>
      <c r="F37" s="13" t="s">
        <v>277</v>
      </c>
      <c r="G37" s="13" t="s">
        <v>134</v>
      </c>
      <c r="H37" s="13" t="s">
        <v>347</v>
      </c>
      <c r="I37" s="33" t="s">
        <v>56</v>
      </c>
      <c r="J37" s="19">
        <v>588122</v>
      </c>
      <c r="K37" s="18">
        <v>0</v>
      </c>
      <c r="L37" s="19">
        <f t="shared" si="5"/>
        <v>620343</v>
      </c>
      <c r="M37" s="18">
        <f t="shared" si="6"/>
        <v>0</v>
      </c>
      <c r="N37" s="19">
        <v>675467</v>
      </c>
      <c r="O37" s="18">
        <v>0</v>
      </c>
      <c r="P37" s="29">
        <v>950000</v>
      </c>
      <c r="Q37" s="18">
        <f t="shared" si="7"/>
        <v>0</v>
      </c>
      <c r="R37" s="19">
        <f t="shared" si="4"/>
        <v>957300</v>
      </c>
      <c r="S37" s="18">
        <f t="shared" si="3"/>
        <v>0</v>
      </c>
      <c r="T37" s="38" t="s">
        <v>333</v>
      </c>
    </row>
    <row r="38" spans="1:24" x14ac:dyDescent="0.2">
      <c r="A38" s="4" t="s">
        <v>40</v>
      </c>
      <c r="B38" s="4" t="s">
        <v>13</v>
      </c>
      <c r="C38" s="8">
        <v>6291428</v>
      </c>
      <c r="D38" s="10" t="s">
        <v>209</v>
      </c>
      <c r="E38" s="10" t="s">
        <v>210</v>
      </c>
      <c r="F38" s="10" t="s">
        <v>211</v>
      </c>
      <c r="G38" s="10" t="s">
        <v>134</v>
      </c>
      <c r="H38" s="13" t="s">
        <v>347</v>
      </c>
      <c r="I38" s="14" t="s">
        <v>56</v>
      </c>
      <c r="J38" s="19">
        <v>1413954</v>
      </c>
      <c r="K38" s="18">
        <v>0</v>
      </c>
      <c r="L38" s="19">
        <f t="shared" si="5"/>
        <v>1491418</v>
      </c>
      <c r="M38" s="18">
        <f t="shared" si="6"/>
        <v>0</v>
      </c>
      <c r="N38" s="19">
        <v>1623947</v>
      </c>
      <c r="O38" s="18">
        <v>0</v>
      </c>
      <c r="P38" s="29">
        <v>2250000</v>
      </c>
      <c r="Q38" s="18">
        <f t="shared" si="7"/>
        <v>0</v>
      </c>
      <c r="R38" s="19">
        <f t="shared" si="4"/>
        <v>2267200</v>
      </c>
      <c r="S38" s="18">
        <f t="shared" si="3"/>
        <v>0</v>
      </c>
      <c r="T38" s="38" t="s">
        <v>333</v>
      </c>
    </row>
    <row r="39" spans="1:24" x14ac:dyDescent="0.2">
      <c r="A39" s="9"/>
      <c r="B39" s="9"/>
      <c r="D39" s="13" t="s">
        <v>310</v>
      </c>
      <c r="E39" s="10" t="s">
        <v>300</v>
      </c>
      <c r="F39" s="13" t="s">
        <v>213</v>
      </c>
      <c r="G39" s="13" t="s">
        <v>134</v>
      </c>
      <c r="H39" s="13" t="s">
        <v>305</v>
      </c>
      <c r="I39" s="33" t="s">
        <v>56</v>
      </c>
      <c r="J39" s="19">
        <v>632924</v>
      </c>
      <c r="K39" s="18">
        <v>0</v>
      </c>
      <c r="L39" s="19">
        <f t="shared" si="5"/>
        <v>667599</v>
      </c>
      <c r="M39" s="18">
        <f t="shared" si="6"/>
        <v>0</v>
      </c>
      <c r="N39" s="19">
        <v>726923</v>
      </c>
      <c r="O39" s="18">
        <v>0</v>
      </c>
      <c r="P39" s="19">
        <f>ROUND(N39/124*128.4,0)</f>
        <v>752717</v>
      </c>
      <c r="Q39" s="18">
        <f t="shared" si="7"/>
        <v>0</v>
      </c>
      <c r="R39" s="19">
        <f>ROUND(P39/128.4*131.8,-2)</f>
        <v>772600</v>
      </c>
      <c r="S39" s="18">
        <f t="shared" si="3"/>
        <v>0</v>
      </c>
    </row>
    <row r="40" spans="1:24" x14ac:dyDescent="0.2">
      <c r="A40" s="4" t="s">
        <v>14</v>
      </c>
      <c r="B40" s="4" t="s">
        <v>15</v>
      </c>
      <c r="C40" s="8">
        <v>6250961</v>
      </c>
      <c r="D40" s="13" t="s">
        <v>314</v>
      </c>
      <c r="E40" s="10" t="s">
        <v>300</v>
      </c>
      <c r="F40" s="13" t="s">
        <v>213</v>
      </c>
      <c r="G40" s="10" t="s">
        <v>134</v>
      </c>
      <c r="H40" s="10"/>
      <c r="I40" s="14" t="s">
        <v>0</v>
      </c>
      <c r="J40" s="19">
        <v>0</v>
      </c>
      <c r="K40" s="18">
        <v>102192</v>
      </c>
      <c r="L40" s="19">
        <f t="shared" si="5"/>
        <v>0</v>
      </c>
      <c r="M40" s="18">
        <f t="shared" si="6"/>
        <v>103832</v>
      </c>
      <c r="N40" s="19">
        <v>0</v>
      </c>
      <c r="O40" s="18">
        <v>120809</v>
      </c>
      <c r="P40" s="19">
        <f>ROUND(N40/124*128.4,0)</f>
        <v>0</v>
      </c>
      <c r="Q40" s="18">
        <f t="shared" si="7"/>
        <v>122883</v>
      </c>
      <c r="R40" s="19">
        <f>ROUND(P40/128.4*131.8,-2)</f>
        <v>0</v>
      </c>
      <c r="S40" s="18">
        <f t="shared" si="3"/>
        <v>126700</v>
      </c>
    </row>
    <row r="41" spans="1:24" x14ac:dyDescent="0.2">
      <c r="A41" s="4" t="s">
        <v>46</v>
      </c>
      <c r="B41" s="4" t="s">
        <v>13</v>
      </c>
      <c r="C41" s="8">
        <v>6291620</v>
      </c>
      <c r="D41" s="10" t="s">
        <v>212</v>
      </c>
      <c r="E41" s="10" t="s">
        <v>10</v>
      </c>
      <c r="F41" s="10" t="s">
        <v>213</v>
      </c>
      <c r="G41" s="10" t="s">
        <v>134</v>
      </c>
      <c r="H41" s="13" t="s">
        <v>347</v>
      </c>
      <c r="I41" s="14" t="s">
        <v>56</v>
      </c>
      <c r="J41" s="19">
        <v>5840244</v>
      </c>
      <c r="K41" s="18">
        <v>0</v>
      </c>
      <c r="L41" s="19">
        <f t="shared" si="5"/>
        <v>6160205</v>
      </c>
      <c r="M41" s="18">
        <f t="shared" si="6"/>
        <v>0</v>
      </c>
      <c r="N41" s="19">
        <v>6707607</v>
      </c>
      <c r="O41" s="18">
        <v>0</v>
      </c>
      <c r="P41" s="29">
        <v>8150000</v>
      </c>
      <c r="Q41" s="18">
        <f t="shared" si="7"/>
        <v>0</v>
      </c>
      <c r="R41" s="19">
        <f t="shared" ref="R41:R66" si="8">ROUND(P41/130.8*131.8,-2)</f>
        <v>8212300</v>
      </c>
      <c r="S41" s="18">
        <f t="shared" si="3"/>
        <v>0</v>
      </c>
      <c r="T41" s="38" t="s">
        <v>333</v>
      </c>
    </row>
    <row r="42" spans="1:24" x14ac:dyDescent="0.2">
      <c r="A42" s="5" t="s">
        <v>39</v>
      </c>
      <c r="B42" s="5" t="s">
        <v>13</v>
      </c>
      <c r="C42" s="6">
        <v>6291428</v>
      </c>
      <c r="D42" s="13" t="s">
        <v>214</v>
      </c>
      <c r="E42" s="13" t="s">
        <v>215</v>
      </c>
      <c r="F42" s="13" t="s">
        <v>213</v>
      </c>
      <c r="G42" s="13" t="s">
        <v>134</v>
      </c>
      <c r="H42" s="13" t="s">
        <v>347</v>
      </c>
      <c r="I42" s="33" t="s">
        <v>56</v>
      </c>
      <c r="J42" s="19">
        <v>401686</v>
      </c>
      <c r="K42" s="18">
        <v>0</v>
      </c>
      <c r="L42" s="19">
        <f t="shared" si="5"/>
        <v>423693</v>
      </c>
      <c r="M42" s="18">
        <f t="shared" si="6"/>
        <v>0</v>
      </c>
      <c r="N42" s="19">
        <v>461343</v>
      </c>
      <c r="O42" s="18">
        <v>0</v>
      </c>
      <c r="P42" s="29">
        <v>775000</v>
      </c>
      <c r="Q42" s="18">
        <f t="shared" si="7"/>
        <v>0</v>
      </c>
      <c r="R42" s="19">
        <f t="shared" si="8"/>
        <v>780900</v>
      </c>
      <c r="S42" s="18">
        <f t="shared" si="3"/>
        <v>0</v>
      </c>
      <c r="T42" s="38" t="s">
        <v>333</v>
      </c>
    </row>
    <row r="43" spans="1:24" x14ac:dyDescent="0.2">
      <c r="A43" s="4" t="s">
        <v>51</v>
      </c>
      <c r="B43" s="4" t="s">
        <v>13</v>
      </c>
      <c r="C43" s="8">
        <v>6251723</v>
      </c>
      <c r="D43" s="10" t="s">
        <v>216</v>
      </c>
      <c r="E43" s="10" t="s">
        <v>298</v>
      </c>
      <c r="F43" s="10" t="s">
        <v>213</v>
      </c>
      <c r="G43" s="10" t="s">
        <v>134</v>
      </c>
      <c r="H43" s="13" t="s">
        <v>347</v>
      </c>
      <c r="I43" s="14" t="s">
        <v>56</v>
      </c>
      <c r="J43" s="19">
        <v>1764778</v>
      </c>
      <c r="K43" s="18">
        <v>0</v>
      </c>
      <c r="L43" s="19">
        <f t="shared" si="5"/>
        <v>1861462</v>
      </c>
      <c r="M43" s="18">
        <f t="shared" si="6"/>
        <v>0</v>
      </c>
      <c r="N43" s="19">
        <v>2026874</v>
      </c>
      <c r="O43" s="18">
        <v>0</v>
      </c>
      <c r="P43" s="29">
        <v>3150000</v>
      </c>
      <c r="Q43" s="18">
        <f t="shared" si="7"/>
        <v>0</v>
      </c>
      <c r="R43" s="19">
        <f t="shared" si="8"/>
        <v>3174100</v>
      </c>
      <c r="S43" s="18">
        <f t="shared" si="3"/>
        <v>0</v>
      </c>
      <c r="T43" s="38" t="s">
        <v>333</v>
      </c>
    </row>
    <row r="44" spans="1:24" x14ac:dyDescent="0.2">
      <c r="A44" s="9" t="s">
        <v>130</v>
      </c>
      <c r="B44" s="9" t="s">
        <v>13</v>
      </c>
      <c r="C44" s="8">
        <v>6251718</v>
      </c>
      <c r="D44" s="13" t="s">
        <v>217</v>
      </c>
      <c r="E44" s="10" t="s">
        <v>298</v>
      </c>
      <c r="F44" s="13" t="s">
        <v>213</v>
      </c>
      <c r="G44" s="13" t="s">
        <v>134</v>
      </c>
      <c r="H44" s="13" t="s">
        <v>347</v>
      </c>
      <c r="I44" s="33" t="s">
        <v>56</v>
      </c>
      <c r="J44" s="19">
        <v>76846</v>
      </c>
      <c r="K44" s="18">
        <v>0</v>
      </c>
      <c r="L44" s="19">
        <f t="shared" si="5"/>
        <v>81056</v>
      </c>
      <c r="M44" s="18">
        <f t="shared" si="6"/>
        <v>0</v>
      </c>
      <c r="N44" s="19">
        <v>88259</v>
      </c>
      <c r="O44" s="18">
        <v>0</v>
      </c>
      <c r="P44" s="29">
        <v>200000</v>
      </c>
      <c r="Q44" s="18">
        <f t="shared" si="7"/>
        <v>0</v>
      </c>
      <c r="R44" s="19">
        <f t="shared" si="8"/>
        <v>201500</v>
      </c>
      <c r="S44" s="18">
        <f t="shared" si="3"/>
        <v>0</v>
      </c>
      <c r="T44" s="38" t="s">
        <v>333</v>
      </c>
    </row>
    <row r="45" spans="1:24" x14ac:dyDescent="0.2">
      <c r="A45" s="4" t="s">
        <v>48</v>
      </c>
      <c r="B45" s="4" t="s">
        <v>13</v>
      </c>
      <c r="C45" s="8">
        <v>6291506</v>
      </c>
      <c r="D45" s="10" t="s">
        <v>218</v>
      </c>
      <c r="E45" s="10" t="s">
        <v>291</v>
      </c>
      <c r="F45" s="10" t="s">
        <v>219</v>
      </c>
      <c r="G45" s="10" t="s">
        <v>134</v>
      </c>
      <c r="H45" s="13" t="s">
        <v>347</v>
      </c>
      <c r="I45" s="14" t="s">
        <v>56</v>
      </c>
      <c r="J45" s="19">
        <v>483510</v>
      </c>
      <c r="K45" s="18">
        <v>0</v>
      </c>
      <c r="L45" s="19">
        <f t="shared" si="5"/>
        <v>509999</v>
      </c>
      <c r="M45" s="18">
        <f t="shared" si="6"/>
        <v>0</v>
      </c>
      <c r="N45" s="19">
        <v>555318</v>
      </c>
      <c r="O45" s="18">
        <v>0</v>
      </c>
      <c r="P45" s="29">
        <v>625000</v>
      </c>
      <c r="Q45" s="18">
        <f t="shared" si="7"/>
        <v>0</v>
      </c>
      <c r="R45" s="19">
        <f t="shared" si="8"/>
        <v>629800</v>
      </c>
      <c r="S45" s="18">
        <f t="shared" si="3"/>
        <v>0</v>
      </c>
      <c r="T45" s="38" t="s">
        <v>333</v>
      </c>
    </row>
    <row r="46" spans="1:24" x14ac:dyDescent="0.2">
      <c r="A46" s="9" t="s">
        <v>129</v>
      </c>
      <c r="B46" s="9" t="s">
        <v>13</v>
      </c>
      <c r="C46" s="8">
        <v>6291428</v>
      </c>
      <c r="D46" s="10" t="s">
        <v>297</v>
      </c>
      <c r="E46" s="10" t="s">
        <v>220</v>
      </c>
      <c r="F46" s="10" t="s">
        <v>221</v>
      </c>
      <c r="G46" s="10" t="s">
        <v>134</v>
      </c>
      <c r="H46" s="13" t="s">
        <v>347</v>
      </c>
      <c r="I46" s="33" t="s">
        <v>56</v>
      </c>
      <c r="J46" s="19">
        <v>327299</v>
      </c>
      <c r="K46" s="18">
        <v>0</v>
      </c>
      <c r="L46" s="19">
        <f t="shared" si="5"/>
        <v>345230</v>
      </c>
      <c r="M46" s="18">
        <f t="shared" si="6"/>
        <v>0</v>
      </c>
      <c r="N46" s="19">
        <v>375908</v>
      </c>
      <c r="O46" s="18">
        <v>0</v>
      </c>
      <c r="P46" s="29">
        <v>600000</v>
      </c>
      <c r="Q46" s="18">
        <f t="shared" si="7"/>
        <v>0</v>
      </c>
      <c r="R46" s="19">
        <f t="shared" si="8"/>
        <v>604600</v>
      </c>
      <c r="S46" s="18">
        <f t="shared" si="3"/>
        <v>0</v>
      </c>
      <c r="T46" s="38" t="s">
        <v>333</v>
      </c>
    </row>
    <row r="47" spans="1:24" x14ac:dyDescent="0.2">
      <c r="A47" s="4" t="s">
        <v>24</v>
      </c>
      <c r="B47" s="4" t="s">
        <v>13</v>
      </c>
      <c r="C47" s="8">
        <v>6291025</v>
      </c>
      <c r="D47" s="10" t="s">
        <v>222</v>
      </c>
      <c r="E47" s="10" t="s">
        <v>223</v>
      </c>
      <c r="F47" s="10" t="s">
        <v>224</v>
      </c>
      <c r="G47" s="10" t="s">
        <v>134</v>
      </c>
      <c r="H47" s="13" t="s">
        <v>347</v>
      </c>
      <c r="I47" s="14" t="s">
        <v>56</v>
      </c>
      <c r="J47" s="19">
        <v>1363804</v>
      </c>
      <c r="K47" s="18">
        <v>0</v>
      </c>
      <c r="L47" s="19">
        <f t="shared" si="5"/>
        <v>1438521</v>
      </c>
      <c r="M47" s="18">
        <f t="shared" si="6"/>
        <v>0</v>
      </c>
      <c r="N47" s="19">
        <v>1566350</v>
      </c>
      <c r="O47" s="18">
        <v>0</v>
      </c>
      <c r="P47" s="29">
        <v>2150000</v>
      </c>
      <c r="Q47" s="18">
        <f t="shared" si="7"/>
        <v>0</v>
      </c>
      <c r="R47" s="19">
        <f t="shared" si="8"/>
        <v>2166400</v>
      </c>
      <c r="S47" s="18">
        <f t="shared" si="3"/>
        <v>0</v>
      </c>
      <c r="T47" s="38" t="s">
        <v>333</v>
      </c>
      <c r="U47" s="6"/>
      <c r="V47" s="6"/>
      <c r="W47" s="6"/>
      <c r="X47" s="6"/>
    </row>
    <row r="48" spans="1:24" s="6" customFormat="1" x14ac:dyDescent="0.2">
      <c r="A48" s="4" t="s">
        <v>24</v>
      </c>
      <c r="B48" s="4" t="s">
        <v>15</v>
      </c>
      <c r="C48" s="8">
        <v>6291025</v>
      </c>
      <c r="D48" s="10" t="s">
        <v>222</v>
      </c>
      <c r="E48" s="10" t="s">
        <v>223</v>
      </c>
      <c r="F48" s="10" t="s">
        <v>224</v>
      </c>
      <c r="G48" s="10" t="s">
        <v>134</v>
      </c>
      <c r="H48" s="10" t="s">
        <v>342</v>
      </c>
      <c r="I48" s="14" t="s">
        <v>0</v>
      </c>
      <c r="J48" s="19">
        <v>0</v>
      </c>
      <c r="K48" s="18">
        <v>91265</v>
      </c>
      <c r="L48" s="19">
        <f t="shared" si="5"/>
        <v>0</v>
      </c>
      <c r="M48" s="18">
        <f t="shared" si="6"/>
        <v>92730</v>
      </c>
      <c r="N48" s="19">
        <v>0</v>
      </c>
      <c r="O48" s="18">
        <v>107892</v>
      </c>
      <c r="P48" s="19">
        <f>ROUND(N48/124*128.4,0)</f>
        <v>0</v>
      </c>
      <c r="Q48" s="30">
        <f>60000*1.21</f>
        <v>72600</v>
      </c>
      <c r="R48" s="19">
        <f t="shared" si="8"/>
        <v>0</v>
      </c>
      <c r="S48" s="18">
        <f>ROUND(Q48/127.2*128.3,-2)</f>
        <v>73200</v>
      </c>
      <c r="T48" s="38" t="s">
        <v>333</v>
      </c>
      <c r="U48" s="28"/>
      <c r="V48" s="28"/>
      <c r="W48" s="28"/>
      <c r="X48" s="28"/>
    </row>
    <row r="49" spans="1:24" x14ac:dyDescent="0.2">
      <c r="A49" s="5" t="s">
        <v>19</v>
      </c>
      <c r="B49" s="5" t="s">
        <v>13</v>
      </c>
      <c r="C49" s="6">
        <v>511005</v>
      </c>
      <c r="D49" s="37" t="s">
        <v>288</v>
      </c>
      <c r="E49" s="13" t="s">
        <v>225</v>
      </c>
      <c r="F49" s="13" t="s">
        <v>226</v>
      </c>
      <c r="G49" s="13" t="s">
        <v>134</v>
      </c>
      <c r="H49" s="13" t="s">
        <v>347</v>
      </c>
      <c r="I49" s="33" t="s">
        <v>56</v>
      </c>
      <c r="J49" s="39">
        <v>16038283</v>
      </c>
      <c r="K49" s="43">
        <v>0</v>
      </c>
      <c r="L49" s="39">
        <f t="shared" si="5"/>
        <v>16916948</v>
      </c>
      <c r="M49" s="43">
        <f t="shared" si="6"/>
        <v>0</v>
      </c>
      <c r="N49" s="39">
        <v>18420206</v>
      </c>
      <c r="O49" s="43">
        <v>0</v>
      </c>
      <c r="P49" s="40">
        <v>32950000</v>
      </c>
      <c r="Q49" s="43">
        <f>ROUND(O49/122.3*124.4,0)</f>
        <v>0</v>
      </c>
      <c r="R49" s="19">
        <f t="shared" si="8"/>
        <v>33201900</v>
      </c>
      <c r="S49" s="18">
        <f>ROUND(Q49/124.4*128.3,-2)</f>
        <v>0</v>
      </c>
      <c r="T49" s="38" t="s">
        <v>333</v>
      </c>
      <c r="U49" s="6"/>
      <c r="V49" s="6"/>
      <c r="W49" s="6"/>
      <c r="X49" s="6"/>
    </row>
    <row r="50" spans="1:24" s="6" customFormat="1" x14ac:dyDescent="0.2">
      <c r="A50" s="4" t="s">
        <v>19</v>
      </c>
      <c r="B50" s="4" t="s">
        <v>15</v>
      </c>
      <c r="C50" s="8">
        <v>511005</v>
      </c>
      <c r="D50" s="10" t="s">
        <v>2</v>
      </c>
      <c r="E50" s="10" t="s">
        <v>225</v>
      </c>
      <c r="F50" s="10" t="s">
        <v>226</v>
      </c>
      <c r="G50" s="10" t="s">
        <v>134</v>
      </c>
      <c r="H50" s="10" t="s">
        <v>340</v>
      </c>
      <c r="I50" s="14" t="s">
        <v>0</v>
      </c>
      <c r="J50" s="19">
        <v>0</v>
      </c>
      <c r="K50" s="18">
        <v>1506459</v>
      </c>
      <c r="L50" s="19">
        <f t="shared" si="5"/>
        <v>0</v>
      </c>
      <c r="M50" s="18">
        <f t="shared" si="6"/>
        <v>1530640</v>
      </c>
      <c r="N50" s="19">
        <v>0</v>
      </c>
      <c r="O50" s="18">
        <v>1780911</v>
      </c>
      <c r="P50" s="19">
        <f>ROUND(N50/124*128.4,0)</f>
        <v>0</v>
      </c>
      <c r="Q50" s="30">
        <v>2500000</v>
      </c>
      <c r="R50" s="19">
        <f t="shared" si="8"/>
        <v>0</v>
      </c>
      <c r="S50" s="18">
        <f>ROUND(Q50/127.2*128.3,-2)</f>
        <v>2521600</v>
      </c>
      <c r="T50" s="28" t="s">
        <v>333</v>
      </c>
      <c r="U50" s="8"/>
      <c r="V50" s="8"/>
      <c r="W50" s="8"/>
      <c r="X50" s="8"/>
    </row>
    <row r="51" spans="1:24" x14ac:dyDescent="0.2">
      <c r="A51" s="4" t="s">
        <v>90</v>
      </c>
      <c r="B51" s="4" t="s">
        <v>13</v>
      </c>
      <c r="C51" s="8">
        <v>6290220</v>
      </c>
      <c r="D51" s="10" t="s">
        <v>92</v>
      </c>
      <c r="E51" s="10" t="s">
        <v>91</v>
      </c>
      <c r="F51" s="10" t="s">
        <v>145</v>
      </c>
      <c r="G51" s="10" t="s">
        <v>134</v>
      </c>
      <c r="H51" s="10" t="s">
        <v>332</v>
      </c>
      <c r="I51" s="14" t="s">
        <v>56</v>
      </c>
      <c r="J51" s="19">
        <v>2882468</v>
      </c>
      <c r="K51" s="18">
        <v>0</v>
      </c>
      <c r="L51" s="19">
        <f t="shared" si="5"/>
        <v>3040385</v>
      </c>
      <c r="M51" s="18">
        <f t="shared" si="6"/>
        <v>0</v>
      </c>
      <c r="N51" s="19">
        <v>3310557</v>
      </c>
      <c r="O51" s="18">
        <v>0</v>
      </c>
      <c r="P51" s="30">
        <v>4650000</v>
      </c>
      <c r="Q51" s="18">
        <f>ROUND(O51/122.3*124.4,0)</f>
        <v>0</v>
      </c>
      <c r="R51" s="19">
        <f t="shared" si="8"/>
        <v>4685600</v>
      </c>
      <c r="S51" s="18">
        <f>ROUND(Q51/124.4*128.3,-2)</f>
        <v>0</v>
      </c>
      <c r="T51" s="28" t="s">
        <v>333</v>
      </c>
    </row>
    <row r="52" spans="1:24" x14ac:dyDescent="0.2">
      <c r="A52" s="4" t="s">
        <v>31</v>
      </c>
      <c r="B52" s="4" t="s">
        <v>13</v>
      </c>
      <c r="C52" s="8">
        <v>6291025</v>
      </c>
      <c r="D52" s="10" t="s">
        <v>227</v>
      </c>
      <c r="E52" s="10" t="s">
        <v>4</v>
      </c>
      <c r="F52" s="10" t="s">
        <v>145</v>
      </c>
      <c r="G52" s="10" t="s">
        <v>134</v>
      </c>
      <c r="H52" s="13" t="s">
        <v>347</v>
      </c>
      <c r="I52" s="14" t="s">
        <v>56</v>
      </c>
      <c r="J52" s="19">
        <v>931243</v>
      </c>
      <c r="K52" s="18">
        <v>0</v>
      </c>
      <c r="L52" s="19">
        <f t="shared" si="5"/>
        <v>982262</v>
      </c>
      <c r="M52" s="18">
        <f t="shared" si="6"/>
        <v>0</v>
      </c>
      <c r="N52" s="19">
        <v>1069547</v>
      </c>
      <c r="O52" s="18">
        <v>0</v>
      </c>
      <c r="P52" s="29">
        <v>2625000</v>
      </c>
      <c r="Q52" s="18">
        <f>ROUND(O52/122.3*124.4,0)</f>
        <v>0</v>
      </c>
      <c r="R52" s="19">
        <f t="shared" si="8"/>
        <v>2645100</v>
      </c>
      <c r="S52" s="18">
        <f>ROUND(Q52/124.4*128.3,-2)</f>
        <v>0</v>
      </c>
      <c r="T52" s="38" t="s">
        <v>333</v>
      </c>
    </row>
    <row r="53" spans="1:24" x14ac:dyDescent="0.2">
      <c r="A53" s="4" t="s">
        <v>31</v>
      </c>
      <c r="B53" s="4" t="s">
        <v>15</v>
      </c>
      <c r="C53" s="8">
        <v>6291025</v>
      </c>
      <c r="D53" s="10" t="s">
        <v>227</v>
      </c>
      <c r="E53" s="10" t="s">
        <v>4</v>
      </c>
      <c r="F53" s="10" t="s">
        <v>145</v>
      </c>
      <c r="G53" s="10" t="s">
        <v>134</v>
      </c>
      <c r="H53" s="10" t="s">
        <v>342</v>
      </c>
      <c r="I53" s="14" t="s">
        <v>0</v>
      </c>
      <c r="J53" s="19">
        <v>0</v>
      </c>
      <c r="K53" s="18">
        <v>88369</v>
      </c>
      <c r="L53" s="19">
        <f t="shared" ref="L53:L84" si="9">ROUND(J53/151.5*159.8,0)</f>
        <v>0</v>
      </c>
      <c r="M53" s="18">
        <f t="shared" ref="M53:M85" si="10">ROUND(K53/124.6*126.6,0)</f>
        <v>89787</v>
      </c>
      <c r="N53" s="19">
        <v>0</v>
      </c>
      <c r="O53" s="18">
        <v>104468</v>
      </c>
      <c r="P53" s="19">
        <f>ROUND(N53/124*128.4,0)</f>
        <v>0</v>
      </c>
      <c r="Q53" s="30">
        <f>85000*1.21</f>
        <v>102850</v>
      </c>
      <c r="R53" s="19">
        <f t="shared" si="8"/>
        <v>0</v>
      </c>
      <c r="S53" s="18">
        <f>ROUND(Q53/127.2*128.3,-2)</f>
        <v>103700</v>
      </c>
      <c r="T53" s="38" t="s">
        <v>333</v>
      </c>
      <c r="U53" s="28"/>
      <c r="V53" s="28"/>
      <c r="W53" s="28"/>
      <c r="X53" s="28"/>
    </row>
    <row r="54" spans="1:24" x14ac:dyDescent="0.2">
      <c r="A54" s="5" t="s">
        <v>28</v>
      </c>
      <c r="B54" s="5" t="s">
        <v>13</v>
      </c>
      <c r="C54" s="6">
        <v>6290570</v>
      </c>
      <c r="D54" s="13" t="s">
        <v>281</v>
      </c>
      <c r="E54" s="13" t="s">
        <v>228</v>
      </c>
      <c r="F54" s="13" t="s">
        <v>229</v>
      </c>
      <c r="G54" s="13" t="s">
        <v>134</v>
      </c>
      <c r="H54" s="13" t="s">
        <v>347</v>
      </c>
      <c r="I54" s="33" t="s">
        <v>56</v>
      </c>
      <c r="J54" s="19">
        <v>332259</v>
      </c>
      <c r="K54" s="18">
        <v>0</v>
      </c>
      <c r="L54" s="19">
        <f t="shared" si="9"/>
        <v>350462</v>
      </c>
      <c r="M54" s="18">
        <f t="shared" si="10"/>
        <v>0</v>
      </c>
      <c r="N54" s="19">
        <v>381604</v>
      </c>
      <c r="O54" s="18">
        <v>0</v>
      </c>
      <c r="P54" s="29">
        <v>525000</v>
      </c>
      <c r="Q54" s="18">
        <f t="shared" ref="Q54:Q76" si="11">ROUND(O54/122.3*124.4,0)</f>
        <v>0</v>
      </c>
      <c r="R54" s="19">
        <f t="shared" si="8"/>
        <v>529000</v>
      </c>
      <c r="S54" s="18">
        <f t="shared" ref="S54:S76" si="12">ROUND(Q54/124.4*128.3,-2)</f>
        <v>0</v>
      </c>
      <c r="T54" s="38" t="s">
        <v>333</v>
      </c>
      <c r="U54" s="6"/>
      <c r="V54" s="6"/>
      <c r="W54" s="6"/>
      <c r="X54" s="6"/>
    </row>
    <row r="55" spans="1:24" x14ac:dyDescent="0.2">
      <c r="A55" s="5" t="s">
        <v>28</v>
      </c>
      <c r="B55" s="5" t="s">
        <v>13</v>
      </c>
      <c r="C55" s="6">
        <v>6290570</v>
      </c>
      <c r="D55" s="13" t="s">
        <v>280</v>
      </c>
      <c r="E55" s="13" t="s">
        <v>228</v>
      </c>
      <c r="F55" s="13" t="s">
        <v>229</v>
      </c>
      <c r="G55" s="13" t="s">
        <v>134</v>
      </c>
      <c r="H55" s="13" t="s">
        <v>347</v>
      </c>
      <c r="I55" s="33" t="s">
        <v>56</v>
      </c>
      <c r="J55" s="19">
        <v>102365</v>
      </c>
      <c r="K55" s="18">
        <v>0</v>
      </c>
      <c r="L55" s="19">
        <f t="shared" si="9"/>
        <v>107973</v>
      </c>
      <c r="M55" s="18">
        <f t="shared" si="10"/>
        <v>0</v>
      </c>
      <c r="N55" s="19">
        <v>117568</v>
      </c>
      <c r="O55" s="18">
        <v>0</v>
      </c>
      <c r="P55" s="29">
        <v>180000</v>
      </c>
      <c r="Q55" s="18">
        <f t="shared" si="11"/>
        <v>0</v>
      </c>
      <c r="R55" s="19">
        <f t="shared" si="8"/>
        <v>181400</v>
      </c>
      <c r="S55" s="18">
        <f t="shared" si="12"/>
        <v>0</v>
      </c>
      <c r="T55" s="38" t="s">
        <v>333</v>
      </c>
      <c r="U55" s="6"/>
      <c r="V55" s="6"/>
      <c r="W55" s="6"/>
      <c r="X55" s="6"/>
    </row>
    <row r="56" spans="1:24" x14ac:dyDescent="0.2">
      <c r="A56" s="5" t="s">
        <v>28</v>
      </c>
      <c r="B56" s="5" t="s">
        <v>13</v>
      </c>
      <c r="C56" s="6">
        <v>6290570</v>
      </c>
      <c r="D56" s="13" t="s">
        <v>280</v>
      </c>
      <c r="E56" s="13" t="s">
        <v>228</v>
      </c>
      <c r="F56" s="13" t="s">
        <v>229</v>
      </c>
      <c r="G56" s="13" t="s">
        <v>134</v>
      </c>
      <c r="H56" s="13"/>
      <c r="I56" s="33" t="s">
        <v>0</v>
      </c>
      <c r="J56" s="19">
        <v>0</v>
      </c>
      <c r="K56" s="18">
        <v>26354</v>
      </c>
      <c r="L56" s="19">
        <f t="shared" si="9"/>
        <v>0</v>
      </c>
      <c r="M56" s="18">
        <f t="shared" si="10"/>
        <v>26777</v>
      </c>
      <c r="N56" s="19">
        <v>0</v>
      </c>
      <c r="O56" s="18">
        <v>31155</v>
      </c>
      <c r="P56" s="19">
        <f>ROUND(N56/124*128.4,0)</f>
        <v>0</v>
      </c>
      <c r="Q56" s="18">
        <f t="shared" si="11"/>
        <v>31690</v>
      </c>
      <c r="R56" s="19">
        <f t="shared" si="8"/>
        <v>0</v>
      </c>
      <c r="S56" s="18">
        <f t="shared" si="12"/>
        <v>32700</v>
      </c>
      <c r="T56" s="6"/>
      <c r="U56" s="6"/>
      <c r="V56" s="6"/>
      <c r="W56" s="6"/>
      <c r="X56" s="6"/>
    </row>
    <row r="57" spans="1:24" x14ac:dyDescent="0.2">
      <c r="A57" s="5" t="s">
        <v>28</v>
      </c>
      <c r="B57" s="5" t="s">
        <v>13</v>
      </c>
      <c r="C57" s="6">
        <v>6290570</v>
      </c>
      <c r="D57" s="13" t="s">
        <v>279</v>
      </c>
      <c r="E57" s="13" t="s">
        <v>278</v>
      </c>
      <c r="F57" s="13" t="s">
        <v>229</v>
      </c>
      <c r="G57" s="13" t="s">
        <v>134</v>
      </c>
      <c r="H57" s="13" t="s">
        <v>347</v>
      </c>
      <c r="I57" s="33" t="s">
        <v>56</v>
      </c>
      <c r="J57" s="19">
        <v>108478</v>
      </c>
      <c r="K57" s="18">
        <v>26715</v>
      </c>
      <c r="L57" s="19">
        <f t="shared" si="9"/>
        <v>114421</v>
      </c>
      <c r="M57" s="18">
        <f t="shared" si="10"/>
        <v>27144</v>
      </c>
      <c r="N57" s="19">
        <v>124589</v>
      </c>
      <c r="O57" s="18">
        <v>31582</v>
      </c>
      <c r="P57" s="29">
        <v>225000</v>
      </c>
      <c r="Q57" s="18">
        <f t="shared" si="11"/>
        <v>32124</v>
      </c>
      <c r="R57" s="19">
        <f t="shared" si="8"/>
        <v>226700</v>
      </c>
      <c r="S57" s="18">
        <f t="shared" si="12"/>
        <v>33100</v>
      </c>
      <c r="T57" s="38" t="s">
        <v>333</v>
      </c>
      <c r="U57" s="6"/>
      <c r="V57" s="6"/>
      <c r="W57" s="6"/>
      <c r="X57" s="6"/>
    </row>
    <row r="58" spans="1:24" x14ac:dyDescent="0.2">
      <c r="A58" s="9" t="s">
        <v>128</v>
      </c>
      <c r="B58" s="9" t="s">
        <v>13</v>
      </c>
      <c r="C58" s="8">
        <v>6251371</v>
      </c>
      <c r="D58" s="13" t="s">
        <v>296</v>
      </c>
      <c r="E58" s="13" t="s">
        <v>283</v>
      </c>
      <c r="F58" s="13"/>
      <c r="G58" s="10" t="s">
        <v>134</v>
      </c>
      <c r="H58" s="13"/>
      <c r="I58" s="33" t="s">
        <v>0</v>
      </c>
      <c r="J58" s="19">
        <v>0</v>
      </c>
      <c r="K58" s="18">
        <v>22491</v>
      </c>
      <c r="L58" s="19">
        <f t="shared" si="9"/>
        <v>0</v>
      </c>
      <c r="M58" s="18">
        <f t="shared" si="10"/>
        <v>22852</v>
      </c>
      <c r="N58" s="19">
        <v>0</v>
      </c>
      <c r="O58" s="18">
        <v>26588</v>
      </c>
      <c r="P58" s="19">
        <f>ROUND(N58/124*128.4,0)</f>
        <v>0</v>
      </c>
      <c r="Q58" s="18">
        <f t="shared" si="11"/>
        <v>27045</v>
      </c>
      <c r="R58" s="19">
        <f t="shared" si="8"/>
        <v>0</v>
      </c>
      <c r="S58" s="18">
        <f t="shared" si="12"/>
        <v>27900</v>
      </c>
    </row>
    <row r="59" spans="1:24" x14ac:dyDescent="0.2">
      <c r="A59" s="4" t="s">
        <v>34</v>
      </c>
      <c r="B59" s="4" t="s">
        <v>13</v>
      </c>
      <c r="C59" s="8">
        <v>6290685</v>
      </c>
      <c r="D59" s="10" t="s">
        <v>196</v>
      </c>
      <c r="E59" s="10" t="s">
        <v>6</v>
      </c>
      <c r="F59" s="10" t="s">
        <v>230</v>
      </c>
      <c r="G59" s="10" t="s">
        <v>134</v>
      </c>
      <c r="H59" s="13" t="s">
        <v>347</v>
      </c>
      <c r="I59" s="14" t="s">
        <v>56</v>
      </c>
      <c r="J59" s="19">
        <v>2183610</v>
      </c>
      <c r="K59" s="18">
        <v>0</v>
      </c>
      <c r="L59" s="19">
        <f t="shared" si="9"/>
        <v>2303240</v>
      </c>
      <c r="M59" s="18">
        <f t="shared" si="10"/>
        <v>0</v>
      </c>
      <c r="N59" s="19">
        <v>2507908</v>
      </c>
      <c r="O59" s="18">
        <v>0</v>
      </c>
      <c r="P59" s="29">
        <v>3750000</v>
      </c>
      <c r="Q59" s="18">
        <f t="shared" si="11"/>
        <v>0</v>
      </c>
      <c r="R59" s="19">
        <f t="shared" si="8"/>
        <v>3778700</v>
      </c>
      <c r="S59" s="18">
        <f t="shared" si="12"/>
        <v>0</v>
      </c>
      <c r="T59" s="38" t="s">
        <v>333</v>
      </c>
    </row>
    <row r="60" spans="1:24" x14ac:dyDescent="0.2">
      <c r="A60" s="4" t="s">
        <v>38</v>
      </c>
      <c r="B60" s="4" t="s">
        <v>13</v>
      </c>
      <c r="C60" s="8">
        <v>6291428</v>
      </c>
      <c r="D60" s="10" t="s">
        <v>8</v>
      </c>
      <c r="E60" s="10" t="s">
        <v>231</v>
      </c>
      <c r="F60" s="10" t="s">
        <v>232</v>
      </c>
      <c r="G60" s="10" t="s">
        <v>134</v>
      </c>
      <c r="H60" s="13" t="s">
        <v>347</v>
      </c>
      <c r="I60" s="14" t="s">
        <v>56</v>
      </c>
      <c r="J60" s="19">
        <v>2654749</v>
      </c>
      <c r="K60" s="18">
        <v>0</v>
      </c>
      <c r="L60" s="19">
        <f t="shared" si="9"/>
        <v>2800191</v>
      </c>
      <c r="M60" s="18">
        <f t="shared" si="10"/>
        <v>0</v>
      </c>
      <c r="N60" s="19">
        <v>3049019</v>
      </c>
      <c r="O60" s="18">
        <v>0</v>
      </c>
      <c r="P60" s="29">
        <v>4375000</v>
      </c>
      <c r="Q60" s="18">
        <f t="shared" si="11"/>
        <v>0</v>
      </c>
      <c r="R60" s="19">
        <f t="shared" si="8"/>
        <v>4408400</v>
      </c>
      <c r="S60" s="18">
        <f t="shared" si="12"/>
        <v>0</v>
      </c>
      <c r="T60" s="38" t="s">
        <v>333</v>
      </c>
    </row>
    <row r="61" spans="1:24" x14ac:dyDescent="0.2">
      <c r="A61" s="4" t="s">
        <v>33</v>
      </c>
      <c r="B61" s="4" t="s">
        <v>13</v>
      </c>
      <c r="C61" s="8">
        <v>6290685</v>
      </c>
      <c r="D61" s="10" t="s">
        <v>233</v>
      </c>
      <c r="E61" s="10" t="s">
        <v>234</v>
      </c>
      <c r="F61" s="10" t="s">
        <v>235</v>
      </c>
      <c r="G61" s="10" t="s">
        <v>134</v>
      </c>
      <c r="H61" s="13" t="s">
        <v>347</v>
      </c>
      <c r="I61" s="14" t="s">
        <v>56</v>
      </c>
      <c r="J61" s="19">
        <v>735051</v>
      </c>
      <c r="K61" s="18">
        <v>0</v>
      </c>
      <c r="L61" s="19">
        <f t="shared" si="9"/>
        <v>775321</v>
      </c>
      <c r="M61" s="18">
        <f t="shared" si="10"/>
        <v>0</v>
      </c>
      <c r="N61" s="19">
        <v>844217</v>
      </c>
      <c r="O61" s="18">
        <v>0</v>
      </c>
      <c r="P61" s="29">
        <v>1700000</v>
      </c>
      <c r="Q61" s="18">
        <f t="shared" si="11"/>
        <v>0</v>
      </c>
      <c r="R61" s="19">
        <f t="shared" si="8"/>
        <v>1713000</v>
      </c>
      <c r="S61" s="18">
        <f t="shared" si="12"/>
        <v>0</v>
      </c>
      <c r="T61" s="38" t="s">
        <v>333</v>
      </c>
    </row>
    <row r="62" spans="1:24" x14ac:dyDescent="0.2">
      <c r="A62" s="4" t="s">
        <v>49</v>
      </c>
      <c r="B62" s="4" t="s">
        <v>15</v>
      </c>
      <c r="C62" s="49">
        <v>6260690</v>
      </c>
      <c r="D62" s="10" t="s">
        <v>11</v>
      </c>
      <c r="E62" s="10" t="s">
        <v>274</v>
      </c>
      <c r="F62" s="10"/>
      <c r="G62" s="10" t="s">
        <v>134</v>
      </c>
      <c r="H62" s="10"/>
      <c r="I62" s="14" t="s">
        <v>0</v>
      </c>
      <c r="J62" s="19">
        <v>0</v>
      </c>
      <c r="K62" s="18">
        <v>9985</v>
      </c>
      <c r="L62" s="19">
        <f t="shared" si="9"/>
        <v>0</v>
      </c>
      <c r="M62" s="18">
        <f t="shared" si="10"/>
        <v>10145</v>
      </c>
      <c r="N62" s="19">
        <v>0</v>
      </c>
      <c r="O62" s="18">
        <v>11804</v>
      </c>
      <c r="P62" s="19">
        <f>ROUND(N62/124*128.4,0)</f>
        <v>0</v>
      </c>
      <c r="Q62" s="18">
        <f t="shared" si="11"/>
        <v>12007</v>
      </c>
      <c r="R62" s="19">
        <f t="shared" si="8"/>
        <v>0</v>
      </c>
      <c r="S62" s="18">
        <f t="shared" si="12"/>
        <v>12400</v>
      </c>
    </row>
    <row r="63" spans="1:24" x14ac:dyDescent="0.2">
      <c r="A63" s="4" t="s">
        <v>47</v>
      </c>
      <c r="B63" s="4" t="s">
        <v>13</v>
      </c>
      <c r="C63" s="48">
        <v>6260690</v>
      </c>
      <c r="D63" s="10" t="s">
        <v>236</v>
      </c>
      <c r="E63" s="10" t="s">
        <v>237</v>
      </c>
      <c r="F63" s="10" t="s">
        <v>238</v>
      </c>
      <c r="G63" s="10" t="s">
        <v>134</v>
      </c>
      <c r="H63" s="13" t="s">
        <v>347</v>
      </c>
      <c r="I63" s="14" t="s">
        <v>56</v>
      </c>
      <c r="J63" s="19">
        <v>229510</v>
      </c>
      <c r="K63" s="18">
        <v>0</v>
      </c>
      <c r="L63" s="19">
        <f t="shared" si="9"/>
        <v>242084</v>
      </c>
      <c r="M63" s="18">
        <f t="shared" si="10"/>
        <v>0</v>
      </c>
      <c r="N63" s="19">
        <v>263596</v>
      </c>
      <c r="O63" s="18">
        <v>0</v>
      </c>
      <c r="P63" s="29">
        <v>550000</v>
      </c>
      <c r="Q63" s="18">
        <f t="shared" si="11"/>
        <v>0</v>
      </c>
      <c r="R63" s="19">
        <f t="shared" si="8"/>
        <v>554200</v>
      </c>
      <c r="S63" s="18">
        <f t="shared" si="12"/>
        <v>0</v>
      </c>
      <c r="T63" s="38" t="s">
        <v>333</v>
      </c>
      <c r="U63" s="6"/>
      <c r="V63" s="6"/>
      <c r="W63" s="6"/>
      <c r="X63" s="6"/>
    </row>
    <row r="64" spans="1:24" x14ac:dyDescent="0.2">
      <c r="A64" s="4" t="s">
        <v>49</v>
      </c>
      <c r="B64" s="4" t="s">
        <v>13</v>
      </c>
      <c r="C64" s="49">
        <v>6260690</v>
      </c>
      <c r="D64" s="10" t="s">
        <v>239</v>
      </c>
      <c r="E64" s="10" t="s">
        <v>237</v>
      </c>
      <c r="F64" s="10" t="s">
        <v>238</v>
      </c>
      <c r="G64" s="10" t="s">
        <v>134</v>
      </c>
      <c r="H64" s="13" t="s">
        <v>347</v>
      </c>
      <c r="I64" s="14" t="s">
        <v>56</v>
      </c>
      <c r="J64" s="19">
        <v>130997</v>
      </c>
      <c r="K64" s="18">
        <v>0</v>
      </c>
      <c r="L64" s="19">
        <f t="shared" si="9"/>
        <v>138174</v>
      </c>
      <c r="M64" s="18">
        <f t="shared" si="10"/>
        <v>0</v>
      </c>
      <c r="N64" s="19">
        <v>150452</v>
      </c>
      <c r="O64" s="18">
        <v>0</v>
      </c>
      <c r="P64" s="29">
        <v>225000</v>
      </c>
      <c r="Q64" s="18">
        <f t="shared" si="11"/>
        <v>0</v>
      </c>
      <c r="R64" s="19">
        <f t="shared" si="8"/>
        <v>226700</v>
      </c>
      <c r="S64" s="18">
        <f t="shared" si="12"/>
        <v>0</v>
      </c>
      <c r="T64" s="38" t="s">
        <v>333</v>
      </c>
    </row>
    <row r="65" spans="1:24" x14ac:dyDescent="0.2">
      <c r="A65" s="4" t="s">
        <v>49</v>
      </c>
      <c r="B65" s="4" t="s">
        <v>13</v>
      </c>
      <c r="C65" s="49">
        <v>6260690</v>
      </c>
      <c r="D65" s="10" t="s">
        <v>240</v>
      </c>
      <c r="E65" s="10" t="s">
        <v>237</v>
      </c>
      <c r="F65" s="10" t="s">
        <v>238</v>
      </c>
      <c r="G65" s="10" t="s">
        <v>134</v>
      </c>
      <c r="H65" s="13" t="s">
        <v>347</v>
      </c>
      <c r="I65" s="14" t="s">
        <v>56</v>
      </c>
      <c r="J65" s="19">
        <v>47746</v>
      </c>
      <c r="K65" s="18">
        <v>0</v>
      </c>
      <c r="L65" s="19">
        <f t="shared" si="9"/>
        <v>50362</v>
      </c>
      <c r="M65" s="18">
        <f t="shared" si="10"/>
        <v>0</v>
      </c>
      <c r="N65" s="19">
        <v>54837</v>
      </c>
      <c r="O65" s="18">
        <v>0</v>
      </c>
      <c r="P65" s="29">
        <v>150000</v>
      </c>
      <c r="Q65" s="18">
        <f t="shared" si="11"/>
        <v>0</v>
      </c>
      <c r="R65" s="19">
        <f t="shared" si="8"/>
        <v>151100</v>
      </c>
      <c r="S65" s="18">
        <f t="shared" si="12"/>
        <v>0</v>
      </c>
      <c r="T65" s="38" t="s">
        <v>333</v>
      </c>
    </row>
    <row r="66" spans="1:24" x14ac:dyDescent="0.2">
      <c r="A66" s="4" t="s">
        <v>49</v>
      </c>
      <c r="B66" s="4" t="s">
        <v>13</v>
      </c>
      <c r="C66" s="49">
        <v>6260690</v>
      </c>
      <c r="D66" s="10" t="s">
        <v>241</v>
      </c>
      <c r="E66" s="10" t="s">
        <v>237</v>
      </c>
      <c r="F66" s="10" t="s">
        <v>238</v>
      </c>
      <c r="G66" s="10" t="s">
        <v>134</v>
      </c>
      <c r="H66" s="13" t="s">
        <v>347</v>
      </c>
      <c r="I66" s="14" t="s">
        <v>56</v>
      </c>
      <c r="J66" s="19">
        <v>17932</v>
      </c>
      <c r="K66" s="18">
        <v>0</v>
      </c>
      <c r="L66" s="19">
        <f t="shared" si="9"/>
        <v>18914</v>
      </c>
      <c r="M66" s="18">
        <f t="shared" si="10"/>
        <v>0</v>
      </c>
      <c r="N66" s="19">
        <v>20595</v>
      </c>
      <c r="O66" s="18">
        <v>0</v>
      </c>
      <c r="P66" s="29">
        <v>30000</v>
      </c>
      <c r="Q66" s="18">
        <f t="shared" si="11"/>
        <v>0</v>
      </c>
      <c r="R66" s="19">
        <f t="shared" si="8"/>
        <v>30200</v>
      </c>
      <c r="S66" s="18">
        <f t="shared" si="12"/>
        <v>0</v>
      </c>
      <c r="T66" s="38" t="s">
        <v>333</v>
      </c>
    </row>
    <row r="67" spans="1:24" x14ac:dyDescent="0.2">
      <c r="D67" s="10" t="s">
        <v>320</v>
      </c>
      <c r="E67" s="13" t="s">
        <v>260</v>
      </c>
      <c r="F67" s="13" t="s">
        <v>200</v>
      </c>
      <c r="G67" s="13" t="s">
        <v>134</v>
      </c>
      <c r="H67" s="10"/>
      <c r="I67" s="33" t="s">
        <v>56</v>
      </c>
      <c r="J67" s="19">
        <v>288023</v>
      </c>
      <c r="K67" s="18">
        <v>0</v>
      </c>
      <c r="L67" s="19">
        <f t="shared" si="9"/>
        <v>303802</v>
      </c>
      <c r="M67" s="18">
        <f t="shared" si="10"/>
        <v>0</v>
      </c>
      <c r="N67" s="19">
        <v>330798</v>
      </c>
      <c r="O67" s="18">
        <v>0</v>
      </c>
      <c r="P67" s="19">
        <f>ROUND(N67/124*128.4,0)</f>
        <v>342536</v>
      </c>
      <c r="Q67" s="18">
        <f t="shared" si="11"/>
        <v>0</v>
      </c>
      <c r="R67" s="19">
        <f>ROUND(P67/128.4*131.8,-2)</f>
        <v>351600</v>
      </c>
      <c r="S67" s="18">
        <f t="shared" si="12"/>
        <v>0</v>
      </c>
    </row>
    <row r="68" spans="1:24" x14ac:dyDescent="0.2">
      <c r="A68" s="9" t="s">
        <v>127</v>
      </c>
      <c r="B68" s="9" t="s">
        <v>13</v>
      </c>
      <c r="C68" s="8">
        <v>6290810</v>
      </c>
      <c r="D68" s="13" t="s">
        <v>259</v>
      </c>
      <c r="E68" s="13" t="s">
        <v>260</v>
      </c>
      <c r="F68" s="13" t="s">
        <v>261</v>
      </c>
      <c r="G68" s="13" t="s">
        <v>134</v>
      </c>
      <c r="H68" s="13" t="s">
        <v>347</v>
      </c>
      <c r="I68" s="33" t="s">
        <v>56</v>
      </c>
      <c r="J68" s="29">
        <v>1500000</v>
      </c>
      <c r="K68" s="18">
        <v>0</v>
      </c>
      <c r="L68" s="19">
        <f t="shared" si="9"/>
        <v>1582178</v>
      </c>
      <c r="M68" s="18">
        <f t="shared" si="10"/>
        <v>0</v>
      </c>
      <c r="N68" s="19">
        <v>1722772</v>
      </c>
      <c r="O68" s="18">
        <v>0</v>
      </c>
      <c r="P68" s="29">
        <v>2050000</v>
      </c>
      <c r="Q68" s="18">
        <f t="shared" si="11"/>
        <v>0</v>
      </c>
      <c r="R68" s="19">
        <f t="shared" ref="R68:R84" si="13">ROUND(P68/130.8*131.8,-2)</f>
        <v>2065700</v>
      </c>
      <c r="S68" s="18">
        <f t="shared" si="12"/>
        <v>0</v>
      </c>
      <c r="T68" s="38" t="s">
        <v>333</v>
      </c>
    </row>
    <row r="69" spans="1:24" x14ac:dyDescent="0.2">
      <c r="A69" s="5" t="s">
        <v>36</v>
      </c>
      <c r="B69" s="5" t="s">
        <v>13</v>
      </c>
      <c r="C69" s="6">
        <v>6290810</v>
      </c>
      <c r="D69" s="13" t="s">
        <v>242</v>
      </c>
      <c r="E69" s="13" t="s">
        <v>243</v>
      </c>
      <c r="F69" s="13" t="s">
        <v>244</v>
      </c>
      <c r="G69" s="13" t="s">
        <v>134</v>
      </c>
      <c r="H69" s="13" t="s">
        <v>347</v>
      </c>
      <c r="I69" s="33" t="s">
        <v>56</v>
      </c>
      <c r="J69" s="19">
        <v>801650</v>
      </c>
      <c r="K69" s="18">
        <v>0</v>
      </c>
      <c r="L69" s="19">
        <f t="shared" si="9"/>
        <v>845569</v>
      </c>
      <c r="M69" s="18">
        <f t="shared" si="10"/>
        <v>0</v>
      </c>
      <c r="N69" s="19">
        <v>920707</v>
      </c>
      <c r="O69" s="18">
        <v>0</v>
      </c>
      <c r="P69" s="29">
        <v>1175000</v>
      </c>
      <c r="Q69" s="18">
        <f t="shared" si="11"/>
        <v>0</v>
      </c>
      <c r="R69" s="19">
        <f t="shared" si="13"/>
        <v>1184000</v>
      </c>
      <c r="S69" s="18">
        <f t="shared" si="12"/>
        <v>0</v>
      </c>
      <c r="T69" s="38" t="s">
        <v>333</v>
      </c>
    </row>
    <row r="70" spans="1:24" x14ac:dyDescent="0.2">
      <c r="A70" s="4" t="s">
        <v>62</v>
      </c>
      <c r="B70" s="4" t="s">
        <v>13</v>
      </c>
      <c r="C70" s="8">
        <v>6290810</v>
      </c>
      <c r="D70" s="13" t="s">
        <v>271</v>
      </c>
      <c r="E70" s="13" t="s">
        <v>243</v>
      </c>
      <c r="F70" s="13" t="s">
        <v>244</v>
      </c>
      <c r="G70" s="13" t="s">
        <v>134</v>
      </c>
      <c r="H70" s="13"/>
      <c r="I70" s="33" t="s">
        <v>0</v>
      </c>
      <c r="J70" s="19">
        <v>0</v>
      </c>
      <c r="K70" s="18">
        <v>18678</v>
      </c>
      <c r="L70" s="19">
        <f t="shared" si="9"/>
        <v>0</v>
      </c>
      <c r="M70" s="18">
        <f t="shared" si="10"/>
        <v>18978</v>
      </c>
      <c r="N70" s="19">
        <v>0</v>
      </c>
      <c r="O70" s="18">
        <v>22081</v>
      </c>
      <c r="P70" s="19">
        <f>ROUND(N70/124*128.4,0)</f>
        <v>0</v>
      </c>
      <c r="Q70" s="18">
        <f t="shared" si="11"/>
        <v>22460</v>
      </c>
      <c r="R70" s="19">
        <f t="shared" si="13"/>
        <v>0</v>
      </c>
      <c r="S70" s="18">
        <f t="shared" si="12"/>
        <v>23200</v>
      </c>
    </row>
    <row r="71" spans="1:24" x14ac:dyDescent="0.2">
      <c r="A71" s="4" t="s">
        <v>63</v>
      </c>
      <c r="B71" s="4" t="s">
        <v>13</v>
      </c>
      <c r="C71" s="8">
        <v>6290810</v>
      </c>
      <c r="D71" s="13" t="s">
        <v>272</v>
      </c>
      <c r="E71" s="13" t="s">
        <v>243</v>
      </c>
      <c r="F71" s="13" t="s">
        <v>244</v>
      </c>
      <c r="G71" s="13" t="s">
        <v>134</v>
      </c>
      <c r="H71" s="13"/>
      <c r="I71" s="33" t="s">
        <v>0</v>
      </c>
      <c r="J71" s="19">
        <v>0</v>
      </c>
      <c r="K71" s="18">
        <v>11318</v>
      </c>
      <c r="L71" s="19">
        <f t="shared" si="9"/>
        <v>0</v>
      </c>
      <c r="M71" s="18">
        <f t="shared" si="10"/>
        <v>11500</v>
      </c>
      <c r="N71" s="19">
        <v>0</v>
      </c>
      <c r="O71" s="18">
        <v>13380</v>
      </c>
      <c r="P71" s="19">
        <f>ROUND(N71/124*128.4,0)</f>
        <v>0</v>
      </c>
      <c r="Q71" s="18">
        <f t="shared" si="11"/>
        <v>13610</v>
      </c>
      <c r="R71" s="19">
        <f t="shared" si="13"/>
        <v>0</v>
      </c>
      <c r="S71" s="18">
        <f t="shared" si="12"/>
        <v>14000</v>
      </c>
    </row>
    <row r="72" spans="1:24" x14ac:dyDescent="0.2">
      <c r="A72" s="4" t="s">
        <v>64</v>
      </c>
      <c r="B72" s="4" t="s">
        <v>13</v>
      </c>
      <c r="C72" s="8">
        <v>6290810</v>
      </c>
      <c r="D72" s="13" t="s">
        <v>271</v>
      </c>
      <c r="E72" s="13" t="s">
        <v>243</v>
      </c>
      <c r="F72" s="13" t="s">
        <v>244</v>
      </c>
      <c r="G72" s="13" t="s">
        <v>134</v>
      </c>
      <c r="H72" s="13"/>
      <c r="I72" s="33" t="s">
        <v>0</v>
      </c>
      <c r="J72" s="19">
        <v>0</v>
      </c>
      <c r="K72" s="18">
        <v>8490</v>
      </c>
      <c r="L72" s="19">
        <f t="shared" si="9"/>
        <v>0</v>
      </c>
      <c r="M72" s="18">
        <f t="shared" si="10"/>
        <v>8626</v>
      </c>
      <c r="N72" s="19">
        <v>0</v>
      </c>
      <c r="O72" s="18">
        <v>10036</v>
      </c>
      <c r="P72" s="19">
        <f>ROUND(N72/124*128.4,0)</f>
        <v>0</v>
      </c>
      <c r="Q72" s="18">
        <f t="shared" si="11"/>
        <v>10208</v>
      </c>
      <c r="R72" s="19">
        <f t="shared" si="13"/>
        <v>0</v>
      </c>
      <c r="S72" s="18">
        <f t="shared" si="12"/>
        <v>10500</v>
      </c>
    </row>
    <row r="73" spans="1:24" x14ac:dyDescent="0.2">
      <c r="A73" s="4" t="s">
        <v>65</v>
      </c>
      <c r="B73" s="4" t="s">
        <v>13</v>
      </c>
      <c r="C73" s="8">
        <v>6290810</v>
      </c>
      <c r="D73" s="13" t="s">
        <v>272</v>
      </c>
      <c r="E73" s="13" t="s">
        <v>243</v>
      </c>
      <c r="F73" s="13" t="s">
        <v>244</v>
      </c>
      <c r="G73" s="13" t="s">
        <v>134</v>
      </c>
      <c r="H73" s="13"/>
      <c r="I73" s="33" t="s">
        <v>0</v>
      </c>
      <c r="J73" s="19">
        <v>0</v>
      </c>
      <c r="K73" s="18">
        <v>5092</v>
      </c>
      <c r="L73" s="19">
        <f t="shared" si="9"/>
        <v>0</v>
      </c>
      <c r="M73" s="18">
        <f t="shared" si="10"/>
        <v>5174</v>
      </c>
      <c r="N73" s="19">
        <v>0</v>
      </c>
      <c r="O73" s="18">
        <v>6020</v>
      </c>
      <c r="P73" s="19">
        <f>ROUND(N73/124*128.4,0)</f>
        <v>0</v>
      </c>
      <c r="Q73" s="18">
        <f t="shared" si="11"/>
        <v>6123</v>
      </c>
      <c r="R73" s="19">
        <f t="shared" si="13"/>
        <v>0</v>
      </c>
      <c r="S73" s="18">
        <f t="shared" si="12"/>
        <v>6300</v>
      </c>
    </row>
    <row r="74" spans="1:24" x14ac:dyDescent="0.2">
      <c r="A74" s="4" t="s">
        <v>61</v>
      </c>
      <c r="B74" s="4" t="s">
        <v>13</v>
      </c>
      <c r="C74" s="6">
        <v>6290514</v>
      </c>
      <c r="D74" s="13" t="s">
        <v>196</v>
      </c>
      <c r="E74" s="13" t="s">
        <v>77</v>
      </c>
      <c r="F74" s="13" t="s">
        <v>156</v>
      </c>
      <c r="G74" s="13" t="s">
        <v>134</v>
      </c>
      <c r="H74" s="13" t="s">
        <v>347</v>
      </c>
      <c r="I74" s="33" t="s">
        <v>56</v>
      </c>
      <c r="J74" s="19">
        <v>706669</v>
      </c>
      <c r="K74" s="18">
        <v>0</v>
      </c>
      <c r="L74" s="19">
        <f t="shared" si="9"/>
        <v>745384</v>
      </c>
      <c r="M74" s="18">
        <f t="shared" si="10"/>
        <v>0</v>
      </c>
      <c r="N74" s="19">
        <v>811620</v>
      </c>
      <c r="O74" s="18">
        <v>0</v>
      </c>
      <c r="P74" s="29">
        <v>1000000</v>
      </c>
      <c r="Q74" s="18">
        <f t="shared" si="11"/>
        <v>0</v>
      </c>
      <c r="R74" s="19">
        <f t="shared" si="13"/>
        <v>1007600</v>
      </c>
      <c r="S74" s="18">
        <f t="shared" si="12"/>
        <v>0</v>
      </c>
      <c r="T74" s="38" t="s">
        <v>333</v>
      </c>
    </row>
    <row r="75" spans="1:24" x14ac:dyDescent="0.2">
      <c r="A75" s="5" t="s">
        <v>54</v>
      </c>
      <c r="B75" s="5" t="s">
        <v>13</v>
      </c>
      <c r="C75" s="6">
        <v>6290514</v>
      </c>
      <c r="D75" s="13" t="s">
        <v>246</v>
      </c>
      <c r="E75" s="13" t="s">
        <v>245</v>
      </c>
      <c r="F75" s="13" t="s">
        <v>156</v>
      </c>
      <c r="G75" s="13" t="s">
        <v>134</v>
      </c>
      <c r="H75" s="13" t="s">
        <v>347</v>
      </c>
      <c r="I75" s="14" t="s">
        <v>56</v>
      </c>
      <c r="J75" s="19">
        <v>12676658</v>
      </c>
      <c r="K75" s="18">
        <v>0</v>
      </c>
      <c r="L75" s="19">
        <f t="shared" si="9"/>
        <v>13371155</v>
      </c>
      <c r="M75" s="18">
        <f t="shared" si="10"/>
        <v>0</v>
      </c>
      <c r="N75" s="19">
        <v>14559330</v>
      </c>
      <c r="O75" s="18">
        <v>0</v>
      </c>
      <c r="P75" s="29">
        <v>17250000</v>
      </c>
      <c r="Q75" s="18">
        <f t="shared" si="11"/>
        <v>0</v>
      </c>
      <c r="R75" s="19">
        <f t="shared" si="13"/>
        <v>17381900</v>
      </c>
      <c r="S75" s="18">
        <f t="shared" si="12"/>
        <v>0</v>
      </c>
      <c r="T75" s="38" t="s">
        <v>333</v>
      </c>
    </row>
    <row r="76" spans="1:24" x14ac:dyDescent="0.2">
      <c r="A76" s="4" t="s">
        <v>29</v>
      </c>
      <c r="B76" s="4" t="s">
        <v>13</v>
      </c>
      <c r="C76" s="8">
        <v>6291025</v>
      </c>
      <c r="D76" s="10" t="s">
        <v>167</v>
      </c>
      <c r="E76" s="10" t="s">
        <v>290</v>
      </c>
      <c r="F76" s="10" t="s">
        <v>247</v>
      </c>
      <c r="G76" s="10" t="s">
        <v>137</v>
      </c>
      <c r="H76" s="13" t="s">
        <v>347</v>
      </c>
      <c r="I76" s="14" t="s">
        <v>56</v>
      </c>
      <c r="J76" s="19">
        <v>2281272</v>
      </c>
      <c r="K76" s="18">
        <v>0</v>
      </c>
      <c r="L76" s="19">
        <f t="shared" si="9"/>
        <v>2406253</v>
      </c>
      <c r="M76" s="18">
        <f t="shared" si="10"/>
        <v>0</v>
      </c>
      <c r="N76" s="19">
        <v>2620075</v>
      </c>
      <c r="O76" s="18">
        <v>0</v>
      </c>
      <c r="P76" s="29">
        <v>3500000</v>
      </c>
      <c r="Q76" s="18">
        <f t="shared" si="11"/>
        <v>0</v>
      </c>
      <c r="R76" s="19">
        <f t="shared" si="13"/>
        <v>3526800</v>
      </c>
      <c r="S76" s="18">
        <f t="shared" si="12"/>
        <v>0</v>
      </c>
      <c r="T76" s="38" t="s">
        <v>333</v>
      </c>
      <c r="U76" s="28"/>
      <c r="V76" s="28"/>
      <c r="W76" s="28"/>
      <c r="X76" s="28"/>
    </row>
    <row r="77" spans="1:24" x14ac:dyDescent="0.2">
      <c r="A77" s="4" t="s">
        <v>29</v>
      </c>
      <c r="B77" s="4" t="s">
        <v>15</v>
      </c>
      <c r="C77" s="8">
        <v>6291025</v>
      </c>
      <c r="D77" s="10" t="s">
        <v>167</v>
      </c>
      <c r="E77" s="10" t="s">
        <v>290</v>
      </c>
      <c r="F77" s="10" t="s">
        <v>247</v>
      </c>
      <c r="G77" s="10" t="s">
        <v>137</v>
      </c>
      <c r="H77" s="10" t="s">
        <v>342</v>
      </c>
      <c r="I77" s="14" t="s">
        <v>0</v>
      </c>
      <c r="J77" s="19">
        <v>0</v>
      </c>
      <c r="K77" s="18">
        <v>73839</v>
      </c>
      <c r="L77" s="19">
        <f t="shared" si="9"/>
        <v>0</v>
      </c>
      <c r="M77" s="18">
        <f t="shared" si="10"/>
        <v>75024</v>
      </c>
      <c r="N77" s="19">
        <v>0</v>
      </c>
      <c r="O77" s="18">
        <v>87291</v>
      </c>
      <c r="P77" s="19">
        <f>ROUND(N77/124*128.4,0)</f>
        <v>0</v>
      </c>
      <c r="Q77" s="30">
        <f>105000*1.21</f>
        <v>127050</v>
      </c>
      <c r="R77" s="19">
        <f t="shared" si="13"/>
        <v>0</v>
      </c>
      <c r="S77" s="18">
        <f>ROUND(Q77/127.2*128.3,-2)</f>
        <v>128100</v>
      </c>
      <c r="T77" s="28" t="s">
        <v>333</v>
      </c>
      <c r="U77" s="28"/>
      <c r="V77" s="28"/>
      <c r="W77" s="28"/>
      <c r="X77" s="28"/>
    </row>
    <row r="78" spans="1:24" x14ac:dyDescent="0.2">
      <c r="A78" s="4" t="s">
        <v>43</v>
      </c>
      <c r="B78" s="4" t="s">
        <v>13</v>
      </c>
      <c r="C78" s="8">
        <v>6291428</v>
      </c>
      <c r="D78" s="13" t="s">
        <v>294</v>
      </c>
      <c r="E78" s="10" t="s">
        <v>248</v>
      </c>
      <c r="F78" s="10" t="s">
        <v>158</v>
      </c>
      <c r="G78" s="10" t="s">
        <v>137</v>
      </c>
      <c r="H78" s="13" t="s">
        <v>347</v>
      </c>
      <c r="I78" s="14" t="s">
        <v>56</v>
      </c>
      <c r="J78" s="19">
        <v>1180261</v>
      </c>
      <c r="K78" s="18">
        <v>0</v>
      </c>
      <c r="L78" s="19">
        <f t="shared" si="9"/>
        <v>1244922</v>
      </c>
      <c r="M78" s="18">
        <f t="shared" si="10"/>
        <v>0</v>
      </c>
      <c r="N78" s="19">
        <v>1355547</v>
      </c>
      <c r="O78" s="18">
        <v>0</v>
      </c>
      <c r="P78" s="29">
        <v>1550000</v>
      </c>
      <c r="Q78" s="18">
        <f t="shared" ref="Q78:Q85" si="14">ROUND(O78/122.3*124.4,0)</f>
        <v>0</v>
      </c>
      <c r="R78" s="19">
        <f t="shared" si="13"/>
        <v>1561900</v>
      </c>
      <c r="S78" s="18">
        <f t="shared" ref="S78:S85" si="15">ROUND(Q78/124.4*128.3,-2)</f>
        <v>0</v>
      </c>
      <c r="T78" s="38" t="s">
        <v>333</v>
      </c>
    </row>
    <row r="79" spans="1:24" x14ac:dyDescent="0.2">
      <c r="A79" s="4" t="s">
        <v>43</v>
      </c>
      <c r="B79" s="4" t="s">
        <v>13</v>
      </c>
      <c r="C79" s="8">
        <v>6291428</v>
      </c>
      <c r="D79" s="10" t="s">
        <v>196</v>
      </c>
      <c r="E79" s="10" t="s">
        <v>248</v>
      </c>
      <c r="F79" s="10" t="s">
        <v>158</v>
      </c>
      <c r="G79" s="10" t="s">
        <v>137</v>
      </c>
      <c r="H79" s="13"/>
      <c r="I79" s="14" t="s">
        <v>0</v>
      </c>
      <c r="J79" s="19">
        <v>0</v>
      </c>
      <c r="K79" s="18">
        <v>17098</v>
      </c>
      <c r="L79" s="19">
        <f t="shared" si="9"/>
        <v>0</v>
      </c>
      <c r="M79" s="18">
        <f t="shared" si="10"/>
        <v>17372</v>
      </c>
      <c r="N79" s="19">
        <v>0</v>
      </c>
      <c r="O79" s="18">
        <v>20212</v>
      </c>
      <c r="P79" s="19">
        <f>ROUND(N79/124*128.4,0)</f>
        <v>0</v>
      </c>
      <c r="Q79" s="18">
        <f t="shared" si="14"/>
        <v>20559</v>
      </c>
      <c r="R79" s="19">
        <f t="shared" si="13"/>
        <v>0</v>
      </c>
      <c r="S79" s="18">
        <f t="shared" si="15"/>
        <v>21200</v>
      </c>
    </row>
    <row r="80" spans="1:24" x14ac:dyDescent="0.2">
      <c r="A80" s="4" t="s">
        <v>50</v>
      </c>
      <c r="B80" s="4" t="s">
        <v>13</v>
      </c>
      <c r="C80" s="49">
        <v>6260690</v>
      </c>
      <c r="D80" s="10" t="s">
        <v>249</v>
      </c>
      <c r="E80" s="10" t="s">
        <v>250</v>
      </c>
      <c r="F80" s="10" t="s">
        <v>251</v>
      </c>
      <c r="G80" s="10" t="s">
        <v>137</v>
      </c>
      <c r="H80" s="13" t="s">
        <v>347</v>
      </c>
      <c r="I80" s="14" t="s">
        <v>56</v>
      </c>
      <c r="J80" s="19">
        <v>76332</v>
      </c>
      <c r="K80" s="18">
        <v>0</v>
      </c>
      <c r="L80" s="19">
        <f t="shared" si="9"/>
        <v>80514</v>
      </c>
      <c r="M80" s="18">
        <f t="shared" si="10"/>
        <v>0</v>
      </c>
      <c r="N80" s="19">
        <v>87669</v>
      </c>
      <c r="O80" s="18">
        <v>0</v>
      </c>
      <c r="P80" s="29">
        <v>175000</v>
      </c>
      <c r="Q80" s="18">
        <f t="shared" si="14"/>
        <v>0</v>
      </c>
      <c r="R80" s="19">
        <f t="shared" si="13"/>
        <v>176300</v>
      </c>
      <c r="S80" s="18">
        <f t="shared" si="15"/>
        <v>0</v>
      </c>
      <c r="T80" s="38" t="s">
        <v>333</v>
      </c>
    </row>
    <row r="81" spans="1:24" x14ac:dyDescent="0.2">
      <c r="A81" s="4" t="s">
        <v>50</v>
      </c>
      <c r="B81" s="4" t="s">
        <v>15</v>
      </c>
      <c r="C81" s="8">
        <f>+C79</f>
        <v>6291428</v>
      </c>
      <c r="D81" s="10" t="s">
        <v>132</v>
      </c>
      <c r="E81" s="10" t="s">
        <v>250</v>
      </c>
      <c r="F81" s="10" t="s">
        <v>251</v>
      </c>
      <c r="G81" s="10" t="s">
        <v>137</v>
      </c>
      <c r="H81" s="10"/>
      <c r="I81" s="14" t="s">
        <v>0</v>
      </c>
      <c r="J81" s="19">
        <v>0</v>
      </c>
      <c r="K81" s="18">
        <v>5100</v>
      </c>
      <c r="L81" s="19">
        <f t="shared" si="9"/>
        <v>0</v>
      </c>
      <c r="M81" s="18">
        <f t="shared" si="10"/>
        <v>5182</v>
      </c>
      <c r="N81" s="19">
        <v>0</v>
      </c>
      <c r="O81" s="18">
        <v>6029</v>
      </c>
      <c r="P81" s="19">
        <f>ROUND(N81/124*128.4,0)</f>
        <v>0</v>
      </c>
      <c r="Q81" s="18">
        <f t="shared" si="14"/>
        <v>6133</v>
      </c>
      <c r="R81" s="19">
        <f t="shared" si="13"/>
        <v>0</v>
      </c>
      <c r="S81" s="18">
        <f t="shared" si="15"/>
        <v>6300</v>
      </c>
    </row>
    <row r="82" spans="1:24" x14ac:dyDescent="0.2">
      <c r="A82" s="5" t="s">
        <v>124</v>
      </c>
      <c r="B82" s="5" t="s">
        <v>13</v>
      </c>
      <c r="C82" s="8">
        <v>6290810</v>
      </c>
      <c r="D82" s="13" t="s">
        <v>255</v>
      </c>
      <c r="E82" s="13" t="s">
        <v>253</v>
      </c>
      <c r="F82" s="13" t="s">
        <v>254</v>
      </c>
      <c r="G82" s="13" t="s">
        <v>137</v>
      </c>
      <c r="H82" s="13" t="s">
        <v>347</v>
      </c>
      <c r="I82" s="33" t="s">
        <v>56</v>
      </c>
      <c r="J82" s="19">
        <v>2745024</v>
      </c>
      <c r="K82" s="18">
        <v>0</v>
      </c>
      <c r="L82" s="19">
        <f t="shared" si="9"/>
        <v>2895411</v>
      </c>
      <c r="M82" s="18">
        <f t="shared" si="10"/>
        <v>0</v>
      </c>
      <c r="N82" s="19">
        <v>3152700</v>
      </c>
      <c r="O82" s="18">
        <v>0</v>
      </c>
      <c r="P82" s="29">
        <v>4000000</v>
      </c>
      <c r="Q82" s="18">
        <f t="shared" si="14"/>
        <v>0</v>
      </c>
      <c r="R82" s="19">
        <f t="shared" si="13"/>
        <v>4030600</v>
      </c>
      <c r="S82" s="18">
        <f t="shared" si="15"/>
        <v>0</v>
      </c>
      <c r="T82" s="38" t="s">
        <v>333</v>
      </c>
    </row>
    <row r="83" spans="1:24" x14ac:dyDescent="0.2">
      <c r="A83" s="4" t="s">
        <v>25</v>
      </c>
      <c r="B83" s="4" t="s">
        <v>13</v>
      </c>
      <c r="C83" s="8">
        <v>6290910</v>
      </c>
      <c r="D83" s="10" t="s">
        <v>252</v>
      </c>
      <c r="E83" s="10" t="s">
        <v>289</v>
      </c>
      <c r="F83" s="10" t="s">
        <v>254</v>
      </c>
      <c r="G83" s="10" t="s">
        <v>137</v>
      </c>
      <c r="H83" s="13" t="s">
        <v>347</v>
      </c>
      <c r="I83" s="33" t="s">
        <v>56</v>
      </c>
      <c r="J83" s="19">
        <v>379615</v>
      </c>
      <c r="K83" s="18">
        <v>0</v>
      </c>
      <c r="L83" s="19">
        <f t="shared" si="9"/>
        <v>400412</v>
      </c>
      <c r="M83" s="18">
        <f t="shared" si="10"/>
        <v>0</v>
      </c>
      <c r="N83" s="19">
        <v>435993</v>
      </c>
      <c r="O83" s="18">
        <v>0</v>
      </c>
      <c r="P83" s="29">
        <v>1400000</v>
      </c>
      <c r="Q83" s="18">
        <f t="shared" si="14"/>
        <v>0</v>
      </c>
      <c r="R83" s="19">
        <f t="shared" si="13"/>
        <v>1410700</v>
      </c>
      <c r="S83" s="18">
        <f t="shared" si="15"/>
        <v>0</v>
      </c>
      <c r="T83" s="38" t="s">
        <v>333</v>
      </c>
    </row>
    <row r="84" spans="1:24" s="28" customFormat="1" x14ac:dyDescent="0.2">
      <c r="A84" s="4" t="s">
        <v>45</v>
      </c>
      <c r="B84" s="4" t="s">
        <v>13</v>
      </c>
      <c r="C84" s="8">
        <v>6291621</v>
      </c>
      <c r="D84" s="10" t="s">
        <v>212</v>
      </c>
      <c r="E84" s="10" t="s">
        <v>9</v>
      </c>
      <c r="F84" s="10" t="s">
        <v>256</v>
      </c>
      <c r="G84" s="10" t="s">
        <v>137</v>
      </c>
      <c r="H84" s="13" t="s">
        <v>347</v>
      </c>
      <c r="I84" s="14" t="s">
        <v>56</v>
      </c>
      <c r="J84" s="19">
        <v>903702</v>
      </c>
      <c r="K84" s="18">
        <v>0</v>
      </c>
      <c r="L84" s="19">
        <f t="shared" si="9"/>
        <v>953212</v>
      </c>
      <c r="M84" s="18">
        <f t="shared" si="10"/>
        <v>0</v>
      </c>
      <c r="N84" s="19">
        <v>1037915</v>
      </c>
      <c r="O84" s="18">
        <v>0</v>
      </c>
      <c r="P84" s="29">
        <v>1850000</v>
      </c>
      <c r="Q84" s="18">
        <f t="shared" si="14"/>
        <v>0</v>
      </c>
      <c r="R84" s="19">
        <f t="shared" si="13"/>
        <v>1864100</v>
      </c>
      <c r="S84" s="18">
        <f t="shared" si="15"/>
        <v>0</v>
      </c>
      <c r="T84" s="38" t="s">
        <v>333</v>
      </c>
      <c r="U84" s="6"/>
      <c r="V84" s="6"/>
      <c r="W84" s="6"/>
      <c r="X84" s="6"/>
    </row>
    <row r="85" spans="1:24" s="28" customFormat="1" x14ac:dyDescent="0.2">
      <c r="A85" s="4"/>
      <c r="B85" s="4"/>
      <c r="C85" s="8"/>
      <c r="D85" s="10" t="s">
        <v>302</v>
      </c>
      <c r="E85" s="10" t="s">
        <v>301</v>
      </c>
      <c r="F85" s="10" t="s">
        <v>303</v>
      </c>
      <c r="G85" s="10" t="s">
        <v>137</v>
      </c>
      <c r="H85" s="10"/>
      <c r="I85" s="33" t="s">
        <v>56</v>
      </c>
      <c r="J85" s="19">
        <v>200000</v>
      </c>
      <c r="K85" s="18">
        <v>0</v>
      </c>
      <c r="L85" s="19">
        <f>J85</f>
        <v>200000</v>
      </c>
      <c r="M85" s="18">
        <f t="shared" si="10"/>
        <v>0</v>
      </c>
      <c r="N85" s="19">
        <f>L85</f>
        <v>200000</v>
      </c>
      <c r="O85" s="18">
        <f>ROUND(M85/126.6*147.3,0)</f>
        <v>0</v>
      </c>
      <c r="P85" s="19">
        <f>ROUND(N85/124*128.4,0)</f>
        <v>207097</v>
      </c>
      <c r="Q85" s="18">
        <f t="shared" si="14"/>
        <v>0</v>
      </c>
      <c r="R85" s="19">
        <f>ROUND(P85,-2)</f>
        <v>207100</v>
      </c>
      <c r="S85" s="18">
        <f t="shared" si="15"/>
        <v>0</v>
      </c>
      <c r="T85" s="8"/>
      <c r="U85" s="8"/>
      <c r="V85" s="8"/>
      <c r="W85" s="8"/>
      <c r="X85" s="8"/>
    </row>
    <row r="86" spans="1:24" s="28" customFormat="1" ht="38.25" x14ac:dyDescent="0.2">
      <c r="A86" s="27"/>
      <c r="B86" s="27"/>
      <c r="D86" s="42" t="s">
        <v>344</v>
      </c>
      <c r="E86" s="42" t="s">
        <v>343</v>
      </c>
      <c r="F86" s="42" t="s">
        <v>345</v>
      </c>
      <c r="G86" s="42" t="s">
        <v>346</v>
      </c>
      <c r="H86" s="10" t="s">
        <v>342</v>
      </c>
      <c r="I86" s="14" t="s">
        <v>0</v>
      </c>
      <c r="J86" s="29"/>
      <c r="K86" s="30"/>
      <c r="L86" s="29"/>
      <c r="M86" s="30"/>
      <c r="N86" s="29"/>
      <c r="O86" s="30"/>
      <c r="P86" s="29"/>
      <c r="Q86" s="30">
        <v>25500</v>
      </c>
      <c r="R86" s="19">
        <f>ROUND(P86/130.8*131.8,-2)</f>
        <v>0</v>
      </c>
      <c r="S86" s="18">
        <f>ROUND(Q86/127.2*128.3,-2)</f>
        <v>25700</v>
      </c>
      <c r="T86" s="38" t="s">
        <v>333</v>
      </c>
    </row>
    <row r="87" spans="1:24" x14ac:dyDescent="0.2">
      <c r="A87" s="9"/>
      <c r="B87" s="9"/>
      <c r="D87" s="17"/>
      <c r="E87" s="17"/>
      <c r="F87" s="17"/>
      <c r="G87" s="17"/>
      <c r="H87" s="17"/>
      <c r="I87" s="34"/>
      <c r="J87" s="26">
        <v>96041034</v>
      </c>
      <c r="K87" s="26">
        <v>2349284</v>
      </c>
      <c r="L87" s="26">
        <f>SUM(L5:L82)</f>
        <v>97800562</v>
      </c>
      <c r="M87" s="26">
        <f>SUM(M5:M82)</f>
        <v>2249680</v>
      </c>
      <c r="N87" s="26">
        <f>SUM(N5:N83)</f>
        <v>114927219</v>
      </c>
      <c r="O87" s="26">
        <f>SUM(O5:O83)</f>
        <v>3067517</v>
      </c>
      <c r="P87" s="26">
        <f>SUM(P5:P86)</f>
        <v>156024453</v>
      </c>
      <c r="Q87" s="26">
        <f>SUM(Q5:Q86)</f>
        <v>3831819</v>
      </c>
      <c r="R87" s="26">
        <f>SUM(R5:R86)</f>
        <v>157627900</v>
      </c>
      <c r="S87" s="26">
        <f>SUM(S5:S86)</f>
        <v>3887500</v>
      </c>
    </row>
    <row r="88" spans="1:24" x14ac:dyDescent="0.2">
      <c r="A88" s="22"/>
      <c r="B88" s="22"/>
      <c r="D88" s="23"/>
      <c r="E88" s="23"/>
      <c r="F88" s="23"/>
      <c r="G88" s="23"/>
      <c r="H88" s="23"/>
      <c r="J88" s="20"/>
      <c r="K88" s="20"/>
      <c r="L88" s="20"/>
      <c r="M88" s="20"/>
      <c r="N88" s="20"/>
      <c r="O88" s="20"/>
      <c r="P88" s="20"/>
      <c r="Q88" s="20"/>
      <c r="R88" s="20"/>
      <c r="S88" s="20"/>
    </row>
    <row r="89" spans="1:24" ht="13.5" thickBot="1" x14ac:dyDescent="0.25">
      <c r="D89" s="7"/>
      <c r="I89" s="34"/>
      <c r="J89" s="20"/>
      <c r="K89" s="15">
        <v>98390318</v>
      </c>
      <c r="L89" s="20"/>
      <c r="M89" s="15">
        <f>L87+M87</f>
        <v>100050242</v>
      </c>
      <c r="N89" s="20"/>
      <c r="O89" s="15">
        <f>N87+O87</f>
        <v>117994736</v>
      </c>
      <c r="P89" s="20"/>
      <c r="Q89" s="15">
        <f>P87+Q87</f>
        <v>159856272</v>
      </c>
      <c r="R89" s="20"/>
      <c r="S89" s="15">
        <f>R87+S87</f>
        <v>161515400</v>
      </c>
    </row>
    <row r="90" spans="1:24" ht="13.5" thickTop="1" x14ac:dyDescent="0.2">
      <c r="D90" s="7" t="s">
        <v>322</v>
      </c>
    </row>
    <row r="91" spans="1:24" x14ac:dyDescent="0.2">
      <c r="D91" s="7" t="s">
        <v>323</v>
      </c>
    </row>
    <row r="92" spans="1:24" x14ac:dyDescent="0.2">
      <c r="D92" s="7" t="s">
        <v>359</v>
      </c>
      <c r="Q92" s="21"/>
      <c r="R92" s="21"/>
      <c r="S92" s="21"/>
    </row>
    <row r="93" spans="1:24" x14ac:dyDescent="0.2">
      <c r="D93" s="8" t="s">
        <v>356</v>
      </c>
    </row>
    <row r="94" spans="1:24" x14ac:dyDescent="0.2">
      <c r="D94" s="8" t="s">
        <v>357</v>
      </c>
    </row>
    <row r="95" spans="1:24" x14ac:dyDescent="0.2">
      <c r="D95" s="8" t="s">
        <v>358</v>
      </c>
      <c r="O95" s="21"/>
      <c r="P95" s="21"/>
      <c r="Q95" s="21"/>
      <c r="R95" s="21"/>
      <c r="S95" s="21"/>
    </row>
    <row r="99" spans="4:19" x14ac:dyDescent="0.2">
      <c r="R99" s="21"/>
      <c r="S99" s="21"/>
    </row>
    <row r="101" spans="4:19" x14ac:dyDescent="0.2">
      <c r="P101" s="21"/>
      <c r="S101" s="21"/>
    </row>
    <row r="103" spans="4:19" x14ac:dyDescent="0.2">
      <c r="P103" s="21"/>
      <c r="S103" s="21"/>
    </row>
    <row r="106" spans="4:19" x14ac:dyDescent="0.2">
      <c r="D106" s="6"/>
      <c r="E106" s="6"/>
      <c r="F106" s="6"/>
      <c r="G106" s="6"/>
      <c r="H106" s="6"/>
      <c r="I106" s="44"/>
    </row>
    <row r="107" spans="4:19" x14ac:dyDescent="0.2">
      <c r="D107" s="6"/>
      <c r="E107" s="6"/>
      <c r="F107" s="6"/>
      <c r="G107" s="6"/>
      <c r="H107" s="6"/>
      <c r="I107" s="6"/>
    </row>
    <row r="108" spans="4:19" x14ac:dyDescent="0.2">
      <c r="D108" s="6"/>
      <c r="E108" s="6"/>
      <c r="F108" s="6"/>
      <c r="G108" s="6"/>
      <c r="H108" s="6"/>
      <c r="I108" s="44"/>
    </row>
    <row r="109" spans="4:19" x14ac:dyDescent="0.2">
      <c r="D109" s="6"/>
      <c r="E109" s="6"/>
      <c r="F109" s="6"/>
      <c r="G109" s="6"/>
      <c r="H109" s="6"/>
      <c r="I109" s="44"/>
    </row>
    <row r="110" spans="4:19" x14ac:dyDescent="0.2">
      <c r="D110" s="6"/>
      <c r="E110" s="6"/>
      <c r="F110" s="6"/>
      <c r="G110" s="6"/>
      <c r="H110" s="6"/>
      <c r="I110" s="44"/>
    </row>
  </sheetData>
  <autoFilter ref="A1:M87" xr:uid="{00000000-0001-0000-0100-000000000000}"/>
  <sortState xmlns:xlrd2="http://schemas.microsoft.com/office/spreadsheetml/2017/richdata2" ref="A5:X86">
    <sortCondition ref="G5:G86"/>
    <sortCondition ref="E5:E86"/>
  </sortState>
  <phoneticPr fontId="0" type="noConversion"/>
  <pageMargins left="0.59055118110236227" right="0.59055118110236227" top="1.7716535433070868" bottom="0.98425196850393704" header="0.51181102362204722" footer="0.70866141732283472"/>
  <pageSetup paperSize="9" scale="73" fitToHeight="4" orientation="landscape" r:id="rId1"/>
  <headerFooter alignWithMargins="0">
    <oddFooter>&amp;L&amp;F &amp;A&amp;C&amp;P&amp;R&amp;D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Onderwijs</vt:lpstr>
      <vt:lpstr>Eigendommen</vt:lpstr>
      <vt:lpstr>Eigendommen!Afdrukbereik</vt:lpstr>
      <vt:lpstr>Onderwijs!Afdrukbereik</vt:lpstr>
      <vt:lpstr>Eigendommen!Afdruktitels</vt:lpstr>
      <vt:lpstr>Onderwijs!Afdruktitels</vt:lpstr>
    </vt:vector>
  </TitlesOfParts>
  <Company>Gemeente Soest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adminvelds</dc:creator>
  <cp:lastModifiedBy>Iris Vink</cp:lastModifiedBy>
  <cp:lastPrinted>2025-06-24T08:58:24Z</cp:lastPrinted>
  <dcterms:created xsi:type="dcterms:W3CDTF">2010-09-01T13:45:28Z</dcterms:created>
  <dcterms:modified xsi:type="dcterms:W3CDTF">2025-07-16T13:11:33Z</dcterms:modified>
</cp:coreProperties>
</file>