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vunl-my.sharepoint.com/personal/r_stel_vu_nl/Documents/"/>
    </mc:Choice>
  </mc:AlternateContent>
  <xr:revisionPtr revIDLastSave="0" documentId="8_{85D100A7-9407-44D2-83F8-BF44867AFF0A}" xr6:coauthVersionLast="47" xr6:coauthVersionMax="47" xr10:uidLastSave="{00000000-0000-0000-0000-000000000000}"/>
  <bookViews>
    <workbookView xWindow="-120" yWindow="-120" windowWidth="29040" windowHeight="15720" tabRatio="581" activeTab="1" xr2:uid="{0B83E322-56BD-4668-8449-9CC4A044E2F7}"/>
  </bookViews>
  <sheets>
    <sheet name="Tarieven" sheetId="6" r:id="rId1"/>
    <sheet name="Specificatie van de tarieven" sheetId="9" r:id="rId2"/>
    <sheet name="Overzicht projecten 14M periode" sheetId="14" r:id="rId3"/>
  </sheets>
  <definedNames>
    <definedName name="_xlnm._FilterDatabase" localSheetId="2" hidden="1">'Overzicht projecten 14M periode'!$A$1:$M$57</definedName>
    <definedName name="_xlnm.Print_Area" localSheetId="1">'Specificatie van de tarieven'!$A$1:$O$67</definedName>
    <definedName name="_xlnm.Print_Area" localSheetId="0">Tarieven!$B$1:$L$53</definedName>
  </definedNames>
  <calcPr calcId="191028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9" l="1"/>
  <c r="E21" i="9" s="1"/>
  <c r="D39" i="6"/>
  <c r="D38" i="6"/>
  <c r="D37" i="6"/>
  <c r="D36" i="6"/>
  <c r="D35" i="6"/>
  <c r="C38" i="6"/>
  <c r="C37" i="6"/>
  <c r="C36" i="6"/>
  <c r="C35" i="6"/>
  <c r="C34" i="6"/>
  <c r="C65" i="9"/>
  <c r="I65" i="9" s="1"/>
  <c r="C64" i="9"/>
  <c r="E64" i="9" s="1"/>
  <c r="C63" i="9"/>
  <c r="I63" i="9" s="1"/>
  <c r="C62" i="9"/>
  <c r="G62" i="9" s="1"/>
  <c r="C61" i="9"/>
  <c r="E61" i="9" s="1"/>
  <c r="C55" i="9"/>
  <c r="I55" i="9" s="1"/>
  <c r="C54" i="9"/>
  <c r="M54" i="9" s="1"/>
  <c r="C53" i="9"/>
  <c r="G53" i="9" s="1"/>
  <c r="C52" i="9"/>
  <c r="O52" i="9" s="1"/>
  <c r="C51" i="9"/>
  <c r="G51" i="9" s="1"/>
  <c r="C45" i="9"/>
  <c r="K45" i="9" s="1"/>
  <c r="C44" i="9"/>
  <c r="O44" i="9" s="1"/>
  <c r="C43" i="9"/>
  <c r="E43" i="9" s="1"/>
  <c r="C42" i="9"/>
  <c r="I42" i="9" s="1"/>
  <c r="C41" i="9"/>
  <c r="M41" i="9" s="1"/>
  <c r="C35" i="9"/>
  <c r="C34" i="9"/>
  <c r="C33" i="9"/>
  <c r="C32" i="9"/>
  <c r="C31" i="9"/>
  <c r="C25" i="9"/>
  <c r="C24" i="9"/>
  <c r="C23" i="9"/>
  <c r="C22" i="9"/>
  <c r="E22" i="9" s="1"/>
  <c r="E28" i="6"/>
  <c r="E24" i="6"/>
  <c r="E27" i="6"/>
  <c r="F29" i="6"/>
  <c r="K65" i="9" l="1"/>
  <c r="K64" i="9"/>
  <c r="K62" i="9"/>
  <c r="K63" i="9"/>
  <c r="K61" i="9"/>
  <c r="E51" i="9"/>
  <c r="O54" i="9"/>
  <c r="G64" i="9"/>
  <c r="I64" i="9"/>
  <c r="K51" i="9"/>
  <c r="I43" i="9"/>
  <c r="I44" i="9"/>
  <c r="K44" i="9"/>
  <c r="O43" i="9"/>
  <c r="M55" i="9"/>
  <c r="G55" i="9"/>
  <c r="G54" i="9"/>
  <c r="E44" i="9"/>
  <c r="K54" i="9"/>
  <c r="M43" i="9"/>
  <c r="K53" i="9"/>
  <c r="O53" i="9"/>
  <c r="M42" i="9"/>
  <c r="E42" i="9"/>
  <c r="G52" i="9"/>
  <c r="E45" i="9"/>
  <c r="G41" i="9"/>
  <c r="I45" i="9"/>
  <c r="M44" i="9"/>
  <c r="E52" i="9"/>
  <c r="I52" i="9"/>
  <c r="K55" i="9"/>
  <c r="O55" i="9"/>
  <c r="G65" i="9"/>
  <c r="G45" i="9"/>
  <c r="O45" i="9"/>
  <c r="G63" i="9"/>
  <c r="G42" i="9"/>
  <c r="K41" i="9"/>
  <c r="M45" i="9"/>
  <c r="E53" i="9"/>
  <c r="I53" i="9"/>
  <c r="M52" i="9"/>
  <c r="E62" i="9"/>
  <c r="I61" i="9"/>
  <c r="G43" i="9"/>
  <c r="K42" i="9"/>
  <c r="O41" i="9"/>
  <c r="E54" i="9"/>
  <c r="I54" i="9"/>
  <c r="M53" i="9"/>
  <c r="E63" i="9"/>
  <c r="I62" i="9"/>
  <c r="G44" i="9"/>
  <c r="K43" i="9"/>
  <c r="O42" i="9"/>
  <c r="E55" i="9"/>
  <c r="E65" i="9"/>
  <c r="K52" i="9"/>
  <c r="O51" i="9"/>
  <c r="E41" i="9"/>
  <c r="I51" i="9"/>
  <c r="I41" i="9"/>
  <c r="M51" i="9"/>
  <c r="G61" i="9"/>
  <c r="K66" i="9" l="1"/>
  <c r="I17" i="6" s="1"/>
  <c r="K17" i="6" s="1"/>
  <c r="E56" i="9"/>
  <c r="G56" i="9"/>
  <c r="I56" i="9"/>
  <c r="M49" i="14"/>
  <c r="M4" i="14"/>
  <c r="M32" i="14"/>
  <c r="M6" i="14"/>
  <c r="M8" i="14"/>
  <c r="M52" i="14"/>
  <c r="M10" i="14"/>
  <c r="M15" i="14"/>
  <c r="M14" i="14"/>
  <c r="M3" i="14"/>
  <c r="M9" i="14"/>
  <c r="M17" i="14"/>
  <c r="M38" i="14"/>
  <c r="M13" i="14"/>
  <c r="M19" i="14"/>
  <c r="M18" i="14"/>
  <c r="M22" i="14"/>
  <c r="M23" i="14"/>
  <c r="M24" i="14"/>
  <c r="M25" i="14"/>
  <c r="M20" i="14"/>
  <c r="M27" i="14"/>
  <c r="M37" i="14"/>
  <c r="M7" i="14"/>
  <c r="M30" i="14"/>
  <c r="M31" i="14"/>
  <c r="M33" i="14"/>
  <c r="M34" i="14"/>
  <c r="M26" i="14"/>
  <c r="M45" i="14"/>
  <c r="M39" i="14"/>
  <c r="M41" i="14"/>
  <c r="M42" i="14"/>
  <c r="M43" i="14"/>
  <c r="M44" i="14"/>
  <c r="M12" i="14"/>
  <c r="M46" i="14"/>
  <c r="M47" i="14"/>
  <c r="M28" i="14"/>
  <c r="M50" i="14"/>
  <c r="M51" i="14"/>
  <c r="M16" i="14"/>
  <c r="M53" i="14"/>
  <c r="M54" i="14"/>
  <c r="M55" i="14"/>
  <c r="M56" i="14"/>
  <c r="M57" i="14"/>
  <c r="M2" i="14"/>
  <c r="L49" i="14"/>
  <c r="L4" i="14"/>
  <c r="L32" i="14"/>
  <c r="L6" i="14"/>
  <c r="L8" i="14"/>
  <c r="L52" i="14"/>
  <c r="L10" i="14"/>
  <c r="L15" i="14"/>
  <c r="L14" i="14"/>
  <c r="L3" i="14"/>
  <c r="L9" i="14"/>
  <c r="L17" i="14"/>
  <c r="L38" i="14"/>
  <c r="L13" i="14"/>
  <c r="L19" i="14"/>
  <c r="L18" i="14"/>
  <c r="L22" i="14"/>
  <c r="L23" i="14"/>
  <c r="L24" i="14"/>
  <c r="L25" i="14"/>
  <c r="L20" i="14"/>
  <c r="L27" i="14"/>
  <c r="L37" i="14"/>
  <c r="L7" i="14"/>
  <c r="L30" i="14"/>
  <c r="L31" i="14"/>
  <c r="L33" i="14"/>
  <c r="L34" i="14"/>
  <c r="L26" i="14"/>
  <c r="L45" i="14"/>
  <c r="L39" i="14"/>
  <c r="L41" i="14"/>
  <c r="L42" i="14"/>
  <c r="L43" i="14"/>
  <c r="L44" i="14"/>
  <c r="L12" i="14"/>
  <c r="L46" i="14"/>
  <c r="L47" i="14"/>
  <c r="L28" i="14"/>
  <c r="L50" i="14"/>
  <c r="L51" i="14"/>
  <c r="L16" i="14"/>
  <c r="L53" i="14"/>
  <c r="L54" i="14"/>
  <c r="L55" i="14"/>
  <c r="L56" i="14"/>
  <c r="L57" i="14"/>
  <c r="L2" i="14"/>
  <c r="K49" i="14"/>
  <c r="K4" i="14"/>
  <c r="K32" i="14"/>
  <c r="K6" i="14"/>
  <c r="K8" i="14"/>
  <c r="K52" i="14"/>
  <c r="K10" i="14"/>
  <c r="K15" i="14"/>
  <c r="K14" i="14"/>
  <c r="K3" i="14"/>
  <c r="K9" i="14"/>
  <c r="K17" i="14"/>
  <c r="K38" i="14"/>
  <c r="K13" i="14"/>
  <c r="K19" i="14"/>
  <c r="K18" i="14"/>
  <c r="K22" i="14"/>
  <c r="K23" i="14"/>
  <c r="K24" i="14"/>
  <c r="K25" i="14"/>
  <c r="K20" i="14"/>
  <c r="K27" i="14"/>
  <c r="K37" i="14"/>
  <c r="K7" i="14"/>
  <c r="K30" i="14"/>
  <c r="K31" i="14"/>
  <c r="K33" i="14"/>
  <c r="K34" i="14"/>
  <c r="K26" i="14"/>
  <c r="K45" i="14"/>
  <c r="K39" i="14"/>
  <c r="K41" i="14"/>
  <c r="K42" i="14"/>
  <c r="K43" i="14"/>
  <c r="K44" i="14"/>
  <c r="K12" i="14"/>
  <c r="K46" i="14"/>
  <c r="K47" i="14"/>
  <c r="K28" i="14"/>
  <c r="K50" i="14"/>
  <c r="K51" i="14"/>
  <c r="K16" i="14"/>
  <c r="K53" i="14"/>
  <c r="K54" i="14"/>
  <c r="K55" i="14"/>
  <c r="K56" i="14"/>
  <c r="K57" i="14"/>
  <c r="K2" i="14"/>
  <c r="J49" i="14"/>
  <c r="J4" i="14"/>
  <c r="J32" i="14"/>
  <c r="J6" i="14"/>
  <c r="J8" i="14"/>
  <c r="J52" i="14"/>
  <c r="J10" i="14"/>
  <c r="J15" i="14"/>
  <c r="J14" i="14"/>
  <c r="J3" i="14"/>
  <c r="J9" i="14"/>
  <c r="J17" i="14"/>
  <c r="J38" i="14"/>
  <c r="J13" i="14"/>
  <c r="J19" i="14"/>
  <c r="J18" i="14"/>
  <c r="J22" i="14"/>
  <c r="J23" i="14"/>
  <c r="J24" i="14"/>
  <c r="J25" i="14"/>
  <c r="J20" i="14"/>
  <c r="J27" i="14"/>
  <c r="J37" i="14"/>
  <c r="J7" i="14"/>
  <c r="J30" i="14"/>
  <c r="J31" i="14"/>
  <c r="J33" i="14"/>
  <c r="J34" i="14"/>
  <c r="J26" i="14"/>
  <c r="J45" i="14"/>
  <c r="J39" i="14"/>
  <c r="J41" i="14"/>
  <c r="J42" i="14"/>
  <c r="J43" i="14"/>
  <c r="J44" i="14"/>
  <c r="J12" i="14"/>
  <c r="J46" i="14"/>
  <c r="J47" i="14"/>
  <c r="J28" i="14"/>
  <c r="J50" i="14"/>
  <c r="J51" i="14"/>
  <c r="J16" i="14"/>
  <c r="J53" i="14"/>
  <c r="J54" i="14"/>
  <c r="J55" i="14"/>
  <c r="J56" i="14"/>
  <c r="J57" i="14"/>
  <c r="J2" i="14"/>
  <c r="I49" i="14"/>
  <c r="I4" i="14"/>
  <c r="I32" i="14"/>
  <c r="I6" i="14"/>
  <c r="I8" i="14"/>
  <c r="I52" i="14"/>
  <c r="I10" i="14"/>
  <c r="I15" i="14"/>
  <c r="I14" i="14"/>
  <c r="I3" i="14"/>
  <c r="I9" i="14"/>
  <c r="I17" i="14"/>
  <c r="I38" i="14"/>
  <c r="I13" i="14"/>
  <c r="I19" i="14"/>
  <c r="I18" i="14"/>
  <c r="I22" i="14"/>
  <c r="I23" i="14"/>
  <c r="I24" i="14"/>
  <c r="I25" i="14"/>
  <c r="I20" i="14"/>
  <c r="I27" i="14"/>
  <c r="I37" i="14"/>
  <c r="I7" i="14"/>
  <c r="I30" i="14"/>
  <c r="I31" i="14"/>
  <c r="I33" i="14"/>
  <c r="I34" i="14"/>
  <c r="I26" i="14"/>
  <c r="I45" i="14"/>
  <c r="I39" i="14"/>
  <c r="I41" i="14"/>
  <c r="I42" i="14"/>
  <c r="I43" i="14"/>
  <c r="I44" i="14"/>
  <c r="I12" i="14"/>
  <c r="I46" i="14"/>
  <c r="I47" i="14"/>
  <c r="I28" i="14"/>
  <c r="I50" i="14"/>
  <c r="I51" i="14"/>
  <c r="I16" i="14"/>
  <c r="I53" i="14"/>
  <c r="I54" i="14"/>
  <c r="I55" i="14"/>
  <c r="I56" i="14"/>
  <c r="I57" i="14"/>
  <c r="I2" i="14"/>
  <c r="H49" i="14"/>
  <c r="H4" i="14"/>
  <c r="H32" i="14"/>
  <c r="H6" i="14"/>
  <c r="H8" i="14"/>
  <c r="H52" i="14"/>
  <c r="H10" i="14"/>
  <c r="H15" i="14"/>
  <c r="H14" i="14"/>
  <c r="H3" i="14"/>
  <c r="H9" i="14"/>
  <c r="H17" i="14"/>
  <c r="H38" i="14"/>
  <c r="H13" i="14"/>
  <c r="H19" i="14"/>
  <c r="H18" i="14"/>
  <c r="H22" i="14"/>
  <c r="H23" i="14"/>
  <c r="H24" i="14"/>
  <c r="H25" i="14"/>
  <c r="H20" i="14"/>
  <c r="H27" i="14"/>
  <c r="H37" i="14"/>
  <c r="H7" i="14"/>
  <c r="H30" i="14"/>
  <c r="H31" i="14"/>
  <c r="H33" i="14"/>
  <c r="H34" i="14"/>
  <c r="H26" i="14"/>
  <c r="H45" i="14"/>
  <c r="H39" i="14"/>
  <c r="H41" i="14"/>
  <c r="H42" i="14"/>
  <c r="H43" i="14"/>
  <c r="H44" i="14"/>
  <c r="H12" i="14"/>
  <c r="H46" i="14"/>
  <c r="H47" i="14"/>
  <c r="H28" i="14"/>
  <c r="H50" i="14"/>
  <c r="H51" i="14"/>
  <c r="H16" i="14"/>
  <c r="H53" i="14"/>
  <c r="H54" i="14"/>
  <c r="H55" i="14"/>
  <c r="H56" i="14"/>
  <c r="H57" i="14"/>
  <c r="H2" i="14"/>
  <c r="F16" i="6" l="1"/>
  <c r="F36" i="6" s="1"/>
  <c r="F15" i="6"/>
  <c r="F35" i="6" s="1"/>
  <c r="F14" i="6"/>
  <c r="F34" i="6" s="1"/>
  <c r="K56" i="9"/>
  <c r="E25" i="9"/>
  <c r="E24" i="9"/>
  <c r="E23" i="9"/>
  <c r="E35" i="9"/>
  <c r="E34" i="9"/>
  <c r="E33" i="9"/>
  <c r="E32" i="9"/>
  <c r="E31" i="9"/>
  <c r="F17" i="6" l="1"/>
  <c r="F37" i="6" s="1"/>
  <c r="I66" i="9"/>
  <c r="I16" i="6" s="1"/>
  <c r="K16" i="6" s="1"/>
  <c r="G66" i="9"/>
  <c r="I15" i="6" s="1"/>
  <c r="K15" i="6" s="1"/>
  <c r="O56" i="9"/>
  <c r="F19" i="6" s="1"/>
  <c r="M56" i="9"/>
  <c r="G46" i="9"/>
  <c r="E66" i="9"/>
  <c r="I14" i="6" s="1"/>
  <c r="K14" i="6" s="1"/>
  <c r="E26" i="9"/>
  <c r="C19" i="6" s="1"/>
  <c r="E46" i="9"/>
  <c r="E14" i="6" s="1"/>
  <c r="E36" i="9"/>
  <c r="D14" i="6" s="1"/>
  <c r="E15" i="6" l="1"/>
  <c r="E35" i="6" s="1"/>
  <c r="F18" i="6"/>
  <c r="F38" i="6" s="1"/>
  <c r="I46" i="9"/>
  <c r="K46" i="9"/>
  <c r="C39" i="6"/>
  <c r="E34" i="6"/>
  <c r="D34" i="6"/>
  <c r="F39" i="6"/>
  <c r="E17" i="6" l="1"/>
  <c r="E37" i="6" s="1"/>
  <c r="E16" i="6"/>
  <c r="E36" i="6" s="1"/>
  <c r="O46" i="9"/>
  <c r="M46" i="9"/>
  <c r="E18" i="6" l="1"/>
  <c r="E38" i="6" s="1"/>
  <c r="E19" i="6"/>
  <c r="E39" i="6" s="1"/>
  <c r="C42" i="6" l="1"/>
</calcChain>
</file>

<file path=xl/sharedStrings.xml><?xml version="1.0" encoding="utf-8"?>
<sst xmlns="http://schemas.openxmlformats.org/spreadsheetml/2006/main" count="435" uniqueCount="217">
  <si>
    <t>Bijlage 5 PRIJZENBLAD: VASTE PRIJZEN ACCOUNTANTSCONTROLE PER PRODUCT &amp; UURTARIEVEN</t>
  </si>
  <si>
    <t>Vaste prijzen accountantscontrole per product</t>
  </si>
  <si>
    <t>Product 4b - Rfb consortium</t>
  </si>
  <si>
    <t>Omvang project</t>
  </si>
  <si>
    <t>Type product</t>
  </si>
  <si>
    <t>Aantal CV's</t>
  </si>
  <si>
    <t>1 - SISA</t>
  </si>
  <si>
    <t>2 - Interreg</t>
  </si>
  <si>
    <t>3 - CV</t>
  </si>
  <si>
    <t>4a - Rfb std</t>
  </si>
  <si>
    <t>Vaste Prijs 4b</t>
  </si>
  <si>
    <t>Frequentie 4b</t>
  </si>
  <si>
    <t>VP x Freq</t>
  </si>
  <si>
    <t>0-100K</t>
  </si>
  <si>
    <t>0-5</t>
  </si>
  <si>
    <t>100K-500K</t>
  </si>
  <si>
    <t>5-10</t>
  </si>
  <si>
    <t>500K-1000K</t>
  </si>
  <si>
    <t>10-15</t>
  </si>
  <si>
    <t>1000K-1500K</t>
  </si>
  <si>
    <t>&gt;15</t>
  </si>
  <si>
    <t>1500K-2000K</t>
  </si>
  <si>
    <t>&gt;2000K</t>
  </si>
  <si>
    <t>Schatting van frequentie over de 14m periode</t>
  </si>
  <si>
    <t>Vaste prijs x schatting frequentie</t>
  </si>
  <si>
    <t>TOTALE INSCHRIJFSOM</t>
  </si>
  <si>
    <t>Aldus, naar waarheid opgemaakt:</t>
  </si>
  <si>
    <t>Datum</t>
  </si>
  <si>
    <t>[dag / maand / jaar]</t>
  </si>
  <si>
    <t>Te</t>
  </si>
  <si>
    <t>[plaats]</t>
  </si>
  <si>
    <t xml:space="preserve">Door </t>
  </si>
  <si>
    <t>[voorletters en naam van een rechtsgeldig vertegenwoordiger]</t>
  </si>
  <si>
    <t>[functie]</t>
  </si>
  <si>
    <t>[naam organisatie]</t>
  </si>
  <si>
    <t xml:space="preserve">Handtekening </t>
  </si>
  <si>
    <t>PRIJZENBLAD: SPECIFICATIE TARIEVEN</t>
  </si>
  <si>
    <t xml:space="preserve">Uurtarieven </t>
  </si>
  <si>
    <t>Medewerker</t>
  </si>
  <si>
    <t>Tarief</t>
  </si>
  <si>
    <t>Partner</t>
  </si>
  <si>
    <t>Senior manager</t>
  </si>
  <si>
    <t>Manager</t>
  </si>
  <si>
    <t>Senior Staff</t>
  </si>
  <si>
    <t>Staff</t>
  </si>
  <si>
    <t xml:space="preserve">SISA € &gt;2.000.000 </t>
  </si>
  <si>
    <t>Uurtarief</t>
  </si>
  <si>
    <t>Aantal uren</t>
  </si>
  <si>
    <t>Totaal</t>
  </si>
  <si>
    <r>
      <t xml:space="preserve">Vaste Prijs   </t>
    </r>
    <r>
      <rPr>
        <b/>
        <sz val="14"/>
        <color theme="1"/>
        <rFont val="Calibri"/>
        <family val="2"/>
      </rPr>
      <t>→</t>
    </r>
  </si>
  <si>
    <t xml:space="preserve">Interreg </t>
  </si>
  <si>
    <t>€ 0 - 100.000</t>
  </si>
  <si>
    <t xml:space="preserve">Controle verklaring </t>
  </si>
  <si>
    <t>€ 0 -100.000</t>
  </si>
  <si>
    <t>€ 100.000 - 500.000</t>
  </si>
  <si>
    <t>€ 500.000 - 1.000.000</t>
  </si>
  <si>
    <t>€ 1.000.000 - 1.500.000</t>
  </si>
  <si>
    <t>€ 1.500.000 - 2.000.000</t>
  </si>
  <si>
    <t>€ &gt; 2.000.000</t>
  </si>
  <si>
    <t>Rapport van feitelijke bevindingen - standaard</t>
  </si>
  <si>
    <t>Rapport van feitelijke bevindingen - consortium</t>
  </si>
  <si>
    <t>aantal 0 - 5</t>
  </si>
  <si>
    <t>aantal 5 - 10</t>
  </si>
  <si>
    <t>aantal 10 - 15</t>
  </si>
  <si>
    <t>aantal &gt; 15</t>
  </si>
  <si>
    <t>Project</t>
  </si>
  <si>
    <t>Project naam</t>
  </si>
  <si>
    <t>Eind project</t>
  </si>
  <si>
    <t>Subsidiegever</t>
  </si>
  <si>
    <t>Subsidieregeling</t>
  </si>
  <si>
    <t>Product</t>
  </si>
  <si>
    <t>Subsidie bedrag</t>
  </si>
  <si>
    <t xml:space="preserve">0 -100000 </t>
  </si>
  <si>
    <t>100000 - 500000</t>
  </si>
  <si>
    <t>500000 - 1000000</t>
  </si>
  <si>
    <t>1000000 -1500000</t>
  </si>
  <si>
    <t>1500000 - 2000000</t>
  </si>
  <si>
    <t>&gt; 2000000</t>
  </si>
  <si>
    <t>R/010570</t>
  </si>
  <si>
    <t>EU H2020 CITIES2030 Mark Koetse</t>
  </si>
  <si>
    <t>Europese Commissie (EC/EU)</t>
  </si>
  <si>
    <t>EU - H2020: Algemeen</t>
  </si>
  <si>
    <t>RFB</t>
  </si>
  <si>
    <t>R/003644</t>
  </si>
  <si>
    <t>SPADE Niche KEN 284</t>
  </si>
  <si>
    <t>NUFFIC</t>
  </si>
  <si>
    <t>NUFFIC - Algemeen</t>
  </si>
  <si>
    <t>RFBc + CV</t>
  </si>
  <si>
    <t>R/002026</t>
  </si>
  <si>
    <t>ERC Consolidator M.Bartels WELL-BEING --</t>
  </si>
  <si>
    <t>EU - H2020: ERC Consolidator Grant</t>
  </si>
  <si>
    <t>R/010828</t>
  </si>
  <si>
    <t>EU-COST-OPION - Atteveldt</t>
  </si>
  <si>
    <t>Algemene voorwaarden - Bedrijfsleven, commerciële partijen</t>
  </si>
  <si>
    <t>R/004173</t>
  </si>
  <si>
    <t>Elsevier Lab - Harmelen</t>
  </si>
  <si>
    <t>Rijksdienst voor Ondernemend Nederland (RVO)</t>
  </si>
  <si>
    <t>CV</t>
  </si>
  <si>
    <t>R/004713</t>
  </si>
  <si>
    <t>CAPITALISE - Croce</t>
  </si>
  <si>
    <t>EU - H2020: Research and Innovations Actions (RIA)</t>
  </si>
  <si>
    <t>R/003647</t>
  </si>
  <si>
    <t>NICHE/GLR/264 Environment</t>
  </si>
  <si>
    <t>R/003770</t>
  </si>
  <si>
    <t>EU H2020 - ATHENA.</t>
  </si>
  <si>
    <t>R/000887</t>
  </si>
  <si>
    <t>KNAW prijs akademiehoogleraar</t>
  </si>
  <si>
    <t>Koninklijke Academie van Wetenschappen (KNAW)</t>
  </si>
  <si>
    <t>NWO - Algemene subsdiebepalingen</t>
  </si>
  <si>
    <t>R/005137</t>
  </si>
  <si>
    <t>SSH Research - Dr. MA Tanis</t>
  </si>
  <si>
    <t>NWO - Algemeen</t>
  </si>
  <si>
    <t>R/003640</t>
  </si>
  <si>
    <t>NWO CHIPP UnMatChED</t>
  </si>
  <si>
    <t>NWO - Innovatiefonds Chemie - ENW</t>
  </si>
  <si>
    <t>R/004517</t>
  </si>
  <si>
    <t>ODISSEI - FEW - Ossenbruggen</t>
  </si>
  <si>
    <t>NWO - Nationale Roadmap</t>
  </si>
  <si>
    <t>R/010159</t>
  </si>
  <si>
    <t>Gieskes-Strijbis LS Dementiezorg Canoy</t>
  </si>
  <si>
    <t>Stichting Gieses-Strijbis Fonds</t>
  </si>
  <si>
    <t>Algemene voorwaarden - Charitatieve instellingen (bijv. collectebusfondsen), Non-profit Stichtingen,</t>
  </si>
  <si>
    <t>R/004022</t>
  </si>
  <si>
    <t>EU - ERC EXTREME Beliefs R Peels</t>
  </si>
  <si>
    <t>EU - H2020: ERC Starting Grant</t>
  </si>
  <si>
    <t>R/011188</t>
  </si>
  <si>
    <t>Geven in Nederland 2024</t>
  </si>
  <si>
    <t>Ministerie van Justitie en Veiligheid</t>
  </si>
  <si>
    <t>Algemene voorwaarden - Rijksoverheid (ministeries, kaderwet), buitenlandse overheden</t>
  </si>
  <si>
    <t>R/010110</t>
  </si>
  <si>
    <t>LASA 2021-2024</t>
  </si>
  <si>
    <t>Ministerie van Volksgezondheid Welzijn en Sport (VWS)</t>
  </si>
  <si>
    <t>R/010518</t>
  </si>
  <si>
    <t>(R/005822) - Inst. GAK - Soc. zekerheid</t>
  </si>
  <si>
    <t>Instituut GAK</t>
  </si>
  <si>
    <t>R/005698</t>
  </si>
  <si>
    <t>EU HAPPY Bhutan - Esther den Hartog</t>
  </si>
  <si>
    <t>EU - Erasmus+</t>
  </si>
  <si>
    <t>R/011336</t>
  </si>
  <si>
    <t>EU HE EMIL-1 - CAPARE - Roerdink</t>
  </si>
  <si>
    <t>EU - HE: Algemeen</t>
  </si>
  <si>
    <t>R/005113</t>
  </si>
  <si>
    <t>H2020 DOWN2EARTH</t>
  </si>
  <si>
    <t>R/005246</t>
  </si>
  <si>
    <t>H2020- Enlightenme SC1-BHC Meike Bartels</t>
  </si>
  <si>
    <t>R/004673</t>
  </si>
  <si>
    <t>TKI groen voor Zorg J Maas</t>
  </si>
  <si>
    <t>Ministerie van Economische Zaken en Klimaat</t>
  </si>
  <si>
    <t>RVO - Topconsortia voor Kennis en Innovatie (TKI) - Tuinbouw en Uitgangsmaterialen</t>
  </si>
  <si>
    <t>R/010169</t>
  </si>
  <si>
    <t>EU Optivist H2020 MC ITN - Mann</t>
  </si>
  <si>
    <t>EU - H2020: Marie Skłodowska-Curie actions (MCSA) - Innovative Training Networks (ITN)</t>
  </si>
  <si>
    <t>R/010852</t>
  </si>
  <si>
    <t>RVO LETSGO - Lago</t>
  </si>
  <si>
    <t>R/005309</t>
  </si>
  <si>
    <t>H2020 POLYRISK - Dr. HA Leslie</t>
  </si>
  <si>
    <t>R/005465</t>
  </si>
  <si>
    <t>MUHAI - Harmelen</t>
  </si>
  <si>
    <t>R/010042</t>
  </si>
  <si>
    <t>ERA NET Urban FOSC P. Verburg</t>
  </si>
  <si>
    <t>Ministerie van Landbouw, Natuur en Voedselkwaliteit</t>
  </si>
  <si>
    <t>R/010506</t>
  </si>
  <si>
    <t>D-H2020-SFS-2018-2020 Papillons  5252</t>
  </si>
  <si>
    <t>R/005201</t>
  </si>
  <si>
    <t>EU H2020 Realment Posthuma</t>
  </si>
  <si>
    <t>R/010064</t>
  </si>
  <si>
    <t>ERA NET COfund SALAD Pattberg</t>
  </si>
  <si>
    <t>ERA-NET-Cofund on Food Systems and Climate (FOSC)</t>
  </si>
  <si>
    <t>R/010290</t>
  </si>
  <si>
    <t>Gemeente Amsterdam LS Jessica Roitman</t>
  </si>
  <si>
    <t>Gemeente Amsterdam</t>
  </si>
  <si>
    <t>R/003130</t>
  </si>
  <si>
    <t>H2020 ERC-2018-STG - WEIRD WITNESSES</t>
  </si>
  <si>
    <t>R/004005</t>
  </si>
  <si>
    <t>H2020 ERC Posthuma GWAS2FUNC</t>
  </si>
  <si>
    <t>EU - H2020: ERC Advanced Grant</t>
  </si>
  <si>
    <t>R/010484</t>
  </si>
  <si>
    <t>ERC Consolidator - PUBLICGOOD - Balliet</t>
  </si>
  <si>
    <t>R/003967</t>
  </si>
  <si>
    <t>ERC StG - MEMTICIPATION - Ede</t>
  </si>
  <si>
    <t>R/004072</t>
  </si>
  <si>
    <t>EU H2020 ERC OUTOFPAPUA  Schapper</t>
  </si>
  <si>
    <t>R/012674</t>
  </si>
  <si>
    <t>PICA - Oldenhof..</t>
  </si>
  <si>
    <t>Stichting PICA</t>
  </si>
  <si>
    <t>R/005834</t>
  </si>
  <si>
    <t>EU H2020 CoCliCo Koks</t>
  </si>
  <si>
    <t>R/010822</t>
  </si>
  <si>
    <t>UAMC TKI Extracellular  Toonen</t>
  </si>
  <si>
    <t>Amsterdam UMC (locatie VUMC)</t>
  </si>
  <si>
    <t>RVO - Topconsortia voor Kennis en Innovatie (TKI) - Life Sciences en Health</t>
  </si>
  <si>
    <t>R/010354</t>
  </si>
  <si>
    <t>HH - TKI -  Abeln</t>
  </si>
  <si>
    <t>Stichting Life Science Health - TKI</t>
  </si>
  <si>
    <t>R/010054</t>
  </si>
  <si>
    <t>MYRIAD H2020 P. Ward</t>
  </si>
  <si>
    <t>R/010190</t>
  </si>
  <si>
    <t>H2020 PANORAMIX Lamoree</t>
  </si>
  <si>
    <t>R/010146</t>
  </si>
  <si>
    <t>VWS _LASA FALW 2021-2024</t>
  </si>
  <si>
    <t>R/010094</t>
  </si>
  <si>
    <t>EU H2020 Schaafsma I-Cisk</t>
  </si>
  <si>
    <t>R/005484</t>
  </si>
  <si>
    <t>H2020-SFS-2020-2  HoliSoils S.Luyssa AEW</t>
  </si>
  <si>
    <t>R/010878</t>
  </si>
  <si>
    <t>H2020-SFS-2020-2. HoliSoils K.Naudts AAW</t>
  </si>
  <si>
    <t>R/010736</t>
  </si>
  <si>
    <t>Interreg</t>
  </si>
  <si>
    <t>Row Labels</t>
  </si>
  <si>
    <t xml:space="preserve">Sum of 0 -100000 </t>
  </si>
  <si>
    <t>Sum of 100000 - 500000</t>
  </si>
  <si>
    <t>Sum of 500000 - 1000000</t>
  </si>
  <si>
    <t>Sum of 1000000 -1500000</t>
  </si>
  <si>
    <t>Sum of 1500000 - 2000000</t>
  </si>
  <si>
    <t>Sum of &gt; 2000000</t>
  </si>
  <si>
    <t>(blank)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</si>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</sst>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#,##0.0"/>
    <numFmt numFmtId="166" formatCode="[$-413]dd\.mm\.yyyy;@"/>
  </numFmts>
  <fonts count="2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4"/>
      <color rgb="FF000000"/>
      <name val="Calibri"/>
      <family val="2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1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rgb="FFFF0000"/>
      <name val="Calibri"/>
      <family val="2"/>
    </font>
    <font>
      <sz val="10"/>
      <color rgb="FFFF0000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name val="Calibri"/>
      <family val="2"/>
      <scheme val="minor"/>
    </font>
    <font>
      <b/>
      <sz val="14"/>
      <name val="Calibri"/>
      <family val="2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name val="LucidaSansEF"/>
    </font>
    <font>
      <sz val="10"/>
      <color theme="1"/>
      <name val="LucidaSansEF"/>
    </font>
    <font>
      <sz val="10"/>
      <name val="LucidaSansEF"/>
    </font>
    <font>
      <b/>
      <sz val="16"/>
      <color rgb="FF000000"/>
      <name val="Calibri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52"/>
        <bgColor indexed="50"/>
      </patternFill>
    </fill>
    <fill>
      <patternFill patternType="solid">
        <fgColor indexed="47"/>
        <bgColor indexed="46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44" fontId="12" fillId="0" borderId="0" applyFont="0" applyFill="0" applyBorder="0" applyAlignment="0" applyProtection="0"/>
  </cellStyleXfs>
  <cellXfs count="146">
    <xf numFmtId="0" fontId="0" fillId="0" borderId="0" xfId="0"/>
    <xf numFmtId="3" fontId="1" fillId="6" borderId="6" xfId="0" applyNumberFormat="1" applyFont="1" applyFill="1" applyBorder="1" applyAlignment="1" applyProtection="1">
      <alignment horizontal="center" vertical="top"/>
      <protection locked="0"/>
    </xf>
    <xf numFmtId="3" fontId="1" fillId="6" borderId="7" xfId="0" applyNumberFormat="1" applyFont="1" applyFill="1" applyBorder="1" applyAlignment="1" applyProtection="1">
      <alignment horizontal="center" vertical="top"/>
      <protection locked="0"/>
    </xf>
    <xf numFmtId="164" fontId="1" fillId="6" borderId="5" xfId="0" applyNumberFormat="1" applyFont="1" applyFill="1" applyBorder="1" applyAlignment="1" applyProtection="1">
      <alignment horizontal="center" vertical="center"/>
      <protection locked="0"/>
    </xf>
    <xf numFmtId="164" fontId="1" fillId="6" borderId="6" xfId="0" applyNumberFormat="1" applyFont="1" applyFill="1" applyBorder="1" applyAlignment="1" applyProtection="1">
      <alignment horizontal="center" vertical="center"/>
      <protection locked="0"/>
    </xf>
    <xf numFmtId="164" fontId="1" fillId="6" borderId="7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top"/>
      <protection hidden="1"/>
    </xf>
    <xf numFmtId="0" fontId="0" fillId="0" borderId="0" xfId="0" applyProtection="1">
      <protection hidden="1"/>
    </xf>
    <xf numFmtId="0" fontId="8" fillId="5" borderId="1" xfId="0" applyFont="1" applyFill="1" applyBorder="1" applyAlignment="1" applyProtection="1">
      <alignment vertical="top"/>
      <protection hidden="1"/>
    </xf>
    <xf numFmtId="0" fontId="8" fillId="5" borderId="4" xfId="0" applyFont="1" applyFill="1" applyBorder="1" applyAlignment="1" applyProtection="1">
      <alignment horizontal="center" vertical="center"/>
      <protection hidden="1"/>
    </xf>
    <xf numFmtId="0" fontId="1" fillId="2" borderId="14" xfId="0" applyFont="1" applyFill="1" applyBorder="1" applyAlignment="1" applyProtection="1">
      <alignment vertical="top"/>
      <protection hidden="1"/>
    </xf>
    <xf numFmtId="0" fontId="1" fillId="2" borderId="12" xfId="0" applyFont="1" applyFill="1" applyBorder="1" applyAlignment="1" applyProtection="1">
      <alignment vertical="top"/>
      <protection hidden="1"/>
    </xf>
    <xf numFmtId="0" fontId="1" fillId="2" borderId="13" xfId="0" applyFont="1" applyFill="1" applyBorder="1" applyAlignment="1" applyProtection="1">
      <alignment vertical="top"/>
      <protection hidden="1"/>
    </xf>
    <xf numFmtId="0" fontId="7" fillId="4" borderId="1" xfId="0" applyFont="1" applyFill="1" applyBorder="1" applyAlignment="1" applyProtection="1">
      <alignment horizontal="left" vertical="top"/>
      <protection hidden="1"/>
    </xf>
    <xf numFmtId="0" fontId="7" fillId="4" borderId="2" xfId="0" applyFont="1" applyFill="1" applyBorder="1" applyAlignment="1" applyProtection="1">
      <alignment horizontal="left" vertical="top"/>
      <protection hidden="1"/>
    </xf>
    <xf numFmtId="0" fontId="8" fillId="9" borderId="11" xfId="0" applyFont="1" applyFill="1" applyBorder="1" applyAlignment="1" applyProtection="1">
      <alignment horizontal="left"/>
      <protection hidden="1"/>
    </xf>
    <xf numFmtId="1" fontId="8" fillId="9" borderId="10" xfId="0" quotePrefix="1" applyNumberFormat="1" applyFont="1" applyFill="1" applyBorder="1" applyAlignment="1" applyProtection="1">
      <alignment horizontal="center" vertical="top"/>
      <protection hidden="1"/>
    </xf>
    <xf numFmtId="1" fontId="8" fillId="9" borderId="8" xfId="0" quotePrefix="1" applyNumberFormat="1" applyFont="1" applyFill="1" applyBorder="1" applyAlignment="1" applyProtection="1">
      <alignment horizontal="center" vertical="top"/>
      <protection hidden="1"/>
    </xf>
    <xf numFmtId="164" fontId="1" fillId="0" borderId="6" xfId="0" applyNumberFormat="1" applyFont="1" applyBorder="1" applyAlignment="1" applyProtection="1">
      <alignment horizontal="center" vertical="top"/>
      <protection hidden="1"/>
    </xf>
    <xf numFmtId="164" fontId="1" fillId="0" borderId="8" xfId="0" applyNumberFormat="1" applyFont="1" applyBorder="1" applyAlignment="1" applyProtection="1">
      <alignment horizontal="center" vertical="top"/>
      <protection hidden="1"/>
    </xf>
    <xf numFmtId="164" fontId="1" fillId="0" borderId="7" xfId="0" applyNumberFormat="1" applyFont="1" applyBorder="1" applyAlignment="1" applyProtection="1">
      <alignment horizontal="center" vertical="top"/>
      <protection hidden="1"/>
    </xf>
    <xf numFmtId="164" fontId="1" fillId="0" borderId="9" xfId="0" applyNumberFormat="1" applyFont="1" applyBorder="1" applyAlignment="1" applyProtection="1">
      <alignment horizontal="center" vertical="top"/>
      <protection hidden="1"/>
    </xf>
    <xf numFmtId="164" fontId="4" fillId="3" borderId="3" xfId="0" applyNumberFormat="1" applyFont="1" applyFill="1" applyBorder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/>
      <protection hidden="1"/>
    </xf>
    <xf numFmtId="164" fontId="8" fillId="0" borderId="0" xfId="0" applyNumberFormat="1" applyFont="1" applyAlignment="1" applyProtection="1">
      <alignment horizontal="center"/>
      <protection hidden="1"/>
    </xf>
    <xf numFmtId="0" fontId="14" fillId="4" borderId="2" xfId="0" applyFont="1" applyFill="1" applyBorder="1" applyAlignment="1" applyProtection="1">
      <alignment horizontal="left" vertical="top"/>
      <protection hidden="1"/>
    </xf>
    <xf numFmtId="0" fontId="15" fillId="0" borderId="0" xfId="0" applyFont="1" applyAlignment="1" applyProtection="1">
      <alignment horizontal="left" vertical="top"/>
      <protection hidden="1"/>
    </xf>
    <xf numFmtId="0" fontId="10" fillId="0" borderId="0" xfId="0" applyFont="1" applyAlignment="1" applyProtection="1">
      <alignment horizontal="left" vertical="top"/>
      <protection hidden="1"/>
    </xf>
    <xf numFmtId="0" fontId="6" fillId="0" borderId="0" xfId="0" applyFont="1" applyAlignment="1" applyProtection="1">
      <alignment horizontal="center"/>
      <protection hidden="1"/>
    </xf>
    <xf numFmtId="44" fontId="6" fillId="0" borderId="0" xfId="0" applyNumberFormat="1" applyFont="1" applyProtection="1">
      <protection hidden="1"/>
    </xf>
    <xf numFmtId="0" fontId="6" fillId="0" borderId="0" xfId="0" applyFont="1" applyProtection="1">
      <protection hidden="1"/>
    </xf>
    <xf numFmtId="0" fontId="11" fillId="0" borderId="0" xfId="0" applyFont="1" applyAlignment="1" applyProtection="1">
      <alignment horizontal="center" vertical="top" wrapText="1"/>
      <protection hidden="1"/>
    </xf>
    <xf numFmtId="1" fontId="9" fillId="5" borderId="4" xfId="0" quotePrefix="1" applyNumberFormat="1" applyFont="1" applyFill="1" applyBorder="1" applyAlignment="1" applyProtection="1">
      <alignment horizontal="center" vertical="top"/>
      <protection hidden="1"/>
    </xf>
    <xf numFmtId="164" fontId="1" fillId="0" borderId="10" xfId="0" applyNumberFormat="1" applyFont="1" applyBorder="1" applyAlignment="1" applyProtection="1">
      <alignment horizontal="center" vertical="top"/>
      <protection hidden="1"/>
    </xf>
    <xf numFmtId="0" fontId="1" fillId="2" borderId="0" xfId="0" applyFont="1" applyFill="1" applyAlignment="1" applyProtection="1">
      <alignment vertical="top"/>
      <protection hidden="1"/>
    </xf>
    <xf numFmtId="0" fontId="1" fillId="2" borderId="0" xfId="0" applyFont="1" applyFill="1" applyAlignment="1" applyProtection="1">
      <alignment horizontal="right" vertical="top"/>
      <protection hidden="1"/>
    </xf>
    <xf numFmtId="0" fontId="1" fillId="0" borderId="16" xfId="0" quotePrefix="1" applyFont="1" applyBorder="1" applyAlignment="1" applyProtection="1">
      <alignment horizontal="center" vertical="top"/>
      <protection hidden="1"/>
    </xf>
    <xf numFmtId="0" fontId="1" fillId="0" borderId="16" xfId="0" applyFont="1" applyBorder="1" applyAlignment="1" applyProtection="1">
      <alignment horizontal="center" vertical="top"/>
      <protection hidden="1"/>
    </xf>
    <xf numFmtId="0" fontId="1" fillId="0" borderId="10" xfId="0" applyFont="1" applyBorder="1" applyAlignment="1" applyProtection="1">
      <alignment horizontal="center" vertical="top"/>
      <protection hidden="1"/>
    </xf>
    <xf numFmtId="0" fontId="1" fillId="0" borderId="6" xfId="0" quotePrefix="1" applyFont="1" applyBorder="1" applyAlignment="1" applyProtection="1">
      <alignment horizontal="center" vertical="top"/>
      <protection hidden="1"/>
    </xf>
    <xf numFmtId="0" fontId="1" fillId="0" borderId="6" xfId="0" applyFont="1" applyBorder="1" applyAlignment="1" applyProtection="1">
      <alignment horizontal="center" vertical="top"/>
      <protection hidden="1"/>
    </xf>
    <xf numFmtId="1" fontId="9" fillId="5" borderId="16" xfId="0" quotePrefix="1" applyNumberFormat="1" applyFont="1" applyFill="1" applyBorder="1" applyAlignment="1" applyProtection="1">
      <alignment horizontal="center" vertical="top"/>
      <protection hidden="1"/>
    </xf>
    <xf numFmtId="164" fontId="1" fillId="0" borderId="17" xfId="0" applyNumberFormat="1" applyFont="1" applyBorder="1" applyAlignment="1" applyProtection="1">
      <alignment horizontal="center" vertical="top"/>
      <protection hidden="1"/>
    </xf>
    <xf numFmtId="0" fontId="0" fillId="3" borderId="1" xfId="0" applyFill="1" applyBorder="1" applyProtection="1">
      <protection hidden="1"/>
    </xf>
    <xf numFmtId="0" fontId="0" fillId="3" borderId="2" xfId="0" applyFill="1" applyBorder="1" applyProtection="1">
      <protection hidden="1"/>
    </xf>
    <xf numFmtId="0" fontId="20" fillId="0" borderId="26" xfId="0" applyFont="1" applyBorder="1" applyAlignment="1" applyProtection="1">
      <alignment vertical="top" wrapText="1"/>
      <protection hidden="1"/>
    </xf>
    <xf numFmtId="0" fontId="20" fillId="0" borderId="29" xfId="0" applyFont="1" applyBorder="1" applyAlignment="1" applyProtection="1">
      <alignment vertical="top" wrapText="1"/>
      <protection hidden="1"/>
    </xf>
    <xf numFmtId="0" fontId="0" fillId="11" borderId="20" xfId="0" applyFill="1" applyBorder="1" applyProtection="1">
      <protection hidden="1"/>
    </xf>
    <xf numFmtId="0" fontId="0" fillId="11" borderId="18" xfId="0" applyFill="1" applyBorder="1" applyProtection="1">
      <protection hidden="1"/>
    </xf>
    <xf numFmtId="0" fontId="0" fillId="11" borderId="19" xfId="0" applyFill="1" applyBorder="1" applyProtection="1">
      <protection hidden="1"/>
    </xf>
    <xf numFmtId="0" fontId="0" fillId="11" borderId="23" xfId="0" applyFill="1" applyBorder="1" applyProtection="1">
      <protection hidden="1"/>
    </xf>
    <xf numFmtId="0" fontId="0" fillId="11" borderId="24" xfId="0" applyFill="1" applyBorder="1" applyProtection="1">
      <protection hidden="1"/>
    </xf>
    <xf numFmtId="0" fontId="0" fillId="11" borderId="15" xfId="0" applyFill="1" applyBorder="1" applyProtection="1">
      <protection hidden="1"/>
    </xf>
    <xf numFmtId="1" fontId="9" fillId="5" borderId="41" xfId="0" applyNumberFormat="1" applyFont="1" applyFill="1" applyBorder="1" applyAlignment="1" applyProtection="1">
      <alignment horizontal="center" vertical="top"/>
      <protection hidden="1"/>
    </xf>
    <xf numFmtId="2" fontId="1" fillId="2" borderId="42" xfId="0" quotePrefix="1" applyNumberFormat="1" applyFont="1" applyFill="1" applyBorder="1" applyAlignment="1" applyProtection="1">
      <alignment vertical="top"/>
      <protection hidden="1"/>
    </xf>
    <xf numFmtId="49" fontId="1" fillId="2" borderId="42" xfId="0" quotePrefix="1" applyNumberFormat="1" applyFont="1" applyFill="1" applyBorder="1" applyAlignment="1" applyProtection="1">
      <alignment vertical="top"/>
      <protection hidden="1"/>
    </xf>
    <xf numFmtId="49" fontId="1" fillId="2" borderId="45" xfId="0" applyNumberFormat="1" applyFont="1" applyFill="1" applyBorder="1" applyAlignment="1" applyProtection="1">
      <alignment vertical="top"/>
      <protection hidden="1"/>
    </xf>
    <xf numFmtId="49" fontId="1" fillId="2" borderId="46" xfId="0" applyNumberFormat="1" applyFont="1" applyFill="1" applyBorder="1" applyAlignment="1" applyProtection="1">
      <alignment vertical="top"/>
      <protection hidden="1"/>
    </xf>
    <xf numFmtId="0" fontId="1" fillId="2" borderId="42" xfId="0" quotePrefix="1" applyFont="1" applyFill="1" applyBorder="1" applyAlignment="1" applyProtection="1">
      <alignment vertical="top"/>
      <protection hidden="1"/>
    </xf>
    <xf numFmtId="0" fontId="1" fillId="2" borderId="45" xfId="0" quotePrefix="1" applyFont="1" applyFill="1" applyBorder="1" applyAlignment="1" applyProtection="1">
      <alignment vertical="top"/>
      <protection hidden="1"/>
    </xf>
    <xf numFmtId="0" fontId="1" fillId="2" borderId="45" xfId="0" applyFont="1" applyFill="1" applyBorder="1" applyAlignment="1" applyProtection="1">
      <alignment vertical="top"/>
      <protection hidden="1"/>
    </xf>
    <xf numFmtId="0" fontId="1" fillId="2" borderId="49" xfId="0" applyFont="1" applyFill="1" applyBorder="1" applyAlignment="1" applyProtection="1">
      <alignment vertical="top"/>
      <protection hidden="1"/>
    </xf>
    <xf numFmtId="0" fontId="1" fillId="2" borderId="46" xfId="0" applyFont="1" applyFill="1" applyBorder="1" applyAlignment="1" applyProtection="1">
      <alignment vertical="top"/>
      <protection hidden="1"/>
    </xf>
    <xf numFmtId="164" fontId="1" fillId="0" borderId="50" xfId="0" applyNumberFormat="1" applyFont="1" applyBorder="1" applyAlignment="1" applyProtection="1">
      <alignment horizontal="center" vertical="top"/>
      <protection hidden="1"/>
    </xf>
    <xf numFmtId="1" fontId="9" fillId="5" borderId="52" xfId="0" applyNumberFormat="1" applyFont="1" applyFill="1" applyBorder="1" applyAlignment="1" applyProtection="1">
      <alignment horizontal="center" vertical="top"/>
      <protection hidden="1"/>
    </xf>
    <xf numFmtId="0" fontId="1" fillId="2" borderId="53" xfId="0" quotePrefix="1" applyFont="1" applyFill="1" applyBorder="1" applyAlignment="1" applyProtection="1">
      <alignment vertical="top"/>
      <protection hidden="1"/>
    </xf>
    <xf numFmtId="164" fontId="1" fillId="0" borderId="54" xfId="0" applyNumberFormat="1" applyFont="1" applyBorder="1" applyAlignment="1" applyProtection="1">
      <alignment horizontal="center" vertical="top"/>
      <protection hidden="1"/>
    </xf>
    <xf numFmtId="0" fontId="1" fillId="2" borderId="55" xfId="0" quotePrefix="1" applyFont="1" applyFill="1" applyBorder="1" applyAlignment="1" applyProtection="1">
      <alignment vertical="top"/>
      <protection hidden="1"/>
    </xf>
    <xf numFmtId="0" fontId="1" fillId="2" borderId="55" xfId="0" applyFont="1" applyFill="1" applyBorder="1" applyAlignment="1" applyProtection="1">
      <alignment vertical="top"/>
      <protection hidden="1"/>
    </xf>
    <xf numFmtId="0" fontId="1" fillId="2" borderId="56" xfId="0" applyFont="1" applyFill="1" applyBorder="1" applyAlignment="1" applyProtection="1">
      <alignment vertical="top"/>
      <protection hidden="1"/>
    </xf>
    <xf numFmtId="0" fontId="1" fillId="2" borderId="57" xfId="0" applyFont="1" applyFill="1" applyBorder="1" applyAlignment="1" applyProtection="1">
      <alignment vertical="top"/>
      <protection hidden="1"/>
    </xf>
    <xf numFmtId="164" fontId="1" fillId="0" borderId="58" xfId="0" applyNumberFormat="1" applyFont="1" applyBorder="1" applyAlignment="1" applyProtection="1">
      <alignment horizontal="center" vertical="top"/>
      <protection hidden="1"/>
    </xf>
    <xf numFmtId="164" fontId="1" fillId="0" borderId="59" xfId="0" applyNumberFormat="1" applyFont="1" applyBorder="1" applyAlignment="1" applyProtection="1">
      <alignment horizontal="center" vertical="top"/>
      <protection hidden="1"/>
    </xf>
    <xf numFmtId="0" fontId="1" fillId="0" borderId="43" xfId="0" applyFont="1" applyBorder="1" applyAlignment="1" applyProtection="1">
      <alignment horizontal="center" vertical="top"/>
      <protection hidden="1"/>
    </xf>
    <xf numFmtId="0" fontId="1" fillId="0" borderId="44" xfId="0" applyFont="1" applyBorder="1" applyAlignment="1" applyProtection="1">
      <alignment horizontal="center" vertical="top"/>
      <protection hidden="1"/>
    </xf>
    <xf numFmtId="0" fontId="1" fillId="0" borderId="60" xfId="0" applyFont="1" applyBorder="1" applyAlignment="1" applyProtection="1">
      <alignment horizontal="center" vertical="top"/>
      <protection hidden="1"/>
    </xf>
    <xf numFmtId="0" fontId="1" fillId="0" borderId="50" xfId="0" applyFont="1" applyBorder="1" applyAlignment="1" applyProtection="1">
      <alignment horizontal="center" vertical="top"/>
      <protection hidden="1"/>
    </xf>
    <xf numFmtId="0" fontId="1" fillId="0" borderId="47" xfId="0" applyFont="1" applyBorder="1" applyAlignment="1" applyProtection="1">
      <alignment horizontal="center" vertical="top"/>
      <protection hidden="1"/>
    </xf>
    <xf numFmtId="1" fontId="1" fillId="0" borderId="47" xfId="0" applyNumberFormat="1" applyFont="1" applyBorder="1" applyAlignment="1" applyProtection="1">
      <alignment horizontal="center" vertical="top"/>
      <protection hidden="1"/>
    </xf>
    <xf numFmtId="164" fontId="1" fillId="12" borderId="10" xfId="0" quotePrefix="1" applyNumberFormat="1" applyFont="1" applyFill="1" applyBorder="1" applyAlignment="1" applyProtection="1">
      <alignment horizontal="center" vertical="top"/>
      <protection hidden="1"/>
    </xf>
    <xf numFmtId="164" fontId="1" fillId="12" borderId="6" xfId="0" quotePrefix="1" applyNumberFormat="1" applyFont="1" applyFill="1" applyBorder="1" applyAlignment="1" applyProtection="1">
      <alignment horizontal="center" vertical="top"/>
      <protection hidden="1"/>
    </xf>
    <xf numFmtId="164" fontId="1" fillId="12" borderId="6" xfId="0" applyNumberFormat="1" applyFont="1" applyFill="1" applyBorder="1" applyAlignment="1" applyProtection="1">
      <alignment horizontal="center" vertical="top"/>
      <protection hidden="1"/>
    </xf>
    <xf numFmtId="164" fontId="1" fillId="12" borderId="50" xfId="0" applyNumberFormat="1" applyFont="1" applyFill="1" applyBorder="1" applyAlignment="1" applyProtection="1">
      <alignment horizontal="center" vertical="top"/>
      <protection hidden="1"/>
    </xf>
    <xf numFmtId="164" fontId="1" fillId="0" borderId="43" xfId="0" applyNumberFormat="1" applyFont="1" applyBorder="1" applyAlignment="1" applyProtection="1">
      <alignment horizontal="center" vertical="top"/>
      <protection hidden="1"/>
    </xf>
    <xf numFmtId="164" fontId="1" fillId="0" borderId="44" xfId="0" applyNumberFormat="1" applyFont="1" applyBorder="1" applyAlignment="1" applyProtection="1">
      <alignment horizontal="center" vertical="top"/>
      <protection hidden="1"/>
    </xf>
    <xf numFmtId="164" fontId="1" fillId="0" borderId="47" xfId="0" applyNumberFormat="1" applyFont="1" applyBorder="1" applyAlignment="1" applyProtection="1">
      <alignment horizontal="center" vertical="top"/>
      <protection hidden="1"/>
    </xf>
    <xf numFmtId="14" fontId="0" fillId="0" borderId="0" xfId="0" applyNumberFormat="1" applyProtection="1">
      <protection hidden="1"/>
    </xf>
    <xf numFmtId="3" fontId="0" fillId="0" borderId="0" xfId="0" applyNumberFormat="1" applyProtection="1">
      <protection hidden="1"/>
    </xf>
    <xf numFmtId="4" fontId="0" fillId="0" borderId="0" xfId="0" applyNumberFormat="1" applyProtection="1">
      <protection hidden="1"/>
    </xf>
    <xf numFmtId="165" fontId="0" fillId="0" borderId="0" xfId="0" applyNumberFormat="1" applyProtection="1">
      <protection hidden="1"/>
    </xf>
    <xf numFmtId="166" fontId="0" fillId="0" borderId="0" xfId="0" applyNumberFormat="1" applyProtection="1">
      <protection hidden="1"/>
    </xf>
    <xf numFmtId="0" fontId="0" fillId="0" borderId="0" xfId="0" pivotButton="1" applyProtection="1">
      <protection hidden="1"/>
    </xf>
    <xf numFmtId="0" fontId="0" fillId="0" borderId="0" xfId="0" applyAlignment="1" applyProtection="1">
      <alignment horizontal="left"/>
      <protection hidden="1"/>
    </xf>
    <xf numFmtId="0" fontId="0" fillId="0" borderId="0" xfId="0" applyAlignment="1" applyProtection="1">
      <alignment horizontal="left" indent="1"/>
      <protection hidden="1"/>
    </xf>
    <xf numFmtId="0" fontId="18" fillId="0" borderId="0" xfId="0" applyFont="1" applyProtection="1">
      <protection hidden="1"/>
    </xf>
    <xf numFmtId="0" fontId="19" fillId="0" borderId="0" xfId="0" applyFont="1" applyProtection="1">
      <protection hidden="1"/>
    </xf>
    <xf numFmtId="0" fontId="7" fillId="4" borderId="36" xfId="0" applyFont="1" applyFill="1" applyBorder="1" applyAlignment="1" applyProtection="1">
      <alignment horizontal="center" vertical="top"/>
      <protection hidden="1"/>
    </xf>
    <xf numFmtId="0" fontId="7" fillId="4" borderId="48" xfId="0" applyFont="1" applyFill="1" applyBorder="1" applyAlignment="1" applyProtection="1">
      <alignment horizontal="center" vertical="top"/>
      <protection hidden="1"/>
    </xf>
    <xf numFmtId="0" fontId="7" fillId="4" borderId="37" xfId="0" applyFont="1" applyFill="1" applyBorder="1" applyAlignment="1" applyProtection="1">
      <alignment horizontal="center" vertical="top"/>
      <protection hidden="1"/>
    </xf>
    <xf numFmtId="0" fontId="8" fillId="5" borderId="1" xfId="0" applyFont="1" applyFill="1" applyBorder="1" applyAlignment="1" applyProtection="1">
      <alignment horizontal="center" vertical="top"/>
      <protection hidden="1"/>
    </xf>
    <xf numFmtId="0" fontId="8" fillId="5" borderId="2" xfId="0" applyFont="1" applyFill="1" applyBorder="1" applyAlignment="1" applyProtection="1">
      <alignment horizontal="center" vertical="top"/>
      <protection hidden="1"/>
    </xf>
    <xf numFmtId="0" fontId="8" fillId="5" borderId="39" xfId="0" applyFont="1" applyFill="1" applyBorder="1" applyAlignment="1" applyProtection="1">
      <alignment horizontal="center" vertical="top"/>
      <protection hidden="1"/>
    </xf>
    <xf numFmtId="0" fontId="8" fillId="5" borderId="64" xfId="0" applyFont="1" applyFill="1" applyBorder="1" applyAlignment="1" applyProtection="1">
      <alignment horizontal="center" vertical="center"/>
      <protection hidden="1"/>
    </xf>
    <xf numFmtId="0" fontId="8" fillId="5" borderId="40" xfId="0" applyFont="1" applyFill="1" applyBorder="1" applyAlignment="1" applyProtection="1">
      <alignment horizontal="center" vertical="center"/>
      <protection hidden="1"/>
    </xf>
    <xf numFmtId="0" fontId="7" fillId="4" borderId="61" xfId="0" applyFont="1" applyFill="1" applyBorder="1" applyAlignment="1" applyProtection="1">
      <alignment horizontal="center" vertical="top"/>
      <protection hidden="1"/>
    </xf>
    <xf numFmtId="0" fontId="7" fillId="4" borderId="62" xfId="0" applyFont="1" applyFill="1" applyBorder="1" applyAlignment="1" applyProtection="1">
      <alignment horizontal="center" vertical="top"/>
      <protection hidden="1"/>
    </xf>
    <xf numFmtId="0" fontId="7" fillId="4" borderId="63" xfId="0" applyFont="1" applyFill="1" applyBorder="1" applyAlignment="1" applyProtection="1">
      <alignment horizontal="center" vertical="top"/>
      <protection hidden="1"/>
    </xf>
    <xf numFmtId="0" fontId="8" fillId="5" borderId="23" xfId="0" applyFont="1" applyFill="1" applyBorder="1" applyAlignment="1" applyProtection="1">
      <alignment horizontal="center" vertical="top"/>
      <protection hidden="1"/>
    </xf>
    <xf numFmtId="0" fontId="8" fillId="5" borderId="24" xfId="0" applyFont="1" applyFill="1" applyBorder="1" applyAlignment="1" applyProtection="1">
      <alignment horizontal="center" vertical="top"/>
      <protection hidden="1"/>
    </xf>
    <xf numFmtId="0" fontId="8" fillId="5" borderId="65" xfId="0" applyFont="1" applyFill="1" applyBorder="1" applyAlignment="1" applyProtection="1">
      <alignment horizontal="center" vertical="top"/>
      <protection hidden="1"/>
    </xf>
    <xf numFmtId="0" fontId="8" fillId="5" borderId="38" xfId="0" applyFont="1" applyFill="1" applyBorder="1" applyAlignment="1" applyProtection="1">
      <alignment horizontal="center" vertical="center"/>
      <protection hidden="1"/>
    </xf>
    <xf numFmtId="0" fontId="8" fillId="5" borderId="51" xfId="0" applyFont="1" applyFill="1" applyBorder="1" applyAlignment="1" applyProtection="1">
      <alignment horizontal="center" vertical="center"/>
      <protection hidden="1"/>
    </xf>
    <xf numFmtId="164" fontId="4" fillId="11" borderId="21" xfId="0" applyNumberFormat="1" applyFont="1" applyFill="1" applyBorder="1" applyAlignment="1" applyProtection="1">
      <alignment horizontal="center"/>
      <protection hidden="1"/>
    </xf>
    <xf numFmtId="164" fontId="0" fillId="11" borderId="0" xfId="0" applyNumberFormat="1" applyFill="1" applyAlignment="1" applyProtection="1">
      <alignment horizontal="center"/>
      <protection hidden="1"/>
    </xf>
    <xf numFmtId="164" fontId="0" fillId="11" borderId="22" xfId="0" applyNumberFormat="1" applyFill="1" applyBorder="1" applyAlignment="1" applyProtection="1">
      <alignment horizontal="center"/>
      <protection hidden="1"/>
    </xf>
    <xf numFmtId="0" fontId="4" fillId="10" borderId="20" xfId="0" applyFont="1" applyFill="1" applyBorder="1" applyAlignment="1" applyProtection="1">
      <alignment horizontal="left" vertical="center"/>
      <protection hidden="1"/>
    </xf>
    <xf numFmtId="0" fontId="4" fillId="10" borderId="21" xfId="0" applyFont="1" applyFill="1" applyBorder="1" applyAlignment="1" applyProtection="1">
      <alignment horizontal="left" vertical="center"/>
      <protection hidden="1"/>
    </xf>
    <xf numFmtId="0" fontId="4" fillId="10" borderId="23" xfId="0" applyFont="1" applyFill="1" applyBorder="1" applyAlignment="1" applyProtection="1">
      <alignment horizontal="left" vertical="center"/>
      <protection hidden="1"/>
    </xf>
    <xf numFmtId="0" fontId="20" fillId="0" borderId="29" xfId="0" applyFont="1" applyBorder="1" applyAlignment="1" applyProtection="1">
      <alignment horizontal="center" vertical="top" wrapText="1"/>
      <protection hidden="1"/>
    </xf>
    <xf numFmtId="0" fontId="20" fillId="0" borderId="25" xfId="0" applyFont="1" applyBorder="1" applyAlignment="1" applyProtection="1">
      <alignment horizontal="center" vertical="top" wrapText="1"/>
      <protection hidden="1"/>
    </xf>
    <xf numFmtId="0" fontId="20" fillId="0" borderId="30" xfId="0" applyFont="1" applyBorder="1" applyAlignment="1" applyProtection="1">
      <alignment horizontal="center" vertical="top" wrapText="1"/>
      <protection hidden="1"/>
    </xf>
    <xf numFmtId="0" fontId="20" fillId="6" borderId="32" xfId="0" applyFont="1" applyFill="1" applyBorder="1" applyAlignment="1" applyProtection="1">
      <alignment horizontal="left" vertical="center" wrapText="1"/>
      <protection locked="0"/>
    </xf>
    <xf numFmtId="0" fontId="20" fillId="6" borderId="33" xfId="0" applyFont="1" applyFill="1" applyBorder="1" applyAlignment="1" applyProtection="1">
      <alignment horizontal="left" vertical="center" wrapText="1"/>
      <protection locked="0"/>
    </xf>
    <xf numFmtId="0" fontId="20" fillId="6" borderId="34" xfId="0" applyFont="1" applyFill="1" applyBorder="1" applyAlignment="1" applyProtection="1">
      <alignment horizontal="left" vertical="center" wrapText="1"/>
      <protection locked="0"/>
    </xf>
    <xf numFmtId="0" fontId="20" fillId="6" borderId="35" xfId="0" applyFont="1" applyFill="1" applyBorder="1" applyAlignment="1" applyProtection="1">
      <alignment horizontal="left" vertical="center" wrapText="1"/>
      <protection locked="0"/>
    </xf>
    <xf numFmtId="0" fontId="20" fillId="6" borderId="24" xfId="0" applyFont="1" applyFill="1" applyBorder="1" applyAlignment="1" applyProtection="1">
      <alignment horizontal="left" vertical="center" wrapText="1"/>
      <protection locked="0"/>
    </xf>
    <xf numFmtId="0" fontId="20" fillId="6" borderId="15" xfId="0" applyFont="1" applyFill="1" applyBorder="1" applyAlignment="1" applyProtection="1">
      <alignment horizontal="left" vertical="center" wrapText="1"/>
      <protection locked="0"/>
    </xf>
    <xf numFmtId="0" fontId="20" fillId="2" borderId="29" xfId="0" applyFont="1" applyFill="1" applyBorder="1" applyAlignment="1" applyProtection="1">
      <alignment vertical="top" wrapText="1"/>
      <protection hidden="1"/>
    </xf>
    <xf numFmtId="0" fontId="19" fillId="2" borderId="31" xfId="0" applyFont="1" applyFill="1" applyBorder="1" applyProtection="1">
      <protection hidden="1"/>
    </xf>
    <xf numFmtId="0" fontId="20" fillId="6" borderId="27" xfId="0" applyFont="1" applyFill="1" applyBorder="1" applyAlignment="1" applyProtection="1">
      <alignment vertical="top" wrapText="1"/>
      <protection locked="0"/>
    </xf>
    <xf numFmtId="0" fontId="20" fillId="6" borderId="27" xfId="0" applyFont="1" applyFill="1" applyBorder="1" applyProtection="1">
      <protection locked="0"/>
    </xf>
    <xf numFmtId="0" fontId="14" fillId="6" borderId="27" xfId="0" applyFont="1" applyFill="1" applyBorder="1" applyProtection="1">
      <protection locked="0"/>
    </xf>
    <xf numFmtId="0" fontId="14" fillId="6" borderId="28" xfId="0" applyFont="1" applyFill="1" applyBorder="1" applyProtection="1">
      <protection locked="0"/>
    </xf>
    <xf numFmtId="0" fontId="20" fillId="6" borderId="25" xfId="0" applyFont="1" applyFill="1" applyBorder="1" applyAlignment="1" applyProtection="1">
      <alignment vertical="top" wrapText="1"/>
      <protection locked="0"/>
    </xf>
    <xf numFmtId="0" fontId="20" fillId="6" borderId="25" xfId="0" applyFont="1" applyFill="1" applyBorder="1" applyProtection="1">
      <protection locked="0"/>
    </xf>
    <xf numFmtId="0" fontId="14" fillId="6" borderId="25" xfId="0" applyFont="1" applyFill="1" applyBorder="1" applyProtection="1">
      <protection locked="0"/>
    </xf>
    <xf numFmtId="0" fontId="14" fillId="6" borderId="30" xfId="0" applyFont="1" applyFill="1" applyBorder="1" applyProtection="1">
      <protection locked="0"/>
    </xf>
    <xf numFmtId="0" fontId="21" fillId="4" borderId="1" xfId="0" applyFont="1" applyFill="1" applyBorder="1" applyAlignment="1" applyProtection="1">
      <alignment horizontal="center" vertical="top"/>
      <protection hidden="1"/>
    </xf>
    <xf numFmtId="0" fontId="17" fillId="0" borderId="3" xfId="0" applyFont="1" applyBorder="1" applyAlignment="1" applyProtection="1">
      <alignment horizontal="center" vertical="top"/>
      <protection hidden="1"/>
    </xf>
    <xf numFmtId="0" fontId="7" fillId="4" borderId="1" xfId="0" applyFont="1" applyFill="1" applyBorder="1" applyAlignment="1" applyProtection="1">
      <alignment horizontal="center" vertical="top"/>
      <protection hidden="1"/>
    </xf>
    <xf numFmtId="0" fontId="4" fillId="3" borderId="1" xfId="0" applyFont="1" applyFill="1" applyBorder="1" applyAlignment="1" applyProtection="1">
      <alignment horizontal="center"/>
      <protection hidden="1"/>
    </xf>
    <xf numFmtId="0" fontId="4" fillId="3" borderId="3" xfId="0" applyFont="1" applyFill="1" applyBorder="1" applyAlignment="1" applyProtection="1">
      <alignment horizontal="center"/>
      <protection hidden="1"/>
    </xf>
    <xf numFmtId="0" fontId="7" fillId="4" borderId="1" xfId="0" applyFont="1" applyFill="1" applyBorder="1" applyAlignment="1" applyProtection="1">
      <alignment horizontal="left" vertical="top"/>
      <protection hidden="1"/>
    </xf>
    <xf numFmtId="0" fontId="7" fillId="4" borderId="2" xfId="0" applyFont="1" applyFill="1" applyBorder="1" applyAlignment="1" applyProtection="1">
      <alignment horizontal="left" vertical="top"/>
      <protection hidden="1"/>
    </xf>
    <xf numFmtId="0" fontId="7" fillId="4" borderId="3" xfId="0" applyFont="1" applyFill="1" applyBorder="1" applyAlignment="1" applyProtection="1">
      <alignment horizontal="left" vertical="top"/>
      <protection hidden="1"/>
    </xf>
    <xf numFmtId="0" fontId="7" fillId="4" borderId="3" xfId="0" applyFont="1" applyFill="1" applyBorder="1" applyAlignment="1" applyProtection="1">
      <alignment horizontal="center" vertical="top"/>
      <protection hidden="1"/>
    </xf>
  </cellXfs>
  <cellStyles count="7">
    <cellStyle name="20% - Accent4 2" xfId="4" xr:uid="{6ABBEB01-9003-4B9D-9493-392EA8A7DBAA}"/>
    <cellStyle name="40% - Accent6 2" xfId="5" xr:uid="{37E82530-6B63-49FE-BDF0-54783F3BB390}"/>
    <cellStyle name="Komma 2" xfId="2" xr:uid="{EA05D767-8EDB-4315-ADD7-5D81802D3CA0}"/>
    <cellStyle name="Standaard" xfId="0" builtinId="0"/>
    <cellStyle name="Standaard 2" xfId="1" xr:uid="{A7B1627B-236B-447A-86C8-CEC9372B244D}"/>
    <cellStyle name="Standaard 5" xfId="3" xr:uid="{5555DA58-B0D6-4597-82B7-60E6C9A5BCDE}"/>
    <cellStyle name="Valuta 2" xfId="6" xr:uid="{0668EB0A-2365-4880-B322-F61D6097CA84}"/>
  </cellStyles>
  <dxfs count="8">
    <dxf>
      <protection hidden="1"/>
    </dxf>
    <dxf>
      <protection hidden="1"/>
    </dxf>
    <dxf>
      <protection hidden="1"/>
    </dxf>
    <dxf>
      <protection hidden="1"/>
    </dxf>
    <dxf>
      <protection hidden="1"/>
    </dxf>
    <dxf>
      <protection hidden="1"/>
    </dxf>
    <dxf>
      <protection hidden="1"/>
    </dxf>
    <dxf>
      <protection hidden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4905375</xdr:colOff>
      <xdr:row>0</xdr:row>
      <xdr:rowOff>76200</xdr:rowOff>
    </xdr:from>
    <xdr:to>
      <xdr:col>2</xdr:col>
      <xdr:colOff>11430</xdr:colOff>
      <xdr:row>0</xdr:row>
      <xdr:rowOff>161925</xdr:rowOff>
    </xdr:to>
    <xdr:pic>
      <xdr:nvPicPr>
        <xdr:cNvPr id="2" name="LogoVoorvel">
          <a:extLst>
            <a:ext uri="{FF2B5EF4-FFF2-40B4-BE49-F238E27FC236}">
              <a16:creationId xmlns:a16="http://schemas.microsoft.com/office/drawing/2014/main" id="{2F18558C-3506-4633-827F-C7A0B0415DB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0175" y="76200"/>
          <a:ext cx="8255" cy="85725"/>
        </a:xfrm>
        <a:prstGeom prst="rect">
          <a:avLst/>
        </a:prstGeom>
      </xdr:spPr>
    </xdr:pic>
    <xdr:clientData/>
  </xdr:twoCellAnchor>
  <xdr:twoCellAnchor>
    <xdr:from>
      <xdr:col>1</xdr:col>
      <xdr:colOff>47625</xdr:colOff>
      <xdr:row>1</xdr:row>
      <xdr:rowOff>180976</xdr:rowOff>
    </xdr:from>
    <xdr:to>
      <xdr:col>11</xdr:col>
      <xdr:colOff>438150</xdr:colOff>
      <xdr:row>9</xdr:row>
      <xdr:rowOff>542925</xdr:rowOff>
    </xdr:to>
    <xdr:sp macro="" textlink="">
      <xdr:nvSpPr>
        <xdr:cNvPr id="5" name="Tekstvak 2">
          <a:extLst>
            <a:ext uri="{FF2B5EF4-FFF2-40B4-BE49-F238E27FC236}">
              <a16:creationId xmlns:a16="http://schemas.microsoft.com/office/drawing/2014/main" id="{6B5DC858-40BB-4333-B211-206D29A2F755}"/>
            </a:ext>
            <a:ext uri="{147F2762-F138-4A5C-976F-8EAC2B608ADB}">
              <a16:predDERef xmlns:a16="http://schemas.microsoft.com/office/drawing/2014/main" pred="{2F18558C-3506-4633-827F-C7A0B0415DBC}"/>
            </a:ext>
          </a:extLst>
        </xdr:cNvPr>
        <xdr:cNvSpPr txBox="1"/>
      </xdr:nvSpPr>
      <xdr:spPr>
        <a:xfrm>
          <a:off x="228600" y="419101"/>
          <a:ext cx="10915650" cy="1885949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10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Invuleisen &amp; instructies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- Inschrijver vult in dit tabblad ALLEEN de groene cellen in (ondertekening). De overige cellen wordt automatisch gevuld vanuit tabblad twee.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- Inschrijver dient in tabblad twee de uurtarieven per functie in te vullen en per product het aantal uren te specificeren.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- Schatting frequentie is een indicatie. Hier kunnen geen rechten aan worden ontleend.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- Invulfouten zijn voor rekening van Inschrijver.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- </a:t>
          </a:r>
          <a:r>
            <a:rPr lang="nl-NL" sz="1000" b="0" i="0" baseline="0">
              <a:effectLst/>
              <a:latin typeface="+mn-lt"/>
              <a:ea typeface="+mn-ea"/>
              <a:cs typeface="+mn-cs"/>
            </a:rPr>
            <a:t>De prijs die Inschrijver invult betreft een all-in prijs in EURO en exclusief btw. </a:t>
          </a:r>
          <a:r>
            <a:rPr lang="nl-NL" sz="1000" b="0" i="0">
              <a:effectLst/>
              <a:latin typeface="+mn-lt"/>
              <a:ea typeface="+mn-ea"/>
              <a:cs typeface="+mn-cs"/>
            </a:rPr>
            <a:t>In deze prijzen zijn alle kosten inbegrepen, waaronder reis- en verblijfkosten, administratieve, en secretariaatskosten en overhead, winst, belastingen, (sociale) premies, alsmede alle overige kosten die aan de uitvoering van de Raamovereenkomst zijn verbonden. Reistijd wordt niet vergoed. De Vrije</a:t>
          </a:r>
          <a:r>
            <a:rPr lang="nl-NL" sz="1000" b="0" i="0" baseline="0">
              <a:effectLst/>
              <a:latin typeface="+mn-lt"/>
              <a:ea typeface="+mn-ea"/>
              <a:cs typeface="+mn-cs"/>
            </a:rPr>
            <a:t> Universiteit Amsterdam</a:t>
          </a:r>
          <a:r>
            <a:rPr lang="nl-NL" sz="1000" b="0" i="0">
              <a:effectLst/>
              <a:latin typeface="+mn-lt"/>
              <a:ea typeface="+mn-ea"/>
              <a:cs typeface="+mn-cs"/>
            </a:rPr>
            <a:t> accepteert geen aanvullende kosten, zonder dat daarvoor vooraf schriftelijke goedkeuring is gegeven door een daartoe bevoegd persoon.</a:t>
          </a:r>
          <a:r>
            <a:rPr lang="nl-NL" sz="1000" b="0" i="0" baseline="0">
              <a:effectLst/>
              <a:latin typeface="+mn-lt"/>
              <a:ea typeface="+mn-ea"/>
              <a:cs typeface="+mn-cs"/>
            </a:rPr>
            <a:t> Dit dient in de beginfase van de audit afgestemd te worden.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000" b="0" i="0" baseline="0">
              <a:effectLst/>
              <a:latin typeface="+mn-lt"/>
              <a:ea typeface="+mn-ea"/>
              <a:cs typeface="+mn-cs"/>
            </a:rPr>
            <a:t>- In tabblad 3 heeft Opdrachtgever een overzicht opgenomen van de te verwachten projecten voor de contractperiode. Hier kunnen geen rechten aan worden ontleend. Overzicht kan wijzigen.</a:t>
          </a:r>
          <a:endParaRPr lang="nl-NL" sz="10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nl-N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nl-N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 editAs="oneCell">
    <xdr:from>
      <xdr:col>9</xdr:col>
      <xdr:colOff>609600</xdr:colOff>
      <xdr:row>0</xdr:row>
      <xdr:rowOff>28576</xdr:rowOff>
    </xdr:from>
    <xdr:to>
      <xdr:col>10</xdr:col>
      <xdr:colOff>819150</xdr:colOff>
      <xdr:row>1</xdr:row>
      <xdr:rowOff>161568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892C7262-54B3-4BF0-AEFE-7FF3766116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7962900" y="28576"/>
          <a:ext cx="1476375" cy="3711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2</xdr:row>
      <xdr:rowOff>82551</xdr:rowOff>
    </xdr:from>
    <xdr:to>
      <xdr:col>5</xdr:col>
      <xdr:colOff>0</xdr:colOff>
      <xdr:row>8</xdr:row>
      <xdr:rowOff>47625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6790E063-00DB-417A-8410-ADD4AF24F0E2}"/>
            </a:ext>
          </a:extLst>
        </xdr:cNvPr>
        <xdr:cNvSpPr txBox="1"/>
      </xdr:nvSpPr>
      <xdr:spPr>
        <a:xfrm>
          <a:off x="1" y="501651"/>
          <a:ext cx="6219824" cy="1050924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tx1"/>
          </a:solidFill>
        </a:ln>
        <a:effectLst/>
      </xdr:spPr>
      <xdr:txBody>
        <a:bodyPr vert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100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Invuleisen en invulinstructies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1000" b="0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+mn-lt"/>
              <a:ea typeface="+mn-ea"/>
              <a:cs typeface="+mn-cs"/>
            </a:rPr>
            <a:t>- Inschrijver vult in dit tabblad ALLEEN de groene cellen. De uurtarieven gelden voor de berekening van de vaste prijs per product en zullen worden gehanteerd voor maatwerk-, advies- en meerwerkopdrachten.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1000" b="0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- Door het invullen van van het aantal uren per product geeft u een uitleg hoe u tot de vaste prijs per product bent gekomen.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nl-NL" sz="1000" b="0" i="0" u="none" strike="noStrike" kern="0" cap="none" spc="0" normalizeH="0" baseline="0" noProof="0">
              <a:ln>
                <a:noFill/>
              </a:ln>
              <a:solidFill>
                <a:schemeClr val="tx1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- Invulfouten zijn voor rekening van Inschrijver.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nl-NL" sz="10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nl-N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 editAs="oneCell">
    <xdr:from>
      <xdr:col>4</xdr:col>
      <xdr:colOff>301626</xdr:colOff>
      <xdr:row>0</xdr:row>
      <xdr:rowOff>47626</xdr:rowOff>
    </xdr:from>
    <xdr:to>
      <xdr:col>5</xdr:col>
      <xdr:colOff>551180</xdr:colOff>
      <xdr:row>1</xdr:row>
      <xdr:rowOff>132319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3D91099A-1572-4598-84C1-27F325C8DC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835526" y="47626"/>
          <a:ext cx="1352549" cy="322818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xcel Services" refreshedDate="45446.472265972225" createdVersion="8" refreshedVersion="8" minRefreshableVersion="3" recordCount="56" xr:uid="{A23F4AE0-A62D-459E-843C-B1BA3787D084}">
  <cacheSource type="worksheet">
    <worksheetSource ref="A1:M57" sheet="Overzicht projecten 14M periode"/>
  </cacheSource>
  <cacheFields count="13">
    <cacheField name="Project" numFmtId="0">
      <sharedItems containsBlank="1"/>
    </cacheField>
    <cacheField name="Project naam" numFmtId="0">
      <sharedItems containsBlank="1"/>
    </cacheField>
    <cacheField name="Eind project" numFmtId="0">
      <sharedItems containsNonDate="0" containsDate="1" containsString="0" containsBlank="1" minDate="2024-09-30T00:00:00" maxDate="2025-11-01T00:00:00"/>
    </cacheField>
    <cacheField name="Subsidiegever" numFmtId="0">
      <sharedItems containsBlank="1" count="18">
        <s v="Europese Commissie (EC/EU)"/>
        <s v="NUFFIC"/>
        <m/>
        <s v="Rijksdienst voor Ondernemend Nederland (RVO)"/>
        <s v="Koninklijke Academie van Wetenschappen (KNAW)"/>
        <s v="NWO - Algemeen"/>
        <s v="Stichting Gieses-Strijbis Fonds"/>
        <s v="Ministerie van Justitie en Veiligheid"/>
        <s v="Ministerie van Volksgezondheid Welzijn en Sport (VWS)"/>
        <s v="Instituut GAK"/>
        <s v="Ministerie van Economische Zaken en Klimaat"/>
        <s v="Ministerie van Landbouw, Natuur en Voedselkwaliteit"/>
        <s v="Gemeente Amsterdam"/>
        <s v="Stichting PICA"/>
        <s v="Amsterdam UMC (locatie VUMC)"/>
        <s v="Stichting Life Science Health - TKI"/>
        <s v="Interreg"/>
        <s v="NWO - ZonMw" u="1"/>
      </sharedItems>
    </cacheField>
    <cacheField name="Subsidieregeling" numFmtId="0">
      <sharedItems containsBlank="1"/>
    </cacheField>
    <cacheField name="Product" numFmtId="0">
      <sharedItems containsBlank="1" count="5">
        <s v="RFB"/>
        <s v="RFBc + CV"/>
        <m/>
        <s v="CV"/>
        <s v="beide" u="1"/>
      </sharedItems>
    </cacheField>
    <cacheField name="Subsidie bedrag" numFmtId="0">
      <sharedItems containsString="0" containsBlank="1" containsNumber="1" minValue="20000" maxValue="2378412"/>
    </cacheField>
    <cacheField name="0 -100000 " numFmtId="3">
      <sharedItems containsString="0" containsBlank="1" containsNumber="1" containsInteger="1" minValue="0" maxValue="1"/>
    </cacheField>
    <cacheField name="100000 - 500000" numFmtId="3">
      <sharedItems containsString="0" containsBlank="1" containsNumber="1" containsInteger="1" minValue="0" maxValue="1"/>
    </cacheField>
    <cacheField name="500000 - 1000000" numFmtId="3">
      <sharedItems containsString="0" containsBlank="1" containsNumber="1" containsInteger="1" minValue="0" maxValue="1"/>
    </cacheField>
    <cacheField name="1000000 -1500000" numFmtId="3">
      <sharedItems containsString="0" containsBlank="1" containsNumber="1" containsInteger="1" minValue="0" maxValue="1"/>
    </cacheField>
    <cacheField name="1500000 - 2000000" numFmtId="3">
      <sharedItems containsString="0" containsBlank="1" containsNumber="1" containsInteger="1" minValue="0" maxValue="1"/>
    </cacheField>
    <cacheField name="&gt; 2000000" numFmtId="3">
      <sharedItems containsString="0" containsBlank="1" containsNumber="1" containsInteg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6">
  <r>
    <s v="R/010570"/>
    <s v="EU H2020 CITIES2030 Mark Koetse"/>
    <d v="2024-09-30T00:00:00"/>
    <x v="0"/>
    <s v="EU - H2020: Algemeen"/>
    <x v="0"/>
    <n v="422875"/>
    <n v="0"/>
    <n v="1"/>
    <n v="0"/>
    <n v="0"/>
    <n v="0"/>
    <n v="0"/>
  </r>
  <r>
    <s v="R/003644"/>
    <s v="SPADE Niche KEN 284"/>
    <d v="2024-12-31T00:00:00"/>
    <x v="1"/>
    <s v="NUFFIC - Algemeen"/>
    <x v="1"/>
    <n v="1780622"/>
    <n v="0"/>
    <n v="0"/>
    <n v="0"/>
    <n v="0"/>
    <n v="1"/>
    <n v="0"/>
  </r>
  <r>
    <s v="R/002026"/>
    <s v="ERC Consolidator M.Bartels WELL-BEING --"/>
    <d v="2024-09-30T00:00:00"/>
    <x v="0"/>
    <s v="EU - H2020: ERC Consolidator Grant"/>
    <x v="0"/>
    <n v="1999722"/>
    <n v="0"/>
    <n v="0"/>
    <n v="0"/>
    <n v="0"/>
    <n v="1"/>
    <n v="0"/>
  </r>
  <r>
    <m/>
    <m/>
    <m/>
    <x v="2"/>
    <m/>
    <x v="2"/>
    <m/>
    <m/>
    <m/>
    <m/>
    <m/>
    <m/>
    <m/>
  </r>
  <r>
    <s v="R/010828"/>
    <s v="EU-COST-OPION - Atteveldt"/>
    <d v="2024-10-31T00:00:00"/>
    <x v="0"/>
    <s v="Algemene voorwaarden - Bedrijfsleven, commerciële partijen"/>
    <x v="0"/>
    <n v="47415.67"/>
    <n v="1"/>
    <n v="0"/>
    <n v="0"/>
    <n v="0"/>
    <n v="0"/>
    <n v="0"/>
  </r>
  <r>
    <s v="R/004173"/>
    <s v="Elsevier Lab - Harmelen"/>
    <d v="2025-03-31T00:00:00"/>
    <x v="3"/>
    <s v="Algemene voorwaarden - Bedrijfsleven, commerciële partijen"/>
    <x v="3"/>
    <n v="1323079"/>
    <n v="0"/>
    <n v="0"/>
    <n v="0"/>
    <n v="1"/>
    <n v="0"/>
    <n v="0"/>
  </r>
  <r>
    <s v="R/004713"/>
    <s v="CAPITALISE - Croce"/>
    <d v="2024-11-30T00:00:00"/>
    <x v="0"/>
    <s v="EU - H2020: Research and Innovations Actions (RIA)"/>
    <x v="0"/>
    <n v="424337.4"/>
    <n v="0"/>
    <n v="1"/>
    <n v="0"/>
    <n v="0"/>
    <n v="0"/>
    <n v="0"/>
  </r>
  <r>
    <s v="R/003647"/>
    <s v="NICHE/GLR/264 Environment"/>
    <d v="2024-12-31T00:00:00"/>
    <x v="1"/>
    <s v="NUFFIC - Algemeen"/>
    <x v="1"/>
    <n v="1283074"/>
    <n v="0"/>
    <n v="0"/>
    <n v="0"/>
    <n v="1"/>
    <n v="0"/>
    <n v="0"/>
  </r>
  <r>
    <s v="R/003770"/>
    <s v="EU H2020 - ATHENA."/>
    <d v="2024-12-31T00:00:00"/>
    <x v="0"/>
    <s v="EU - H2020: Algemeen"/>
    <x v="0"/>
    <n v="698130"/>
    <n v="0"/>
    <n v="0"/>
    <n v="1"/>
    <n v="0"/>
    <n v="0"/>
    <n v="0"/>
  </r>
  <r>
    <m/>
    <m/>
    <m/>
    <x v="2"/>
    <m/>
    <x v="2"/>
    <m/>
    <m/>
    <m/>
    <m/>
    <m/>
    <m/>
    <m/>
  </r>
  <r>
    <s v="R/000887"/>
    <s v="KNAW prijs akademiehoogleraar"/>
    <d v="2025-08-31T00:00:00"/>
    <x v="4"/>
    <s v="NWO - Algemene subsdiebepalingen"/>
    <x v="3"/>
    <n v="975000"/>
    <n v="0"/>
    <n v="0"/>
    <n v="1"/>
    <n v="0"/>
    <n v="0"/>
    <n v="0"/>
  </r>
  <r>
    <s v="R/005137"/>
    <s v="SSH Research - Dr. MA Tanis"/>
    <d v="2024-12-31T00:00:00"/>
    <x v="5"/>
    <s v="NWO - Algemene subsdiebepalingen"/>
    <x v="3"/>
    <n v="956936.4"/>
    <n v="0"/>
    <n v="0"/>
    <n v="1"/>
    <n v="0"/>
    <n v="0"/>
    <n v="0"/>
  </r>
  <r>
    <s v="R/003640"/>
    <s v="NWO CHIPP UnMatChED"/>
    <d v="2024-12-31T00:00:00"/>
    <x v="5"/>
    <s v="NWO - Innovatiefonds Chemie - ENW"/>
    <x v="3"/>
    <n v="801521"/>
    <n v="0"/>
    <n v="0"/>
    <n v="1"/>
    <n v="0"/>
    <n v="0"/>
    <n v="0"/>
  </r>
  <r>
    <s v="R/004517"/>
    <s v="ODISSEI - FEW - Ossenbruggen"/>
    <d v="2024-12-31T00:00:00"/>
    <x v="5"/>
    <s v="NWO - Nationale Roadmap"/>
    <x v="3"/>
    <n v="720000"/>
    <n v="0"/>
    <n v="0"/>
    <n v="1"/>
    <n v="0"/>
    <n v="0"/>
    <n v="0"/>
  </r>
  <r>
    <s v="R/010159"/>
    <s v="Gieskes-Strijbis LS Dementiezorg Canoy"/>
    <d v="2025-10-31T00:00:00"/>
    <x v="6"/>
    <s v="Algemene voorwaarden - Charitatieve instellingen (bijv. collectebusfondsen), Non-profit Stichtingen,"/>
    <x v="3"/>
    <n v="660000"/>
    <n v="0"/>
    <n v="0"/>
    <n v="1"/>
    <n v="0"/>
    <n v="0"/>
    <n v="0"/>
  </r>
  <r>
    <s v="R/004022"/>
    <s v="EU - ERC EXTREME Beliefs R Peels"/>
    <d v="2024-12-31T00:00:00"/>
    <x v="0"/>
    <s v="EU - H2020: ERC Starting Grant"/>
    <x v="0"/>
    <n v="1568875"/>
    <n v="0"/>
    <n v="0"/>
    <n v="0"/>
    <n v="0"/>
    <n v="1"/>
    <n v="0"/>
  </r>
  <r>
    <s v="R/011188"/>
    <s v="Geven in Nederland 2024"/>
    <d v="2024-12-31T00:00:00"/>
    <x v="7"/>
    <s v="Algemene voorwaarden - Rijksoverheid (ministeries, kaderwet), buitenlandse overheden"/>
    <x v="3"/>
    <n v="579463"/>
    <n v="0"/>
    <n v="0"/>
    <n v="1"/>
    <n v="0"/>
    <n v="0"/>
    <n v="0"/>
  </r>
  <r>
    <s v="R/010110"/>
    <s v="LASA 2021-2024"/>
    <d v="2024-12-31T00:00:00"/>
    <x v="8"/>
    <s v="Algemene voorwaarden - Rijksoverheid (ministeries, kaderwet), buitenlandse overheden"/>
    <x v="3"/>
    <n v="513543"/>
    <n v="0"/>
    <n v="0"/>
    <n v="1"/>
    <n v="0"/>
    <n v="0"/>
    <n v="0"/>
  </r>
  <r>
    <s v="R/010518"/>
    <s v="(R/005822) - Inst. GAK - Soc. zekerheid"/>
    <d v="2025-02-28T00:00:00"/>
    <x v="9"/>
    <s v="Algemene voorwaarden - Charitatieve instellingen (bijv. collectebusfondsen), Non-profit Stichtingen,"/>
    <x v="3"/>
    <n v="405278"/>
    <n v="0"/>
    <n v="1"/>
    <n v="0"/>
    <n v="0"/>
    <n v="0"/>
    <n v="0"/>
  </r>
  <r>
    <m/>
    <m/>
    <m/>
    <x v="2"/>
    <m/>
    <x v="2"/>
    <m/>
    <m/>
    <m/>
    <m/>
    <m/>
    <m/>
    <m/>
  </r>
  <r>
    <s v="R/005698"/>
    <s v="EU HAPPY Bhutan - Esther den Hartog"/>
    <d v="2025-01-15T00:00:00"/>
    <x v="0"/>
    <s v="EU - Erasmus+"/>
    <x v="0"/>
    <n v="180293"/>
    <n v="0"/>
    <n v="1"/>
    <n v="0"/>
    <n v="0"/>
    <n v="0"/>
    <n v="0"/>
  </r>
  <r>
    <s v="R/011336"/>
    <s v="EU HE EMIL-1 - CAPARE - Roerdink"/>
    <d v="2025-01-31T00:00:00"/>
    <x v="0"/>
    <s v="EU - HE: Algemeen"/>
    <x v="0"/>
    <n v="499999"/>
    <n v="0"/>
    <n v="1"/>
    <n v="0"/>
    <n v="0"/>
    <n v="0"/>
    <n v="0"/>
  </r>
  <r>
    <s v="R/005113"/>
    <s v="H2020 DOWN2EARTH"/>
    <d v="2025-02-28T00:00:00"/>
    <x v="0"/>
    <s v="EU - H2020: Algemeen"/>
    <x v="0"/>
    <n v="676493"/>
    <n v="0"/>
    <n v="0"/>
    <n v="1"/>
    <n v="0"/>
    <n v="0"/>
    <n v="0"/>
  </r>
  <r>
    <s v="R/005246"/>
    <s v="H2020- Enlightenme SC1-BHC Meike Bartels"/>
    <d v="2025-02-28T00:00:00"/>
    <x v="0"/>
    <s v="EU - H2020: Algemeen"/>
    <x v="0"/>
    <n v="495638.75"/>
    <n v="0"/>
    <n v="1"/>
    <n v="0"/>
    <n v="0"/>
    <n v="0"/>
    <n v="0"/>
  </r>
  <r>
    <s v="R/004673"/>
    <s v="TKI groen voor Zorg J Maas"/>
    <d v="2025-05-31T00:00:00"/>
    <x v="10"/>
    <s v="RVO - Topconsortia voor Kennis en Innovatie (TKI) - Tuinbouw en Uitgangsmaterialen"/>
    <x v="3"/>
    <n v="366000"/>
    <n v="0"/>
    <n v="1"/>
    <n v="0"/>
    <n v="0"/>
    <n v="0"/>
    <n v="0"/>
  </r>
  <r>
    <s v="R/010169"/>
    <s v="EU Optivist H2020 MC ITN - Mann"/>
    <d v="2025-02-28T00:00:00"/>
    <x v="0"/>
    <s v="EU - H2020: Marie Skłodowska-Curie actions (MCSA) - Innovative Training Networks (ITN)"/>
    <x v="0"/>
    <n v="213574.48"/>
    <n v="0"/>
    <n v="1"/>
    <n v="0"/>
    <n v="0"/>
    <n v="0"/>
    <n v="0"/>
  </r>
  <r>
    <s v="R/010852"/>
    <s v="RVO LETSGO - Lago"/>
    <d v="2025-10-03T00:00:00"/>
    <x v="3"/>
    <s v="Algemene voorwaarden - Rijksoverheid (ministeries, kaderwet), buitenlandse overheden"/>
    <x v="3"/>
    <n v="360333"/>
    <n v="0"/>
    <n v="1"/>
    <n v="0"/>
    <n v="0"/>
    <n v="0"/>
    <n v="0"/>
  </r>
  <r>
    <m/>
    <m/>
    <m/>
    <x v="2"/>
    <m/>
    <x v="2"/>
    <m/>
    <m/>
    <m/>
    <m/>
    <m/>
    <m/>
    <m/>
  </r>
  <r>
    <s v="R/005309"/>
    <s v="H2020 POLYRISK - Dr. HA Leslie"/>
    <d v="2025-03-31T00:00:00"/>
    <x v="0"/>
    <s v="EU - H2020: Algemeen"/>
    <x v="0"/>
    <n v="788443.75"/>
    <n v="0"/>
    <n v="0"/>
    <n v="1"/>
    <n v="0"/>
    <n v="0"/>
    <n v="0"/>
  </r>
  <r>
    <s v="R/005465"/>
    <s v="MUHAI - Harmelen"/>
    <d v="2025-03-31T00:00:00"/>
    <x v="0"/>
    <s v="EU - H2020: Research and Innovations Actions (RIA)"/>
    <x v="0"/>
    <n v="782500"/>
    <n v="0"/>
    <n v="0"/>
    <n v="1"/>
    <n v="0"/>
    <n v="0"/>
    <n v="0"/>
  </r>
  <r>
    <s v="R/010042"/>
    <s v="ERA NET Urban FOSC P. Verburg"/>
    <d v="2024-10-31T00:00:00"/>
    <x v="11"/>
    <s v="Algemene voorwaarden - Rijksoverheid (ministeries, kaderwet), buitenlandse overheden"/>
    <x v="3"/>
    <n v="300000"/>
    <n v="0"/>
    <n v="1"/>
    <n v="0"/>
    <n v="0"/>
    <n v="0"/>
    <n v="0"/>
  </r>
  <r>
    <s v="R/010506"/>
    <s v="D-H2020-SFS-2018-2020 Papillons  5252"/>
    <d v="2025-05-31T00:00:00"/>
    <x v="0"/>
    <s v="EU - H2020: Research and Innovations Actions (RIA)"/>
    <x v="0"/>
    <n v="605585"/>
    <n v="0"/>
    <n v="0"/>
    <n v="1"/>
    <n v="0"/>
    <n v="0"/>
    <n v="0"/>
  </r>
  <r>
    <s v="R/005201"/>
    <s v="EU H2020 Realment Posthuma"/>
    <d v="2025-05-31T00:00:00"/>
    <x v="0"/>
    <s v="EU - H2020: Algemeen"/>
    <x v="0"/>
    <n v="424942.5"/>
    <n v="0"/>
    <n v="1"/>
    <n v="0"/>
    <n v="0"/>
    <n v="0"/>
    <n v="0"/>
  </r>
  <r>
    <m/>
    <m/>
    <m/>
    <x v="2"/>
    <m/>
    <x v="2"/>
    <m/>
    <m/>
    <m/>
    <m/>
    <m/>
    <m/>
    <m/>
  </r>
  <r>
    <m/>
    <m/>
    <m/>
    <x v="2"/>
    <m/>
    <x v="2"/>
    <m/>
    <m/>
    <m/>
    <m/>
    <m/>
    <m/>
    <m/>
  </r>
  <r>
    <s v="R/010064"/>
    <s v="ERA NET COfund SALAD Pattberg"/>
    <d v="2025-02-28T00:00:00"/>
    <x v="11"/>
    <s v="ERA-NET-Cofund on Food Systems and Climate (FOSC)"/>
    <x v="3"/>
    <n v="209905"/>
    <n v="0"/>
    <n v="1"/>
    <n v="0"/>
    <n v="0"/>
    <n v="0"/>
    <n v="0"/>
  </r>
  <r>
    <s v="R/010290"/>
    <s v="Gemeente Amsterdam LS Jessica Roitman"/>
    <d v="2024-12-31T00:00:00"/>
    <x v="12"/>
    <s v="Algemene voorwaarden - Charitatieve instellingen (bijv. collectebusfondsen), Non-profit Stichtingen,"/>
    <x v="3"/>
    <n v="204031.64"/>
    <n v="0"/>
    <n v="1"/>
    <n v="0"/>
    <n v="0"/>
    <n v="0"/>
    <n v="0"/>
  </r>
  <r>
    <s v="R/003130"/>
    <s v="H2020 ERC-2018-STG - WEIRD WITNESSES"/>
    <d v="2025-07-31T00:00:00"/>
    <x v="0"/>
    <s v="EU - H2020: ERC Starting Grant"/>
    <x v="0"/>
    <n v="1496770"/>
    <n v="0"/>
    <n v="0"/>
    <n v="0"/>
    <n v="1"/>
    <n v="0"/>
    <n v="0"/>
  </r>
  <r>
    <m/>
    <m/>
    <m/>
    <x v="2"/>
    <m/>
    <x v="2"/>
    <m/>
    <m/>
    <m/>
    <m/>
    <m/>
    <m/>
    <m/>
  </r>
  <r>
    <s v="R/004005"/>
    <s v="H2020 ERC Posthuma GWAS2FUNC"/>
    <d v="2025-08-31T00:00:00"/>
    <x v="0"/>
    <s v="EU - H2020: ERC Advanced Grant"/>
    <x v="0"/>
    <n v="2378412"/>
    <n v="0"/>
    <n v="0"/>
    <n v="0"/>
    <n v="0"/>
    <n v="0"/>
    <n v="1"/>
  </r>
  <r>
    <s v="R/010484"/>
    <s v="ERC Consolidator - PUBLICGOOD - Balliet"/>
    <d v="2025-08-31T00:00:00"/>
    <x v="0"/>
    <s v="EU - H2020: ERC Consolidator Grant"/>
    <x v="0"/>
    <n v="2000000"/>
    <n v="0"/>
    <n v="0"/>
    <n v="0"/>
    <n v="0"/>
    <n v="0"/>
    <n v="0"/>
  </r>
  <r>
    <s v="R/003967"/>
    <s v="ERC StG - MEMTICIPATION - Ede"/>
    <d v="2025-08-31T00:00:00"/>
    <x v="0"/>
    <s v="EU - H2020: ERC Starting Grant"/>
    <x v="0"/>
    <n v="1499746"/>
    <n v="0"/>
    <n v="0"/>
    <n v="0"/>
    <n v="1"/>
    <n v="0"/>
    <n v="0"/>
  </r>
  <r>
    <s v="R/004072"/>
    <s v="EU H2020 ERC OUTOFPAPUA  Schapper"/>
    <d v="2025-08-31T00:00:00"/>
    <x v="0"/>
    <s v="EU - H2020: ERC Starting Grant"/>
    <x v="0"/>
    <n v="1499684"/>
    <n v="0"/>
    <n v="0"/>
    <n v="0"/>
    <n v="1"/>
    <n v="0"/>
    <n v="0"/>
  </r>
  <r>
    <s v="R/012674"/>
    <s v="PICA - Oldenhof.."/>
    <d v="2025-06-30T00:00:00"/>
    <x v="13"/>
    <s v="Algemene voorwaarden - Charitatieve instellingen (bijv. collectebusfondsen), Non-profit Stichtingen,"/>
    <x v="3"/>
    <n v="175967"/>
    <n v="0"/>
    <n v="1"/>
    <n v="0"/>
    <n v="0"/>
    <n v="0"/>
    <n v="0"/>
  </r>
  <r>
    <s v="R/005834"/>
    <s v="EU H2020 CoCliCo Koks"/>
    <d v="2025-08-31T00:00:00"/>
    <x v="0"/>
    <s v="EU - H2020: Algemeen"/>
    <x v="0"/>
    <n v="451250"/>
    <n v="0"/>
    <n v="1"/>
    <n v="0"/>
    <n v="0"/>
    <n v="0"/>
    <n v="0"/>
  </r>
  <r>
    <s v="R/010822"/>
    <s v="UAMC TKI Extracellular  Toonen"/>
    <d v="2025-09-30T00:00:00"/>
    <x v="14"/>
    <s v="RVO - Topconsortia voor Kennis en Innovatie (TKI) - Life Sciences en Health"/>
    <x v="3"/>
    <n v="170000"/>
    <n v="0"/>
    <n v="1"/>
    <n v="0"/>
    <n v="0"/>
    <n v="0"/>
    <n v="0"/>
  </r>
  <r>
    <m/>
    <m/>
    <m/>
    <x v="2"/>
    <m/>
    <x v="2"/>
    <m/>
    <m/>
    <m/>
    <m/>
    <m/>
    <m/>
    <m/>
  </r>
  <r>
    <s v="R/010354"/>
    <s v="HH - TKI -  Abeln"/>
    <d v="2024-09-30T00:00:00"/>
    <x v="15"/>
    <s v="Algemene voorwaarden - Rijksoverheid (ministeries, kaderwet), buitenlandse overheden"/>
    <x v="3"/>
    <n v="138975"/>
    <n v="0"/>
    <n v="1"/>
    <n v="0"/>
    <n v="0"/>
    <n v="0"/>
    <n v="0"/>
  </r>
  <r>
    <s v="R/010054"/>
    <s v="MYRIAD H2020 P. Ward"/>
    <d v="2025-10-31T00:00:00"/>
    <x v="0"/>
    <s v="EU - H2020: Algemeen"/>
    <x v="0"/>
    <n v="947218.75"/>
    <n v="0"/>
    <n v="0"/>
    <n v="1"/>
    <n v="0"/>
    <n v="0"/>
    <n v="0"/>
  </r>
  <r>
    <s v="R/010190"/>
    <s v="H2020 PANORAMIX Lamoree"/>
    <d v="2025-10-31T00:00:00"/>
    <x v="0"/>
    <s v="EU - H2020: Algemeen"/>
    <x v="0"/>
    <n v="721872.5"/>
    <n v="0"/>
    <n v="0"/>
    <n v="1"/>
    <n v="0"/>
    <n v="0"/>
    <n v="0"/>
  </r>
  <r>
    <s v="R/010146"/>
    <s v="VWS _LASA FALW 2021-2024"/>
    <d v="2024-12-31T00:00:00"/>
    <x v="8"/>
    <s v="Algemene voorwaarden - Rijksoverheid (ministeries, kaderwet), buitenlandse overheden"/>
    <x v="3"/>
    <n v="53000"/>
    <n v="1"/>
    <n v="0"/>
    <n v="0"/>
    <n v="0"/>
    <n v="0"/>
    <n v="0"/>
  </r>
  <r>
    <s v="R/010094"/>
    <s v="EU H2020 Schaafsma I-Cisk"/>
    <d v="2025-10-31T00:00:00"/>
    <x v="0"/>
    <s v="EU - H2020: Algemeen"/>
    <x v="0"/>
    <n v="487812.5"/>
    <n v="0"/>
    <n v="1"/>
    <n v="0"/>
    <n v="0"/>
    <n v="0"/>
    <n v="0"/>
  </r>
  <r>
    <s v="R/005484"/>
    <s v="H2020-SFS-2020-2  HoliSoils S.Luyssa AEW"/>
    <d v="2025-10-31T00:00:00"/>
    <x v="0"/>
    <s v="EU - H2020: Research and Innovations Actions (RIA)"/>
    <x v="0"/>
    <n v="398035"/>
    <n v="0"/>
    <n v="1"/>
    <n v="0"/>
    <n v="0"/>
    <n v="0"/>
    <n v="0"/>
  </r>
  <r>
    <s v="R/010878"/>
    <s v="H2020-SFS-2020-2. HoliSoils K.Naudts AAW"/>
    <d v="2025-10-31T00:00:00"/>
    <x v="0"/>
    <s v="EU - H2020: Research and Innovations Actions (RIA)"/>
    <x v="0"/>
    <n v="279965"/>
    <n v="0"/>
    <n v="1"/>
    <n v="0"/>
    <n v="0"/>
    <n v="0"/>
    <n v="0"/>
  </r>
  <r>
    <s v="R/010736"/>
    <s v="Interreg"/>
    <d v="2024-09-30T00:00:00"/>
    <x v="16"/>
    <s v="Interreg "/>
    <x v="0"/>
    <n v="20000"/>
    <n v="1"/>
    <n v="0"/>
    <n v="0"/>
    <n v="0"/>
    <n v="0"/>
    <n v="0"/>
  </r>
  <r>
    <s v="R/010736"/>
    <s v="Interreg"/>
    <d v="2025-09-30T00:00:00"/>
    <x v="16"/>
    <s v="Interreg"/>
    <x v="0"/>
    <n v="30000"/>
    <n v="1"/>
    <n v="0"/>
    <n v="0"/>
    <n v="0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C609E19-6476-494A-9861-51A28AEF0821}" name="PivotTable6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B62:H70" firstHeaderRow="0" firstDataRow="1" firstDataCol="1"/>
  <pivotFields count="13">
    <pivotField showAll="0"/>
    <pivotField showAll="0"/>
    <pivotField showAll="0"/>
    <pivotField axis="axisRow" showAll="0">
      <items count="19">
        <item x="14"/>
        <item x="0"/>
        <item x="12"/>
        <item x="9"/>
        <item x="4"/>
        <item x="10"/>
        <item x="7"/>
        <item x="11"/>
        <item x="8"/>
        <item x="1"/>
        <item x="5"/>
        <item m="1" x="17"/>
        <item x="3"/>
        <item x="6"/>
        <item x="15"/>
        <item x="13"/>
        <item x="16"/>
        <item x="2"/>
        <item t="default"/>
      </items>
    </pivotField>
    <pivotField showAll="0"/>
    <pivotField axis="axisRow" showAll="0">
      <items count="6">
        <item sd="0" m="1" x="4"/>
        <item sd="0" x="3"/>
        <item x="0"/>
        <item sd="0" x="1"/>
        <item x="2"/>
        <item t="default"/>
      </items>
    </pivotField>
    <pivotField showAll="0"/>
    <pivotField dataField="1" numFmtId="3" showAll="0"/>
    <pivotField dataField="1" numFmtId="3" showAll="0"/>
    <pivotField dataField="1" numFmtId="3" showAll="0"/>
    <pivotField dataField="1" numFmtId="3" showAll="0"/>
    <pivotField dataField="1" numFmtId="3" showAll="0"/>
    <pivotField dataField="1" numFmtId="3" showAll="0"/>
  </pivotFields>
  <rowFields count="2">
    <field x="5"/>
    <field x="3"/>
  </rowFields>
  <rowItems count="8">
    <i>
      <x v="1"/>
    </i>
    <i>
      <x v="2"/>
    </i>
    <i r="1">
      <x v="1"/>
    </i>
    <i r="1">
      <x v="16"/>
    </i>
    <i>
      <x v="3"/>
    </i>
    <i>
      <x v="4"/>
    </i>
    <i r="1">
      <x v="17"/>
    </i>
    <i t="grand"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dataFields count="6">
    <dataField name="Sum of 0 -100000 " fld="7" baseField="0" baseItem="0"/>
    <dataField name="Sum of 100000 - 500000" fld="8" baseField="0" baseItem="0"/>
    <dataField name="Sum of 500000 - 1000000" fld="9" baseField="0" baseItem="0"/>
    <dataField name="Sum of 1000000 -1500000" fld="10" baseField="0" baseItem="0"/>
    <dataField name="Sum of 1500000 - 2000000" fld="11" baseField="0" baseItem="0"/>
    <dataField name="Sum of &gt; 2000000" fld="12" baseField="0" baseItem="0"/>
  </dataFields>
  <formats count="8">
    <format dxfId="7">
      <pivotArea type="all" dataOnly="0" outline="0" fieldPosition="0"/>
    </format>
    <format dxfId="6">
      <pivotArea outline="0" collapsedLevelsAreSubtotals="1" fieldPosition="0"/>
    </format>
    <format dxfId="5">
      <pivotArea field="5" type="button" dataOnly="0" labelOnly="1" outline="0" axis="axisRow" fieldPosition="0"/>
    </format>
    <format dxfId="4">
      <pivotArea dataOnly="0" labelOnly="1" fieldPosition="0">
        <references count="1">
          <reference field="5" count="0"/>
        </references>
      </pivotArea>
    </format>
    <format dxfId="3">
      <pivotArea dataOnly="0" labelOnly="1" grandRow="1" outline="0" fieldPosition="0"/>
    </format>
    <format dxfId="2">
      <pivotArea dataOnly="0" labelOnly="1" fieldPosition="0">
        <references count="2">
          <reference field="3" count="2">
            <x v="1"/>
            <x v="16"/>
          </reference>
          <reference field="5" count="1" selected="0">
            <x v="2"/>
          </reference>
        </references>
      </pivotArea>
    </format>
    <format dxfId="1">
      <pivotArea dataOnly="0" labelOnly="1" fieldPosition="0">
        <references count="2">
          <reference field="3" count="1">
            <x v="17"/>
          </reference>
          <reference field="5" count="1" selected="0">
            <x v="4"/>
          </reference>
        </references>
      </pivotArea>
    </format>
    <format dxfId="0">
      <pivotArea dataOnly="0" labelOnly="1" outline="0" fieldPosition="0">
        <references count="1">
          <reference field="4294967294" count="6">
            <x v="0"/>
            <x v="1"/>
            <x v="2"/>
            <x v="3"/>
            <x v="4"/>
            <x v="5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8A685-0B42-42CC-BEF4-9DBDEBA4AE4A}">
  <sheetPr>
    <tabColor rgb="FF00B0F0"/>
  </sheetPr>
  <dimension ref="B1:K53"/>
  <sheetViews>
    <sheetView showGridLines="0" topLeftCell="A6" zoomScaleNormal="100" workbookViewId="0">
      <selection activeCell="I22" sqref="I22"/>
    </sheetView>
  </sheetViews>
  <sheetFormatPr defaultColWidth="8.85546875" defaultRowHeight="15"/>
  <cols>
    <col min="1" max="1" width="2.7109375" style="7" customWidth="1"/>
    <col min="2" max="2" width="38.28515625" style="7" customWidth="1"/>
    <col min="3" max="4" width="10.28515625" style="7" customWidth="1"/>
    <col min="5" max="5" width="10" style="7" customWidth="1"/>
    <col min="6" max="6" width="9.7109375" style="7" customWidth="1"/>
    <col min="7" max="7" width="11.28515625" style="7" customWidth="1"/>
    <col min="8" max="8" width="13.7109375" style="7" customWidth="1"/>
    <col min="9" max="9" width="20" style="7" customWidth="1"/>
    <col min="10" max="10" width="19" style="7" customWidth="1"/>
    <col min="11" max="11" width="15.28515625" style="7" customWidth="1"/>
    <col min="12" max="15" width="10.5703125" style="7" customWidth="1"/>
    <col min="16" max="17" width="8.85546875" style="7"/>
    <col min="18" max="18" width="18.5703125" style="7" bestFit="1" customWidth="1"/>
    <col min="19" max="23" width="11.5703125" style="7" customWidth="1"/>
    <col min="24" max="16384" width="8.85546875" style="7"/>
  </cols>
  <sheetData>
    <row r="1" spans="2:11" s="30" customFormat="1" ht="18.75">
      <c r="B1" s="26" t="s">
        <v>0</v>
      </c>
      <c r="C1" s="27"/>
      <c r="D1" s="27"/>
      <c r="E1" s="28"/>
      <c r="F1" s="29"/>
    </row>
    <row r="2" spans="2:11" s="30" customFormat="1">
      <c r="E2" s="28"/>
      <c r="F2" s="29"/>
    </row>
    <row r="3" spans="2:11" s="30" customFormat="1">
      <c r="B3" s="31"/>
      <c r="C3" s="31"/>
      <c r="D3" s="31"/>
      <c r="E3" s="31"/>
      <c r="F3" s="31"/>
      <c r="G3" s="31"/>
      <c r="H3" s="31"/>
    </row>
    <row r="4" spans="2:11" s="30" customFormat="1">
      <c r="B4" s="31"/>
      <c r="C4" s="31"/>
      <c r="D4" s="31"/>
      <c r="E4" s="31"/>
      <c r="F4" s="31"/>
      <c r="G4" s="31"/>
      <c r="H4" s="31"/>
    </row>
    <row r="5" spans="2:11" s="30" customFormat="1">
      <c r="B5" s="31"/>
      <c r="C5" s="31"/>
      <c r="D5" s="31"/>
      <c r="E5" s="31"/>
      <c r="F5" s="31"/>
      <c r="G5" s="31"/>
      <c r="H5" s="31"/>
    </row>
    <row r="6" spans="2:11" s="30" customFormat="1">
      <c r="B6" s="31"/>
      <c r="C6" s="31"/>
      <c r="D6" s="31"/>
      <c r="E6" s="31"/>
      <c r="F6" s="31"/>
      <c r="G6" s="31"/>
      <c r="H6" s="31"/>
    </row>
    <row r="7" spans="2:11" s="30" customFormat="1">
      <c r="B7" s="31"/>
      <c r="C7" s="31"/>
      <c r="D7" s="31"/>
      <c r="E7" s="31"/>
      <c r="F7" s="31"/>
      <c r="G7" s="31"/>
      <c r="H7" s="31"/>
    </row>
    <row r="8" spans="2:11" s="30" customFormat="1">
      <c r="B8" s="31"/>
      <c r="C8" s="31"/>
      <c r="D8" s="31"/>
      <c r="E8" s="31"/>
      <c r="F8" s="31"/>
      <c r="G8" s="31"/>
      <c r="H8" s="31"/>
    </row>
    <row r="9" spans="2:11" s="30" customFormat="1">
      <c r="B9" s="31"/>
      <c r="C9" s="31"/>
      <c r="D9" s="31"/>
      <c r="E9" s="31"/>
      <c r="F9" s="31"/>
      <c r="G9" s="31"/>
      <c r="H9" s="31"/>
    </row>
    <row r="10" spans="2:11" s="30" customFormat="1" ht="48.75" customHeight="1"/>
    <row r="11" spans="2:11" ht="21">
      <c r="B11" s="96" t="s">
        <v>1</v>
      </c>
      <c r="C11" s="97"/>
      <c r="D11" s="97"/>
      <c r="E11" s="97"/>
      <c r="F11" s="98"/>
      <c r="H11" s="104" t="s">
        <v>2</v>
      </c>
      <c r="I11" s="105"/>
      <c r="J11" s="105"/>
      <c r="K11" s="106"/>
    </row>
    <row r="12" spans="2:11" ht="18.75">
      <c r="B12" s="110" t="s">
        <v>3</v>
      </c>
      <c r="C12" s="99" t="s">
        <v>4</v>
      </c>
      <c r="D12" s="100"/>
      <c r="E12" s="100"/>
      <c r="F12" s="101"/>
      <c r="H12" s="102" t="s">
        <v>5</v>
      </c>
      <c r="I12" s="107"/>
      <c r="J12" s="108"/>
      <c r="K12" s="109"/>
    </row>
    <row r="13" spans="2:11" ht="15" customHeight="1">
      <c r="B13" s="103"/>
      <c r="C13" s="32" t="s">
        <v>6</v>
      </c>
      <c r="D13" s="32" t="s">
        <v>7</v>
      </c>
      <c r="E13" s="32" t="s">
        <v>8</v>
      </c>
      <c r="F13" s="53" t="s">
        <v>9</v>
      </c>
      <c r="H13" s="103"/>
      <c r="I13" s="53" t="s">
        <v>10</v>
      </c>
      <c r="J13" s="53" t="s">
        <v>11</v>
      </c>
      <c r="K13" s="53" t="s">
        <v>12</v>
      </c>
    </row>
    <row r="14" spans="2:11">
      <c r="B14" s="58" t="s">
        <v>13</v>
      </c>
      <c r="C14" s="79"/>
      <c r="D14" s="33">
        <f>'Specificatie van de tarieven'!E36</f>
        <v>0</v>
      </c>
      <c r="E14" s="33">
        <f>'Specificatie van de tarieven'!E46</f>
        <v>0</v>
      </c>
      <c r="F14" s="83">
        <f>'Specificatie van de tarieven'!E56</f>
        <v>0</v>
      </c>
      <c r="H14" s="54" t="s">
        <v>14</v>
      </c>
      <c r="I14" s="85">
        <f>'Specificatie van de tarieven'!E66</f>
        <v>0</v>
      </c>
      <c r="J14" s="78">
        <v>1</v>
      </c>
      <c r="K14" s="85">
        <f>I14*J14</f>
        <v>0</v>
      </c>
    </row>
    <row r="15" spans="2:11">
      <c r="B15" s="59" t="s">
        <v>15</v>
      </c>
      <c r="C15" s="80"/>
      <c r="D15" s="81"/>
      <c r="E15" s="18">
        <f>'Specificatie van de tarieven'!G46</f>
        <v>0</v>
      </c>
      <c r="F15" s="84">
        <f>'Specificatie van de tarieven'!G56</f>
        <v>0</v>
      </c>
      <c r="H15" s="55" t="s">
        <v>16</v>
      </c>
      <c r="I15" s="85">
        <f>'Specificatie van de tarieven'!G66</f>
        <v>0</v>
      </c>
      <c r="J15" s="78">
        <v>1</v>
      </c>
      <c r="K15" s="85">
        <f t="shared" ref="K15:K17" si="0">I15*J15</f>
        <v>0</v>
      </c>
    </row>
    <row r="16" spans="2:11">
      <c r="B16" s="60" t="s">
        <v>17</v>
      </c>
      <c r="C16" s="80"/>
      <c r="D16" s="81"/>
      <c r="E16" s="18">
        <f>'Specificatie van de tarieven'!I46</f>
        <v>0</v>
      </c>
      <c r="F16" s="84">
        <f>'Specificatie van de tarieven'!I56</f>
        <v>0</v>
      </c>
      <c r="H16" s="56" t="s">
        <v>18</v>
      </c>
      <c r="I16" s="85">
        <f>'Specificatie van de tarieven'!I66</f>
        <v>0</v>
      </c>
      <c r="J16" s="78">
        <v>1</v>
      </c>
      <c r="K16" s="85">
        <f t="shared" si="0"/>
        <v>0</v>
      </c>
    </row>
    <row r="17" spans="2:11">
      <c r="B17" s="60" t="s">
        <v>19</v>
      </c>
      <c r="C17" s="81"/>
      <c r="D17" s="81"/>
      <c r="E17" s="18">
        <f>'Specificatie van de tarieven'!K46</f>
        <v>0</v>
      </c>
      <c r="F17" s="84">
        <f>'Specificatie van de tarieven'!K56</f>
        <v>0</v>
      </c>
      <c r="H17" s="57" t="s">
        <v>20</v>
      </c>
      <c r="I17" s="85">
        <f>'Specificatie van de tarieven'!K66</f>
        <v>0</v>
      </c>
      <c r="J17" s="78">
        <v>1</v>
      </c>
      <c r="K17" s="85">
        <f t="shared" si="0"/>
        <v>0</v>
      </c>
    </row>
    <row r="18" spans="2:11">
      <c r="B18" s="61" t="s">
        <v>21</v>
      </c>
      <c r="C18" s="81"/>
      <c r="D18" s="81"/>
      <c r="E18" s="18">
        <f>'Specificatie van de tarieven'!M46</f>
        <v>0</v>
      </c>
      <c r="F18" s="84">
        <f>'Specificatie van de tarieven'!M56</f>
        <v>0</v>
      </c>
    </row>
    <row r="19" spans="2:11">
      <c r="B19" s="62" t="s">
        <v>22</v>
      </c>
      <c r="C19" s="63">
        <f>'Specificatie van de tarieven'!E26</f>
        <v>0</v>
      </c>
      <c r="D19" s="82"/>
      <c r="E19" s="63">
        <f>'Specificatie van de tarieven'!O46</f>
        <v>0</v>
      </c>
      <c r="F19" s="85">
        <f>'Specificatie van de tarieven'!O56</f>
        <v>0</v>
      </c>
    </row>
    <row r="20" spans="2:11">
      <c r="B20" s="34"/>
      <c r="C20" s="34"/>
      <c r="D20" s="34"/>
      <c r="E20" s="35"/>
      <c r="F20" s="34"/>
    </row>
    <row r="21" spans="2:11" ht="21">
      <c r="B21" s="96" t="s">
        <v>23</v>
      </c>
      <c r="C21" s="97"/>
      <c r="D21" s="97"/>
      <c r="E21" s="97"/>
      <c r="F21" s="98"/>
    </row>
    <row r="22" spans="2:11" ht="19.5" customHeight="1">
      <c r="B22" s="111" t="s">
        <v>3</v>
      </c>
      <c r="C22" s="99" t="s">
        <v>4</v>
      </c>
      <c r="D22" s="100"/>
      <c r="E22" s="100"/>
      <c r="F22" s="101"/>
    </row>
    <row r="23" spans="2:11">
      <c r="B23" s="111"/>
      <c r="C23" s="32" t="s">
        <v>6</v>
      </c>
      <c r="D23" s="32" t="s">
        <v>7</v>
      </c>
      <c r="E23" s="32" t="s">
        <v>8</v>
      </c>
      <c r="F23" s="53" t="s">
        <v>9</v>
      </c>
    </row>
    <row r="24" spans="2:11">
      <c r="B24" s="58" t="s">
        <v>13</v>
      </c>
      <c r="C24" s="36"/>
      <c r="D24" s="37">
        <v>1</v>
      </c>
      <c r="E24" s="38">
        <f>GETPIVOTDATA("Sum of 0 -100000 ",'Overzicht projecten 14M periode'!$B$62,"Product","CV")</f>
        <v>1</v>
      </c>
      <c r="F24" s="73"/>
    </row>
    <row r="25" spans="2:11">
      <c r="B25" s="59" t="s">
        <v>15</v>
      </c>
      <c r="C25" s="39"/>
      <c r="D25" s="39"/>
      <c r="E25" s="40">
        <v>10</v>
      </c>
      <c r="F25" s="74">
        <v>7</v>
      </c>
    </row>
    <row r="26" spans="2:11">
      <c r="B26" s="60" t="s">
        <v>17</v>
      </c>
      <c r="C26" s="39"/>
      <c r="D26" s="39"/>
      <c r="E26" s="40">
        <v>2</v>
      </c>
      <c r="F26" s="74">
        <v>8</v>
      </c>
    </row>
    <row r="27" spans="2:11">
      <c r="B27" s="60" t="s">
        <v>19</v>
      </c>
      <c r="C27" s="39"/>
      <c r="D27" s="39"/>
      <c r="E27" s="40">
        <f>GETPIVOTDATA("Sum of 1000000 -1500000",'Overzicht projecten 14M periode'!$B$62,"Product","CV")+GETPIVOTDATA("Sum of 1000000 -1500000",'Overzicht projecten 14M periode'!$B$62,"Product","RFBc + CV")</f>
        <v>2</v>
      </c>
      <c r="F27" s="74">
        <v>2</v>
      </c>
    </row>
    <row r="28" spans="2:11">
      <c r="B28" s="61" t="s">
        <v>21</v>
      </c>
      <c r="C28" s="39"/>
      <c r="D28" s="39"/>
      <c r="E28" s="40">
        <f>GETPIVOTDATA("Sum of 1500000 - 2000000",'Overzicht projecten 14M periode'!$B$62,"Product","RFBc + CV")</f>
        <v>1</v>
      </c>
      <c r="F28" s="74">
        <v>1</v>
      </c>
    </row>
    <row r="29" spans="2:11">
      <c r="B29" s="62" t="s">
        <v>22</v>
      </c>
      <c r="C29" s="75">
        <v>1</v>
      </c>
      <c r="D29" s="75"/>
      <c r="E29" s="76">
        <v>1</v>
      </c>
      <c r="F29" s="77">
        <f>GETPIVOTDATA("Sum of &gt; 2000000",'Overzicht projecten 14M periode'!$B$62,"Product","RFB")</f>
        <v>1</v>
      </c>
    </row>
    <row r="30" spans="2:11">
      <c r="B30" s="34"/>
      <c r="C30" s="34"/>
      <c r="D30" s="34"/>
      <c r="E30" s="35"/>
      <c r="F30" s="34"/>
    </row>
    <row r="31" spans="2:11" ht="21.75" customHeight="1">
      <c r="B31" s="96" t="s">
        <v>24</v>
      </c>
      <c r="C31" s="97"/>
      <c r="D31" s="97"/>
      <c r="E31" s="97"/>
      <c r="F31" s="98"/>
    </row>
    <row r="32" spans="2:11" ht="18.75">
      <c r="B32" s="111" t="s">
        <v>3</v>
      </c>
      <c r="C32" s="99" t="s">
        <v>4</v>
      </c>
      <c r="D32" s="100"/>
      <c r="E32" s="100"/>
      <c r="F32" s="101"/>
    </row>
    <row r="33" spans="2:7">
      <c r="B33" s="111"/>
      <c r="C33" s="41" t="s">
        <v>6</v>
      </c>
      <c r="D33" s="41" t="s">
        <v>7</v>
      </c>
      <c r="E33" s="41" t="s">
        <v>8</v>
      </c>
      <c r="F33" s="64" t="s">
        <v>9</v>
      </c>
    </row>
    <row r="34" spans="2:7">
      <c r="B34" s="65" t="s">
        <v>13</v>
      </c>
      <c r="C34" s="38" t="str">
        <f t="shared" ref="C34:F39" si="1">IF(AND(C14="",C24=""),"",C14*C24)</f>
        <v/>
      </c>
      <c r="D34" s="42">
        <f t="shared" si="1"/>
        <v>0</v>
      </c>
      <c r="E34" s="33">
        <f t="shared" si="1"/>
        <v>0</v>
      </c>
      <c r="F34" s="66">
        <f t="shared" si="1"/>
        <v>0</v>
      </c>
    </row>
    <row r="35" spans="2:7">
      <c r="B35" s="67" t="s">
        <v>15</v>
      </c>
      <c r="C35" s="18" t="str">
        <f t="shared" si="1"/>
        <v/>
      </c>
      <c r="D35" s="42" t="str">
        <f t="shared" si="1"/>
        <v/>
      </c>
      <c r="E35" s="18">
        <f t="shared" si="1"/>
        <v>0</v>
      </c>
      <c r="F35" s="66">
        <f t="shared" si="1"/>
        <v>0</v>
      </c>
    </row>
    <row r="36" spans="2:7">
      <c r="B36" s="68" t="s">
        <v>17</v>
      </c>
      <c r="C36" s="18" t="str">
        <f t="shared" si="1"/>
        <v/>
      </c>
      <c r="D36" s="42" t="str">
        <f t="shared" si="1"/>
        <v/>
      </c>
      <c r="E36" s="18">
        <f t="shared" si="1"/>
        <v>0</v>
      </c>
      <c r="F36" s="66">
        <f t="shared" si="1"/>
        <v>0</v>
      </c>
    </row>
    <row r="37" spans="2:7">
      <c r="B37" s="68" t="s">
        <v>19</v>
      </c>
      <c r="C37" s="18" t="str">
        <f t="shared" si="1"/>
        <v/>
      </c>
      <c r="D37" s="42" t="str">
        <f t="shared" si="1"/>
        <v/>
      </c>
      <c r="E37" s="18">
        <f t="shared" si="1"/>
        <v>0</v>
      </c>
      <c r="F37" s="66">
        <f t="shared" si="1"/>
        <v>0</v>
      </c>
    </row>
    <row r="38" spans="2:7">
      <c r="B38" s="69" t="s">
        <v>21</v>
      </c>
      <c r="C38" s="18" t="str">
        <f t="shared" si="1"/>
        <v/>
      </c>
      <c r="D38" s="42" t="str">
        <f t="shared" si="1"/>
        <v/>
      </c>
      <c r="E38" s="18">
        <f t="shared" si="1"/>
        <v>0</v>
      </c>
      <c r="F38" s="66">
        <f t="shared" si="1"/>
        <v>0</v>
      </c>
    </row>
    <row r="39" spans="2:7">
      <c r="B39" s="70" t="s">
        <v>22</v>
      </c>
      <c r="C39" s="63">
        <f t="shared" si="1"/>
        <v>0</v>
      </c>
      <c r="D39" s="71" t="str">
        <f t="shared" si="1"/>
        <v/>
      </c>
      <c r="E39" s="63">
        <f t="shared" si="1"/>
        <v>0</v>
      </c>
      <c r="F39" s="72">
        <f t="shared" si="1"/>
        <v>0</v>
      </c>
    </row>
    <row r="41" spans="2:7">
      <c r="B41" s="115" t="s">
        <v>25</v>
      </c>
      <c r="C41" s="47"/>
      <c r="D41" s="48"/>
      <c r="E41" s="48"/>
      <c r="F41" s="48"/>
      <c r="G41" s="49"/>
    </row>
    <row r="42" spans="2:7" ht="18.75">
      <c r="B42" s="116"/>
      <c r="C42" s="112">
        <f>SUM(C34:F39)+SUM(K14:K17)</f>
        <v>0</v>
      </c>
      <c r="D42" s="113"/>
      <c r="E42" s="113"/>
      <c r="F42" s="113"/>
      <c r="G42" s="114"/>
    </row>
    <row r="43" spans="2:7" ht="15.75" thickBot="1">
      <c r="B43" s="117"/>
      <c r="C43" s="50"/>
      <c r="D43" s="51"/>
      <c r="E43" s="51"/>
      <c r="F43" s="51"/>
      <c r="G43" s="52"/>
    </row>
    <row r="45" spans="2:7" ht="15.75" thickBot="1">
      <c r="B45" s="94" t="s">
        <v>26</v>
      </c>
      <c r="C45" s="95"/>
      <c r="D45" s="95"/>
      <c r="E45" s="95"/>
    </row>
    <row r="46" spans="2:7" ht="15.75" customHeight="1">
      <c r="B46" s="45" t="s">
        <v>27</v>
      </c>
      <c r="C46" s="129" t="s">
        <v>28</v>
      </c>
      <c r="D46" s="130"/>
      <c r="E46" s="130"/>
      <c r="F46" s="131"/>
      <c r="G46" s="132"/>
    </row>
    <row r="47" spans="2:7">
      <c r="B47" s="46" t="s">
        <v>29</v>
      </c>
      <c r="C47" s="133" t="s">
        <v>30</v>
      </c>
      <c r="D47" s="134"/>
      <c r="E47" s="134"/>
      <c r="F47" s="135"/>
      <c r="G47" s="136"/>
    </row>
    <row r="48" spans="2:7" ht="15.75" customHeight="1">
      <c r="B48" s="46" t="s">
        <v>31</v>
      </c>
      <c r="C48" s="133" t="s">
        <v>32</v>
      </c>
      <c r="D48" s="134"/>
      <c r="E48" s="134"/>
      <c r="F48" s="135"/>
      <c r="G48" s="136"/>
    </row>
    <row r="49" spans="2:7">
      <c r="B49" s="46"/>
      <c r="C49" s="133" t="s">
        <v>33</v>
      </c>
      <c r="D49" s="134"/>
      <c r="E49" s="134"/>
      <c r="F49" s="135"/>
      <c r="G49" s="136"/>
    </row>
    <row r="50" spans="2:7" ht="15.75" customHeight="1">
      <c r="B50" s="46"/>
      <c r="C50" s="133" t="s">
        <v>34</v>
      </c>
      <c r="D50" s="134"/>
      <c r="E50" s="134"/>
      <c r="F50" s="135"/>
      <c r="G50" s="136"/>
    </row>
    <row r="51" spans="2:7">
      <c r="B51" s="118"/>
      <c r="C51" s="119"/>
      <c r="D51" s="119"/>
      <c r="E51" s="119"/>
      <c r="F51" s="119"/>
      <c r="G51" s="120"/>
    </row>
    <row r="52" spans="2:7" ht="15" customHeight="1">
      <c r="B52" s="127" t="s">
        <v>35</v>
      </c>
      <c r="C52" s="121"/>
      <c r="D52" s="122"/>
      <c r="E52" s="122"/>
      <c r="F52" s="122"/>
      <c r="G52" s="123"/>
    </row>
    <row r="53" spans="2:7" ht="15.75" thickBot="1">
      <c r="B53" s="128"/>
      <c r="C53" s="124"/>
      <c r="D53" s="125"/>
      <c r="E53" s="125"/>
      <c r="F53" s="125"/>
      <c r="G53" s="126"/>
    </row>
  </sheetData>
  <protectedRanges>
    <protectedRange sqref="C52" name="Bereik7"/>
    <protectedRange sqref="C46:E50" name="Bereik6"/>
  </protectedRanges>
  <mergeCells count="22">
    <mergeCell ref="B51:G51"/>
    <mergeCell ref="C52:G53"/>
    <mergeCell ref="B52:B53"/>
    <mergeCell ref="C46:G46"/>
    <mergeCell ref="C47:G47"/>
    <mergeCell ref="C48:G48"/>
    <mergeCell ref="C49:G49"/>
    <mergeCell ref="C50:G50"/>
    <mergeCell ref="B32:B33"/>
    <mergeCell ref="C42:G42"/>
    <mergeCell ref="B41:B43"/>
    <mergeCell ref="B22:B23"/>
    <mergeCell ref="B31:F31"/>
    <mergeCell ref="C32:F32"/>
    <mergeCell ref="B21:F21"/>
    <mergeCell ref="C22:F22"/>
    <mergeCell ref="H12:H13"/>
    <mergeCell ref="H11:K11"/>
    <mergeCell ref="I12:K12"/>
    <mergeCell ref="B12:B13"/>
    <mergeCell ref="B11:F11"/>
    <mergeCell ref="C12:F12"/>
  </mergeCells>
  <pageMargins left="0.7" right="0.7" top="0.75" bottom="0.75" header="0.3" footer="0.3"/>
  <pageSetup paperSize="9" scale="88" fitToHeight="2" orientation="landscape" r:id="rId1"/>
  <rowBreaks count="1" manualBreakCount="1">
    <brk id="30" min="1" max="11" man="1"/>
  </rowBreaks>
  <ignoredErrors>
    <ignoredError sqref="H16" twoDigitTextYea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B1735-BCAC-4C32-AB1C-578B2A9C9A90}">
  <sheetPr>
    <tabColor rgb="FF00B0F0"/>
    <pageSetUpPr fitToPage="1"/>
  </sheetPr>
  <dimension ref="B1:O66"/>
  <sheetViews>
    <sheetView showGridLines="0" tabSelected="1" workbookViewId="0">
      <selection activeCell="I20" sqref="I20"/>
    </sheetView>
  </sheetViews>
  <sheetFormatPr defaultColWidth="8.85546875" defaultRowHeight="15"/>
  <cols>
    <col min="1" max="1" width="2.7109375" style="7" customWidth="1"/>
    <col min="2" max="2" width="51.140625" style="7" customWidth="1"/>
    <col min="3" max="3" width="11.7109375" style="7" customWidth="1"/>
    <col min="4" max="15" width="15.7109375" style="7" customWidth="1"/>
    <col min="16" max="16384" width="8.85546875" style="7"/>
  </cols>
  <sheetData>
    <row r="1" spans="2:4" ht="18.75">
      <c r="B1" s="6" t="s">
        <v>36</v>
      </c>
      <c r="C1" s="6"/>
      <c r="D1" s="6"/>
    </row>
    <row r="9" spans="2:4" ht="15.75" thickBot="1"/>
    <row r="10" spans="2:4" ht="21.75" thickBot="1">
      <c r="B10" s="139" t="s">
        <v>37</v>
      </c>
      <c r="C10" s="145"/>
    </row>
    <row r="11" spans="2:4" ht="19.5" thickBot="1">
      <c r="B11" s="8" t="s">
        <v>38</v>
      </c>
      <c r="C11" s="9" t="s">
        <v>39</v>
      </c>
    </row>
    <row r="12" spans="2:4">
      <c r="B12" s="10" t="s">
        <v>40</v>
      </c>
      <c r="C12" s="3"/>
    </row>
    <row r="13" spans="2:4">
      <c r="B13" s="11" t="s">
        <v>41</v>
      </c>
      <c r="C13" s="4"/>
    </row>
    <row r="14" spans="2:4">
      <c r="B14" s="11" t="s">
        <v>42</v>
      </c>
      <c r="C14" s="4"/>
    </row>
    <row r="15" spans="2:4">
      <c r="B15" s="11" t="s">
        <v>43</v>
      </c>
      <c r="C15" s="4"/>
    </row>
    <row r="16" spans="2:4" ht="15.75" thickBot="1">
      <c r="B16" s="12" t="s">
        <v>44</v>
      </c>
      <c r="C16" s="5"/>
    </row>
    <row r="18" spans="2:5" ht="15.75" thickBot="1"/>
    <row r="19" spans="2:5" ht="21.75" thickBot="1">
      <c r="B19" s="142" t="s">
        <v>45</v>
      </c>
      <c r="C19" s="143"/>
      <c r="D19" s="143"/>
      <c r="E19" s="144"/>
    </row>
    <row r="20" spans="2:5" ht="18.75">
      <c r="B20" s="15" t="s">
        <v>38</v>
      </c>
      <c r="C20" s="16" t="s">
        <v>46</v>
      </c>
      <c r="D20" s="16" t="s">
        <v>47</v>
      </c>
      <c r="E20" s="17" t="s">
        <v>48</v>
      </c>
    </row>
    <row r="21" spans="2:5">
      <c r="B21" s="11" t="s">
        <v>40</v>
      </c>
      <c r="C21" s="18">
        <f>$C$12</f>
        <v>0</v>
      </c>
      <c r="D21" s="1"/>
      <c r="E21" s="19">
        <f>C21*D21</f>
        <v>0</v>
      </c>
    </row>
    <row r="22" spans="2:5">
      <c r="B22" s="11" t="s">
        <v>41</v>
      </c>
      <c r="C22" s="18">
        <f>$C$13</f>
        <v>0</v>
      </c>
      <c r="D22" s="1"/>
      <c r="E22" s="19">
        <f>C22*D22</f>
        <v>0</v>
      </c>
    </row>
    <row r="23" spans="2:5">
      <c r="B23" s="11" t="s">
        <v>42</v>
      </c>
      <c r="C23" s="18">
        <f>$C$14</f>
        <v>0</v>
      </c>
      <c r="D23" s="1"/>
      <c r="E23" s="19">
        <f t="shared" ref="E23:E25" si="0">C23*D23</f>
        <v>0</v>
      </c>
    </row>
    <row r="24" spans="2:5">
      <c r="B24" s="11" t="s">
        <v>43</v>
      </c>
      <c r="C24" s="18">
        <f>$C$15</f>
        <v>0</v>
      </c>
      <c r="D24" s="1"/>
      <c r="E24" s="19">
        <f t="shared" si="0"/>
        <v>0</v>
      </c>
    </row>
    <row r="25" spans="2:5" ht="15.75" thickBot="1">
      <c r="B25" s="12" t="s">
        <v>44</v>
      </c>
      <c r="C25" s="20">
        <f>$C$16</f>
        <v>0</v>
      </c>
      <c r="D25" s="2"/>
      <c r="E25" s="21">
        <f t="shared" si="0"/>
        <v>0</v>
      </c>
    </row>
    <row r="26" spans="2:5" ht="19.5" thickBot="1">
      <c r="C26" s="140" t="s">
        <v>49</v>
      </c>
      <c r="D26" s="141"/>
      <c r="E26" s="22">
        <f>SUM(E21:E25)</f>
        <v>0</v>
      </c>
    </row>
    <row r="28" spans="2:5" ht="15.75" thickBot="1"/>
    <row r="29" spans="2:5" ht="21.75" thickBot="1">
      <c r="B29" s="13" t="s">
        <v>50</v>
      </c>
      <c r="C29" s="14"/>
      <c r="D29" s="139" t="s">
        <v>51</v>
      </c>
      <c r="E29" s="138"/>
    </row>
    <row r="30" spans="2:5" ht="18.75">
      <c r="B30" s="15" t="s">
        <v>38</v>
      </c>
      <c r="C30" s="16" t="s">
        <v>46</v>
      </c>
      <c r="D30" s="16" t="s">
        <v>47</v>
      </c>
      <c r="E30" s="17" t="s">
        <v>48</v>
      </c>
    </row>
    <row r="31" spans="2:5">
      <c r="B31" s="11" t="s">
        <v>40</v>
      </c>
      <c r="C31" s="18">
        <f>$C$12</f>
        <v>0</v>
      </c>
      <c r="D31" s="1"/>
      <c r="E31" s="19">
        <f>C31*D31</f>
        <v>0</v>
      </c>
    </row>
    <row r="32" spans="2:5">
      <c r="B32" s="11" t="s">
        <v>41</v>
      </c>
      <c r="C32" s="18">
        <f>$C$13</f>
        <v>0</v>
      </c>
      <c r="D32" s="1"/>
      <c r="E32" s="19">
        <f t="shared" ref="E32:E35" si="1">C32*D32</f>
        <v>0</v>
      </c>
    </row>
    <row r="33" spans="2:15">
      <c r="B33" s="11" t="s">
        <v>42</v>
      </c>
      <c r="C33" s="18">
        <f>$C$14</f>
        <v>0</v>
      </c>
      <c r="D33" s="1"/>
      <c r="E33" s="19">
        <f t="shared" si="1"/>
        <v>0</v>
      </c>
    </row>
    <row r="34" spans="2:15">
      <c r="B34" s="11" t="s">
        <v>43</v>
      </c>
      <c r="C34" s="18">
        <f>$C$15</f>
        <v>0</v>
      </c>
      <c r="D34" s="1"/>
      <c r="E34" s="19">
        <f t="shared" si="1"/>
        <v>0</v>
      </c>
    </row>
    <row r="35" spans="2:15" ht="15.75" thickBot="1">
      <c r="B35" s="12" t="s">
        <v>44</v>
      </c>
      <c r="C35" s="20">
        <f>$C$16</f>
        <v>0</v>
      </c>
      <c r="D35" s="2"/>
      <c r="E35" s="21">
        <f t="shared" si="1"/>
        <v>0</v>
      </c>
    </row>
    <row r="36" spans="2:15" ht="19.5" thickBot="1">
      <c r="C36" s="140" t="s">
        <v>49</v>
      </c>
      <c r="D36" s="141"/>
      <c r="E36" s="22">
        <f>SUM(E31:E35)</f>
        <v>0</v>
      </c>
    </row>
    <row r="38" spans="2:15" ht="15.75" thickBot="1"/>
    <row r="39" spans="2:15" ht="21.75" thickBot="1">
      <c r="B39" s="13" t="s">
        <v>52</v>
      </c>
      <c r="C39" s="25"/>
      <c r="D39" s="139" t="s">
        <v>53</v>
      </c>
      <c r="E39" s="138"/>
      <c r="F39" s="139" t="s">
        <v>54</v>
      </c>
      <c r="G39" s="138"/>
      <c r="H39" s="139" t="s">
        <v>55</v>
      </c>
      <c r="I39" s="138"/>
      <c r="J39" s="139" t="s">
        <v>56</v>
      </c>
      <c r="K39" s="138"/>
      <c r="L39" s="139" t="s">
        <v>57</v>
      </c>
      <c r="M39" s="138"/>
      <c r="N39" s="139" t="s">
        <v>58</v>
      </c>
      <c r="O39" s="138"/>
    </row>
    <row r="40" spans="2:15" ht="18.75">
      <c r="B40" s="15" t="s">
        <v>38</v>
      </c>
      <c r="C40" s="16" t="s">
        <v>46</v>
      </c>
      <c r="D40" s="16" t="s">
        <v>47</v>
      </c>
      <c r="E40" s="17" t="s">
        <v>48</v>
      </c>
      <c r="F40" s="16" t="s">
        <v>47</v>
      </c>
      <c r="G40" s="17" t="s">
        <v>48</v>
      </c>
      <c r="H40" s="16" t="s">
        <v>47</v>
      </c>
      <c r="I40" s="17" t="s">
        <v>48</v>
      </c>
      <c r="J40" s="16" t="s">
        <v>47</v>
      </c>
      <c r="K40" s="17" t="s">
        <v>48</v>
      </c>
      <c r="L40" s="16" t="s">
        <v>47</v>
      </c>
      <c r="M40" s="17" t="s">
        <v>48</v>
      </c>
      <c r="N40" s="16" t="s">
        <v>47</v>
      </c>
      <c r="O40" s="17" t="s">
        <v>48</v>
      </c>
    </row>
    <row r="41" spans="2:15">
      <c r="B41" s="11" t="s">
        <v>40</v>
      </c>
      <c r="C41" s="18">
        <f>$C$12</f>
        <v>0</v>
      </c>
      <c r="D41" s="1"/>
      <c r="E41" s="19">
        <f>$C41*D41</f>
        <v>0</v>
      </c>
      <c r="F41" s="1"/>
      <c r="G41" s="19">
        <f>$C41*F41</f>
        <v>0</v>
      </c>
      <c r="H41" s="1"/>
      <c r="I41" s="19">
        <f>$C41*H41</f>
        <v>0</v>
      </c>
      <c r="J41" s="1"/>
      <c r="K41" s="19">
        <f>$C41*J41</f>
        <v>0</v>
      </c>
      <c r="L41" s="1"/>
      <c r="M41" s="19">
        <f>$C41*L41</f>
        <v>0</v>
      </c>
      <c r="N41" s="1"/>
      <c r="O41" s="19">
        <f>$C41*N41</f>
        <v>0</v>
      </c>
    </row>
    <row r="42" spans="2:15">
      <c r="B42" s="11" t="s">
        <v>41</v>
      </c>
      <c r="C42" s="18">
        <f>$C$13</f>
        <v>0</v>
      </c>
      <c r="D42" s="1"/>
      <c r="E42" s="19">
        <f t="shared" ref="E42:G45" si="2">$C42*D42</f>
        <v>0</v>
      </c>
      <c r="F42" s="1"/>
      <c r="G42" s="19">
        <f t="shared" si="2"/>
        <v>0</v>
      </c>
      <c r="H42" s="1"/>
      <c r="I42" s="19">
        <f t="shared" ref="I42" si="3">$C42*H42</f>
        <v>0</v>
      </c>
      <c r="J42" s="1"/>
      <c r="K42" s="19">
        <f t="shared" ref="K42" si="4">$C42*J42</f>
        <v>0</v>
      </c>
      <c r="L42" s="1"/>
      <c r="M42" s="19">
        <f t="shared" ref="M42" si="5">$C42*L42</f>
        <v>0</v>
      </c>
      <c r="N42" s="1"/>
      <c r="O42" s="19">
        <f t="shared" ref="O42" si="6">$C42*N42</f>
        <v>0</v>
      </c>
    </row>
    <row r="43" spans="2:15">
      <c r="B43" s="11" t="s">
        <v>42</v>
      </c>
      <c r="C43" s="18">
        <f>$C$14</f>
        <v>0</v>
      </c>
      <c r="D43" s="1"/>
      <c r="E43" s="19">
        <f t="shared" si="2"/>
        <v>0</v>
      </c>
      <c r="F43" s="1"/>
      <c r="G43" s="19">
        <f t="shared" si="2"/>
        <v>0</v>
      </c>
      <c r="H43" s="1"/>
      <c r="I43" s="19">
        <f t="shared" ref="I43" si="7">$C43*H43</f>
        <v>0</v>
      </c>
      <c r="J43" s="1"/>
      <c r="K43" s="19">
        <f t="shared" ref="K43" si="8">$C43*J43</f>
        <v>0</v>
      </c>
      <c r="L43" s="1"/>
      <c r="M43" s="19">
        <f t="shared" ref="M43" si="9">$C43*L43</f>
        <v>0</v>
      </c>
      <c r="N43" s="1"/>
      <c r="O43" s="19">
        <f t="shared" ref="O43" si="10">$C43*N43</f>
        <v>0</v>
      </c>
    </row>
    <row r="44" spans="2:15">
      <c r="B44" s="11" t="s">
        <v>43</v>
      </c>
      <c r="C44" s="18">
        <f>$C$15</f>
        <v>0</v>
      </c>
      <c r="D44" s="1"/>
      <c r="E44" s="19">
        <f t="shared" si="2"/>
        <v>0</v>
      </c>
      <c r="F44" s="1"/>
      <c r="G44" s="19">
        <f t="shared" si="2"/>
        <v>0</v>
      </c>
      <c r="H44" s="1"/>
      <c r="I44" s="19">
        <f t="shared" ref="I44" si="11">$C44*H44</f>
        <v>0</v>
      </c>
      <c r="J44" s="1"/>
      <c r="K44" s="19">
        <f t="shared" ref="K44" si="12">$C44*J44</f>
        <v>0</v>
      </c>
      <c r="L44" s="1"/>
      <c r="M44" s="19">
        <f t="shared" ref="M44" si="13">$C44*L44</f>
        <v>0</v>
      </c>
      <c r="N44" s="1"/>
      <c r="O44" s="19">
        <f t="shared" ref="O44" si="14">$C44*N44</f>
        <v>0</v>
      </c>
    </row>
    <row r="45" spans="2:15" ht="15.75" thickBot="1">
      <c r="B45" s="12" t="s">
        <v>44</v>
      </c>
      <c r="C45" s="20">
        <f>$C$16</f>
        <v>0</v>
      </c>
      <c r="D45" s="2"/>
      <c r="E45" s="21">
        <f t="shared" si="2"/>
        <v>0</v>
      </c>
      <c r="F45" s="2"/>
      <c r="G45" s="21">
        <f t="shared" si="2"/>
        <v>0</v>
      </c>
      <c r="H45" s="2"/>
      <c r="I45" s="21">
        <f t="shared" ref="I45" si="15">$C45*H45</f>
        <v>0</v>
      </c>
      <c r="J45" s="2"/>
      <c r="K45" s="21">
        <f t="shared" ref="K45" si="16">$C45*J45</f>
        <v>0</v>
      </c>
      <c r="L45" s="2"/>
      <c r="M45" s="21">
        <f t="shared" ref="M45" si="17">$C45*L45</f>
        <v>0</v>
      </c>
      <c r="N45" s="2"/>
      <c r="O45" s="21">
        <f t="shared" ref="O45" si="18">$C45*N45</f>
        <v>0</v>
      </c>
    </row>
    <row r="46" spans="2:15" ht="19.5" thickBot="1">
      <c r="C46" s="140" t="s">
        <v>49</v>
      </c>
      <c r="D46" s="141"/>
      <c r="E46" s="22">
        <f>SUM(E41:E45)</f>
        <v>0</v>
      </c>
      <c r="F46" s="43"/>
      <c r="G46" s="22">
        <f>SUM(G41:G45)</f>
        <v>0</v>
      </c>
      <c r="H46" s="44"/>
      <c r="I46" s="22">
        <f>SUM(I41:I45)</f>
        <v>0</v>
      </c>
      <c r="J46" s="44"/>
      <c r="K46" s="22">
        <f>SUM(K41:K45)</f>
        <v>0</v>
      </c>
      <c r="L46" s="44"/>
      <c r="M46" s="22">
        <f>SUM(M41:M45)</f>
        <v>0</v>
      </c>
      <c r="N46" s="44"/>
      <c r="O46" s="22">
        <f>SUM(O41:O45)</f>
        <v>0</v>
      </c>
    </row>
    <row r="47" spans="2:15" ht="18.75">
      <c r="D47" s="23"/>
      <c r="E47" s="24"/>
    </row>
    <row r="48" spans="2:15" ht="19.5" thickBot="1">
      <c r="D48" s="23"/>
      <c r="E48" s="24"/>
    </row>
    <row r="49" spans="2:15" ht="21.75" thickBot="1">
      <c r="B49" s="13" t="s">
        <v>59</v>
      </c>
      <c r="C49" s="25"/>
      <c r="D49" s="139" t="s">
        <v>51</v>
      </c>
      <c r="E49" s="138"/>
      <c r="F49" s="139" t="s">
        <v>54</v>
      </c>
      <c r="G49" s="138"/>
      <c r="H49" s="139" t="s">
        <v>55</v>
      </c>
      <c r="I49" s="138"/>
      <c r="J49" s="139" t="s">
        <v>56</v>
      </c>
      <c r="K49" s="138"/>
      <c r="L49" s="139" t="s">
        <v>57</v>
      </c>
      <c r="M49" s="138"/>
      <c r="N49" s="139" t="s">
        <v>58</v>
      </c>
      <c r="O49" s="138"/>
    </row>
    <row r="50" spans="2:15" ht="18.75">
      <c r="B50" s="15" t="s">
        <v>38</v>
      </c>
      <c r="C50" s="16" t="s">
        <v>46</v>
      </c>
      <c r="D50" s="16" t="s">
        <v>47</v>
      </c>
      <c r="E50" s="17" t="s">
        <v>48</v>
      </c>
      <c r="F50" s="16" t="s">
        <v>47</v>
      </c>
      <c r="G50" s="17" t="s">
        <v>48</v>
      </c>
      <c r="H50" s="16" t="s">
        <v>47</v>
      </c>
      <c r="I50" s="17" t="s">
        <v>48</v>
      </c>
      <c r="J50" s="16" t="s">
        <v>47</v>
      </c>
      <c r="K50" s="17" t="s">
        <v>48</v>
      </c>
      <c r="L50" s="16" t="s">
        <v>47</v>
      </c>
      <c r="M50" s="17" t="s">
        <v>48</v>
      </c>
      <c r="N50" s="16" t="s">
        <v>47</v>
      </c>
      <c r="O50" s="17" t="s">
        <v>48</v>
      </c>
    </row>
    <row r="51" spans="2:15">
      <c r="B51" s="11" t="s">
        <v>40</v>
      </c>
      <c r="C51" s="18">
        <f>$C$12</f>
        <v>0</v>
      </c>
      <c r="D51" s="1"/>
      <c r="E51" s="19">
        <f>$C51*D51</f>
        <v>0</v>
      </c>
      <c r="F51" s="1"/>
      <c r="G51" s="19">
        <f>$C51*F51</f>
        <v>0</v>
      </c>
      <c r="H51" s="1"/>
      <c r="I51" s="19">
        <f>$C51*H51</f>
        <v>0</v>
      </c>
      <c r="J51" s="1"/>
      <c r="K51" s="19">
        <f>$C51*J51</f>
        <v>0</v>
      </c>
      <c r="L51" s="1"/>
      <c r="M51" s="19">
        <f>$C51*L51</f>
        <v>0</v>
      </c>
      <c r="N51" s="1"/>
      <c r="O51" s="19">
        <f>$C51*N51</f>
        <v>0</v>
      </c>
    </row>
    <row r="52" spans="2:15">
      <c r="B52" s="11" t="s">
        <v>41</v>
      </c>
      <c r="C52" s="18">
        <f>$C$13</f>
        <v>0</v>
      </c>
      <c r="D52" s="1"/>
      <c r="E52" s="19">
        <f t="shared" ref="E52:G55" si="19">$C52*D52</f>
        <v>0</v>
      </c>
      <c r="F52" s="1"/>
      <c r="G52" s="19">
        <f t="shared" si="19"/>
        <v>0</v>
      </c>
      <c r="H52" s="1"/>
      <c r="I52" s="19">
        <f t="shared" ref="I52" si="20">$C52*H52</f>
        <v>0</v>
      </c>
      <c r="J52" s="1"/>
      <c r="K52" s="19">
        <f t="shared" ref="K52" si="21">$C52*J52</f>
        <v>0</v>
      </c>
      <c r="L52" s="1"/>
      <c r="M52" s="19">
        <f t="shared" ref="M52" si="22">$C52*L52</f>
        <v>0</v>
      </c>
      <c r="N52" s="1"/>
      <c r="O52" s="19">
        <f>$C52*N52</f>
        <v>0</v>
      </c>
    </row>
    <row r="53" spans="2:15">
      <c r="B53" s="11" t="s">
        <v>42</v>
      </c>
      <c r="C53" s="18">
        <f>$C$14</f>
        <v>0</v>
      </c>
      <c r="D53" s="1"/>
      <c r="E53" s="19">
        <f t="shared" si="19"/>
        <v>0</v>
      </c>
      <c r="F53" s="1"/>
      <c r="G53" s="19">
        <f t="shared" si="19"/>
        <v>0</v>
      </c>
      <c r="H53" s="1"/>
      <c r="I53" s="19">
        <f t="shared" ref="I53" si="23">$C53*H53</f>
        <v>0</v>
      </c>
      <c r="J53" s="1"/>
      <c r="K53" s="19">
        <f t="shared" ref="K53" si="24">$C53*J53</f>
        <v>0</v>
      </c>
      <c r="L53" s="1"/>
      <c r="M53" s="19">
        <f t="shared" ref="M53" si="25">$C53*L53</f>
        <v>0</v>
      </c>
      <c r="N53" s="1"/>
      <c r="O53" s="19">
        <f t="shared" ref="O53" si="26">$C53*N53</f>
        <v>0</v>
      </c>
    </row>
    <row r="54" spans="2:15">
      <c r="B54" s="11" t="s">
        <v>43</v>
      </c>
      <c r="C54" s="18">
        <f>$C$15</f>
        <v>0</v>
      </c>
      <c r="D54" s="1"/>
      <c r="E54" s="19">
        <f t="shared" si="19"/>
        <v>0</v>
      </c>
      <c r="F54" s="1"/>
      <c r="G54" s="19">
        <f t="shared" si="19"/>
        <v>0</v>
      </c>
      <c r="H54" s="1"/>
      <c r="I54" s="19">
        <f t="shared" ref="I54" si="27">$C54*H54</f>
        <v>0</v>
      </c>
      <c r="J54" s="1"/>
      <c r="K54" s="19">
        <f t="shared" ref="K54" si="28">$C54*J54</f>
        <v>0</v>
      </c>
      <c r="L54" s="1"/>
      <c r="M54" s="19">
        <f t="shared" ref="M54" si="29">$C54*L54</f>
        <v>0</v>
      </c>
      <c r="N54" s="1"/>
      <c r="O54" s="19">
        <f t="shared" ref="O54" si="30">$C54*N54</f>
        <v>0</v>
      </c>
    </row>
    <row r="55" spans="2:15" ht="15.75" thickBot="1">
      <c r="B55" s="12" t="s">
        <v>44</v>
      </c>
      <c r="C55" s="20">
        <f>$C$16</f>
        <v>0</v>
      </c>
      <c r="D55" s="2"/>
      <c r="E55" s="21">
        <f t="shared" si="19"/>
        <v>0</v>
      </c>
      <c r="F55" s="2"/>
      <c r="G55" s="21">
        <f t="shared" si="19"/>
        <v>0</v>
      </c>
      <c r="H55" s="2"/>
      <c r="I55" s="21">
        <f t="shared" ref="I55" si="31">$C55*H55</f>
        <v>0</v>
      </c>
      <c r="J55" s="2"/>
      <c r="K55" s="21">
        <f t="shared" ref="K55" si="32">$C55*J55</f>
        <v>0</v>
      </c>
      <c r="L55" s="2"/>
      <c r="M55" s="21">
        <f t="shared" ref="M55" si="33">$C55*L55</f>
        <v>0</v>
      </c>
      <c r="N55" s="2"/>
      <c r="O55" s="21">
        <f t="shared" ref="O55" si="34">$C55*N55</f>
        <v>0</v>
      </c>
    </row>
    <row r="56" spans="2:15" ht="19.5" thickBot="1">
      <c r="C56" s="140" t="s">
        <v>49</v>
      </c>
      <c r="D56" s="141"/>
      <c r="E56" s="22">
        <f>SUM(E51:E55)</f>
        <v>0</v>
      </c>
      <c r="F56" s="43"/>
      <c r="G56" s="22">
        <f>SUM(G51:G55)</f>
        <v>0</v>
      </c>
      <c r="H56" s="44"/>
      <c r="I56" s="22">
        <f>SUM(I51:I55)</f>
        <v>0</v>
      </c>
      <c r="J56" s="44"/>
      <c r="K56" s="22">
        <f>SUM(K51:K55)</f>
        <v>0</v>
      </c>
      <c r="L56" s="44"/>
      <c r="M56" s="22">
        <f>SUM(M51:M55)</f>
        <v>0</v>
      </c>
      <c r="N56" s="44"/>
      <c r="O56" s="22">
        <f>SUM(O51:O55)</f>
        <v>0</v>
      </c>
    </row>
    <row r="57" spans="2:15" ht="18.75">
      <c r="D57" s="23"/>
      <c r="E57" s="24"/>
    </row>
    <row r="59" spans="2:15" ht="21">
      <c r="B59" s="13" t="s">
        <v>60</v>
      </c>
      <c r="C59" s="25"/>
      <c r="D59" s="139" t="s">
        <v>61</v>
      </c>
      <c r="E59" s="138"/>
      <c r="F59" s="139" t="s">
        <v>62</v>
      </c>
      <c r="G59" s="138"/>
      <c r="H59" s="139" t="s">
        <v>63</v>
      </c>
      <c r="I59" s="138"/>
      <c r="J59" s="137" t="s">
        <v>64</v>
      </c>
      <c r="K59" s="138"/>
    </row>
    <row r="60" spans="2:15" ht="18.75">
      <c r="B60" s="15" t="s">
        <v>38</v>
      </c>
      <c r="C60" s="16" t="s">
        <v>46</v>
      </c>
      <c r="D60" s="16" t="s">
        <v>47</v>
      </c>
      <c r="E60" s="17" t="s">
        <v>48</v>
      </c>
      <c r="F60" s="16" t="s">
        <v>47</v>
      </c>
      <c r="G60" s="17" t="s">
        <v>48</v>
      </c>
      <c r="H60" s="16" t="s">
        <v>47</v>
      </c>
      <c r="I60" s="17" t="s">
        <v>48</v>
      </c>
      <c r="J60" s="16" t="s">
        <v>47</v>
      </c>
      <c r="K60" s="17" t="s">
        <v>48</v>
      </c>
    </row>
    <row r="61" spans="2:15">
      <c r="B61" s="11" t="s">
        <v>40</v>
      </c>
      <c r="C61" s="18">
        <f>$C$12</f>
        <v>0</v>
      </c>
      <c r="D61" s="1"/>
      <c r="E61" s="19">
        <f>$C61*D61</f>
        <v>0</v>
      </c>
      <c r="F61" s="1"/>
      <c r="G61" s="19">
        <f>$C61*F61</f>
        <v>0</v>
      </c>
      <c r="H61" s="1"/>
      <c r="I61" s="19">
        <f>$C61*H61</f>
        <v>0</v>
      </c>
      <c r="J61" s="1"/>
      <c r="K61" s="19">
        <f>$C61*J61</f>
        <v>0</v>
      </c>
    </row>
    <row r="62" spans="2:15">
      <c r="B62" s="11" t="s">
        <v>41</v>
      </c>
      <c r="C62" s="18">
        <f>$C$13</f>
        <v>0</v>
      </c>
      <c r="D62" s="1"/>
      <c r="E62" s="19">
        <f t="shared" ref="E62:G65" si="35">$C62*D62</f>
        <v>0</v>
      </c>
      <c r="F62" s="1"/>
      <c r="G62" s="19">
        <f t="shared" si="35"/>
        <v>0</v>
      </c>
      <c r="H62" s="1"/>
      <c r="I62" s="19">
        <f t="shared" ref="I62" si="36">$C62*H62</f>
        <v>0</v>
      </c>
      <c r="J62" s="1"/>
      <c r="K62" s="19">
        <f t="shared" ref="K62:K65" si="37">$C62*J62</f>
        <v>0</v>
      </c>
    </row>
    <row r="63" spans="2:15">
      <c r="B63" s="11" t="s">
        <v>42</v>
      </c>
      <c r="C63" s="18">
        <f>$C$14</f>
        <v>0</v>
      </c>
      <c r="D63" s="1"/>
      <c r="E63" s="19">
        <f t="shared" si="35"/>
        <v>0</v>
      </c>
      <c r="F63" s="1"/>
      <c r="G63" s="19">
        <f t="shared" si="35"/>
        <v>0</v>
      </c>
      <c r="H63" s="1"/>
      <c r="I63" s="19">
        <f t="shared" ref="I63" si="38">$C63*H63</f>
        <v>0</v>
      </c>
      <c r="J63" s="1"/>
      <c r="K63" s="19">
        <f t="shared" si="37"/>
        <v>0</v>
      </c>
    </row>
    <row r="64" spans="2:15">
      <c r="B64" s="11" t="s">
        <v>43</v>
      </c>
      <c r="C64" s="18">
        <f>$C$15</f>
        <v>0</v>
      </c>
      <c r="D64" s="1"/>
      <c r="E64" s="19">
        <f t="shared" si="35"/>
        <v>0</v>
      </c>
      <c r="F64" s="1"/>
      <c r="G64" s="19">
        <f t="shared" si="35"/>
        <v>0</v>
      </c>
      <c r="H64" s="1"/>
      <c r="I64" s="19">
        <f t="shared" ref="I64" si="39">$C64*H64</f>
        <v>0</v>
      </c>
      <c r="J64" s="1"/>
      <c r="K64" s="19">
        <f t="shared" si="37"/>
        <v>0</v>
      </c>
    </row>
    <row r="65" spans="2:11">
      <c r="B65" s="12" t="s">
        <v>44</v>
      </c>
      <c r="C65" s="20">
        <f>$C$16</f>
        <v>0</v>
      </c>
      <c r="D65" s="2"/>
      <c r="E65" s="21">
        <f t="shared" si="35"/>
        <v>0</v>
      </c>
      <c r="F65" s="2"/>
      <c r="G65" s="21">
        <f t="shared" si="35"/>
        <v>0</v>
      </c>
      <c r="H65" s="2"/>
      <c r="I65" s="21">
        <f t="shared" ref="I65" si="40">$C65*H65</f>
        <v>0</v>
      </c>
      <c r="J65" s="2"/>
      <c r="K65" s="21">
        <f t="shared" si="37"/>
        <v>0</v>
      </c>
    </row>
    <row r="66" spans="2:11" ht="18.75">
      <c r="C66" s="140" t="s">
        <v>49</v>
      </c>
      <c r="D66" s="141"/>
      <c r="E66" s="22">
        <f>SUM(E61:E65)</f>
        <v>0</v>
      </c>
      <c r="F66" s="43"/>
      <c r="G66" s="22">
        <f>SUM(G61:G65)</f>
        <v>0</v>
      </c>
      <c r="H66" s="44"/>
      <c r="I66" s="22">
        <f>SUM(I61:I65)</f>
        <v>0</v>
      </c>
      <c r="J66" s="44"/>
      <c r="K66" s="22">
        <f>SUM(K61:K65)</f>
        <v>0</v>
      </c>
    </row>
  </sheetData>
  <mergeCells count="24">
    <mergeCell ref="C66:D66"/>
    <mergeCell ref="B19:E19"/>
    <mergeCell ref="B10:C10"/>
    <mergeCell ref="C26:D26"/>
    <mergeCell ref="C36:D36"/>
    <mergeCell ref="C46:D46"/>
    <mergeCell ref="D29:E29"/>
    <mergeCell ref="D39:E39"/>
    <mergeCell ref="D49:E49"/>
    <mergeCell ref="D59:E59"/>
    <mergeCell ref="C56:D56"/>
    <mergeCell ref="J59:K59"/>
    <mergeCell ref="N39:O39"/>
    <mergeCell ref="F49:G49"/>
    <mergeCell ref="H49:I49"/>
    <mergeCell ref="J49:K49"/>
    <mergeCell ref="L49:M49"/>
    <mergeCell ref="N49:O49"/>
    <mergeCell ref="L39:M39"/>
    <mergeCell ref="F39:G39"/>
    <mergeCell ref="H39:I39"/>
    <mergeCell ref="J39:K39"/>
    <mergeCell ref="F59:G59"/>
    <mergeCell ref="H59:I59"/>
  </mergeCells>
  <pageMargins left="0.7" right="0.7" top="0.75" bottom="0.75" header="0.3" footer="0.3"/>
  <pageSetup paperSize="8" scale="6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06ADB-F4BC-4310-B105-B765D39AB346}">
  <sheetPr>
    <tabColor rgb="FF00B0F0"/>
  </sheetPr>
  <dimension ref="A1:M70"/>
  <sheetViews>
    <sheetView workbookViewId="0">
      <selection activeCell="B4" sqref="B4"/>
    </sheetView>
  </sheetViews>
  <sheetFormatPr defaultColWidth="13.7109375" defaultRowHeight="15"/>
  <cols>
    <col min="1" max="1" width="13.7109375" style="7"/>
    <col min="2" max="2" width="30.85546875" style="7" bestFit="1" customWidth="1"/>
    <col min="3" max="3" width="17.42578125" style="7" bestFit="1" customWidth="1"/>
    <col min="4" max="4" width="23" style="7" customWidth="1"/>
    <col min="5" max="5" width="24" style="7" customWidth="1"/>
    <col min="6" max="6" width="24.5703125" style="7" bestFit="1" customWidth="1"/>
    <col min="7" max="7" width="25.140625" style="7" bestFit="1" customWidth="1"/>
    <col min="8" max="8" width="17.140625" style="7" bestFit="1" customWidth="1"/>
    <col min="9" max="16384" width="13.7109375" style="7"/>
  </cols>
  <sheetData>
    <row r="1" spans="1:13">
      <c r="A1" s="7" t="s">
        <v>65</v>
      </c>
      <c r="B1" s="7" t="s">
        <v>66</v>
      </c>
      <c r="C1" s="7" t="s">
        <v>67</v>
      </c>
      <c r="D1" s="7" t="s">
        <v>68</v>
      </c>
      <c r="E1" s="7" t="s">
        <v>69</v>
      </c>
      <c r="F1" s="7" t="s">
        <v>70</v>
      </c>
      <c r="G1" s="7" t="s">
        <v>71</v>
      </c>
      <c r="H1" s="7" t="s">
        <v>72</v>
      </c>
      <c r="I1" s="7" t="s">
        <v>73</v>
      </c>
      <c r="J1" s="7" t="s">
        <v>74</v>
      </c>
      <c r="K1" s="7" t="s">
        <v>75</v>
      </c>
      <c r="L1" s="7" t="s">
        <v>76</v>
      </c>
      <c r="M1" s="7" t="s">
        <v>77</v>
      </c>
    </row>
    <row r="2" spans="1:13">
      <c r="A2" s="7" t="s">
        <v>78</v>
      </c>
      <c r="B2" s="7" t="s">
        <v>79</v>
      </c>
      <c r="C2" s="86">
        <v>45565</v>
      </c>
      <c r="D2" s="7" t="s">
        <v>80</v>
      </c>
      <c r="E2" s="7" t="s">
        <v>81</v>
      </c>
      <c r="F2" s="7" t="s">
        <v>82</v>
      </c>
      <c r="G2" s="87">
        <v>422875</v>
      </c>
      <c r="H2" s="87">
        <f t="shared" ref="H2:H33" si="0">IF(G2&lt;100000,1,0)</f>
        <v>0</v>
      </c>
      <c r="I2" s="87">
        <f t="shared" ref="I2:I33" si="1">IF(AND(G2&gt;100000,G2&lt;500000),1,0)</f>
        <v>1</v>
      </c>
      <c r="J2" s="87">
        <f t="shared" ref="J2:J33" si="2">IF(AND($G2&gt;500000,$G2&lt;1000000),1,0)</f>
        <v>0</v>
      </c>
      <c r="K2" s="87">
        <f t="shared" ref="K2:K33" si="3">IF(AND($G2&gt;1000000,$G2&lt;1500000),1,0)</f>
        <v>0</v>
      </c>
      <c r="L2" s="87">
        <f t="shared" ref="L2:L33" si="4">IF(AND($G2&gt;1500000,$G2&lt;2000000),1,0)</f>
        <v>0</v>
      </c>
      <c r="M2" s="87">
        <f t="shared" ref="M2:M33" si="5">IF($G2&gt;2000000,1,0)</f>
        <v>0</v>
      </c>
    </row>
    <row r="3" spans="1:13">
      <c r="A3" s="7" t="s">
        <v>83</v>
      </c>
      <c r="B3" s="7" t="s">
        <v>84</v>
      </c>
      <c r="C3" s="86">
        <v>45657</v>
      </c>
      <c r="D3" s="7" t="s">
        <v>85</v>
      </c>
      <c r="E3" s="7" t="s">
        <v>86</v>
      </c>
      <c r="F3" s="7" t="s">
        <v>87</v>
      </c>
      <c r="G3" s="87">
        <v>1780622</v>
      </c>
      <c r="H3" s="87">
        <f t="shared" si="0"/>
        <v>0</v>
      </c>
      <c r="I3" s="87">
        <f t="shared" si="1"/>
        <v>0</v>
      </c>
      <c r="J3" s="87">
        <f t="shared" si="2"/>
        <v>0</v>
      </c>
      <c r="K3" s="87">
        <f t="shared" si="3"/>
        <v>0</v>
      </c>
      <c r="L3" s="87">
        <f t="shared" si="4"/>
        <v>1</v>
      </c>
      <c r="M3" s="87">
        <f t="shared" si="5"/>
        <v>0</v>
      </c>
    </row>
    <row r="4" spans="1:13">
      <c r="A4" s="7" t="s">
        <v>88</v>
      </c>
      <c r="B4" s="7" t="s">
        <v>89</v>
      </c>
      <c r="C4" s="86">
        <v>45565</v>
      </c>
      <c r="D4" s="7" t="s">
        <v>80</v>
      </c>
      <c r="E4" s="7" t="s">
        <v>90</v>
      </c>
      <c r="F4" s="7" t="s">
        <v>82</v>
      </c>
      <c r="G4" s="87">
        <v>1999722</v>
      </c>
      <c r="H4" s="87">
        <f t="shared" si="0"/>
        <v>0</v>
      </c>
      <c r="I4" s="87">
        <f t="shared" si="1"/>
        <v>0</v>
      </c>
      <c r="J4" s="87">
        <f t="shared" si="2"/>
        <v>0</v>
      </c>
      <c r="K4" s="87">
        <f t="shared" si="3"/>
        <v>0</v>
      </c>
      <c r="L4" s="87">
        <f t="shared" si="4"/>
        <v>1</v>
      </c>
      <c r="M4" s="87">
        <f t="shared" si="5"/>
        <v>0</v>
      </c>
    </row>
    <row r="5" spans="1:13">
      <c r="C5" s="86"/>
      <c r="G5" s="87"/>
      <c r="H5" s="87"/>
      <c r="I5" s="87"/>
      <c r="J5" s="87"/>
      <c r="K5" s="87"/>
      <c r="L5" s="87"/>
      <c r="M5" s="87"/>
    </row>
    <row r="6" spans="1:13">
      <c r="A6" s="7" t="s">
        <v>91</v>
      </c>
      <c r="B6" s="7" t="s">
        <v>92</v>
      </c>
      <c r="C6" s="86">
        <v>45596</v>
      </c>
      <c r="D6" s="7" t="s">
        <v>80</v>
      </c>
      <c r="E6" s="7" t="s">
        <v>93</v>
      </c>
      <c r="F6" s="7" t="s">
        <v>82</v>
      </c>
      <c r="G6" s="88">
        <v>47415.67</v>
      </c>
      <c r="H6" s="87">
        <f t="shared" si="0"/>
        <v>1</v>
      </c>
      <c r="I6" s="87">
        <f t="shared" si="1"/>
        <v>0</v>
      </c>
      <c r="J6" s="87">
        <f t="shared" si="2"/>
        <v>0</v>
      </c>
      <c r="K6" s="87">
        <f t="shared" si="3"/>
        <v>0</v>
      </c>
      <c r="L6" s="87">
        <f t="shared" si="4"/>
        <v>0</v>
      </c>
      <c r="M6" s="87">
        <f t="shared" si="5"/>
        <v>0</v>
      </c>
    </row>
    <row r="7" spans="1:13">
      <c r="A7" s="7" t="s">
        <v>94</v>
      </c>
      <c r="B7" s="7" t="s">
        <v>95</v>
      </c>
      <c r="C7" s="86">
        <v>45747</v>
      </c>
      <c r="D7" s="7" t="s">
        <v>96</v>
      </c>
      <c r="E7" s="7" t="s">
        <v>93</v>
      </c>
      <c r="F7" s="7" t="s">
        <v>97</v>
      </c>
      <c r="G7" s="87">
        <v>1323079</v>
      </c>
      <c r="H7" s="87">
        <f t="shared" si="0"/>
        <v>0</v>
      </c>
      <c r="I7" s="87">
        <f t="shared" si="1"/>
        <v>0</v>
      </c>
      <c r="J7" s="87">
        <f t="shared" si="2"/>
        <v>0</v>
      </c>
      <c r="K7" s="87">
        <f t="shared" si="3"/>
        <v>1</v>
      </c>
      <c r="L7" s="87">
        <f t="shared" si="4"/>
        <v>0</v>
      </c>
      <c r="M7" s="87">
        <f t="shared" si="5"/>
        <v>0</v>
      </c>
    </row>
    <row r="8" spans="1:13">
      <c r="A8" s="7" t="s">
        <v>98</v>
      </c>
      <c r="B8" s="7" t="s">
        <v>99</v>
      </c>
      <c r="C8" s="86">
        <v>45626</v>
      </c>
      <c r="D8" s="7" t="s">
        <v>80</v>
      </c>
      <c r="E8" s="7" t="s">
        <v>100</v>
      </c>
      <c r="F8" s="7" t="s">
        <v>82</v>
      </c>
      <c r="G8" s="89">
        <v>424337.4</v>
      </c>
      <c r="H8" s="87">
        <f t="shared" si="0"/>
        <v>0</v>
      </c>
      <c r="I8" s="87">
        <f t="shared" si="1"/>
        <v>1</v>
      </c>
      <c r="J8" s="87">
        <f t="shared" si="2"/>
        <v>0</v>
      </c>
      <c r="K8" s="87">
        <f t="shared" si="3"/>
        <v>0</v>
      </c>
      <c r="L8" s="87">
        <f t="shared" si="4"/>
        <v>0</v>
      </c>
      <c r="M8" s="87">
        <f t="shared" si="5"/>
        <v>0</v>
      </c>
    </row>
    <row r="9" spans="1:13">
      <c r="A9" s="7" t="s">
        <v>101</v>
      </c>
      <c r="B9" s="7" t="s">
        <v>102</v>
      </c>
      <c r="C9" s="86">
        <v>45657</v>
      </c>
      <c r="D9" s="7" t="s">
        <v>85</v>
      </c>
      <c r="E9" s="7" t="s">
        <v>86</v>
      </c>
      <c r="F9" s="7" t="s">
        <v>87</v>
      </c>
      <c r="G9" s="87">
        <v>1283074</v>
      </c>
      <c r="H9" s="87">
        <f t="shared" si="0"/>
        <v>0</v>
      </c>
      <c r="I9" s="87">
        <f t="shared" si="1"/>
        <v>0</v>
      </c>
      <c r="J9" s="87">
        <f t="shared" si="2"/>
        <v>0</v>
      </c>
      <c r="K9" s="87">
        <f t="shared" si="3"/>
        <v>1</v>
      </c>
      <c r="L9" s="87">
        <f t="shared" si="4"/>
        <v>0</v>
      </c>
      <c r="M9" s="87">
        <f t="shared" si="5"/>
        <v>0</v>
      </c>
    </row>
    <row r="10" spans="1:13">
      <c r="A10" s="7" t="s">
        <v>103</v>
      </c>
      <c r="B10" s="7" t="s">
        <v>104</v>
      </c>
      <c r="C10" s="86">
        <v>45657</v>
      </c>
      <c r="D10" s="7" t="s">
        <v>80</v>
      </c>
      <c r="E10" s="7" t="s">
        <v>81</v>
      </c>
      <c r="F10" s="7" t="s">
        <v>82</v>
      </c>
      <c r="G10" s="87">
        <v>698130</v>
      </c>
      <c r="H10" s="87">
        <f t="shared" si="0"/>
        <v>0</v>
      </c>
      <c r="I10" s="87">
        <f t="shared" si="1"/>
        <v>0</v>
      </c>
      <c r="J10" s="87">
        <f t="shared" si="2"/>
        <v>1</v>
      </c>
      <c r="K10" s="87">
        <f t="shared" si="3"/>
        <v>0</v>
      </c>
      <c r="L10" s="87">
        <f t="shared" si="4"/>
        <v>0</v>
      </c>
      <c r="M10" s="87">
        <f t="shared" si="5"/>
        <v>0</v>
      </c>
    </row>
    <row r="11" spans="1:13">
      <c r="C11" s="86"/>
      <c r="G11" s="87"/>
      <c r="H11" s="87"/>
      <c r="I11" s="87"/>
      <c r="J11" s="87"/>
      <c r="K11" s="87"/>
      <c r="L11" s="87"/>
      <c r="M11" s="87"/>
    </row>
    <row r="12" spans="1:13">
      <c r="A12" s="7" t="s">
        <v>105</v>
      </c>
      <c r="B12" s="7" t="s">
        <v>106</v>
      </c>
      <c r="C12" s="86">
        <v>45900</v>
      </c>
      <c r="D12" s="7" t="s">
        <v>107</v>
      </c>
      <c r="E12" s="7" t="s">
        <v>108</v>
      </c>
      <c r="F12" s="7" t="s">
        <v>97</v>
      </c>
      <c r="G12" s="87">
        <v>975000</v>
      </c>
      <c r="H12" s="87">
        <f t="shared" si="0"/>
        <v>0</v>
      </c>
      <c r="I12" s="87">
        <f t="shared" si="1"/>
        <v>0</v>
      </c>
      <c r="J12" s="87">
        <f t="shared" si="2"/>
        <v>1</v>
      </c>
      <c r="K12" s="87">
        <f t="shared" si="3"/>
        <v>0</v>
      </c>
      <c r="L12" s="87">
        <f t="shared" si="4"/>
        <v>0</v>
      </c>
      <c r="M12" s="87">
        <f t="shared" si="5"/>
        <v>0</v>
      </c>
    </row>
    <row r="13" spans="1:13">
      <c r="A13" s="7" t="s">
        <v>109</v>
      </c>
      <c r="B13" s="7" t="s">
        <v>110</v>
      </c>
      <c r="C13" s="86">
        <v>45657</v>
      </c>
      <c r="D13" s="7" t="s">
        <v>111</v>
      </c>
      <c r="E13" s="7" t="s">
        <v>108</v>
      </c>
      <c r="F13" s="7" t="s">
        <v>97</v>
      </c>
      <c r="G13" s="89">
        <v>956936.4</v>
      </c>
      <c r="H13" s="87">
        <f t="shared" si="0"/>
        <v>0</v>
      </c>
      <c r="I13" s="87">
        <f t="shared" si="1"/>
        <v>0</v>
      </c>
      <c r="J13" s="87">
        <f t="shared" si="2"/>
        <v>1</v>
      </c>
      <c r="K13" s="87">
        <f t="shared" si="3"/>
        <v>0</v>
      </c>
      <c r="L13" s="87">
        <f t="shared" si="4"/>
        <v>0</v>
      </c>
      <c r="M13" s="87">
        <f t="shared" si="5"/>
        <v>0</v>
      </c>
    </row>
    <row r="14" spans="1:13">
      <c r="A14" s="7" t="s">
        <v>112</v>
      </c>
      <c r="B14" s="7" t="s">
        <v>113</v>
      </c>
      <c r="C14" s="86">
        <v>45657</v>
      </c>
      <c r="D14" s="7" t="s">
        <v>111</v>
      </c>
      <c r="E14" s="7" t="s">
        <v>114</v>
      </c>
      <c r="F14" s="7" t="s">
        <v>97</v>
      </c>
      <c r="G14" s="87">
        <v>801521</v>
      </c>
      <c r="H14" s="87">
        <f t="shared" si="0"/>
        <v>0</v>
      </c>
      <c r="I14" s="87">
        <f t="shared" si="1"/>
        <v>0</v>
      </c>
      <c r="J14" s="87">
        <f t="shared" si="2"/>
        <v>1</v>
      </c>
      <c r="K14" s="87">
        <f t="shared" si="3"/>
        <v>0</v>
      </c>
      <c r="L14" s="87">
        <f t="shared" si="4"/>
        <v>0</v>
      </c>
      <c r="M14" s="87">
        <f t="shared" si="5"/>
        <v>0</v>
      </c>
    </row>
    <row r="15" spans="1:13">
      <c r="A15" s="7" t="s">
        <v>115</v>
      </c>
      <c r="B15" s="7" t="s">
        <v>116</v>
      </c>
      <c r="C15" s="86">
        <v>45657</v>
      </c>
      <c r="D15" s="7" t="s">
        <v>111</v>
      </c>
      <c r="E15" s="7" t="s">
        <v>117</v>
      </c>
      <c r="F15" s="7" t="s">
        <v>97</v>
      </c>
      <c r="G15" s="87">
        <v>720000</v>
      </c>
      <c r="H15" s="87">
        <f t="shared" si="0"/>
        <v>0</v>
      </c>
      <c r="I15" s="87">
        <f t="shared" si="1"/>
        <v>0</v>
      </c>
      <c r="J15" s="87">
        <f t="shared" si="2"/>
        <v>1</v>
      </c>
      <c r="K15" s="87">
        <f t="shared" si="3"/>
        <v>0</v>
      </c>
      <c r="L15" s="87">
        <f t="shared" si="4"/>
        <v>0</v>
      </c>
      <c r="M15" s="87">
        <f t="shared" si="5"/>
        <v>0</v>
      </c>
    </row>
    <row r="16" spans="1:13">
      <c r="A16" s="7" t="s">
        <v>118</v>
      </c>
      <c r="B16" s="7" t="s">
        <v>119</v>
      </c>
      <c r="C16" s="86">
        <v>45961</v>
      </c>
      <c r="D16" s="7" t="s">
        <v>120</v>
      </c>
      <c r="E16" s="7" t="s">
        <v>121</v>
      </c>
      <c r="F16" s="7" t="s">
        <v>97</v>
      </c>
      <c r="G16" s="87">
        <v>660000</v>
      </c>
      <c r="H16" s="87">
        <f t="shared" si="0"/>
        <v>0</v>
      </c>
      <c r="I16" s="87">
        <f t="shared" si="1"/>
        <v>0</v>
      </c>
      <c r="J16" s="87">
        <f t="shared" si="2"/>
        <v>1</v>
      </c>
      <c r="K16" s="87">
        <f t="shared" si="3"/>
        <v>0</v>
      </c>
      <c r="L16" s="87">
        <f t="shared" si="4"/>
        <v>0</v>
      </c>
      <c r="M16" s="87">
        <f t="shared" si="5"/>
        <v>0</v>
      </c>
    </row>
    <row r="17" spans="1:13">
      <c r="A17" s="7" t="s">
        <v>122</v>
      </c>
      <c r="B17" s="7" t="s">
        <v>123</v>
      </c>
      <c r="C17" s="86">
        <v>45657</v>
      </c>
      <c r="D17" s="7" t="s">
        <v>80</v>
      </c>
      <c r="E17" s="7" t="s">
        <v>124</v>
      </c>
      <c r="F17" s="7" t="s">
        <v>82</v>
      </c>
      <c r="G17" s="87">
        <v>1568875</v>
      </c>
      <c r="H17" s="87">
        <f t="shared" si="0"/>
        <v>0</v>
      </c>
      <c r="I17" s="87">
        <f t="shared" si="1"/>
        <v>0</v>
      </c>
      <c r="J17" s="87">
        <f t="shared" si="2"/>
        <v>0</v>
      </c>
      <c r="K17" s="87">
        <f t="shared" si="3"/>
        <v>0</v>
      </c>
      <c r="L17" s="87">
        <f t="shared" si="4"/>
        <v>1</v>
      </c>
      <c r="M17" s="87">
        <f t="shared" si="5"/>
        <v>0</v>
      </c>
    </row>
    <row r="18" spans="1:13">
      <c r="A18" s="7" t="s">
        <v>125</v>
      </c>
      <c r="B18" s="7" t="s">
        <v>126</v>
      </c>
      <c r="C18" s="86">
        <v>45657</v>
      </c>
      <c r="D18" s="7" t="s">
        <v>127</v>
      </c>
      <c r="E18" s="7" t="s">
        <v>128</v>
      </c>
      <c r="F18" s="7" t="s">
        <v>97</v>
      </c>
      <c r="G18" s="87">
        <v>579463</v>
      </c>
      <c r="H18" s="87">
        <f t="shared" si="0"/>
        <v>0</v>
      </c>
      <c r="I18" s="87">
        <f t="shared" si="1"/>
        <v>0</v>
      </c>
      <c r="J18" s="87">
        <f t="shared" si="2"/>
        <v>1</v>
      </c>
      <c r="K18" s="87">
        <f t="shared" si="3"/>
        <v>0</v>
      </c>
      <c r="L18" s="87">
        <f t="shared" si="4"/>
        <v>0</v>
      </c>
      <c r="M18" s="87">
        <f t="shared" si="5"/>
        <v>0</v>
      </c>
    </row>
    <row r="19" spans="1:13">
      <c r="A19" s="7" t="s">
        <v>129</v>
      </c>
      <c r="B19" s="7" t="s">
        <v>130</v>
      </c>
      <c r="C19" s="86">
        <v>45657</v>
      </c>
      <c r="D19" s="7" t="s">
        <v>131</v>
      </c>
      <c r="E19" s="7" t="s">
        <v>128</v>
      </c>
      <c r="F19" s="7" t="s">
        <v>97</v>
      </c>
      <c r="G19" s="87">
        <v>513543</v>
      </c>
      <c r="H19" s="87">
        <f t="shared" si="0"/>
        <v>0</v>
      </c>
      <c r="I19" s="87">
        <f t="shared" si="1"/>
        <v>0</v>
      </c>
      <c r="J19" s="87">
        <f t="shared" si="2"/>
        <v>1</v>
      </c>
      <c r="K19" s="87">
        <f t="shared" si="3"/>
        <v>0</v>
      </c>
      <c r="L19" s="87">
        <f t="shared" si="4"/>
        <v>0</v>
      </c>
      <c r="M19" s="87">
        <f t="shared" si="5"/>
        <v>0</v>
      </c>
    </row>
    <row r="20" spans="1:13">
      <c r="A20" s="7" t="s">
        <v>132</v>
      </c>
      <c r="B20" s="7" t="s">
        <v>133</v>
      </c>
      <c r="C20" s="86">
        <v>45716</v>
      </c>
      <c r="D20" s="7" t="s">
        <v>134</v>
      </c>
      <c r="E20" s="7" t="s">
        <v>121</v>
      </c>
      <c r="F20" s="7" t="s">
        <v>97</v>
      </c>
      <c r="G20" s="87">
        <v>405278</v>
      </c>
      <c r="H20" s="87">
        <f t="shared" si="0"/>
        <v>0</v>
      </c>
      <c r="I20" s="87">
        <f t="shared" si="1"/>
        <v>1</v>
      </c>
      <c r="J20" s="87">
        <f t="shared" si="2"/>
        <v>0</v>
      </c>
      <c r="K20" s="87">
        <f t="shared" si="3"/>
        <v>0</v>
      </c>
      <c r="L20" s="87">
        <f t="shared" si="4"/>
        <v>0</v>
      </c>
      <c r="M20" s="87">
        <f t="shared" si="5"/>
        <v>0</v>
      </c>
    </row>
    <row r="21" spans="1:13">
      <c r="C21" s="86"/>
      <c r="G21" s="87"/>
      <c r="H21" s="87"/>
      <c r="I21" s="87"/>
      <c r="J21" s="87"/>
      <c r="K21" s="87"/>
      <c r="L21" s="87"/>
      <c r="M21" s="87"/>
    </row>
    <row r="22" spans="1:13">
      <c r="A22" s="7" t="s">
        <v>135</v>
      </c>
      <c r="B22" s="7" t="s">
        <v>136</v>
      </c>
      <c r="C22" s="86">
        <v>45672</v>
      </c>
      <c r="D22" s="7" t="s">
        <v>80</v>
      </c>
      <c r="E22" s="7" t="s">
        <v>137</v>
      </c>
      <c r="F22" s="7" t="s">
        <v>82</v>
      </c>
      <c r="G22" s="87">
        <v>180293</v>
      </c>
      <c r="H22" s="87">
        <f t="shared" si="0"/>
        <v>0</v>
      </c>
      <c r="I22" s="87">
        <f t="shared" si="1"/>
        <v>1</v>
      </c>
      <c r="J22" s="87">
        <f t="shared" si="2"/>
        <v>0</v>
      </c>
      <c r="K22" s="87">
        <f t="shared" si="3"/>
        <v>0</v>
      </c>
      <c r="L22" s="87">
        <f t="shared" si="4"/>
        <v>0</v>
      </c>
      <c r="M22" s="87">
        <f t="shared" si="5"/>
        <v>0</v>
      </c>
    </row>
    <row r="23" spans="1:13">
      <c r="A23" s="7" t="s">
        <v>138</v>
      </c>
      <c r="B23" s="7" t="s">
        <v>139</v>
      </c>
      <c r="C23" s="86">
        <v>45688</v>
      </c>
      <c r="D23" s="7" t="s">
        <v>80</v>
      </c>
      <c r="E23" s="7" t="s">
        <v>140</v>
      </c>
      <c r="F23" s="7" t="s">
        <v>82</v>
      </c>
      <c r="G23" s="87">
        <v>499999</v>
      </c>
      <c r="H23" s="87">
        <f t="shared" si="0"/>
        <v>0</v>
      </c>
      <c r="I23" s="87">
        <f t="shared" si="1"/>
        <v>1</v>
      </c>
      <c r="J23" s="87">
        <f t="shared" si="2"/>
        <v>0</v>
      </c>
      <c r="K23" s="87">
        <f t="shared" si="3"/>
        <v>0</v>
      </c>
      <c r="L23" s="87">
        <f t="shared" si="4"/>
        <v>0</v>
      </c>
      <c r="M23" s="87">
        <f t="shared" si="5"/>
        <v>0</v>
      </c>
    </row>
    <row r="24" spans="1:13">
      <c r="A24" s="7" t="s">
        <v>141</v>
      </c>
      <c r="B24" s="7" t="s">
        <v>142</v>
      </c>
      <c r="C24" s="86">
        <v>45716</v>
      </c>
      <c r="D24" s="7" t="s">
        <v>80</v>
      </c>
      <c r="E24" s="7" t="s">
        <v>81</v>
      </c>
      <c r="F24" s="7" t="s">
        <v>82</v>
      </c>
      <c r="G24" s="87">
        <v>676493</v>
      </c>
      <c r="H24" s="87">
        <f t="shared" si="0"/>
        <v>0</v>
      </c>
      <c r="I24" s="87">
        <f t="shared" si="1"/>
        <v>0</v>
      </c>
      <c r="J24" s="87">
        <f t="shared" si="2"/>
        <v>1</v>
      </c>
      <c r="K24" s="87">
        <f t="shared" si="3"/>
        <v>0</v>
      </c>
      <c r="L24" s="87">
        <f t="shared" si="4"/>
        <v>0</v>
      </c>
      <c r="M24" s="87">
        <f t="shared" si="5"/>
        <v>0</v>
      </c>
    </row>
    <row r="25" spans="1:13">
      <c r="A25" s="7" t="s">
        <v>143</v>
      </c>
      <c r="B25" s="7" t="s">
        <v>144</v>
      </c>
      <c r="C25" s="86">
        <v>45716</v>
      </c>
      <c r="D25" s="7" t="s">
        <v>80</v>
      </c>
      <c r="E25" s="7" t="s">
        <v>81</v>
      </c>
      <c r="F25" s="7" t="s">
        <v>82</v>
      </c>
      <c r="G25" s="88">
        <v>495638.75</v>
      </c>
      <c r="H25" s="87">
        <f t="shared" si="0"/>
        <v>0</v>
      </c>
      <c r="I25" s="87">
        <f t="shared" si="1"/>
        <v>1</v>
      </c>
      <c r="J25" s="87">
        <f t="shared" si="2"/>
        <v>0</v>
      </c>
      <c r="K25" s="87">
        <f t="shared" si="3"/>
        <v>0</v>
      </c>
      <c r="L25" s="87">
        <f t="shared" si="4"/>
        <v>0</v>
      </c>
      <c r="M25" s="87">
        <f t="shared" si="5"/>
        <v>0</v>
      </c>
    </row>
    <row r="26" spans="1:13">
      <c r="A26" s="7" t="s">
        <v>145</v>
      </c>
      <c r="B26" s="7" t="s">
        <v>146</v>
      </c>
      <c r="C26" s="86">
        <v>45808</v>
      </c>
      <c r="D26" s="7" t="s">
        <v>147</v>
      </c>
      <c r="E26" s="7" t="s">
        <v>148</v>
      </c>
      <c r="F26" s="7" t="s">
        <v>97</v>
      </c>
      <c r="G26" s="87">
        <v>366000</v>
      </c>
      <c r="H26" s="87">
        <f t="shared" si="0"/>
        <v>0</v>
      </c>
      <c r="I26" s="87">
        <f t="shared" si="1"/>
        <v>1</v>
      </c>
      <c r="J26" s="87">
        <f t="shared" si="2"/>
        <v>0</v>
      </c>
      <c r="K26" s="87">
        <f t="shared" si="3"/>
        <v>0</v>
      </c>
      <c r="L26" s="87">
        <f t="shared" si="4"/>
        <v>0</v>
      </c>
      <c r="M26" s="87">
        <f t="shared" si="5"/>
        <v>0</v>
      </c>
    </row>
    <row r="27" spans="1:13">
      <c r="A27" s="7" t="s">
        <v>149</v>
      </c>
      <c r="B27" s="7" t="s">
        <v>150</v>
      </c>
      <c r="C27" s="86">
        <v>45716</v>
      </c>
      <c r="D27" s="7" t="s">
        <v>80</v>
      </c>
      <c r="E27" s="7" t="s">
        <v>151</v>
      </c>
      <c r="F27" s="7" t="s">
        <v>82</v>
      </c>
      <c r="G27" s="88">
        <v>213574.48</v>
      </c>
      <c r="H27" s="87">
        <f t="shared" si="0"/>
        <v>0</v>
      </c>
      <c r="I27" s="87">
        <f t="shared" si="1"/>
        <v>1</v>
      </c>
      <c r="J27" s="87">
        <f t="shared" si="2"/>
        <v>0</v>
      </c>
      <c r="K27" s="87">
        <f t="shared" si="3"/>
        <v>0</v>
      </c>
      <c r="L27" s="87">
        <f t="shared" si="4"/>
        <v>0</v>
      </c>
      <c r="M27" s="87">
        <f t="shared" si="5"/>
        <v>0</v>
      </c>
    </row>
    <row r="28" spans="1:13">
      <c r="A28" s="7" t="s">
        <v>152</v>
      </c>
      <c r="B28" s="7" t="s">
        <v>153</v>
      </c>
      <c r="C28" s="86">
        <v>45933</v>
      </c>
      <c r="D28" s="7" t="s">
        <v>96</v>
      </c>
      <c r="E28" s="7" t="s">
        <v>128</v>
      </c>
      <c r="F28" s="7" t="s">
        <v>97</v>
      </c>
      <c r="G28" s="87">
        <v>360333</v>
      </c>
      <c r="H28" s="87">
        <f t="shared" si="0"/>
        <v>0</v>
      </c>
      <c r="I28" s="87">
        <f t="shared" si="1"/>
        <v>1</v>
      </c>
      <c r="J28" s="87">
        <f t="shared" si="2"/>
        <v>0</v>
      </c>
      <c r="K28" s="87">
        <f t="shared" si="3"/>
        <v>0</v>
      </c>
      <c r="L28" s="87">
        <f t="shared" si="4"/>
        <v>0</v>
      </c>
      <c r="M28" s="87">
        <f t="shared" si="5"/>
        <v>0</v>
      </c>
    </row>
    <row r="29" spans="1:13">
      <c r="C29" s="86"/>
      <c r="G29" s="87"/>
      <c r="H29" s="87"/>
      <c r="I29" s="87"/>
      <c r="J29" s="87"/>
      <c r="K29" s="87"/>
      <c r="L29" s="87"/>
      <c r="M29" s="87"/>
    </row>
    <row r="30" spans="1:13">
      <c r="A30" s="7" t="s">
        <v>154</v>
      </c>
      <c r="B30" s="7" t="s">
        <v>155</v>
      </c>
      <c r="C30" s="86">
        <v>45747</v>
      </c>
      <c r="D30" s="7" t="s">
        <v>80</v>
      </c>
      <c r="E30" s="7" t="s">
        <v>81</v>
      </c>
      <c r="F30" s="7" t="s">
        <v>82</v>
      </c>
      <c r="G30" s="88">
        <v>788443.75</v>
      </c>
      <c r="H30" s="87">
        <f t="shared" si="0"/>
        <v>0</v>
      </c>
      <c r="I30" s="87">
        <f t="shared" si="1"/>
        <v>0</v>
      </c>
      <c r="J30" s="87">
        <f t="shared" si="2"/>
        <v>1</v>
      </c>
      <c r="K30" s="87">
        <f t="shared" si="3"/>
        <v>0</v>
      </c>
      <c r="L30" s="87">
        <f t="shared" si="4"/>
        <v>0</v>
      </c>
      <c r="M30" s="87">
        <f t="shared" si="5"/>
        <v>0</v>
      </c>
    </row>
    <row r="31" spans="1:13">
      <c r="A31" s="7" t="s">
        <v>156</v>
      </c>
      <c r="B31" s="7" t="s">
        <v>157</v>
      </c>
      <c r="C31" s="86">
        <v>45747</v>
      </c>
      <c r="D31" s="7" t="s">
        <v>80</v>
      </c>
      <c r="E31" s="7" t="s">
        <v>100</v>
      </c>
      <c r="F31" s="7" t="s">
        <v>82</v>
      </c>
      <c r="G31" s="87">
        <v>782500</v>
      </c>
      <c r="H31" s="87">
        <f t="shared" si="0"/>
        <v>0</v>
      </c>
      <c r="I31" s="87">
        <f t="shared" si="1"/>
        <v>0</v>
      </c>
      <c r="J31" s="87">
        <f t="shared" si="2"/>
        <v>1</v>
      </c>
      <c r="K31" s="87">
        <f t="shared" si="3"/>
        <v>0</v>
      </c>
      <c r="L31" s="87">
        <f t="shared" si="4"/>
        <v>0</v>
      </c>
      <c r="M31" s="87">
        <f t="shared" si="5"/>
        <v>0</v>
      </c>
    </row>
    <row r="32" spans="1:13">
      <c r="A32" s="7" t="s">
        <v>158</v>
      </c>
      <c r="B32" s="7" t="s">
        <v>159</v>
      </c>
      <c r="C32" s="86">
        <v>45596</v>
      </c>
      <c r="D32" s="7" t="s">
        <v>160</v>
      </c>
      <c r="E32" s="7" t="s">
        <v>128</v>
      </c>
      <c r="F32" s="7" t="s">
        <v>97</v>
      </c>
      <c r="G32" s="87">
        <v>300000</v>
      </c>
      <c r="H32" s="87">
        <f t="shared" si="0"/>
        <v>0</v>
      </c>
      <c r="I32" s="87">
        <f t="shared" si="1"/>
        <v>1</v>
      </c>
      <c r="J32" s="87">
        <f t="shared" si="2"/>
        <v>0</v>
      </c>
      <c r="K32" s="87">
        <f t="shared" si="3"/>
        <v>0</v>
      </c>
      <c r="L32" s="87">
        <f t="shared" si="4"/>
        <v>0</v>
      </c>
      <c r="M32" s="87">
        <f t="shared" si="5"/>
        <v>0</v>
      </c>
    </row>
    <row r="33" spans="1:13">
      <c r="A33" s="7" t="s">
        <v>161</v>
      </c>
      <c r="B33" s="7" t="s">
        <v>162</v>
      </c>
      <c r="C33" s="86">
        <v>45808</v>
      </c>
      <c r="D33" s="7" t="s">
        <v>80</v>
      </c>
      <c r="E33" s="7" t="s">
        <v>100</v>
      </c>
      <c r="F33" s="7" t="s">
        <v>82</v>
      </c>
      <c r="G33" s="87">
        <v>605585</v>
      </c>
      <c r="H33" s="87">
        <f t="shared" si="0"/>
        <v>0</v>
      </c>
      <c r="I33" s="87">
        <f t="shared" si="1"/>
        <v>0</v>
      </c>
      <c r="J33" s="87">
        <f t="shared" si="2"/>
        <v>1</v>
      </c>
      <c r="K33" s="87">
        <f t="shared" si="3"/>
        <v>0</v>
      </c>
      <c r="L33" s="87">
        <f t="shared" si="4"/>
        <v>0</v>
      </c>
      <c r="M33" s="87">
        <f t="shared" si="5"/>
        <v>0</v>
      </c>
    </row>
    <row r="34" spans="1:13">
      <c r="A34" s="7" t="s">
        <v>163</v>
      </c>
      <c r="B34" s="7" t="s">
        <v>164</v>
      </c>
      <c r="C34" s="86">
        <v>45808</v>
      </c>
      <c r="D34" s="7" t="s">
        <v>80</v>
      </c>
      <c r="E34" s="7" t="s">
        <v>81</v>
      </c>
      <c r="F34" s="7" t="s">
        <v>82</v>
      </c>
      <c r="G34" s="89">
        <v>424942.5</v>
      </c>
      <c r="H34" s="87">
        <f t="shared" ref="H34:H52" si="6">IF(G34&lt;100000,1,0)</f>
        <v>0</v>
      </c>
      <c r="I34" s="87">
        <f t="shared" ref="I34:I52" si="7">IF(AND(G34&gt;100000,G34&lt;500000),1,0)</f>
        <v>1</v>
      </c>
      <c r="J34" s="87">
        <f t="shared" ref="J34:J52" si="8">IF(AND($G34&gt;500000,$G34&lt;1000000),1,0)</f>
        <v>0</v>
      </c>
      <c r="K34" s="87">
        <f t="shared" ref="K34:K52" si="9">IF(AND($G34&gt;1000000,$G34&lt;1500000),1,0)</f>
        <v>0</v>
      </c>
      <c r="L34" s="87">
        <f t="shared" ref="L34:L52" si="10">IF(AND($G34&gt;1500000,$G34&lt;2000000),1,0)</f>
        <v>0</v>
      </c>
      <c r="M34" s="87">
        <f t="shared" ref="M34:M52" si="11">IF($G34&gt;2000000,1,0)</f>
        <v>0</v>
      </c>
    </row>
    <row r="35" spans="1:13">
      <c r="C35" s="86"/>
      <c r="G35" s="89"/>
      <c r="H35" s="87"/>
      <c r="I35" s="87"/>
      <c r="J35" s="87"/>
      <c r="K35" s="87"/>
      <c r="L35" s="87"/>
      <c r="M35" s="87"/>
    </row>
    <row r="36" spans="1:13">
      <c r="C36" s="86"/>
      <c r="G36" s="89"/>
      <c r="H36" s="87"/>
      <c r="I36" s="87"/>
      <c r="J36" s="87"/>
      <c r="K36" s="87"/>
      <c r="L36" s="87"/>
      <c r="M36" s="87"/>
    </row>
    <row r="37" spans="1:13">
      <c r="A37" s="7" t="s">
        <v>165</v>
      </c>
      <c r="B37" s="7" t="s">
        <v>166</v>
      </c>
      <c r="C37" s="86">
        <v>45716</v>
      </c>
      <c r="D37" s="7" t="s">
        <v>160</v>
      </c>
      <c r="E37" s="7" t="s">
        <v>167</v>
      </c>
      <c r="F37" s="7" t="s">
        <v>97</v>
      </c>
      <c r="G37" s="87">
        <v>209905</v>
      </c>
      <c r="H37" s="87">
        <f t="shared" si="6"/>
        <v>0</v>
      </c>
      <c r="I37" s="87">
        <f t="shared" si="7"/>
        <v>1</v>
      </c>
      <c r="J37" s="87">
        <f t="shared" si="8"/>
        <v>0</v>
      </c>
      <c r="K37" s="87">
        <f t="shared" si="9"/>
        <v>0</v>
      </c>
      <c r="L37" s="87">
        <f t="shared" si="10"/>
        <v>0</v>
      </c>
      <c r="M37" s="87">
        <f t="shared" si="11"/>
        <v>0</v>
      </c>
    </row>
    <row r="38" spans="1:13">
      <c r="A38" s="7" t="s">
        <v>168</v>
      </c>
      <c r="B38" s="7" t="s">
        <v>169</v>
      </c>
      <c r="C38" s="86">
        <v>45657</v>
      </c>
      <c r="D38" s="7" t="s">
        <v>170</v>
      </c>
      <c r="E38" s="7" t="s">
        <v>121</v>
      </c>
      <c r="F38" s="7" t="s">
        <v>97</v>
      </c>
      <c r="G38" s="88">
        <v>204031.64</v>
      </c>
      <c r="H38" s="87">
        <f t="shared" si="6"/>
        <v>0</v>
      </c>
      <c r="I38" s="87">
        <f t="shared" si="7"/>
        <v>1</v>
      </c>
      <c r="J38" s="87">
        <f t="shared" si="8"/>
        <v>0</v>
      </c>
      <c r="K38" s="87">
        <f t="shared" si="9"/>
        <v>0</v>
      </c>
      <c r="L38" s="87">
        <f t="shared" si="10"/>
        <v>0</v>
      </c>
      <c r="M38" s="87">
        <f t="shared" si="11"/>
        <v>0</v>
      </c>
    </row>
    <row r="39" spans="1:13">
      <c r="A39" s="7" t="s">
        <v>171</v>
      </c>
      <c r="B39" s="7" t="s">
        <v>172</v>
      </c>
      <c r="C39" s="86">
        <v>45869</v>
      </c>
      <c r="D39" s="7" t="s">
        <v>80</v>
      </c>
      <c r="E39" s="7" t="s">
        <v>124</v>
      </c>
      <c r="F39" s="7" t="s">
        <v>82</v>
      </c>
      <c r="G39" s="87">
        <v>1496770</v>
      </c>
      <c r="H39" s="87">
        <f t="shared" si="6"/>
        <v>0</v>
      </c>
      <c r="I39" s="87">
        <f t="shared" si="7"/>
        <v>0</v>
      </c>
      <c r="J39" s="87">
        <f t="shared" si="8"/>
        <v>0</v>
      </c>
      <c r="K39" s="87">
        <f t="shared" si="9"/>
        <v>1</v>
      </c>
      <c r="L39" s="87">
        <f t="shared" si="10"/>
        <v>0</v>
      </c>
      <c r="M39" s="87">
        <f t="shared" si="11"/>
        <v>0</v>
      </c>
    </row>
    <row r="40" spans="1:13">
      <c r="C40" s="86"/>
      <c r="G40" s="87"/>
      <c r="H40" s="87"/>
      <c r="I40" s="87"/>
      <c r="J40" s="87"/>
      <c r="K40" s="87"/>
      <c r="L40" s="87"/>
      <c r="M40" s="87"/>
    </row>
    <row r="41" spans="1:13">
      <c r="A41" s="7" t="s">
        <v>173</v>
      </c>
      <c r="B41" s="7" t="s">
        <v>174</v>
      </c>
      <c r="C41" s="86">
        <v>45900</v>
      </c>
      <c r="D41" s="7" t="s">
        <v>80</v>
      </c>
      <c r="E41" s="7" t="s">
        <v>175</v>
      </c>
      <c r="F41" s="7" t="s">
        <v>82</v>
      </c>
      <c r="G41" s="87">
        <v>2378412</v>
      </c>
      <c r="H41" s="87">
        <f t="shared" si="6"/>
        <v>0</v>
      </c>
      <c r="I41" s="87">
        <f t="shared" si="7"/>
        <v>0</v>
      </c>
      <c r="J41" s="87">
        <f t="shared" si="8"/>
        <v>0</v>
      </c>
      <c r="K41" s="87">
        <f t="shared" si="9"/>
        <v>0</v>
      </c>
      <c r="L41" s="87">
        <f t="shared" si="10"/>
        <v>0</v>
      </c>
      <c r="M41" s="87">
        <f t="shared" si="11"/>
        <v>1</v>
      </c>
    </row>
    <row r="42" spans="1:13">
      <c r="A42" s="7" t="s">
        <v>176</v>
      </c>
      <c r="B42" s="7" t="s">
        <v>177</v>
      </c>
      <c r="C42" s="86">
        <v>45900</v>
      </c>
      <c r="D42" s="7" t="s">
        <v>80</v>
      </c>
      <c r="E42" s="7" t="s">
        <v>90</v>
      </c>
      <c r="F42" s="7" t="s">
        <v>82</v>
      </c>
      <c r="G42" s="87">
        <v>2000000</v>
      </c>
      <c r="H42" s="87">
        <f t="shared" si="6"/>
        <v>0</v>
      </c>
      <c r="I42" s="87">
        <f t="shared" si="7"/>
        <v>0</v>
      </c>
      <c r="J42" s="87">
        <f t="shared" si="8"/>
        <v>0</v>
      </c>
      <c r="K42" s="87">
        <f t="shared" si="9"/>
        <v>0</v>
      </c>
      <c r="L42" s="87">
        <f t="shared" si="10"/>
        <v>0</v>
      </c>
      <c r="M42" s="87">
        <f t="shared" si="11"/>
        <v>0</v>
      </c>
    </row>
    <row r="43" spans="1:13">
      <c r="A43" s="7" t="s">
        <v>178</v>
      </c>
      <c r="B43" s="7" t="s">
        <v>179</v>
      </c>
      <c r="C43" s="86">
        <v>45900</v>
      </c>
      <c r="D43" s="7" t="s">
        <v>80</v>
      </c>
      <c r="E43" s="7" t="s">
        <v>124</v>
      </c>
      <c r="F43" s="7" t="s">
        <v>82</v>
      </c>
      <c r="G43" s="87">
        <v>1499746</v>
      </c>
      <c r="H43" s="87">
        <f t="shared" si="6"/>
        <v>0</v>
      </c>
      <c r="I43" s="87">
        <f t="shared" si="7"/>
        <v>0</v>
      </c>
      <c r="J43" s="87">
        <f t="shared" si="8"/>
        <v>0</v>
      </c>
      <c r="K43" s="87">
        <f t="shared" si="9"/>
        <v>1</v>
      </c>
      <c r="L43" s="87">
        <f t="shared" si="10"/>
        <v>0</v>
      </c>
      <c r="M43" s="87">
        <f t="shared" si="11"/>
        <v>0</v>
      </c>
    </row>
    <row r="44" spans="1:13">
      <c r="A44" s="7" t="s">
        <v>180</v>
      </c>
      <c r="B44" s="7" t="s">
        <v>181</v>
      </c>
      <c r="C44" s="86">
        <v>45900</v>
      </c>
      <c r="D44" s="7" t="s">
        <v>80</v>
      </c>
      <c r="E44" s="7" t="s">
        <v>124</v>
      </c>
      <c r="F44" s="7" t="s">
        <v>82</v>
      </c>
      <c r="G44" s="87">
        <v>1499684</v>
      </c>
      <c r="H44" s="87">
        <f t="shared" si="6"/>
        <v>0</v>
      </c>
      <c r="I44" s="87">
        <f t="shared" si="7"/>
        <v>0</v>
      </c>
      <c r="J44" s="87">
        <f t="shared" si="8"/>
        <v>0</v>
      </c>
      <c r="K44" s="87">
        <f t="shared" si="9"/>
        <v>1</v>
      </c>
      <c r="L44" s="87">
        <f t="shared" si="10"/>
        <v>0</v>
      </c>
      <c r="M44" s="87">
        <f t="shared" si="11"/>
        <v>0</v>
      </c>
    </row>
    <row r="45" spans="1:13">
      <c r="A45" s="7" t="s">
        <v>182</v>
      </c>
      <c r="B45" s="7" t="s">
        <v>183</v>
      </c>
      <c r="C45" s="86">
        <v>45838</v>
      </c>
      <c r="D45" s="7" t="s">
        <v>184</v>
      </c>
      <c r="E45" s="7" t="s">
        <v>121</v>
      </c>
      <c r="F45" s="7" t="s">
        <v>97</v>
      </c>
      <c r="G45" s="87">
        <v>175967</v>
      </c>
      <c r="H45" s="87">
        <f t="shared" si="6"/>
        <v>0</v>
      </c>
      <c r="I45" s="87">
        <f t="shared" si="7"/>
        <v>1</v>
      </c>
      <c r="J45" s="87">
        <f t="shared" si="8"/>
        <v>0</v>
      </c>
      <c r="K45" s="87">
        <f t="shared" si="9"/>
        <v>0</v>
      </c>
      <c r="L45" s="87">
        <f t="shared" si="10"/>
        <v>0</v>
      </c>
      <c r="M45" s="87">
        <f t="shared" si="11"/>
        <v>0</v>
      </c>
    </row>
    <row r="46" spans="1:13">
      <c r="A46" s="7" t="s">
        <v>185</v>
      </c>
      <c r="B46" s="7" t="s">
        <v>186</v>
      </c>
      <c r="C46" s="86">
        <v>45900</v>
      </c>
      <c r="D46" s="7" t="s">
        <v>80</v>
      </c>
      <c r="E46" s="7" t="s">
        <v>81</v>
      </c>
      <c r="F46" s="7" t="s">
        <v>82</v>
      </c>
      <c r="G46" s="87">
        <v>451250</v>
      </c>
      <c r="H46" s="87">
        <f t="shared" si="6"/>
        <v>0</v>
      </c>
      <c r="I46" s="87">
        <f t="shared" si="7"/>
        <v>1</v>
      </c>
      <c r="J46" s="87">
        <f t="shared" si="8"/>
        <v>0</v>
      </c>
      <c r="K46" s="87">
        <f t="shared" si="9"/>
        <v>0</v>
      </c>
      <c r="L46" s="87">
        <f t="shared" si="10"/>
        <v>0</v>
      </c>
      <c r="M46" s="87">
        <f t="shared" si="11"/>
        <v>0</v>
      </c>
    </row>
    <row r="47" spans="1:13">
      <c r="A47" s="7" t="s">
        <v>187</v>
      </c>
      <c r="B47" s="7" t="s">
        <v>188</v>
      </c>
      <c r="C47" s="86">
        <v>45930</v>
      </c>
      <c r="D47" s="7" t="s">
        <v>189</v>
      </c>
      <c r="E47" s="7" t="s">
        <v>190</v>
      </c>
      <c r="F47" s="7" t="s">
        <v>97</v>
      </c>
      <c r="G47" s="87">
        <v>170000</v>
      </c>
      <c r="H47" s="87">
        <f t="shared" si="6"/>
        <v>0</v>
      </c>
      <c r="I47" s="87">
        <f t="shared" si="7"/>
        <v>1</v>
      </c>
      <c r="J47" s="87">
        <f t="shared" si="8"/>
        <v>0</v>
      </c>
      <c r="K47" s="87">
        <f t="shared" si="9"/>
        <v>0</v>
      </c>
      <c r="L47" s="87">
        <f t="shared" si="10"/>
        <v>0</v>
      </c>
      <c r="M47" s="87">
        <f t="shared" si="11"/>
        <v>0</v>
      </c>
    </row>
    <row r="48" spans="1:13">
      <c r="C48" s="86"/>
      <c r="G48" s="89"/>
      <c r="H48" s="87"/>
      <c r="I48" s="87"/>
      <c r="J48" s="87"/>
      <c r="K48" s="87"/>
      <c r="L48" s="87"/>
      <c r="M48" s="87"/>
    </row>
    <row r="49" spans="1:13">
      <c r="A49" s="7" t="s">
        <v>191</v>
      </c>
      <c r="B49" s="7" t="s">
        <v>192</v>
      </c>
      <c r="C49" s="86">
        <v>45565</v>
      </c>
      <c r="D49" s="7" t="s">
        <v>193</v>
      </c>
      <c r="E49" s="7" t="s">
        <v>128</v>
      </c>
      <c r="F49" s="7" t="s">
        <v>97</v>
      </c>
      <c r="G49" s="87">
        <v>138975</v>
      </c>
      <c r="H49" s="87">
        <f t="shared" si="6"/>
        <v>0</v>
      </c>
      <c r="I49" s="87">
        <f t="shared" si="7"/>
        <v>1</v>
      </c>
      <c r="J49" s="87">
        <f t="shared" si="8"/>
        <v>0</v>
      </c>
      <c r="K49" s="87">
        <f t="shared" si="9"/>
        <v>0</v>
      </c>
      <c r="L49" s="87">
        <f t="shared" si="10"/>
        <v>0</v>
      </c>
      <c r="M49" s="87">
        <f t="shared" si="11"/>
        <v>0</v>
      </c>
    </row>
    <row r="50" spans="1:13">
      <c r="A50" s="7" t="s">
        <v>194</v>
      </c>
      <c r="B50" s="7" t="s">
        <v>195</v>
      </c>
      <c r="C50" s="86">
        <v>45961</v>
      </c>
      <c r="D50" s="7" t="s">
        <v>80</v>
      </c>
      <c r="E50" s="7" t="s">
        <v>81</v>
      </c>
      <c r="F50" s="7" t="s">
        <v>82</v>
      </c>
      <c r="G50" s="88">
        <v>947218.75</v>
      </c>
      <c r="H50" s="87">
        <f t="shared" si="6"/>
        <v>0</v>
      </c>
      <c r="I50" s="87">
        <f t="shared" si="7"/>
        <v>0</v>
      </c>
      <c r="J50" s="87">
        <f t="shared" si="8"/>
        <v>1</v>
      </c>
      <c r="K50" s="87">
        <f t="shared" si="9"/>
        <v>0</v>
      </c>
      <c r="L50" s="87">
        <f t="shared" si="10"/>
        <v>0</v>
      </c>
      <c r="M50" s="87">
        <f t="shared" si="11"/>
        <v>0</v>
      </c>
    </row>
    <row r="51" spans="1:13">
      <c r="A51" s="7" t="s">
        <v>196</v>
      </c>
      <c r="B51" s="7" t="s">
        <v>197</v>
      </c>
      <c r="C51" s="86">
        <v>45961</v>
      </c>
      <c r="D51" s="7" t="s">
        <v>80</v>
      </c>
      <c r="E51" s="7" t="s">
        <v>81</v>
      </c>
      <c r="F51" s="7" t="s">
        <v>82</v>
      </c>
      <c r="G51" s="89">
        <v>721872.5</v>
      </c>
      <c r="H51" s="87">
        <f t="shared" si="6"/>
        <v>0</v>
      </c>
      <c r="I51" s="87">
        <f t="shared" si="7"/>
        <v>0</v>
      </c>
      <c r="J51" s="87">
        <f t="shared" si="8"/>
        <v>1</v>
      </c>
      <c r="K51" s="87">
        <f t="shared" si="9"/>
        <v>0</v>
      </c>
      <c r="L51" s="87">
        <f t="shared" si="10"/>
        <v>0</v>
      </c>
      <c r="M51" s="87">
        <f t="shared" si="11"/>
        <v>0</v>
      </c>
    </row>
    <row r="52" spans="1:13">
      <c r="A52" s="7" t="s">
        <v>198</v>
      </c>
      <c r="B52" s="7" t="s">
        <v>199</v>
      </c>
      <c r="C52" s="86">
        <v>45657</v>
      </c>
      <c r="D52" s="7" t="s">
        <v>131</v>
      </c>
      <c r="E52" s="7" t="s">
        <v>128</v>
      </c>
      <c r="F52" s="7" t="s">
        <v>97</v>
      </c>
      <c r="G52" s="87">
        <v>53000</v>
      </c>
      <c r="H52" s="87">
        <f t="shared" si="6"/>
        <v>1</v>
      </c>
      <c r="I52" s="87">
        <f t="shared" si="7"/>
        <v>0</v>
      </c>
      <c r="J52" s="87">
        <f t="shared" si="8"/>
        <v>0</v>
      </c>
      <c r="K52" s="87">
        <f t="shared" si="9"/>
        <v>0</v>
      </c>
      <c r="L52" s="87">
        <f t="shared" si="10"/>
        <v>0</v>
      </c>
      <c r="M52" s="87">
        <f t="shared" si="11"/>
        <v>0</v>
      </c>
    </row>
    <row r="53" spans="1:13">
      <c r="A53" s="7" t="s">
        <v>200</v>
      </c>
      <c r="B53" s="7" t="s">
        <v>201</v>
      </c>
      <c r="C53" s="86">
        <v>45961</v>
      </c>
      <c r="D53" s="7" t="s">
        <v>80</v>
      </c>
      <c r="E53" s="7" t="s">
        <v>81</v>
      </c>
      <c r="F53" s="7" t="s">
        <v>82</v>
      </c>
      <c r="G53" s="89">
        <v>487812.5</v>
      </c>
      <c r="H53" s="87">
        <f t="shared" ref="H53:H57" si="12">IF(G53&lt;100000,1,0)</f>
        <v>0</v>
      </c>
      <c r="I53" s="87">
        <f t="shared" ref="I53:I57" si="13">IF(AND(G53&gt;100000,G53&lt;500000),1,0)</f>
        <v>1</v>
      </c>
      <c r="J53" s="87">
        <f t="shared" ref="J53:J57" si="14">IF(AND($G53&gt;500000,$G53&lt;1000000),1,0)</f>
        <v>0</v>
      </c>
      <c r="K53" s="87">
        <f t="shared" ref="K53:K57" si="15">IF(AND($G53&gt;1000000,$G53&lt;1500000),1,0)</f>
        <v>0</v>
      </c>
      <c r="L53" s="87">
        <f t="shared" ref="L53:L57" si="16">IF(AND($G53&gt;1500000,$G53&lt;2000000),1,0)</f>
        <v>0</v>
      </c>
      <c r="M53" s="87">
        <f t="shared" ref="M53:M57" si="17">IF($G53&gt;2000000,1,0)</f>
        <v>0</v>
      </c>
    </row>
    <row r="54" spans="1:13">
      <c r="A54" s="7" t="s">
        <v>202</v>
      </c>
      <c r="B54" s="7" t="s">
        <v>203</v>
      </c>
      <c r="C54" s="86">
        <v>45961</v>
      </c>
      <c r="D54" s="7" t="s">
        <v>80</v>
      </c>
      <c r="E54" s="7" t="s">
        <v>100</v>
      </c>
      <c r="F54" s="7" t="s">
        <v>82</v>
      </c>
      <c r="G54" s="87">
        <v>398035</v>
      </c>
      <c r="H54" s="87">
        <f t="shared" si="12"/>
        <v>0</v>
      </c>
      <c r="I54" s="87">
        <f t="shared" si="13"/>
        <v>1</v>
      </c>
      <c r="J54" s="87">
        <f t="shared" si="14"/>
        <v>0</v>
      </c>
      <c r="K54" s="87">
        <f t="shared" si="15"/>
        <v>0</v>
      </c>
      <c r="L54" s="87">
        <f t="shared" si="16"/>
        <v>0</v>
      </c>
      <c r="M54" s="87">
        <f t="shared" si="17"/>
        <v>0</v>
      </c>
    </row>
    <row r="55" spans="1:13">
      <c r="A55" s="7" t="s">
        <v>204</v>
      </c>
      <c r="B55" s="7" t="s">
        <v>205</v>
      </c>
      <c r="C55" s="86">
        <v>45961</v>
      </c>
      <c r="D55" s="7" t="s">
        <v>80</v>
      </c>
      <c r="E55" s="7" t="s">
        <v>100</v>
      </c>
      <c r="F55" s="7" t="s">
        <v>82</v>
      </c>
      <c r="G55" s="87">
        <v>279965</v>
      </c>
      <c r="H55" s="87">
        <f t="shared" si="12"/>
        <v>0</v>
      </c>
      <c r="I55" s="87">
        <f t="shared" si="13"/>
        <v>1</v>
      </c>
      <c r="J55" s="87">
        <f t="shared" si="14"/>
        <v>0</v>
      </c>
      <c r="K55" s="87">
        <f t="shared" si="15"/>
        <v>0</v>
      </c>
      <c r="L55" s="87">
        <f t="shared" si="16"/>
        <v>0</v>
      </c>
      <c r="M55" s="87">
        <f t="shared" si="17"/>
        <v>0</v>
      </c>
    </row>
    <row r="56" spans="1:13">
      <c r="A56" s="7" t="s">
        <v>206</v>
      </c>
      <c r="B56" s="7" t="s">
        <v>207</v>
      </c>
      <c r="C56" s="90">
        <v>45565</v>
      </c>
      <c r="D56" s="7" t="s">
        <v>207</v>
      </c>
      <c r="E56" s="7" t="s">
        <v>50</v>
      </c>
      <c r="F56" s="7" t="s">
        <v>82</v>
      </c>
      <c r="G56" s="87">
        <v>20000</v>
      </c>
      <c r="H56" s="87">
        <f t="shared" si="12"/>
        <v>1</v>
      </c>
      <c r="I56" s="87">
        <f t="shared" si="13"/>
        <v>0</v>
      </c>
      <c r="J56" s="87">
        <f t="shared" si="14"/>
        <v>0</v>
      </c>
      <c r="K56" s="87">
        <f t="shared" si="15"/>
        <v>0</v>
      </c>
      <c r="L56" s="87">
        <f t="shared" si="16"/>
        <v>0</v>
      </c>
      <c r="M56" s="87">
        <f t="shared" si="17"/>
        <v>0</v>
      </c>
    </row>
    <row r="57" spans="1:13">
      <c r="A57" s="7" t="s">
        <v>206</v>
      </c>
      <c r="B57" s="7" t="s">
        <v>207</v>
      </c>
      <c r="C57" s="90">
        <v>45930</v>
      </c>
      <c r="D57" s="7" t="s">
        <v>207</v>
      </c>
      <c r="E57" s="7" t="s">
        <v>207</v>
      </c>
      <c r="F57" s="7" t="s">
        <v>82</v>
      </c>
      <c r="G57" s="87">
        <v>30000</v>
      </c>
      <c r="H57" s="87">
        <f t="shared" si="12"/>
        <v>1</v>
      </c>
      <c r="I57" s="87">
        <f t="shared" si="13"/>
        <v>0</v>
      </c>
      <c r="J57" s="87">
        <f t="shared" si="14"/>
        <v>0</v>
      </c>
      <c r="K57" s="87">
        <f t="shared" si="15"/>
        <v>0</v>
      </c>
      <c r="L57" s="87">
        <f t="shared" si="16"/>
        <v>0</v>
      </c>
      <c r="M57" s="87">
        <f t="shared" si="17"/>
        <v>0</v>
      </c>
    </row>
    <row r="62" spans="1:13">
      <c r="B62" s="91" t="s">
        <v>208</v>
      </c>
      <c r="C62" s="7" t="s">
        <v>209</v>
      </c>
      <c r="D62" s="7" t="s">
        <v>210</v>
      </c>
      <c r="E62" s="7" t="s">
        <v>211</v>
      </c>
      <c r="F62" s="7" t="s">
        <v>212</v>
      </c>
      <c r="G62" s="7" t="s">
        <v>213</v>
      </c>
      <c r="H62" s="7" t="s">
        <v>214</v>
      </c>
    </row>
    <row r="63" spans="1:13">
      <c r="B63" s="92" t="s">
        <v>97</v>
      </c>
      <c r="C63" s="7">
        <v>1</v>
      </c>
      <c r="D63" s="7">
        <v>9</v>
      </c>
      <c r="E63" s="7">
        <v>7</v>
      </c>
      <c r="F63" s="7">
        <v>1</v>
      </c>
      <c r="G63" s="7">
        <v>0</v>
      </c>
      <c r="H63" s="7">
        <v>0</v>
      </c>
    </row>
    <row r="64" spans="1:13">
      <c r="B64" s="92" t="s">
        <v>82</v>
      </c>
      <c r="C64" s="7">
        <v>3</v>
      </c>
      <c r="D64" s="7">
        <v>11</v>
      </c>
      <c r="E64" s="7">
        <v>7</v>
      </c>
      <c r="F64" s="7">
        <v>3</v>
      </c>
      <c r="G64" s="7">
        <v>2</v>
      </c>
      <c r="H64" s="7">
        <v>1</v>
      </c>
    </row>
    <row r="65" spans="2:8">
      <c r="B65" s="93" t="s">
        <v>80</v>
      </c>
      <c r="C65" s="7">
        <v>1</v>
      </c>
      <c r="D65" s="7">
        <v>11</v>
      </c>
      <c r="E65" s="7">
        <v>7</v>
      </c>
      <c r="F65" s="7">
        <v>3</v>
      </c>
      <c r="G65" s="7">
        <v>2</v>
      </c>
      <c r="H65" s="7">
        <v>1</v>
      </c>
    </row>
    <row r="66" spans="2:8">
      <c r="B66" s="93" t="s">
        <v>207</v>
      </c>
      <c r="C66" s="7">
        <v>2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</row>
    <row r="67" spans="2:8">
      <c r="B67" s="92" t="s">
        <v>87</v>
      </c>
      <c r="C67" s="7">
        <v>0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</row>
    <row r="68" spans="2:8">
      <c r="B68" s="92" t="s">
        <v>215</v>
      </c>
    </row>
    <row r="69" spans="2:8">
      <c r="B69" s="93" t="s">
        <v>215</v>
      </c>
    </row>
    <row r="70" spans="2:8">
      <c r="B70" s="92" t="s">
        <v>216</v>
      </c>
      <c r="C70" s="7">
        <v>4</v>
      </c>
      <c r="D70" s="7">
        <v>20</v>
      </c>
      <c r="E70" s="7">
        <v>14</v>
      </c>
      <c r="F70" s="7">
        <v>5</v>
      </c>
      <c r="G70" s="7">
        <v>3</v>
      </c>
      <c r="H70" s="7">
        <v>1</v>
      </c>
    </row>
  </sheetData>
  <autoFilter ref="A1:M57" xr:uid="{3D106ADB-F4BC-4310-B105-B765D39AB346}">
    <sortState xmlns:xlrd2="http://schemas.microsoft.com/office/spreadsheetml/2017/richdata2" ref="A2:M57">
      <sortCondition descending="1" ref="G1:G57"/>
    </sortState>
  </autoFilter>
  <phoneticPr fontId="16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54AF3726EBED428E3C971330E1B181" ma:contentTypeVersion="14" ma:contentTypeDescription="Create a new document." ma:contentTypeScope="" ma:versionID="99928f546a694e1d6fc923a0eb1fa38e">
  <xsd:schema xmlns:xsd="http://www.w3.org/2001/XMLSchema" xmlns:xs="http://www.w3.org/2001/XMLSchema" xmlns:p="http://schemas.microsoft.com/office/2006/metadata/properties" xmlns:ns2="b8de6d27-816b-4f9c-802c-db8cb503e4ff" xmlns:ns3="edadb20e-fcb9-4ca2-836e-ea836713a079" targetNamespace="http://schemas.microsoft.com/office/2006/metadata/properties" ma:root="true" ma:fieldsID="1606e3f54515f1eca14fd5303d241f4e" ns2:_="" ns3:_="">
    <xsd:import namespace="b8de6d27-816b-4f9c-802c-db8cb503e4ff"/>
    <xsd:import namespace="edadb20e-fcb9-4ca2-836e-ea836713a0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de6d27-816b-4f9c-802c-db8cb503e4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f95a2ead-fb08-4f89-b991-c2b7785951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adb20e-fcb9-4ca2-836e-ea836713a07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9e427ad3-e4f6-468d-8059-0427dec97e0a}" ma:internalName="TaxCatchAll" ma:showField="CatchAllData" ma:web="edadb20e-fcb9-4ca2-836e-ea836713a0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de6d27-816b-4f9c-802c-db8cb503e4ff">
      <Terms xmlns="http://schemas.microsoft.com/office/infopath/2007/PartnerControls"/>
    </lcf76f155ced4ddcb4097134ff3c332f>
    <TaxCatchAll xmlns="edadb20e-fcb9-4ca2-836e-ea836713a079" xsi:nil="true"/>
  </documentManagement>
</p:properties>
</file>

<file path=customXml/itemProps1.xml><?xml version="1.0" encoding="utf-8"?>
<ds:datastoreItem xmlns:ds="http://schemas.openxmlformats.org/officeDocument/2006/customXml" ds:itemID="{6DACBCA1-20EE-4171-B9BB-96EB917571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de6d27-816b-4f9c-802c-db8cb503e4ff"/>
    <ds:schemaRef ds:uri="edadb20e-fcb9-4ca2-836e-ea836713a0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E465EE2-F03A-4087-B872-800ED4F734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8CADCDF-0A23-437D-A6FB-D4CFB6708F6A}">
  <ds:schemaRefs>
    <ds:schemaRef ds:uri="http://purl.org/dc/dcmitype/"/>
    <ds:schemaRef ds:uri="http://purl.org/dc/elements/1.1/"/>
    <ds:schemaRef ds:uri="http://schemas.microsoft.com/office/2006/metadata/properties"/>
    <ds:schemaRef ds:uri="b8de6d27-816b-4f9c-802c-db8cb503e4ff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edadb20e-fcb9-4ca2-836e-ea836713a07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Tarieven</vt:lpstr>
      <vt:lpstr>Specificatie van de tarieven</vt:lpstr>
      <vt:lpstr>Overzicht projecten 14M periode</vt:lpstr>
      <vt:lpstr>'Specificatie van de tarieven'!Afdrukbereik</vt:lpstr>
      <vt:lpstr>Tarieven!Afdrukbereik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Margo Mulders</dc:creator>
  <cp:keywords/>
  <dc:description/>
  <cp:lastModifiedBy>Stel, R. (Remco)</cp:lastModifiedBy>
  <cp:revision/>
  <dcterms:created xsi:type="dcterms:W3CDTF">2021-02-16T17:15:46Z</dcterms:created>
  <dcterms:modified xsi:type="dcterms:W3CDTF">2025-09-15T07:03:18Z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0x0101000C54AF3726EBED428E3C971330E1B181</vt:lpwstr>
  </property>
  <property fmtid="{D5CDD505-2E9C-101B-9397-08002B2CF9AE}" pid="3" name="MediaServiceImageTags">
    <vt:lpwstr/>
  </property>
</Properties>
</file>