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updateLinks="never" codeName="ThisWorkbook"/>
  <mc:AlternateContent xmlns:mc="http://schemas.openxmlformats.org/markup-compatibility/2006">
    <mc:Choice Requires="x15">
      <x15ac:absPath xmlns:x15ac="http://schemas.microsoft.com/office/spreadsheetml/2010/11/ac" url="https://grindadvies-my.sharepoint.com/personal/stijn_grindadvies_nl/Documents/Documenten/Projectmanagement-Accountmanagement GRIND Advies-RWS/Veiligheid steunpunten-zoutloodsen RWS/Definitieve documenten/"/>
    </mc:Choice>
  </mc:AlternateContent>
  <xr:revisionPtr revIDLastSave="284" documentId="8_{20AD2E8B-D7CC-4CA6-AC44-807FCBBE051F}" xr6:coauthVersionLast="47" xr6:coauthVersionMax="47" xr10:uidLastSave="{98C5CCF6-7EB0-4BEB-8C26-9726271D1319}"/>
  <bookViews>
    <workbookView xWindow="28680" yWindow="-120" windowWidth="29040" windowHeight="15840" xr2:uid="{00000000-000D-0000-FFFF-FFFF00000000}"/>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RI&amp;E'!$B$4:$AI$15</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2" l="1"/>
  <c r="N30" i="2"/>
  <c r="P30" i="2"/>
  <c r="X30" i="2"/>
  <c r="AB30" i="2"/>
  <c r="AD30" i="2"/>
  <c r="AF30" i="2"/>
  <c r="AG30" i="2"/>
  <c r="L29" i="2"/>
  <c r="N29" i="2"/>
  <c r="P29" i="2"/>
  <c r="X29" i="2"/>
  <c r="AB29" i="2"/>
  <c r="AD29" i="2"/>
  <c r="AF29" i="2"/>
  <c r="AG29" i="2"/>
  <c r="L31" i="2"/>
  <c r="N31" i="2"/>
  <c r="P31" i="2"/>
  <c r="X31" i="2"/>
  <c r="AB31" i="2"/>
  <c r="AD31" i="2"/>
  <c r="AF31" i="2"/>
  <c r="AG31" i="2"/>
  <c r="L28" i="2"/>
  <c r="N28" i="2"/>
  <c r="P28" i="2"/>
  <c r="X28" i="2"/>
  <c r="AB28" i="2"/>
  <c r="AD28" i="2"/>
  <c r="AF28" i="2"/>
  <c r="AG28" i="2"/>
  <c r="R31" i="2" l="1"/>
  <c r="AL31" i="2" s="1"/>
  <c r="R30" i="2"/>
  <c r="AM30" i="2" s="1"/>
  <c r="R29" i="2"/>
  <c r="Q29" i="2" s="1"/>
  <c r="AK30" i="2"/>
  <c r="Q30" i="2"/>
  <c r="AM31" i="2"/>
  <c r="R28" i="2"/>
  <c r="AM28" i="2" s="1"/>
  <c r="AK28" i="2"/>
  <c r="S31" i="2" l="1"/>
  <c r="AK31" i="2"/>
  <c r="Q31" i="2"/>
  <c r="AL28" i="2"/>
  <c r="S28" i="2"/>
  <c r="AK29" i="2"/>
  <c r="S30" i="2"/>
  <c r="AM29" i="2"/>
  <c r="AL30" i="2"/>
  <c r="S29" i="2"/>
  <c r="AL29" i="2"/>
  <c r="Q28" i="2"/>
  <c r="L7" i="2" l="1"/>
  <c r="L8" i="2"/>
  <c r="L9" i="2"/>
  <c r="L10" i="2"/>
  <c r="L11" i="2"/>
  <c r="L12" i="2"/>
  <c r="L13" i="2"/>
  <c r="L14" i="2"/>
  <c r="L15" i="2"/>
  <c r="L16" i="2"/>
  <c r="L17" i="2"/>
  <c r="L18" i="2"/>
  <c r="L19" i="2"/>
  <c r="L20" i="2"/>
  <c r="L21" i="2"/>
  <c r="L22" i="2"/>
  <c r="L23" i="2"/>
  <c r="L24" i="2"/>
  <c r="L25" i="2"/>
  <c r="L26" i="2"/>
  <c r="L27" i="2"/>
  <c r="N7" i="2"/>
  <c r="N8" i="2"/>
  <c r="N9" i="2"/>
  <c r="N10" i="2"/>
  <c r="N11" i="2"/>
  <c r="N12" i="2"/>
  <c r="N13" i="2"/>
  <c r="N14" i="2"/>
  <c r="N15" i="2"/>
  <c r="N16" i="2"/>
  <c r="N17" i="2"/>
  <c r="N18" i="2"/>
  <c r="N19" i="2"/>
  <c r="N20" i="2"/>
  <c r="N21" i="2"/>
  <c r="N22" i="2"/>
  <c r="N23" i="2"/>
  <c r="N24" i="2"/>
  <c r="N25" i="2"/>
  <c r="N26" i="2"/>
  <c r="N27" i="2"/>
  <c r="P7" i="2"/>
  <c r="R7" i="2" s="1"/>
  <c r="P8" i="2"/>
  <c r="P9" i="2"/>
  <c r="P10" i="2"/>
  <c r="P11" i="2"/>
  <c r="R11" i="2" s="1"/>
  <c r="Q11" i="2" s="1"/>
  <c r="P12" i="2"/>
  <c r="P13" i="2"/>
  <c r="P14" i="2"/>
  <c r="P15" i="2"/>
  <c r="R15" i="2" s="1"/>
  <c r="P16" i="2"/>
  <c r="P17" i="2"/>
  <c r="P18" i="2"/>
  <c r="P19" i="2"/>
  <c r="R19" i="2" s="1"/>
  <c r="Q19" i="2" s="1"/>
  <c r="P20" i="2"/>
  <c r="P21" i="2"/>
  <c r="P22" i="2"/>
  <c r="P23" i="2"/>
  <c r="R23" i="2" s="1"/>
  <c r="P24" i="2"/>
  <c r="P25" i="2"/>
  <c r="P26" i="2"/>
  <c r="P27" i="2"/>
  <c r="R17" i="2" l="1"/>
  <c r="Q17" i="2" s="1"/>
  <c r="R22" i="2"/>
  <c r="Q22" i="2" s="1"/>
  <c r="R18" i="2"/>
  <c r="S18" i="2" s="1"/>
  <c r="R21" i="2"/>
  <c r="Q21" i="2" s="1"/>
  <c r="Q15" i="2"/>
  <c r="S15" i="2"/>
  <c r="S17" i="2"/>
  <c r="R13" i="2"/>
  <c r="Q13" i="2" s="1"/>
  <c r="S19" i="2"/>
  <c r="S22" i="2"/>
  <c r="R14" i="2"/>
  <c r="Q14" i="2" s="1"/>
  <c r="R10" i="2"/>
  <c r="S10" i="2" s="1"/>
  <c r="R9" i="2"/>
  <c r="Q9" i="2" s="1"/>
  <c r="R26" i="2"/>
  <c r="Q26" i="2" s="1"/>
  <c r="R27" i="2"/>
  <c r="Q27" i="2" s="1"/>
  <c r="R25" i="2"/>
  <c r="Q25" i="2" s="1"/>
  <c r="S11" i="2"/>
  <c r="Q23" i="2"/>
  <c r="S23" i="2"/>
  <c r="Q18" i="2"/>
  <c r="Q7" i="2"/>
  <c r="S7" i="2"/>
  <c r="R24" i="2"/>
  <c r="R20" i="2"/>
  <c r="R16" i="2"/>
  <c r="R12" i="2"/>
  <c r="R8" i="2"/>
  <c r="S13" i="2" l="1"/>
  <c r="S21" i="2"/>
  <c r="Q10" i="2"/>
  <c r="S9" i="2"/>
  <c r="S14" i="2"/>
  <c r="S25" i="2"/>
  <c r="S26" i="2"/>
  <c r="S27" i="2"/>
  <c r="Q20" i="2"/>
  <c r="S20" i="2"/>
  <c r="S8" i="2"/>
  <c r="Q8" i="2"/>
  <c r="S12" i="2"/>
  <c r="Q12" i="2"/>
  <c r="S24" i="2"/>
  <c r="Q24" i="2"/>
  <c r="S16" i="2"/>
  <c r="Q16" i="2"/>
  <c r="X27" i="2" l="1"/>
  <c r="AB27" i="2"/>
  <c r="AD27" i="2"/>
  <c r="AF27" i="2"/>
  <c r="AG27" i="2"/>
  <c r="AG8" i="2"/>
  <c r="AF8" i="2"/>
  <c r="AD8" i="2"/>
  <c r="AB8" i="2"/>
  <c r="X8" i="2"/>
  <c r="AG11" i="2"/>
  <c r="AG12" i="2"/>
  <c r="AG13" i="2"/>
  <c r="AG14" i="2"/>
  <c r="AG15" i="2"/>
  <c r="AG16" i="2"/>
  <c r="AG17" i="2"/>
  <c r="AG18" i="2"/>
  <c r="AG22" i="2"/>
  <c r="AG25" i="2"/>
  <c r="AG26" i="2"/>
  <c r="AG19" i="2"/>
  <c r="AG20" i="2"/>
  <c r="AG24" i="2"/>
  <c r="AG21" i="2"/>
  <c r="AM27" i="2" l="1"/>
  <c r="AL27" i="2"/>
  <c r="AK27" i="2"/>
  <c r="AM8" i="2"/>
  <c r="AL8" i="2"/>
  <c r="AK8" i="2"/>
  <c r="AL18" i="2"/>
  <c r="X12" i="2"/>
  <c r="X13" i="2"/>
  <c r="X14" i="2"/>
  <c r="X15" i="2"/>
  <c r="X16" i="2"/>
  <c r="X17" i="2"/>
  <c r="X18" i="2"/>
  <c r="X22" i="2"/>
  <c r="X25" i="2"/>
  <c r="X26" i="2"/>
  <c r="X19" i="2"/>
  <c r="X20" i="2"/>
  <c r="X24" i="2"/>
  <c r="X21" i="2"/>
  <c r="AB12" i="2"/>
  <c r="AB13" i="2"/>
  <c r="AB14" i="2"/>
  <c r="AB15" i="2"/>
  <c r="AB16" i="2"/>
  <c r="AB17" i="2"/>
  <c r="AB18" i="2"/>
  <c r="AB22" i="2"/>
  <c r="AB25" i="2"/>
  <c r="AB26" i="2"/>
  <c r="AB19" i="2"/>
  <c r="AB20" i="2"/>
  <c r="AB24" i="2"/>
  <c r="AB21" i="2"/>
  <c r="AD12" i="2"/>
  <c r="AD13" i="2"/>
  <c r="AD14" i="2"/>
  <c r="AD15" i="2"/>
  <c r="AD16" i="2"/>
  <c r="AD17" i="2"/>
  <c r="AD18" i="2"/>
  <c r="AD22" i="2"/>
  <c r="AD25" i="2"/>
  <c r="AD26" i="2"/>
  <c r="AD19" i="2"/>
  <c r="AD20" i="2"/>
  <c r="AD24" i="2"/>
  <c r="AD21" i="2"/>
  <c r="AF12" i="2"/>
  <c r="AF13" i="2"/>
  <c r="AF14" i="2"/>
  <c r="AF15" i="2"/>
  <c r="AF16" i="2"/>
  <c r="AF17" i="2"/>
  <c r="AF18" i="2"/>
  <c r="AF22" i="2"/>
  <c r="AF25" i="2"/>
  <c r="AF26" i="2"/>
  <c r="AF19" i="2"/>
  <c r="AF20" i="2"/>
  <c r="AF24" i="2"/>
  <c r="AF21" i="2"/>
  <c r="AM12" i="2" l="1"/>
  <c r="AM15" i="2"/>
  <c r="AL21" i="2"/>
  <c r="AK12" i="2"/>
  <c r="AL12" i="2"/>
  <c r="AK20" i="2"/>
  <c r="AM20" i="2"/>
  <c r="AL20" i="2"/>
  <c r="AK21" i="2"/>
  <c r="AM21" i="2"/>
  <c r="AK14" i="2"/>
  <c r="AM14" i="2"/>
  <c r="AL14" i="2"/>
  <c r="AK18" i="2"/>
  <c r="AM18" i="2"/>
  <c r="AM17" i="2"/>
  <c r="AK24" i="2"/>
  <c r="AK26" i="2" l="1"/>
  <c r="AL26" i="2"/>
  <c r="AM26" i="2"/>
  <c r="AK17" i="2"/>
  <c r="AL17" i="2"/>
  <c r="AK15" i="2"/>
  <c r="AK22" i="2"/>
  <c r="AL15" i="2"/>
  <c r="AK13" i="2"/>
  <c r="AL22" i="2"/>
  <c r="AM22" i="2"/>
  <c r="AM24" i="2"/>
  <c r="AL24" i="2"/>
  <c r="AL25" i="2"/>
  <c r="AK25" i="2"/>
  <c r="AM25" i="2"/>
  <c r="AM13" i="2"/>
  <c r="AL13" i="2"/>
  <c r="AK16" i="2"/>
  <c r="AM16" i="2"/>
  <c r="AL16" i="2"/>
  <c r="AL19" i="2"/>
  <c r="AM19" i="2"/>
  <c r="AK19" i="2"/>
  <c r="X7" i="2" l="1"/>
  <c r="X9" i="2" l="1"/>
  <c r="X11" i="2" l="1"/>
  <c r="AB11" i="2"/>
  <c r="AD11" i="2"/>
  <c r="AF11" i="2"/>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10" i="2" l="1"/>
  <c r="X23" i="2"/>
  <c r="W60" i="33"/>
  <c r="W61" i="33"/>
  <c r="W62" i="33"/>
  <c r="W63" i="33"/>
  <c r="W59" i="33"/>
  <c r="W49" i="33"/>
  <c r="W50" i="33"/>
  <c r="W51" i="33"/>
  <c r="W52" i="33"/>
  <c r="AF23" i="2"/>
  <c r="AF10" i="2"/>
  <c r="AF9" i="2"/>
  <c r="AD23" i="2"/>
  <c r="AD10" i="2"/>
  <c r="AD9" i="2"/>
  <c r="AB23" i="2"/>
  <c r="AB10" i="2"/>
  <c r="AB9" i="2"/>
  <c r="AF7" i="2"/>
  <c r="AD7" i="2"/>
  <c r="AB7" i="2"/>
  <c r="AH9" i="2" l="1"/>
  <c r="AG9" i="2" s="1"/>
  <c r="AH10" i="2"/>
  <c r="AG10" i="2" s="1"/>
  <c r="AH7" i="2"/>
  <c r="AG7" i="2" s="1"/>
  <c r="AH23" i="2"/>
  <c r="AG23" i="2" s="1"/>
  <c r="AK7" i="2" l="1"/>
  <c r="AK9" i="2"/>
  <c r="AK10" i="2"/>
  <c r="AM23" i="2"/>
  <c r="AM9" i="2"/>
  <c r="AL23" i="2"/>
  <c r="AK23" i="2"/>
  <c r="AL7" i="2"/>
  <c r="AM7" i="2"/>
  <c r="W4" i="33"/>
  <c r="AM10" i="2"/>
  <c r="AL10" i="2"/>
  <c r="AL9" i="2"/>
  <c r="W8" i="33"/>
  <c r="W7" i="33"/>
  <c r="W6" i="33"/>
  <c r="W5" i="33"/>
  <c r="X8" i="33" l="1"/>
  <c r="X7" i="33"/>
  <c r="X6" i="33"/>
  <c r="X5" i="33"/>
  <c r="X4" i="33"/>
  <c r="W40" i="33"/>
  <c r="W41" i="33"/>
  <c r="W36" i="33"/>
  <c r="W3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F3" authorId="0" shapeId="0" xr:uid="{00000000-0006-0000-0000-00000100000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E4" authorId="0" shapeId="0" xr:uid="{00000000-0006-0000-0100-000001000000}">
      <text>
        <r>
          <rPr>
            <sz val="10"/>
            <color indexed="81"/>
            <rFont val="Verdana"/>
            <family val="2"/>
            <scheme val="major"/>
          </rPr>
          <t>Denk b.v. aan opsplitsing per gebied, per type objecten, per veiligheidsthema (VSE), enz.</t>
        </r>
      </text>
    </comment>
    <comment ref="E5" authorId="0" shapeId="0" xr:uid="{00000000-0006-0000-0100-000002000000}">
      <text>
        <r>
          <rPr>
            <sz val="10"/>
            <color indexed="81"/>
            <rFont val="Verdana"/>
            <family val="2"/>
            <scheme val="major"/>
          </rPr>
          <t>Denk b.v. aan oplitsing per gebied, per type objecten, per veiligheidsthema (VSE), enz.</t>
        </r>
      </text>
    </comment>
    <comment ref="E6" authorId="0" shapeId="0" xr:uid="{00000000-0006-0000-0100-000003000000}">
      <text>
        <r>
          <rPr>
            <sz val="10"/>
            <color indexed="81"/>
            <rFont val="Verdana"/>
            <family val="2"/>
            <scheme val="major"/>
          </rPr>
          <t>Denk b.v. aan oplitsing per gebied, per type objecten, per veiligheidsthema (VSE), enz.</t>
        </r>
      </text>
    </comment>
    <comment ref="E7" authorId="0" shapeId="0" xr:uid="{00000000-0006-0000-0100-00000400000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<sst xmlns="http://schemas.openxmlformats.org/spreadsheetml/2006/main" count="674" uniqueCount="406">
  <si>
    <t xml:space="preserve"> </t>
  </si>
  <si>
    <t>Voorblad 
Ontwerp RI&amp;E Veiligheid</t>
  </si>
  <si>
    <t>Project- of contractnaam</t>
  </si>
  <si>
    <t>Gladheidsbestrijding</t>
  </si>
  <si>
    <t>Opgesteld op</t>
  </si>
  <si>
    <t>Clusternaam (voor PPO)</t>
  </si>
  <si>
    <t>Versie</t>
  </si>
  <si>
    <t>Contractvorm</t>
  </si>
  <si>
    <t>Opgesteld door</t>
  </si>
  <si>
    <t>GRIND Advies B.V.</t>
  </si>
  <si>
    <t>Gecontroleerd door V&amp;G-coördinator</t>
  </si>
  <si>
    <t>Algemene informatie</t>
  </si>
  <si>
    <t xml:space="preserve">                                                                                     Versie gebruikte sjabloon: 2.1 d.d. 11-05-2021 / Sjabloon beheerder: De Veiligheidspool (VeiligheidInProjecten@rws.nl)</t>
  </si>
  <si>
    <t>Risicosessies
Ontwerp RI&amp;E Veiligheid</t>
  </si>
  <si>
    <t>Risicosessies</t>
  </si>
  <si>
    <t>Datum risicosessie</t>
  </si>
  <si>
    <t>Projectfase</t>
  </si>
  <si>
    <t>Scope risicosessie</t>
  </si>
  <si>
    <t>Aanwezigen risicosessie</t>
  </si>
  <si>
    <t>Risicosessie 1</t>
  </si>
  <si>
    <t>Ontwerpfase</t>
  </si>
  <si>
    <t xml:space="preserve">Ophalen van risico’s die kunnen optreden bij de uit te voeren werkzaamheden t.b.v. gladheidsbestrijding. Tevens is er een aandachtspuntenlijst opgesteld voor het uitvoeren van een locatiebezoek op het steunpunt. </t>
  </si>
  <si>
    <t>Pepijn van Wiggen (IVK)
Peter Peltzer (IVK)
Ruben de Kock (IVK)
Jos Schouten (HVK)
Jesse Stevens (HVK)
Stijn Wentink (PM)</t>
  </si>
  <si>
    <t>Risicosessie 2</t>
  </si>
  <si>
    <t>Risicosessie 3</t>
  </si>
  <si>
    <t>Risicosessie 4</t>
  </si>
  <si>
    <t xml:space="preserve"> Werkblad
Ontwerp RI&amp;E Veiligheid</t>
  </si>
  <si>
    <t>Bronaanpak:
Collectieve maatregelen:
Individuele maatregelen:
PBM's:</t>
  </si>
  <si>
    <t>Het oranje deel, in te vullen door Opdrachtnemer.</t>
  </si>
  <si>
    <t>Nr</t>
  </si>
  <si>
    <t>Bron</t>
  </si>
  <si>
    <t>Veiligheidsdomein</t>
  </si>
  <si>
    <r>
      <t xml:space="preserve">Werkzaamheden/ activiteit 
</t>
    </r>
    <r>
      <rPr>
        <sz val="7.5"/>
        <color theme="3"/>
        <rFont val="Verdana"/>
        <family val="2"/>
      </rPr>
      <t>(indien van toepassing)</t>
    </r>
  </si>
  <si>
    <t>Locatie/ 
specifieke plek</t>
  </si>
  <si>
    <t>Gevaar</t>
  </si>
  <si>
    <t>Risico/beschrijving</t>
  </si>
  <si>
    <t>Mogelijke oorzaken</t>
  </si>
  <si>
    <t>Mogelijke effecten</t>
  </si>
  <si>
    <t>Fine &amp; Kinney</t>
  </si>
  <si>
    <r>
      <rPr>
        <sz val="7.5"/>
        <color theme="0" tint="-0.499984740745262"/>
        <rFont val="Verdana"/>
        <family val="2"/>
      </rPr>
      <t>Overweeg opname in</t>
    </r>
    <r>
      <rPr>
        <b/>
        <sz val="9"/>
        <rFont val="Verdana"/>
        <family val="2"/>
      </rPr>
      <t xml:space="preserve"> Risicodossier</t>
    </r>
  </si>
  <si>
    <t>Allocatie</t>
  </si>
  <si>
    <t>ON: Aandachtspunten / contracteis
of
OG: beheersmaatregelen</t>
  </si>
  <si>
    <t>Status
(allocatie OG)</t>
  </si>
  <si>
    <t>(invul)datum</t>
  </si>
  <si>
    <t>Maatregelen Uitvoeringsfase volgens arbeidshygiënische strategie</t>
  </si>
  <si>
    <t>Actiehouder</t>
  </si>
  <si>
    <t>Restrisico's</t>
  </si>
  <si>
    <t>Datum</t>
  </si>
  <si>
    <t>Effect</t>
  </si>
  <si>
    <t>Blootstelling</t>
  </si>
  <si>
    <t>Waarschijn-
lijkheid</t>
  </si>
  <si>
    <t>Risicoscore</t>
  </si>
  <si>
    <t>Volledig ingevuld risico</t>
  </si>
  <si>
    <t>Risico gereduceerd</t>
  </si>
  <si>
    <t>Actueel risico</t>
  </si>
  <si>
    <t>?</t>
  </si>
  <si>
    <t>»voorbeeld«</t>
  </si>
  <si>
    <t>Werkzaamheden / activiteit</t>
  </si>
  <si>
    <t>Locatie / specifieke plek</t>
  </si>
  <si>
    <t>Risico / beschrijving</t>
  </si>
  <si>
    <t>E1</t>
  </si>
  <si>
    <t>E12</t>
  </si>
  <si>
    <t>B1</t>
  </si>
  <si>
    <t>B12</t>
  </si>
  <si>
    <t>W1</t>
  </si>
  <si>
    <t>W12</t>
  </si>
  <si>
    <t>R11</t>
  </si>
  <si>
    <t>R12</t>
  </si>
  <si>
    <t>Opnemen in Risicodossier?</t>
  </si>
  <si>
    <t>Maatregel of contracteis</t>
  </si>
  <si>
    <t>Status (allocatie OG)</t>
  </si>
  <si>
    <t>(Invul)datum</t>
  </si>
  <si>
    <t>Uitleg arbeidshygiënische strategie</t>
  </si>
  <si>
    <t>Maatregelen</t>
  </si>
  <si>
    <t>E2</t>
  </si>
  <si>
    <t>E3</t>
  </si>
  <si>
    <t>B2</t>
  </si>
  <si>
    <t>B3</t>
  </si>
  <si>
    <t>W2</t>
  </si>
  <si>
    <t>W3</t>
  </si>
  <si>
    <t>R21</t>
  </si>
  <si>
    <t>R22</t>
  </si>
  <si>
    <t>Revisie + datum</t>
  </si>
  <si>
    <t>R-volledig</t>
  </si>
  <si>
    <t>Reductie</t>
  </si>
  <si>
    <t>R-actueel</t>
  </si>
  <si>
    <t>Arbeidsveiligheid</t>
  </si>
  <si>
    <t>Steunpunt</t>
  </si>
  <si>
    <t>Aanrijdgevaar</t>
  </si>
  <si>
    <t xml:space="preserve">Aanrijding door diverse voertuigbewegingen op het steunpunt </t>
  </si>
  <si>
    <t>1. Letsel</t>
  </si>
  <si>
    <t>15 - Zeer ernstig (een dode, acuut of op termijn)</t>
  </si>
  <si>
    <t>6 - Regelmatig (dagelijks)</t>
  </si>
  <si>
    <t>6 - Zeer wel mogelijk</t>
  </si>
  <si>
    <t>ON</t>
  </si>
  <si>
    <t>1. Laden voertuigen
2. Aan- en afkoppelen materieel
3. In- en uitrijden</t>
  </si>
  <si>
    <t>Achteruitrijden</t>
  </si>
  <si>
    <t>3 - Af en toe (wekelijks)</t>
  </si>
  <si>
    <t>1. Voorlichting en instructie over achteruitrijden
2. Akoestische achteruitrijd signaal
3. Achteruitrijd camera
4. Scheiden van verkeersstromen
5. Toepassen protocol 'zie ik jou, zie jij mij'</t>
  </si>
  <si>
    <t>Verkeersveiligheid</t>
  </si>
  <si>
    <t>Strooiwerkzaamheden</t>
  </si>
  <si>
    <t>1. Letsel
2. Schade</t>
  </si>
  <si>
    <t>Rijkswegen en -fietspaden</t>
  </si>
  <si>
    <t>1. Letsel
2. Blikschade</t>
  </si>
  <si>
    <t>Werkzaamheden met vervoersbewegingen</t>
  </si>
  <si>
    <t>Steunpunt en rijkswegen</t>
  </si>
  <si>
    <t>Aanrijden van objecten op het steunpunt of rijkswegen</t>
  </si>
  <si>
    <t>1. Slecht zicht door duisternis/ onvoldoende verlichting
2. Neerslag (sneeuw/hagel) bedekt objecten
3. Medewerkers op onverwachte plekken</t>
  </si>
  <si>
    <t>7 - Ernstig, onomkeerbaar effect (invaliditeit)</t>
  </si>
  <si>
    <t>3 - Ongewoon maar mogelijk</t>
  </si>
  <si>
    <t>1. Aan- en afkoppelen materieel
2. Verhelpen storing</t>
  </si>
  <si>
    <t>Beknelling</t>
  </si>
  <si>
    <t>1. Ongecontroleerde beweging van materieel
2. Storing die handmatig verholpen kan worden
3. Materiaal (strooier en schuiver) van de steunen halen
4. In draaiende delen van de machine komen</t>
  </si>
  <si>
    <t xml:space="preserve">1. Letsel
</t>
  </si>
  <si>
    <t>3 - Belangrijk (letsel en verzuim)</t>
  </si>
  <si>
    <t>Alle werkzaamheden</t>
  </si>
  <si>
    <t>Aanwezigheid van strooizout</t>
  </si>
  <si>
    <t>In contact komen met strooizout</t>
  </si>
  <si>
    <t>1 - Gering (letsel zonder verzuim of hinder)</t>
  </si>
  <si>
    <t>1. Toepassen protocol 'zie ik jou, zie jij mij'
2. Dragen van de juiste PBM's</t>
  </si>
  <si>
    <t>Externe veiligheid</t>
  </si>
  <si>
    <t xml:space="preserve">1. Vullen van zoutstrooier (nat) bij vulpunt
2. Strooiwerkzaamheden
</t>
  </si>
  <si>
    <t>Aanwezigheid van calciumchloride</t>
  </si>
  <si>
    <t>In contact komen met calciumchloride</t>
  </si>
  <si>
    <t>1. Letsel
2. Gezondheidsschade</t>
  </si>
  <si>
    <t>Zie veiligheidsinformatieblad: Calciumchloride
1. Dragen van beschermende handschoenen en oogbescherming
2. BIJ CONTACT MET DE OGEN: voorzichtig afspoelen met water gedurende een
aantal minuten; contactlenzen verwijderen, indien mogelijk; blijven spoelen
3. Bij aanhoudende oogirritatie: een arts raadplegen</t>
  </si>
  <si>
    <t>Werkzaamheden met dieselmotoren of in de nabijheid daarvan</t>
  </si>
  <si>
    <t>Dieselmotoremissie (DME)</t>
  </si>
  <si>
    <t xml:space="preserve">1. Gebruik van dieselmotoren
2. Onjuiste scheiding van mens en bron
3. Onnodig laten draaien van dieselmotoren
</t>
  </si>
  <si>
    <t>1. Gezondheidsschade</t>
  </si>
  <si>
    <t>Werkzaamheden te voet</t>
  </si>
  <si>
    <t>Uitglijdgevaar</t>
  </si>
  <si>
    <t xml:space="preserve">Uitglijden </t>
  </si>
  <si>
    <t>1. Glad/bevroren wegdek
2. Profiel onder de zool biedt onvoldoende grip
3. Slechte staat asfalt</t>
  </si>
  <si>
    <t>Algemeen</t>
  </si>
  <si>
    <t>Val- en struikelgevaar</t>
  </si>
  <si>
    <t>Vallen, stoten en/of struikelen</t>
  </si>
  <si>
    <t>1. Good housekeeping
2. Voorlichting en onderricht vallen en struikelen.</t>
  </si>
  <si>
    <t>Psychosociale arbeidsbelasting</t>
  </si>
  <si>
    <t>Verbale agressie verkeersdeelnemers</t>
  </si>
  <si>
    <t>1. Stress
2. Schade aan mentale gezondheid
3. Letsel
4. Blikschade</t>
  </si>
  <si>
    <t>1. Voorlichting en onderricht m.b.t. (verbale) agressie</t>
  </si>
  <si>
    <t>Werkzaamheden buiten</t>
  </si>
  <si>
    <t>Extreme weersomstandigheden</t>
  </si>
  <si>
    <t>Bevriezing/onderkoeling</t>
  </si>
  <si>
    <t>10 - Voortdurend</t>
  </si>
  <si>
    <t>1 - Onwaarschijnlijk maar mogelijk in grensgevallen</t>
  </si>
  <si>
    <t>Vermoeidheid</t>
  </si>
  <si>
    <t>Onoplettenheid door vermoeidheid</t>
  </si>
  <si>
    <t>1. Nachtwerk
2. Overschrijden arbeidstijdenwet
3. Medewerkers onvoldoende uitgerust tussen diensten</t>
  </si>
  <si>
    <t>1. Letsel
2. Gezondheidsschade
3. Schade</t>
  </si>
  <si>
    <t>Tilwerkzaamheden</t>
  </si>
  <si>
    <t>Fysieke belasting</t>
  </si>
  <si>
    <t>Medewerker tilt meer dan toegestaan (23kg)</t>
  </si>
  <si>
    <t>1. Handmatig strooien
2. Materieel/materiaal tillen</t>
  </si>
  <si>
    <t>1. Inzetten mechanische hulpmiddelen
2. Last tillen met meerdere personen</t>
  </si>
  <si>
    <t>Aan- en afkoppelen zoutstrooier</t>
  </si>
  <si>
    <t>Bekneld raken onder materieel/materiaal</t>
  </si>
  <si>
    <t>1. Zoutstrooier zakt door de poten
2. Zoutstrooier kantelt</t>
  </si>
  <si>
    <t>1. Letsel
2. Overlijden</t>
  </si>
  <si>
    <t>0,5 - Denkbaar maar onwaarschijnlijk</t>
  </si>
  <si>
    <t>Elektrische veiligheid</t>
  </si>
  <si>
    <t>Werkzaamheden met elektriciteit (koppelen zoutstrooiers en sneeuwschuivers aan voertuig)</t>
  </si>
  <si>
    <t>Werken met 380V</t>
  </si>
  <si>
    <t xml:space="preserve">1. Lekstroom
2. Kapotte kabels
3. Aan- en afkoppelen van elektrisch (of delen van) materiaal
4. Natte en zoute omgeving
 </t>
  </si>
  <si>
    <t>1. Letsel
2. Brandwonden</t>
  </si>
  <si>
    <t>0,2 - Praktisch onmogelijk</t>
  </si>
  <si>
    <t>Machineveiligheid</t>
  </si>
  <si>
    <t>Werkzaamheden met hydrauliek (koppelen zoutstrooiers en sneeuwschuivers aan voertuig en vullen van zoutstrooiers met calciumchloride)</t>
  </si>
  <si>
    <t>Bij onderdelen van materieel en materiaal</t>
  </si>
  <si>
    <t>Aanwezigheid van hydrauliek</t>
  </si>
  <si>
    <t>Hydraulische lekkage</t>
  </si>
  <si>
    <t>1. Los schieten van hydrauliekslang
2. Gat in hydrauliek slang
3. Falen van pomp</t>
  </si>
  <si>
    <t>2 - Soms (maandelijks)</t>
  </si>
  <si>
    <t>1. Overdrukbeveiligingen
2. Melden van defect materieel 
3. Voorlichting en ondeerricht over werken met hydraulisch aangedreven materieel</t>
  </si>
  <si>
    <t>Gebruik van de machines</t>
  </si>
  <si>
    <t xml:space="preserve">Staat van materieel </t>
  </si>
  <si>
    <t>Het mogelijk niet up-to-date hebben van de onderhoudsgeschiedenis geeft blootstelling aan onbekende risico's</t>
  </si>
  <si>
    <t>Alle werkzaamheden op het steunpunt</t>
  </si>
  <si>
    <t>Uitvoeren van werkzaamheden met meerdere voertuigen tegelijkertijd</t>
  </si>
  <si>
    <t>Samenlooprisico's</t>
  </si>
  <si>
    <t>1. Verschillende verkeersstromen
2. Onvoldoende communicatie
3. Niet op de hoogte van werkzaamheden van anderen
4. Onvoldoende afstemming voorafgaand aan start werkzaamheden</t>
  </si>
  <si>
    <t>Betreden van de zoutstrooier via de ladder en het plateau aan de achterzijde</t>
  </si>
  <si>
    <t>Op de zoutstrooier</t>
  </si>
  <si>
    <t>Valgevaar</t>
  </si>
  <si>
    <t>Vallen van hoogte</t>
  </si>
  <si>
    <t>1. Uit balans raken
2. Verkeerde beweging/handeling maken
3. Geen of onjuiste voorziening om de hoogte veilig te bereiken</t>
  </si>
  <si>
    <t>Integrale beveiliging</t>
  </si>
  <si>
    <t>Onbevoegden op het terrein</t>
  </si>
  <si>
    <t>1. Afscheiding van het terrein is niet toereikend
2. Afsluiting van het terrein staat open
3. Tijdens werkzaamheden rijden onbevoegden mee naar het steunpunt</t>
  </si>
  <si>
    <t>1. Deugdelijke afscheiding
2. Plaatsen van verkeersborden "verboden voor onbevoegden"
3. Camerabewaking</t>
  </si>
  <si>
    <t xml:space="preserve">Arbeidsveiligheid </t>
  </si>
  <si>
    <t xml:space="preserve">Alle nachtwerkzaamheden </t>
  </si>
  <si>
    <t>Werken in de nacht</t>
  </si>
  <si>
    <t>Slecht zicht door duisternis</t>
  </si>
  <si>
    <t>1. Onvoldoende verlichting
2. Slechte weersomstandigheden</t>
  </si>
  <si>
    <t>1. Voldoende verlichting plaatsen op zowel het steunpunt als de strooiwagens</t>
  </si>
  <si>
    <t>Sociale veiligheid</t>
  </si>
  <si>
    <t>Dashboard
Ontwerp RI&amp;E Veiligheid</t>
  </si>
  <si>
    <t>Initiele risico's</t>
  </si>
  <si>
    <t>Risico's na maatregelen</t>
  </si>
  <si>
    <t>Zeer hoge risico's</t>
  </si>
  <si>
    <t>Hoge risico's</t>
  </si>
  <si>
    <t>Substantiele risico's</t>
  </si>
  <si>
    <t>Mogelijke risico's</t>
  </si>
  <si>
    <t>Aantal lichte risico's</t>
  </si>
  <si>
    <t>Aantal</t>
  </si>
  <si>
    <t>Volledig ingevulde risico's</t>
  </si>
  <si>
    <t>Onvolledige risico's ingevuld</t>
  </si>
  <si>
    <t>Risico's gereduceerd</t>
  </si>
  <si>
    <t>Risico's nog niet (voldoende) gereduceerd</t>
  </si>
  <si>
    <t>Nog niets ingepland</t>
  </si>
  <si>
    <t>Ingepland</t>
  </si>
  <si>
    <t>In uitvoering</t>
  </si>
  <si>
    <t>Afgerond</t>
  </si>
  <si>
    <t>40 - Ramp (enkele doden, acuut of op lange termijn)</t>
  </si>
  <si>
    <t>Toelichting kolom Bron</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</si>
  <si>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</si>
  <si>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 xml:space="preserve">Kies in kolom “Veiligheidsdomein” uit het keuzemenu de relevante veiligheidsdomein die betrekking heeft op het risico. </t>
  </si>
  <si>
    <t>Definities veiligheidsdomeinen</t>
  </si>
  <si>
    <t>NB Onderstaande veiligheidsdomeinen zijn van toepassing gedurende alle levensfasen van een object (kunstwerk, (vaar)wegvak, machine, installatie, etc.)</t>
  </si>
  <si>
    <t xml:space="preserve">Het wegnemen van en/of het preventief beheersen van risico's bij de uitvoering van werkzaamheden door medewerkers van Rijkswaterstaat en door diegenen die voor RWS werken.
</t>
  </si>
  <si>
    <t xml:space="preserve">Het wegnemen van en/of preventief beheersen van risico's voor verkeersdeelnemers op de weg.
</t>
  </si>
  <si>
    <t>Nautische veiligheid</t>
  </si>
  <si>
    <t xml:space="preserve">Het wegnemen van en/of preventief beheersen van risico's voor verkeersdeelnemers op de vaarweg en op zee.
</t>
  </si>
  <si>
    <t>Waterveiligheid</t>
  </si>
  <si>
    <t xml:space="preserve">Het wegnemen van en/of preventief beheersen van risico's van overstromen, wateroverlast en waterschaarste.
</t>
  </si>
  <si>
    <t xml:space="preserve">Het wegnemen van en/of preventief beheersen van risico's van incidenten met gevaarlijke stoffen langs transportroutes (weg, water, spoor, buisleiding) of stationaire installaties.
</t>
  </si>
  <si>
    <t xml:space="preserve">Het wegnemen van en/of preventief beheersen van risico's van machines.
 </t>
  </si>
  <si>
    <t xml:space="preserve">Het wegnemen van en/of preventief beheersen van risico's van elektrische installaties.
</t>
  </si>
  <si>
    <t>Tunnelveiligheid</t>
  </si>
  <si>
    <t xml:space="preserve">Het wegnemen van en/of preventief beheersen van risico's voor verkeersdeelnemers in tunnels.
</t>
  </si>
  <si>
    <t>Constructieve veiligheid</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</si>
  <si>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</si>
  <si>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</si>
  <si>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Brandveiligheid</t>
  </si>
  <si>
    <t>Het wegnemen van en/of preventief beheersen van risico's van brand.</t>
  </si>
  <si>
    <t xml:space="preserve">Het wegnemen van en/of preventief beheersen van risico's van menselijk gedrag (bewust en onbewust, bedoeld en onbedoeld, gewild en ongewild) die de staat, aard en functionaliteit van het areaal van RWS kunnen aantasten.
</t>
  </si>
  <si>
    <t>Vermeld in kolom “Werkzaamheden / activiteit” welke werkzaamheden of activiteit verricht gaan worden. 
Wees specifiek en volledig in de omschrijving zodat de situatie duidelijk is. Dit is later essentieel voor de risicobeoordeling en afweging. 
Voorbeelden:</t>
  </si>
  <si>
    <t>Werkzaamheden</t>
  </si>
  <si>
    <t>Plaatsen van 2 lichtmasten van 3 meter hoog</t>
  </si>
  <si>
    <t>Vervangen trapleuningen over lengte van 20 meter</t>
  </si>
  <si>
    <t>Vervangen tandwielkast met gewicht van 3 ton</t>
  </si>
  <si>
    <t>Graven sleuven tot diepte van 1,80m over lengte van 2 km</t>
  </si>
  <si>
    <t>Aanbrengen van geleiderail over een lengte van 800 meter</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</si>
  <si>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</si>
  <si>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Schutsluis "de kop", toegangsweg, links voor de rode trap naar beneden</t>
  </si>
  <si>
    <t>Areaal "De Dijk", trap naar hoofdgebouw</t>
  </si>
  <si>
    <t>Areaal "De Dijk", technische ruimte 1</t>
  </si>
  <si>
    <t>A16 langs afrit Dordrecht (afslag 20)</t>
  </si>
  <si>
    <t>A27 t.h.v. Houten tussen HP 102.3 en 103.1</t>
  </si>
  <si>
    <t>Gevaar, risico, oorzaak en effect</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</si>
  <si>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</si>
  <si>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</si>
  <si>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</si>
  <si>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t>* Bron: Wat maakt gevaar tot risico?, Het begrip ‘risico’ verklaard, Wim van Alphen, 2016, Dick Oosthuizen en Gerben Feslinga</t>
  </si>
  <si>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</si>
  <si>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</si>
  <si>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Locatie / Specifieke plek</t>
  </si>
  <si>
    <t>Risico</t>
  </si>
  <si>
    <t>Oorzaak</t>
  </si>
  <si>
    <t>Bordes op 13 meter hoogte</t>
  </si>
  <si>
    <t>Naar beneden vallen</t>
  </si>
  <si>
    <t>Bordes is niet afgeschermd</t>
  </si>
  <si>
    <t>Botbreuken, bloedingen, dodelijke afloop</t>
  </si>
  <si>
    <t>Gladde traptreden</t>
  </si>
  <si>
    <t>Uitglijden en vallen van de trap</t>
  </si>
  <si>
    <t>Aangroei mos en antislip laag versleten</t>
  </si>
  <si>
    <t>Botbreuken, kneuzingen en schaafwonden</t>
  </si>
  <si>
    <t>Scherpe uitstekende machinedelen langs looppad</t>
  </si>
  <si>
    <t>Snijwonden aan lichaamsdelen en stoten tegen machinedelen</t>
  </si>
  <si>
    <t>Scherpe delen niet afgeschermd en machine te dicht langs looppad opgesteld</t>
  </si>
  <si>
    <t>Kneuzingen en snijwonden</t>
  </si>
  <si>
    <t>Losse kabels op terrein</t>
  </si>
  <si>
    <t>Struikelen en vallen op terrein</t>
  </si>
  <si>
    <t>Kabels niet opgerold en opgeruimd</t>
  </si>
  <si>
    <t>Aanbrengen van geleiderails over een lengte van 800 meter</t>
  </si>
  <si>
    <t>Rijdend verkeer langs werkvak</t>
  </si>
  <si>
    <t>Aangereden worden door een voertuig</t>
  </si>
  <si>
    <t>Geen afscherming aangebracht tussen rijbaan en werkvak</t>
  </si>
  <si>
    <t>Basis Risico Factoren</t>
  </si>
  <si>
    <t xml:space="preserve">Selecteer in kolom “BRF” de relevante Basis Risico Factor (BRF)
Als er meerdere BRF’s van toepassing zijn dan selecteer je de optie “meerdere BRF’s”
Definitie van de BRF’s:
</t>
  </si>
  <si>
    <t>BRF</t>
  </si>
  <si>
    <t>Omschrijving</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</si>
  <si>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</si>
  <si>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</si>
  <si>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</si>
  <si>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</si>
  <si>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</si>
  <si>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</si>
  <si>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</si>
  <si>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</si>
  <si>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</si>
  <si>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</si>
  <si>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</si>
  <si>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</si>
  <si>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</si>
  <si>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 xml:space="preserve">Kwaliteit, conditie, beschikbaarheid en actualiteit versus verwachte levensduur van materialen, gereedschappen en componenten van installaties.
</t>
  </si>
  <si>
    <t>Onderhoud (OH)</t>
  </si>
  <si>
    <t xml:space="preserve">De effectiviteit van de onderhoudsstrategie met betrekking tot planning, beschikbaarheid van mensen en middelen en vormen van onderhoud.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</si>
  <si>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</si>
  <si>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</si>
  <si>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</si>
  <si>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</si>
  <si>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</si>
  <si>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</si>
  <si>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Voorbeelden:</t>
  </si>
  <si>
    <t>Basis Risico Factor(en)</t>
  </si>
  <si>
    <t>Scherpe uitstekende machinedelen</t>
  </si>
  <si>
    <t>Losse kabels en leidingen op looppad</t>
  </si>
  <si>
    <t>Orde en netheid (ON)</t>
  </si>
  <si>
    <t>Geen afscherming tussen rijweg en werkvak</t>
  </si>
  <si>
    <t>Evaluatie van vastgestelde risico's</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</si>
  <si>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</si>
  <si>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</si>
  <si>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Risicoscore (R)</t>
  </si>
  <si>
    <t>Te nemen maatregel</t>
  </si>
  <si>
    <t>&gt;400</t>
  </si>
  <si>
    <t>Zeer hoog</t>
  </si>
  <si>
    <t>Activiteit niet starten / activiteit stopzetten</t>
  </si>
  <si>
    <t>200-400</t>
  </si>
  <si>
    <t>Hoog</t>
  </si>
  <si>
    <t>Onmiddellijke maatregelen vereist</t>
  </si>
  <si>
    <t>70-200</t>
  </si>
  <si>
    <t>Substantieel</t>
  </si>
  <si>
    <t>Maatregelen vereist</t>
  </si>
  <si>
    <t>20-70</t>
  </si>
  <si>
    <t>Mogelijk</t>
  </si>
  <si>
    <t>Aandacht vereist</t>
  </si>
  <si>
    <t>&lt;20</t>
  </si>
  <si>
    <t>Licht</t>
  </si>
  <si>
    <t>Aanvaardbaar</t>
  </si>
  <si>
    <t>Effect (E)</t>
  </si>
  <si>
    <t xml:space="preserve">Nadat de risico-inschatting is afgerond moet een risico-evaluatie worden uitgevoerd om te bepalen welke beheersmaatregelen uitgevoerd moeten worden. Deze beheersmaatregelen moeten genomen worden op alle risico’s van klasse 2 t/m 5. </t>
  </si>
  <si>
    <t>Blootstelling (B)</t>
  </si>
  <si>
    <t>0,5 - Zeer zelden (1x per jaar)</t>
  </si>
  <si>
    <t>1 - Zelden (jaarlijks enkele malen)</t>
  </si>
  <si>
    <t>Waarschijnlijkheid (W)</t>
  </si>
  <si>
    <t>0,1 - Bijna niet denkbaar</t>
  </si>
  <si>
    <t>10 - Te verwachten</t>
  </si>
  <si>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</si>
  <si>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</si>
  <si>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</si>
  <si>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</si>
  <si>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</si>
  <si>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</si>
  <si>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</si>
  <si>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Status</t>
  </si>
  <si>
    <t xml:space="preserve">Vul in kolom “Status (allocatie OG)” welke actie-status een maatregel heeft voor de OG.
</t>
  </si>
  <si>
    <t xml:space="preserve">Selecteer uit de volgende statusmogelijkheden:
• Nog niets ingepland;
• Ingepland;
• In uitvoering;
• Afgerond.
</t>
  </si>
  <si>
    <t>Door de status aan te geven en vooral bij te werken, behoud je het overzicht met het doel dat alle beheersmaatregelen uiteindelijk ook daadwerkelijk uitgevoerd zijn.</t>
  </si>
  <si>
    <t>Definitief</t>
  </si>
  <si>
    <t>Risicosessie 5-9-2024</t>
  </si>
  <si>
    <t>1. Niet op de hoogte zijn van elkaars bewegingen
2. Elkaar over het hoofd zien
3. Onvoldoende zicht
4. Slechte communicatie
5. Samenloop van stationaire werkzaamheden en voertuigbeweging</t>
  </si>
  <si>
    <t xml:space="preserve">1. Voorlichting en instructie over aanrijding op het steunpunt
2. Aanstellen toezichthouder
3. Toepassen protocol 'zie ik jou, zie jij mij'
4. Voldoende afstand houden 
5. Werkzaamheden (tijdelijk) onderbreken
6. Werkzaamheden met materieelstukken logisch achter elkaar plannen
</t>
  </si>
  <si>
    <t>1. Niet op de hoogte zijn van elkaars bewegingen
2. Elkaar over het hoofd zien
3. Onvoldoende zicht</t>
  </si>
  <si>
    <t>Beknelling van ledematen</t>
  </si>
  <si>
    <t xml:space="preserve">1. Alleen bevoegd personeel toestaan om machines of delen daarvan te gebruiken, ook bij storingen
2. Melden van defect materiaal/materieel
3. Voorlichting en onderricht over gebruik van materieel en beknellingsgevaar
</t>
  </si>
  <si>
    <t>1. Persoon begeeft zich dicht achter de strooier
2. Strooier activeren op verkeerde locatie/onjuist moment
3. Met handen in het gezicht/ogen wrijven</t>
  </si>
  <si>
    <t>Blootstelling aan dieselmotoremissie (DME)</t>
  </si>
  <si>
    <t>1. Zie werkinstructie van de Nederlandse Arbeidsinspectie "Werkinstructie blootstelling aan dieselmotoremissie (DME)"</t>
  </si>
  <si>
    <t>1. Zorgen voor goed schoeisel
2. Zoutstrooien voor veilige toegang (door eerste medewerker)</t>
  </si>
  <si>
    <t>1. Onvoldoende good housekeeping
2. Ongelijke ondergrond
3. Uitstekende delen
4. Los liggende slangen/kabels</t>
  </si>
  <si>
    <t xml:space="preserve">1. Asociaal gedrag verkeersdeelnemers
2. Gebruik van verdovende middelen door weggebruiker
3. Ongeduld van weggebruiker
</t>
  </si>
  <si>
    <t xml:space="preserve">1. Kou/Vorst
2. Regen
3. Wind
4. Hagel/Sneeuw
</t>
  </si>
  <si>
    <t>1. Taakroulatie
2. Verzorgen hittebron (opwarmen)
3. PBM's en kleding afstemmen op het weer</t>
  </si>
  <si>
    <t xml:space="preserve">1. Taakroulatie
2. Voldoende rust tussen diensten
3. Vermoeide medewerker huiswaarts sturen </t>
  </si>
  <si>
    <t>1. Zoutstrooier borgen met borgpin tegen inklappen/omvallen
2. Alleen gebruik maken van arbeidsmiddelen met geldige keuring
3. Niet onder zoutstrooier begeven/afstand houden
4. Voorlichting en onderricht m.b.t. het gebruik van de zoutstrooier</t>
  </si>
  <si>
    <t xml:space="preserve">1. Organiseren start werkinstructie zodat eenieder op de hoogte is van elkaars werkzaamheden
2. Aanstellen toezichthouder
3. Toepassen protocol 'zie ik jou, zie jij mij' 
4. Werkzaamheden (tijdelijk) onderbreken.
5. Werkzaamheden met materieelstukken logisch achter elkaar plannen
</t>
  </si>
  <si>
    <t>1. Hanteren 'driepuntsmethode'
2. Niet over leuningwerk hangen tijdens schoonmaak/inspectie</t>
  </si>
  <si>
    <t>Elektrocutie/Elektrisering</t>
  </si>
  <si>
    <t>1. Spanningsloos werken
2. Alleen bevoegd personeel toestaan om te werken met 380V, ook bij storingen
3. Melden van kapot materieel</t>
  </si>
  <si>
    <t>1. Aanrijding
2. Schade en/of diefstal</t>
  </si>
  <si>
    <t>1. Good housekeeping
2. Moeilijk zichtbare objecten (door sneeuw) markeren/zichtbaar maken
3. Hanteren snelheidsbeperking en rekening houden met gladheid.
4. Voorlichting en instructie over objecten op het steunpunt</t>
  </si>
  <si>
    <t>Deze RI&amp;E behandelt de verschillende risico's waar toekomstige inschrijvers van de bijbehorende gladheidscontracten tijdens het uitvoeren van hun werkzaamheden aan kunnen worden blootgesteld. Hierbij wordt specifiek ingegaan op de risico's die kunnen optreden in het kader van gladheidsbestrijding op dit betreffende steunpunt en bijhorende rijkswegen en rijksfietspaden. Het doel van deze RI&amp;E is om een helder inzicht te geven in deze potentiële risico’s en om passende maatregelen voor te stellen die bijdragen aan een veilige werkomgeving voor alle betrokkenen.
Om de risico's in kaart te brengen is op 10-9-2024 het betreffende steunpunt in Wolfheze aan de Van Nieuwenhuizenweg 8 (6874 NE) bezocht.</t>
  </si>
  <si>
    <t>Locatiebezoek 10-9-2024</t>
  </si>
  <si>
    <t xml:space="preserve">Locatiebezoek 10-9-2024 </t>
  </si>
  <si>
    <t>Het terrein oprijden</t>
  </si>
  <si>
    <t>Toegangspoort</t>
  </si>
  <si>
    <t>Hek gaat niet open of blijft openstaan</t>
  </si>
  <si>
    <t>Onbevoegden kunnen terrein betreden</t>
  </si>
  <si>
    <t>1. Automatische schuifhek is defect</t>
  </si>
  <si>
    <t>1. Met tenminste twee mensen tegelijk aanwezig zijn op het steunpunt</t>
  </si>
  <si>
    <t>Integrale beveiliging/Sociale Veiligheid</t>
  </si>
  <si>
    <t>Rondom steunpunt</t>
  </si>
  <si>
    <t>Afscherming is onderbroken of defect</t>
  </si>
  <si>
    <t>1. Afscherming is beschadigd</t>
  </si>
  <si>
    <t>1. Het materieel met zorg gebruiken
2. Defecten en inconsistenties melden
3. Bij enige twijfel niet verder werken en leidinggevende inschakelen</t>
  </si>
  <si>
    <t>1. Lekkage
2. Fout bij vullen van zoutstrooier
3. In contact komen met nat strooisel waar calciumchloride in is verwerkt</t>
  </si>
  <si>
    <t>1. Onderhoudsgeschiedenis ontbreekt
2. Onderhoudsgeschiedenis is onvolledig
3. Defecten zijn niet hersteld                                       4. Defecten worden niet gemeld</t>
  </si>
  <si>
    <t>Verkeersveiligheid/Constructieve veiligheid</t>
  </si>
  <si>
    <t>Nabij laadpunt elektrische voertuigen is deel van de bestrating niet aangeheeld</t>
  </si>
  <si>
    <t xml:space="preserve">Slipgevaar </t>
  </si>
  <si>
    <t>Beschadigde wegverharding</t>
  </si>
  <si>
    <t>1. Onvoldoende onderhoud                                 2. Beschadiging na uitvoeren werkzaamheden</t>
  </si>
  <si>
    <t>1. Blikschade</t>
  </si>
  <si>
    <t>1. Met een gematigde snelheid over het terrein rijden                                                        2. Extra aandacht houden wanneer dit punt gepasserd wordt                                                          3. Medewerkers instrueren</t>
  </si>
  <si>
    <t>Werkzaamheden op het steunpunt</t>
  </si>
  <si>
    <t>Ontbreken van belijning en bebording</t>
  </si>
  <si>
    <t>Ongeval/Aanrijding door onduidelijke verkeerssituatie</t>
  </si>
  <si>
    <t>1. Geen bebording met verplichte rijdroute                                                           2. Ontbreken van voorgeschreven snelheid                                                               3. Geen belijning op de weg aanwezig</t>
  </si>
  <si>
    <t>1. Letsel                                             2. Schade</t>
  </si>
  <si>
    <t>1. Afspraken maken over de verkeersstromen                                                  2. Voorkomen dat te veel voertuigen gelijktijdig het terrein betreden en verlaten                                                                                                               3. Afspraken maken over snelheid</t>
  </si>
  <si>
    <t>Coördinatiegebied Gelderland</t>
  </si>
  <si>
    <t>UAV-2012</t>
  </si>
  <si>
    <t>Jan Rients Slippens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</si>
</sst>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General_)"/>
  </numFmts>
  <fonts count="61"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s>
  <fills count="59">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s>
  <borders count="4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07">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39" fillId="0" borderId="32" xfId="0" applyFont="1" applyBorder="1" applyAlignment="1">
      <alignment wrapText="1"/>
    </xf>
    <xf numFmtId="0" fontId="15" fillId="0" borderId="32" xfId="0" applyFont="1" applyBorder="1"/>
    <xf numFmtId="0" fontId="49" fillId="0" borderId="32" xfId="0" applyFont="1" applyBorder="1" applyAlignment="1">
      <alignment horizontal="left" vertical="top" wrapText="1"/>
    </xf>
    <xf numFmtId="0" fontId="15" fillId="0" borderId="32" xfId="0" applyFont="1" applyBorder="1" applyAlignment="1">
      <alignment vertical="top"/>
    </xf>
    <xf numFmtId="0" fontId="50" fillId="0" borderId="32"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5" xfId="0" applyFont="1" applyBorder="1"/>
    <xf numFmtId="0" fontId="39" fillId="0" borderId="26" xfId="0" applyFont="1" applyBorder="1" applyAlignment="1">
      <alignment horizontal="center" vertical="center"/>
    </xf>
    <xf numFmtId="0" fontId="39" fillId="0" borderId="0" xfId="0" applyFont="1" applyAlignment="1">
      <alignment horizontal="center"/>
    </xf>
    <xf numFmtId="0" fontId="39" fillId="0" borderId="25" xfId="0" applyFont="1" applyBorder="1" applyAlignment="1">
      <alignment horizontal="left"/>
    </xf>
    <xf numFmtId="0" fontId="39" fillId="0" borderId="26" xfId="0" applyFont="1" applyBorder="1" applyAlignment="1">
      <alignment horizontal="center"/>
    </xf>
    <xf numFmtId="0" fontId="39" fillId="55" borderId="25" xfId="0" applyFont="1" applyFill="1" applyBorder="1" applyAlignment="1">
      <alignment vertical="center"/>
    </xf>
    <xf numFmtId="0" fontId="39" fillId="0" borderId="22" xfId="0" applyFont="1" applyBorder="1" applyAlignment="1">
      <alignment vertical="center"/>
    </xf>
    <xf numFmtId="0" fontId="39" fillId="0" borderId="26" xfId="0" applyFont="1" applyBorder="1" applyAlignment="1">
      <alignment vertical="center"/>
    </xf>
    <xf numFmtId="0" fontId="15" fillId="49" borderId="21" xfId="0" applyFont="1" applyFill="1" applyBorder="1"/>
    <xf numFmtId="0" fontId="15" fillId="49" borderId="24"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4" xfId="0" applyFont="1" applyFill="1" applyBorder="1" applyAlignment="1">
      <alignment vertical="center"/>
    </xf>
    <xf numFmtId="0" fontId="15" fillId="49" borderId="24" xfId="0" applyFont="1" applyFill="1" applyBorder="1" applyAlignment="1">
      <alignment horizontal="center"/>
    </xf>
    <xf numFmtId="0" fontId="15" fillId="49" borderId="21" xfId="0" applyFont="1" applyFill="1" applyBorder="1" applyAlignment="1">
      <alignment horizontal="left"/>
    </xf>
    <xf numFmtId="0" fontId="39" fillId="0" borderId="32" xfId="0" applyFont="1" applyBorder="1" applyAlignment="1">
      <alignment vertical="top" wrapText="1"/>
    </xf>
    <xf numFmtId="0" fontId="15" fillId="0" borderId="32"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2" xfId="0" applyFont="1" applyBorder="1" applyAlignment="1">
      <alignment horizontal="left" vertical="top" wrapText="1"/>
    </xf>
    <xf numFmtId="0" fontId="39" fillId="0" borderId="32"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1" xfId="0" applyFont="1" applyFill="1" applyBorder="1" applyAlignment="1">
      <alignment horizontal="center" vertical="center"/>
    </xf>
    <xf numFmtId="0" fontId="51" fillId="52" borderId="37"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38" xfId="141" applyFont="1" applyFill="1" applyBorder="1" applyAlignment="1" applyProtection="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0" xfId="0" applyFont="1" applyFill="1" applyBorder="1" applyAlignment="1" applyProtection="1">
      <alignment horizontal="left" vertical="center" wrapText="1"/>
      <protection locked="0"/>
    </xf>
    <xf numFmtId="0" fontId="1" fillId="49" borderId="30"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0"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14" fontId="58" fillId="0" borderId="0" xfId="0" quotePrefix="1" applyNumberFormat="1" applyFont="1" applyAlignment="1" applyProtection="1">
      <alignment horizontal="center" vertical="top" wrapText="1"/>
      <protection locked="0"/>
    </xf>
    <xf numFmtId="0" fontId="58" fillId="0" borderId="0" xfId="0" quotePrefix="1" applyFont="1" applyAlignment="1" applyProtection="1">
      <alignment horizontal="left" vertical="top" wrapText="1"/>
      <protection locked="0"/>
    </xf>
    <xf numFmtId="0" fontId="1" fillId="57" borderId="32" xfId="0" applyFont="1" applyFill="1" applyBorder="1" applyAlignment="1">
      <alignment horizontal="center" vertical="center"/>
    </xf>
    <xf numFmtId="0" fontId="1" fillId="48" borderId="32" xfId="0" applyFont="1" applyFill="1" applyBorder="1"/>
    <xf numFmtId="0" fontId="1" fillId="0" borderId="32" xfId="0" applyFont="1" applyBorder="1" applyAlignment="1">
      <alignment horizontal="left" vertical="center" wrapText="1"/>
    </xf>
    <xf numFmtId="0" fontId="1" fillId="0" borderId="32" xfId="0" applyFont="1" applyBorder="1" applyAlignment="1">
      <alignment horizontal="center" vertical="center" wrapText="1"/>
    </xf>
    <xf numFmtId="0" fontId="1" fillId="48" borderId="32" xfId="0" applyFont="1" applyFill="1" applyBorder="1" applyAlignment="1">
      <alignment horizontal="center"/>
    </xf>
    <xf numFmtId="0" fontId="1" fillId="0" borderId="32" xfId="0" applyFont="1" applyBorder="1"/>
    <xf numFmtId="0" fontId="1" fillId="0" borderId="32" xfId="0" applyFont="1" applyBorder="1" applyAlignment="1">
      <alignment horizontal="center" vertical="center"/>
    </xf>
    <xf numFmtId="0" fontId="1" fillId="0" borderId="32" xfId="0" applyFont="1" applyBorder="1" applyAlignment="1">
      <alignment horizontal="center"/>
    </xf>
    <xf numFmtId="0" fontId="39" fillId="54" borderId="31" xfId="0" applyFont="1" applyFill="1" applyBorder="1" applyAlignment="1">
      <alignment vertical="center"/>
    </xf>
    <xf numFmtId="0" fontId="39" fillId="0" borderId="32" xfId="0" applyFont="1" applyBorder="1" applyAlignment="1">
      <alignment vertical="center"/>
    </xf>
    <xf numFmtId="0" fontId="39" fillId="0" borderId="35" xfId="0" applyFont="1" applyBorder="1" applyAlignment="1">
      <alignment vertical="center"/>
    </xf>
    <xf numFmtId="0" fontId="39" fillId="47" borderId="31" xfId="0" applyFont="1" applyFill="1" applyBorder="1" applyAlignment="1">
      <alignment vertical="center"/>
    </xf>
    <xf numFmtId="0" fontId="39" fillId="51" borderId="31" xfId="0" applyFont="1" applyFill="1" applyBorder="1" applyAlignment="1">
      <alignment vertical="center"/>
    </xf>
    <xf numFmtId="0" fontId="39" fillId="56" borderId="31" xfId="0" applyFont="1" applyFill="1" applyBorder="1" applyAlignment="1">
      <alignment vertical="center"/>
    </xf>
    <xf numFmtId="0" fontId="39" fillId="0" borderId="31" xfId="0" applyFont="1" applyBorder="1"/>
    <xf numFmtId="0" fontId="39" fillId="0" borderId="35" xfId="0" applyFont="1" applyBorder="1" applyAlignment="1">
      <alignment horizontal="center" vertical="center"/>
    </xf>
    <xf numFmtId="0" fontId="39" fillId="0" borderId="31" xfId="0" applyFont="1" applyBorder="1" applyAlignment="1">
      <alignment horizontal="left"/>
    </xf>
    <xf numFmtId="0" fontId="39" fillId="0" borderId="35" xfId="0" applyFont="1" applyBorder="1" applyAlignment="1">
      <alignment horizontal="center"/>
    </xf>
    <xf numFmtId="0" fontId="35" fillId="0" borderId="0" xfId="0" applyFont="1" applyAlignment="1" applyProtection="1">
      <alignment vertical="top" wrapText="1"/>
      <protection locked="0"/>
    </xf>
    <xf numFmtId="0" fontId="60" fillId="56" borderId="0" xfId="0" applyFont="1" applyFill="1" applyAlignment="1">
      <alignment horizontal="center" vertical="center"/>
    </xf>
    <xf numFmtId="0" fontId="1" fillId="56" borderId="0" xfId="0" applyFont="1" applyFill="1" applyProtection="1">
      <protection locked="0"/>
    </xf>
    <xf numFmtId="0" fontId="47" fillId="0" borderId="0" xfId="0" applyFont="1" applyAlignment="1">
      <alignment horizontal="center" vertical="center" wrapText="1"/>
    </xf>
    <xf numFmtId="0" fontId="35" fillId="0" borderId="0" xfId="0" applyFont="1" applyAlignment="1" applyProtection="1">
      <alignment horizontal="left" vertical="center" wrapText="1"/>
      <protection locked="0"/>
    </xf>
    <xf numFmtId="0" fontId="35" fillId="0" borderId="39" xfId="0" applyFont="1" applyBorder="1" applyAlignment="1" applyProtection="1">
      <alignment horizontal="left" vertical="top" wrapText="1"/>
      <protection locked="0"/>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32" fillId="0" borderId="0" xfId="0" applyFont="1" applyAlignment="1">
      <alignment horizontal="center" wrapText="1"/>
    </xf>
    <xf numFmtId="0" fontId="0" fillId="0" borderId="29" xfId="0" applyBorder="1" applyAlignment="1">
      <alignment horizontal="center" wrapText="1"/>
    </xf>
    <xf numFmtId="0" fontId="2" fillId="48" borderId="20" xfId="0" applyFont="1" applyFill="1" applyBorder="1" applyAlignment="1">
      <alignment horizontal="center" vertical="center" wrapText="1"/>
    </xf>
    <xf numFmtId="0" fontId="0" fillId="0" borderId="32" xfId="0" applyBorder="1" applyAlignment="1">
      <alignment horizontal="center" vertical="center" wrapText="1"/>
    </xf>
    <xf numFmtId="0" fontId="2" fillId="51" borderId="35" xfId="0" applyFont="1" applyFill="1" applyBorder="1" applyAlignment="1">
      <alignment horizontal="center" vertical="center" wrapText="1"/>
    </xf>
    <xf numFmtId="0" fontId="0" fillId="0" borderId="31" xfId="0" applyBorder="1" applyAlignment="1">
      <alignment horizontal="center" vertical="center" wrapText="1"/>
    </xf>
    <xf numFmtId="0" fontId="1" fillId="51" borderId="1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32" xfId="0" applyBorder="1" applyAlignment="1">
      <alignment horizontal="center" wrapText="1"/>
    </xf>
    <xf numFmtId="0" fontId="2" fillId="51" borderId="33" xfId="0" applyFont="1" applyFill="1" applyBorder="1" applyAlignment="1">
      <alignment horizontal="center" vertical="center" wrapText="1"/>
    </xf>
    <xf numFmtId="0" fontId="0" fillId="0" borderId="36" xfId="0" applyBorder="1" applyAlignment="1">
      <alignment horizontal="center" wrapText="1"/>
    </xf>
    <xf numFmtId="0" fontId="1" fillId="0" borderId="0" xfId="0" applyFont="1" applyAlignment="1">
      <alignment horizontal="center" wrapText="1"/>
    </xf>
    <xf numFmtId="0" fontId="2" fillId="48" borderId="35" xfId="141" applyFont="1" applyFill="1" applyBorder="1" applyAlignment="1" applyProtection="1">
      <alignment horizontal="center" vertical="center"/>
    </xf>
    <xf numFmtId="0" fontId="0" fillId="0" borderId="31" xfId="0" applyBorder="1" applyAlignment="1">
      <alignment horizontal="center" vertical="center"/>
    </xf>
    <xf numFmtId="0" fontId="2" fillId="48" borderId="35"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20" xfId="0" applyBorder="1" applyAlignment="1">
      <alignment horizontal="center" wrapText="1"/>
    </xf>
    <xf numFmtId="0" fontId="0" fillId="0" borderId="32" xfId="0" applyBorder="1" applyAlignment="1">
      <alignment horizontal="center"/>
    </xf>
    <xf numFmtId="0" fontId="0" fillId="0" borderId="20" xfId="0" applyBorder="1" applyAlignment="1">
      <alignment horizontal="center" vertical="center" wrapText="1"/>
    </xf>
    <xf numFmtId="0" fontId="0" fillId="0" borderId="0" xfId="0" applyAlignment="1">
      <alignment horizontal="center" wrapText="1"/>
    </xf>
    <xf numFmtId="0" fontId="51" fillId="52" borderId="26" xfId="141" applyFont="1" applyFill="1" applyBorder="1" applyAlignment="1" applyProtection="1">
      <alignment horizontal="center" vertical="center"/>
    </xf>
    <xf numFmtId="0" fontId="51" fillId="52" borderId="25"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3" xfId="0" applyFont="1" applyFill="1" applyBorder="1" applyAlignment="1">
      <alignment horizontal="center" vertical="center" wrapText="1"/>
    </xf>
    <xf numFmtId="0" fontId="0" fillId="0" borderId="34" xfId="0" applyBorder="1" applyAlignment="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2" xfId="141" applyFont="1" applyFill="1" applyBorder="1" applyAlignment="1" applyProtection="1">
      <alignment horizontal="center" vertical="center" wrapText="1"/>
    </xf>
    <xf numFmtId="0" fontId="0" fillId="0" borderId="0" xfId="0"/>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5" xfId="0" applyFont="1" applyBorder="1" applyAlignment="1">
      <alignment vertical="top" wrapText="1"/>
    </xf>
    <xf numFmtId="0" fontId="1" fillId="0" borderId="31" xfId="0" applyFont="1" applyBorder="1" applyAlignment="1">
      <alignment wrapText="1"/>
    </xf>
    <xf numFmtId="0" fontId="15" fillId="0" borderId="35"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xr:uid="{00000000-0005-0000-0000-000000000000}"/>
    <cellStyle name="20 % - Accent2" xfId="107" xr:uid="{00000000-0005-0000-0000-000001000000}"/>
    <cellStyle name="20 % - Accent3" xfId="108" xr:uid="{00000000-0005-0000-0000-000002000000}"/>
    <cellStyle name="20 % - Accent4" xfId="109" xr:uid="{00000000-0005-0000-0000-000003000000}"/>
    <cellStyle name="20 % - Accent5" xfId="110" xr:uid="{00000000-0005-0000-0000-000004000000}"/>
    <cellStyle name="20 % - Accent6" xfId="111" xr:uid="{00000000-0005-0000-0000-000005000000}"/>
    <cellStyle name="40 % - Accent1" xfId="112" xr:uid="{00000000-0005-0000-0000-000006000000}"/>
    <cellStyle name="40 % - Accent2" xfId="113" xr:uid="{00000000-0005-0000-0000-000007000000}"/>
    <cellStyle name="40 % - Accent3" xfId="114" xr:uid="{00000000-0005-0000-0000-000008000000}"/>
    <cellStyle name="40 % - Accent4" xfId="115" xr:uid="{00000000-0005-0000-0000-000009000000}"/>
    <cellStyle name="40 % - Accent5" xfId="116" xr:uid="{00000000-0005-0000-0000-00000A000000}"/>
    <cellStyle name="40 % - Accent6" xfId="117" xr:uid="{00000000-0005-0000-0000-00000B000000}"/>
    <cellStyle name="60 % - Accent1" xfId="118" xr:uid="{00000000-0005-0000-0000-00000C000000}"/>
    <cellStyle name="60 % - Accent2" xfId="119" xr:uid="{00000000-0005-0000-0000-00000D000000}"/>
    <cellStyle name="60 % - Accent3" xfId="120" xr:uid="{00000000-0005-0000-0000-00000E000000}"/>
    <cellStyle name="60 % - Accent4" xfId="121" xr:uid="{00000000-0005-0000-0000-00000F000000}"/>
    <cellStyle name="60 % - Accent5" xfId="122" xr:uid="{00000000-0005-0000-0000-000010000000}"/>
    <cellStyle name="60 % - Accent6" xfId="123" xr:uid="{00000000-0005-0000-0000-000011000000}"/>
    <cellStyle name="Avertissement" xfId="124" xr:uid="{00000000-0005-0000-0000-000012000000}"/>
    <cellStyle name="Calcul" xfId="125" xr:uid="{00000000-0005-0000-0000-000013000000}"/>
    <cellStyle name="Cellule liée" xfId="126" xr:uid="{00000000-0005-0000-0000-000014000000}"/>
    <cellStyle name="Commentaire" xfId="127" xr:uid="{00000000-0005-0000-0000-000015000000}"/>
    <cellStyle name="Entrée" xfId="128" xr:uid="{00000000-0005-0000-0000-000016000000}"/>
    <cellStyle name="Hyperlink" xfId="141" builtinId="8"/>
    <cellStyle name="Insatisfaisant" xfId="129" xr:uid="{00000000-0005-0000-0000-000018000000}"/>
    <cellStyle name="Komma 2" xfId="105" xr:uid="{00000000-0005-0000-0000-000019000000}"/>
    <cellStyle name="Neutre" xfId="130" xr:uid="{00000000-0005-0000-0000-00001A000000}"/>
    <cellStyle name="Normal 2" xfId="104" xr:uid="{00000000-0005-0000-0000-00001B000000}"/>
    <cellStyle name="Procent 2" xfId="89" xr:uid="{00000000-0005-0000-0000-00001C000000}"/>
    <cellStyle name="SAPBEXaggData" xfId="2" xr:uid="{00000000-0005-0000-0000-00001D000000}"/>
    <cellStyle name="SAPBEXaggDataEmph" xfId="3" xr:uid="{00000000-0005-0000-0000-00001E000000}"/>
    <cellStyle name="SAPBEXaggItem" xfId="4" xr:uid="{00000000-0005-0000-0000-00001F000000}"/>
    <cellStyle name="SAPBEXaggItemX" xfId="5" xr:uid="{00000000-0005-0000-0000-000020000000}"/>
    <cellStyle name="SAPBEXchaText" xfId="6" xr:uid="{00000000-0005-0000-0000-000021000000}"/>
    <cellStyle name="SAPBEXexcBad7" xfId="7" xr:uid="{00000000-0005-0000-0000-000022000000}"/>
    <cellStyle name="SAPBEXexcBad8" xfId="8" xr:uid="{00000000-0005-0000-0000-000023000000}"/>
    <cellStyle name="SAPBEXexcBad9" xfId="9" xr:uid="{00000000-0005-0000-0000-000024000000}"/>
    <cellStyle name="SAPBEXexcCritical4" xfId="10" xr:uid="{00000000-0005-0000-0000-000025000000}"/>
    <cellStyle name="SAPBEXexcCritical5" xfId="11" xr:uid="{00000000-0005-0000-0000-000026000000}"/>
    <cellStyle name="SAPBEXexcCritical6" xfId="12" xr:uid="{00000000-0005-0000-0000-000027000000}"/>
    <cellStyle name="SAPBEXexcGood1" xfId="13" xr:uid="{00000000-0005-0000-0000-000028000000}"/>
    <cellStyle name="SAPBEXexcGood2" xfId="14" xr:uid="{00000000-0005-0000-0000-000029000000}"/>
    <cellStyle name="SAPBEXexcGood3" xfId="15" xr:uid="{00000000-0005-0000-0000-00002A000000}"/>
    <cellStyle name="SAPBEXfilterDrill" xfId="16" xr:uid="{00000000-0005-0000-0000-00002B000000}"/>
    <cellStyle name="SAPBEXfilterItem" xfId="17" xr:uid="{00000000-0005-0000-0000-00002C000000}"/>
    <cellStyle name="SAPBEXfilterText" xfId="18" xr:uid="{00000000-0005-0000-0000-00002D000000}"/>
    <cellStyle name="SAPBEXformats" xfId="19" xr:uid="{00000000-0005-0000-0000-00002E000000}"/>
    <cellStyle name="SAPBEXheaderItem" xfId="20" xr:uid="{00000000-0005-0000-0000-00002F000000}"/>
    <cellStyle name="SAPBEXheaderItem 2" xfId="21" xr:uid="{00000000-0005-0000-0000-000030000000}"/>
    <cellStyle name="SAPBEXheaderText" xfId="22" xr:uid="{00000000-0005-0000-0000-000031000000}"/>
    <cellStyle name="SAPBEXheaderText 2" xfId="23" xr:uid="{00000000-0005-0000-0000-000032000000}"/>
    <cellStyle name="SAPBEXHLevel0" xfId="24" xr:uid="{00000000-0005-0000-0000-000033000000}"/>
    <cellStyle name="SAPBEXHLevel0 2" xfId="25" xr:uid="{00000000-0005-0000-0000-000034000000}"/>
    <cellStyle name="SAPBEXHLevel0 2 2" xfId="26" xr:uid="{00000000-0005-0000-0000-000035000000}"/>
    <cellStyle name="SAPBEXHLevel0 3" xfId="27" xr:uid="{00000000-0005-0000-0000-000036000000}"/>
    <cellStyle name="SAPBEXHLevel0 3 2" xfId="28" xr:uid="{00000000-0005-0000-0000-000037000000}"/>
    <cellStyle name="SAPBEXHLevel0X" xfId="29" xr:uid="{00000000-0005-0000-0000-000038000000}"/>
    <cellStyle name="SAPBEXHLevel0X 2" xfId="30" xr:uid="{00000000-0005-0000-0000-000039000000}"/>
    <cellStyle name="SAPBEXHLevel0X 2 2" xfId="31" xr:uid="{00000000-0005-0000-0000-00003A000000}"/>
    <cellStyle name="SAPBEXHLevel0X 3" xfId="32" xr:uid="{00000000-0005-0000-0000-00003B000000}"/>
    <cellStyle name="SAPBEXHLevel0X 3 2" xfId="33" xr:uid="{00000000-0005-0000-0000-00003C000000}"/>
    <cellStyle name="SAPBEXHLevel1" xfId="34" xr:uid="{00000000-0005-0000-0000-00003D000000}"/>
    <cellStyle name="SAPBEXHLevel1 2" xfId="35" xr:uid="{00000000-0005-0000-0000-00003E000000}"/>
    <cellStyle name="SAPBEXHLevel1 2 2" xfId="36" xr:uid="{00000000-0005-0000-0000-00003F000000}"/>
    <cellStyle name="SAPBEXHLevel1 3" xfId="37" xr:uid="{00000000-0005-0000-0000-000040000000}"/>
    <cellStyle name="SAPBEXHLevel1 3 2" xfId="38" xr:uid="{00000000-0005-0000-0000-000041000000}"/>
    <cellStyle name="SAPBEXHLevel1X" xfId="39" xr:uid="{00000000-0005-0000-0000-000042000000}"/>
    <cellStyle name="SAPBEXHLevel1X 2" xfId="40" xr:uid="{00000000-0005-0000-0000-000043000000}"/>
    <cellStyle name="SAPBEXHLevel1X 2 2" xfId="41" xr:uid="{00000000-0005-0000-0000-000044000000}"/>
    <cellStyle name="SAPBEXHLevel1X 3" xfId="42" xr:uid="{00000000-0005-0000-0000-000045000000}"/>
    <cellStyle name="SAPBEXHLevel1X 3 2" xfId="43" xr:uid="{00000000-0005-0000-0000-000046000000}"/>
    <cellStyle name="SAPBEXHLevel2" xfId="44" xr:uid="{00000000-0005-0000-0000-000047000000}"/>
    <cellStyle name="SAPBEXHLevel2 2" xfId="45" xr:uid="{00000000-0005-0000-0000-000048000000}"/>
    <cellStyle name="SAPBEXHLevel2 2 2" xfId="46" xr:uid="{00000000-0005-0000-0000-000049000000}"/>
    <cellStyle name="SAPBEXHLevel2 3" xfId="47" xr:uid="{00000000-0005-0000-0000-00004A000000}"/>
    <cellStyle name="SAPBEXHLevel2 3 2" xfId="48" xr:uid="{00000000-0005-0000-0000-00004B000000}"/>
    <cellStyle name="SAPBEXHLevel2X" xfId="49" xr:uid="{00000000-0005-0000-0000-00004C000000}"/>
    <cellStyle name="SAPBEXHLevel2X 2" xfId="50" xr:uid="{00000000-0005-0000-0000-00004D000000}"/>
    <cellStyle name="SAPBEXHLevel2X 2 2" xfId="51" xr:uid="{00000000-0005-0000-0000-00004E000000}"/>
    <cellStyle name="SAPBEXHLevel2X 3" xfId="52" xr:uid="{00000000-0005-0000-0000-00004F000000}"/>
    <cellStyle name="SAPBEXHLevel2X 3 2" xfId="53" xr:uid="{00000000-0005-0000-0000-000050000000}"/>
    <cellStyle name="SAPBEXHLevel3" xfId="54" xr:uid="{00000000-0005-0000-0000-000051000000}"/>
    <cellStyle name="SAPBEXHLevel3 2" xfId="55" xr:uid="{00000000-0005-0000-0000-000052000000}"/>
    <cellStyle name="SAPBEXHLevel3 2 2" xfId="56" xr:uid="{00000000-0005-0000-0000-000053000000}"/>
    <cellStyle name="SAPBEXHLevel3 3" xfId="57" xr:uid="{00000000-0005-0000-0000-000054000000}"/>
    <cellStyle name="SAPBEXHLevel3 3 2" xfId="58" xr:uid="{00000000-0005-0000-0000-000055000000}"/>
    <cellStyle name="SAPBEXHLevel3X" xfId="59" xr:uid="{00000000-0005-0000-0000-000056000000}"/>
    <cellStyle name="SAPBEXHLevel3X 2" xfId="60" xr:uid="{00000000-0005-0000-0000-000057000000}"/>
    <cellStyle name="SAPBEXHLevel3X 2 2" xfId="61" xr:uid="{00000000-0005-0000-0000-000058000000}"/>
    <cellStyle name="SAPBEXHLevel3X 3" xfId="62" xr:uid="{00000000-0005-0000-0000-000059000000}"/>
    <cellStyle name="SAPBEXHLevel3X 3 2" xfId="63" xr:uid="{00000000-0005-0000-0000-00005A000000}"/>
    <cellStyle name="SAPBEXresData" xfId="64" xr:uid="{00000000-0005-0000-0000-00005B000000}"/>
    <cellStyle name="SAPBEXresDataEmph" xfId="65" xr:uid="{00000000-0005-0000-0000-00005C000000}"/>
    <cellStyle name="SAPBEXresItem" xfId="66" xr:uid="{00000000-0005-0000-0000-00005D000000}"/>
    <cellStyle name="SAPBEXresItemX" xfId="67" xr:uid="{00000000-0005-0000-0000-00005E000000}"/>
    <cellStyle name="SAPBEXstdData" xfId="68" xr:uid="{00000000-0005-0000-0000-00005F000000}"/>
    <cellStyle name="SAPBEXstdDataEmph" xfId="69" xr:uid="{00000000-0005-0000-0000-000060000000}"/>
    <cellStyle name="SAPBEXstdItem" xfId="70" xr:uid="{00000000-0005-0000-0000-000061000000}"/>
    <cellStyle name="SAPBEXstdItemX" xfId="71" xr:uid="{00000000-0005-0000-0000-000062000000}"/>
    <cellStyle name="SAPBEXtitle" xfId="72" xr:uid="{00000000-0005-0000-0000-000063000000}"/>
    <cellStyle name="SAPBEXundefined" xfId="73" xr:uid="{00000000-0005-0000-0000-000064000000}"/>
    <cellStyle name="Satisfaisant" xfId="131" xr:uid="{00000000-0005-0000-0000-000065000000}"/>
    <cellStyle name="Sortie" xfId="132" xr:uid="{00000000-0005-0000-0000-000066000000}"/>
    <cellStyle name="Standaard" xfId="0" builtinId="0"/>
    <cellStyle name="Standaard 10" xfId="85" xr:uid="{00000000-0005-0000-0000-000068000000}"/>
    <cellStyle name="Standaard 11" xfId="86" xr:uid="{00000000-0005-0000-0000-000069000000}"/>
    <cellStyle name="Standaard 12" xfId="87" xr:uid="{00000000-0005-0000-0000-00006A000000}"/>
    <cellStyle name="Standaard 13" xfId="88" xr:uid="{00000000-0005-0000-0000-00006B000000}"/>
    <cellStyle name="Standaard 14" xfId="90" xr:uid="{00000000-0005-0000-0000-00006C000000}"/>
    <cellStyle name="Standaard 15" xfId="91" xr:uid="{00000000-0005-0000-0000-00006D000000}"/>
    <cellStyle name="Standaard 16" xfId="92" xr:uid="{00000000-0005-0000-0000-00006E000000}"/>
    <cellStyle name="Standaard 17" xfId="93" xr:uid="{00000000-0005-0000-0000-00006F000000}"/>
    <cellStyle name="Standaard 18" xfId="94" xr:uid="{00000000-0005-0000-0000-000070000000}"/>
    <cellStyle name="Standaard 19" xfId="95" xr:uid="{00000000-0005-0000-0000-000071000000}"/>
    <cellStyle name="Standaard 2" xfId="74" xr:uid="{00000000-0005-0000-0000-000072000000}"/>
    <cellStyle name="Standaard 2 2" xfId="75" xr:uid="{00000000-0005-0000-0000-000073000000}"/>
    <cellStyle name="Standaard 20" xfId="96" xr:uid="{00000000-0005-0000-0000-000074000000}"/>
    <cellStyle name="Standaard 21" xfId="97" xr:uid="{00000000-0005-0000-0000-000075000000}"/>
    <cellStyle name="Standaard 22" xfId="98" xr:uid="{00000000-0005-0000-0000-000076000000}"/>
    <cellStyle name="Standaard 23" xfId="99" xr:uid="{00000000-0005-0000-0000-000077000000}"/>
    <cellStyle name="Standaard 24" xfId="100" xr:uid="{00000000-0005-0000-0000-000078000000}"/>
    <cellStyle name="Standaard 25" xfId="101" xr:uid="{00000000-0005-0000-0000-000079000000}"/>
    <cellStyle name="Standaard 26" xfId="102" xr:uid="{00000000-0005-0000-0000-00007A000000}"/>
    <cellStyle name="Standaard 27" xfId="103" xr:uid="{00000000-0005-0000-0000-00007B000000}"/>
    <cellStyle name="Standaard 28" xfId="1" xr:uid="{00000000-0005-0000-0000-00007C000000}"/>
    <cellStyle name="Standaard 3" xfId="76" xr:uid="{00000000-0005-0000-0000-00007D000000}"/>
    <cellStyle name="Standaard 3 2" xfId="77" xr:uid="{00000000-0005-0000-0000-00007E000000}"/>
    <cellStyle name="Standaard 4" xfId="78" xr:uid="{00000000-0005-0000-0000-00007F000000}"/>
    <cellStyle name="Standaard 4 2" xfId="79" xr:uid="{00000000-0005-0000-0000-000080000000}"/>
    <cellStyle name="Standaard 5" xfId="80" xr:uid="{00000000-0005-0000-0000-000081000000}"/>
    <cellStyle name="Standaard 6" xfId="81" xr:uid="{00000000-0005-0000-0000-000082000000}"/>
    <cellStyle name="Standaard 7" xfId="82" xr:uid="{00000000-0005-0000-0000-000083000000}"/>
    <cellStyle name="Standaard 8" xfId="83" xr:uid="{00000000-0005-0000-0000-000084000000}"/>
    <cellStyle name="Standaard 9" xfId="84" xr:uid="{00000000-0005-0000-0000-000085000000}"/>
    <cellStyle name="Texte explicatif" xfId="133" xr:uid="{00000000-0005-0000-0000-000086000000}"/>
    <cellStyle name="Titre" xfId="134" xr:uid="{00000000-0005-0000-0000-000087000000}"/>
    <cellStyle name="Titre 1" xfId="135" xr:uid="{00000000-0005-0000-0000-000088000000}"/>
    <cellStyle name="Titre 2" xfId="136" xr:uid="{00000000-0005-0000-0000-000089000000}"/>
    <cellStyle name="Titre 3" xfId="137" xr:uid="{00000000-0005-0000-0000-00008A000000}"/>
    <cellStyle name="Titre 4" xfId="138" xr:uid="{00000000-0005-0000-0000-00008B000000}"/>
    <cellStyle name="Total" xfId="139" xr:uid="{00000000-0005-0000-0000-00008C000000}"/>
    <cellStyle name="Vérification" xfId="140" xr:uid="{00000000-0005-0000-0000-00008D000000}"/>
  </cellStyles>
  <dxfs count="140">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xr9:uid="{00000000-0011-0000-FFFF-FFFF00000000}">
      <tableStyleElement type="wholeTable" dxfId="139"/>
      <tableStyleElement type="headerRow" dxfId="138"/>
      <tableStyleElement type="firstColumn" dxfId="137"/>
      <tableStyleElement type="lastColumn" dxfId="136"/>
      <tableStyleElement type="firstRowStripe" dxfId="135"/>
      <tableStyleElement type="secondRowStripe" dxfId="134"/>
      <tableStyleElement type="firstColumnStripe" dxfId="133"/>
      <tableStyleElement type="secondColumnStripe" dxfId="132"/>
    </tableStyle>
    <tableStyle name="Tabelstijl 2" pivot="0" count="3" xr9:uid="{00000000-0011-0000-FFFF-FFFF01000000}">
      <tableStyleElement type="wholeTable" dxfId="131"/>
      <tableStyleElement type="headerRow" dxfId="130"/>
      <tableStyleElement type="secondRowStripe" dxfId="129"/>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1</c:v>
                </c:pt>
                <c:pt idx="1">
                  <c:v>5</c:v>
                </c:pt>
                <c:pt idx="2">
                  <c:v>6</c:v>
                </c:pt>
                <c:pt idx="3">
                  <c:v>8</c:v>
                </c:pt>
                <c:pt idx="4">
                  <c:v>5</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1</c:v>
                </c:pt>
                <c:pt idx="1">
                  <c:v>5</c:v>
                </c:pt>
                <c:pt idx="2">
                  <c:v>6</c:v>
                </c:pt>
                <c:pt idx="3">
                  <c:v>8</c:v>
                </c:pt>
                <c:pt idx="4">
                  <c:v>5</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11</c:v>
                </c:pt>
                <c:pt idx="1">
                  <c:v>14</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1</c:v>
                </c:pt>
                <c:pt idx="1">
                  <c:v>5</c:v>
                </c:pt>
                <c:pt idx="2">
                  <c:v>6</c:v>
                </c:pt>
                <c:pt idx="3">
                  <c:v>8</c:v>
                </c:pt>
                <c:pt idx="4">
                  <c:v>5</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1</c:v>
                </c:pt>
                <c:pt idx="1">
                  <c:v>5</c:v>
                </c:pt>
                <c:pt idx="2">
                  <c:v>6</c:v>
                </c:pt>
                <c:pt idx="3">
                  <c:v>8</c:v>
                </c:pt>
                <c:pt idx="4">
                  <c:v>5</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11</c:v>
                </c:pt>
                <c:pt idx="1">
                  <c:v>14</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25</c:v>
                </c:pt>
                <c:pt idx="1">
                  <c:v>0</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4</c:v>
                </c:pt>
                <c:pt idx="1">
                  <c:v>9</c:v>
                </c:pt>
                <c:pt idx="2">
                  <c:v>6</c:v>
                </c:pt>
                <c:pt idx="3">
                  <c:v>6</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2190132</xdr:colOff>
      <xdr:row>0</xdr:row>
      <xdr:rowOff>898566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2533107</xdr:colOff>
      <xdr:row>0</xdr:row>
      <xdr:rowOff>93939</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37617" y="97749"/>
          <a:ext cx="1206535" cy="437715"/>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33350"/>
          <a:ext cx="1489089" cy="541905"/>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5849600"/>
          <a:ext cx="1489089" cy="541905"/>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57616" y="150312"/>
          <a:ext cx="1149765" cy="45486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57616" y="12196175"/>
          <a:ext cx="1149765" cy="45486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57922" y="148683"/>
          <a:ext cx="1149765" cy="45486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57922" y="4809261"/>
          <a:ext cx="1149765" cy="45486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59176" y="152400"/>
          <a:ext cx="1149765" cy="45486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869107" y="12663100"/>
          <a:ext cx="1149765" cy="460575"/>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59176" y="152400"/>
          <a:ext cx="1149765" cy="45486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58519" y="152400"/>
          <a:ext cx="1149765" cy="45486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58519" y="3759200"/>
          <a:ext cx="1149765" cy="45486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2085433</xdr:colOff>
      <xdr:row>0</xdr:row>
      <xdr:rowOff>97749</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7811863" y="102321"/>
          <a:ext cx="1152155" cy="460575"/>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530877</xdr:colOff>
      <xdr:row>0</xdr:row>
      <xdr:rowOff>894756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56392</xdr:colOff>
      <xdr:row>0</xdr:row>
      <xdr:rowOff>97749</xdr:rowOff>
    </xdr:from>
    <xdr:to>
      <xdr:col>7</xdr:col>
      <xdr:colOff>1275630</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7770118" y="102321"/>
          <a:ext cx="1170470" cy="460575"/>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251377" y="109560"/>
          <a:ext cx="1152318" cy="453336"/>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437865" y="54360"/>
          <a:ext cx="1431939" cy="53238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58519" y="152400"/>
          <a:ext cx="1149765" cy="45486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58519" y="3973689"/>
          <a:ext cx="1149765" cy="45486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59130" y="152400"/>
          <a:ext cx="1149765" cy="45486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59130" y="11452860"/>
          <a:ext cx="1149765" cy="45486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48843" y="5713857"/>
          <a:ext cx="1150527" cy="454860"/>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59130" y="152400"/>
          <a:ext cx="1149765" cy="45486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58091" y="152400"/>
          <a:ext cx="1149765" cy="45486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58091" y="8802104"/>
          <a:ext cx="1149765" cy="456765"/>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58446" y="12047415"/>
          <a:ext cx="1149765" cy="45486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58446" y="152400"/>
          <a:ext cx="1149765" cy="45486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_risicosessies" displayName="Tabel_risicosessies" ref="B3:F7" totalsRowShown="0" headerRowDxfId="128" dataDxfId="127">
  <autoFilter ref="B3:F7" xr:uid="{00000000-0009-0000-0100-000006000000}"/>
  <tableColumns count="5">
    <tableColumn id="1" xr3:uid="{00000000-0010-0000-0000-000001000000}" name="Risicosessies" dataDxfId="126"/>
    <tableColumn id="2" xr3:uid="{00000000-0010-0000-0000-000002000000}" name="Datum risicosessie" dataDxfId="125"/>
    <tableColumn id="3" xr3:uid="{00000000-0010-0000-0000-000003000000}" name="Projectfase" dataDxfId="124"/>
    <tableColumn id="4" xr3:uid="{00000000-0010-0000-0000-000004000000}" name="Scope risicosessie" dataDxfId="123"/>
    <tableColumn id="5" xr3:uid="{00000000-0010-0000-0000-000005000000}" name="Aanwezigen risicosessie" dataDxfId="122"/>
  </tableColumns>
  <tableStyleInfo name="Tabelstijl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_RIE" displayName="Tabel_RIE" ref="B6:AM31" headerRowDxfId="121" dataDxfId="120" totalsRowDxfId="118" tableBorderDxfId="119" totalsRowBorderDxfId="117">
  <autoFilter ref="B6:AM31" xr:uid="{00000000-0009-0000-0100-000005000000}"/>
  <sortState xmlns:xlrd2="http://schemas.microsoft.com/office/spreadsheetml/2017/richdata2" ref="B7:AM31">
    <sortCondition ref="D6:D31"/>
  </sortState>
  <tableColumns count="38">
    <tableColumn id="1" xr3:uid="{00000000-0010-0000-0100-000001000000}" name="Nr" totalsRowLabel="Totaal" dataDxfId="116" totalsRowDxfId="115"/>
    <tableColumn id="2" xr3:uid="{00000000-0010-0000-0100-000002000000}" name="Bron" dataDxfId="114" totalsRowDxfId="113"/>
    <tableColumn id="3" xr3:uid="{00000000-0010-0000-0100-000003000000}" name="Veiligheidsdomein" dataDxfId="112" totalsRowDxfId="111"/>
    <tableColumn id="4" xr3:uid="{00000000-0010-0000-0100-000004000000}" name="Werkzaamheden / activiteit" dataDxfId="110" totalsRowDxfId="109"/>
    <tableColumn id="5" xr3:uid="{00000000-0010-0000-0100-000005000000}" name="Locatie / specifieke plek" dataDxfId="108" totalsRowDxfId="107"/>
    <tableColumn id="6" xr3:uid="{00000000-0010-0000-0100-000006000000}" name="Gevaar" dataDxfId="106" totalsRowDxfId="105"/>
    <tableColumn id="7" xr3:uid="{00000000-0010-0000-0100-000007000000}" name="Risico / beschrijving" dataDxfId="104" totalsRowDxfId="103"/>
    <tableColumn id="8" xr3:uid="{00000000-0010-0000-0100-000008000000}" name="Mogelijke oorzaken" dataDxfId="102" totalsRowDxfId="101"/>
    <tableColumn id="9" xr3:uid="{00000000-0010-0000-0100-000009000000}" name="Mogelijke effecten" dataDxfId="100" totalsRowDxfId="99"/>
    <tableColumn id="11" xr3:uid="{00000000-0010-0000-0100-00000B000000}" name="E1" dataDxfId="98" totalsRowDxfId="97"/>
    <tableColumn id="32" xr3:uid="{00000000-0010-0000-0100-000020000000}" name="E12" dataDxfId="96">
      <calculatedColumnFormula>IF(Tabel_RIE[[#This Row],[E1]]&gt;0,VLOOKUP(Tabel_RIE[[#This Row],[E1]],Tabel_FK_E[],2,FALSE),"")</calculatedColumnFormula>
    </tableColumn>
    <tableColumn id="12" xr3:uid="{00000000-0010-0000-0100-00000C000000}" name="B1" dataDxfId="95" totalsRowDxfId="94"/>
    <tableColumn id="36" xr3:uid="{00000000-0010-0000-0100-000024000000}" name="B12" dataDxfId="93">
      <calculatedColumnFormula>IF(Tabel_RIE[[#This Row],[B1]]&gt;0,VLOOKUP(Tabel_RIE[[#This Row],[B1]],Tabel_FK_B[],2,FALSE),"")</calculatedColumnFormula>
    </tableColumn>
    <tableColumn id="13" xr3:uid="{00000000-0010-0000-0100-00000D000000}" name="W1" dataDxfId="92" totalsRowDxfId="91"/>
    <tableColumn id="37" xr3:uid="{00000000-0010-0000-0100-000025000000}" name="W12" dataDxfId="90">
      <calculatedColumnFormula>IF(Tabel_RIE[[#This Row],[W1]]&gt;0,VLOOKUP(Tabel_RIE[[#This Row],[W1]],Tabel_FK_W[],2,FALSE),"")</calculatedColumnFormula>
    </tableColumn>
    <tableColumn id="38" xr3:uid="{00000000-0010-0000-0100-000026000000}" name="R11" dataDxfId="89">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xr3:uid="{00000000-0010-0000-0100-00000E000000}" name="R12" dataDxfId="88">
      <calculatedColumnFormula>IF(OR(Tabel_RIE[[#This Row],[E12]]="",Tabel_RIE[[#This Row],[B12]]="",Tabel_RIE[[#This Row],[W12]]=""),"",Tabel_RIE[[#This Row],[E12]]*Tabel_RIE[[#This Row],[B12]]*Tabel_RIE[[#This Row],[W12]])</calculatedColumnFormula>
    </tableColumn>
    <tableColumn id="15" xr3:uid="{00000000-0010-0000-0100-00000F000000}" name="Opnemen in Risicodossier?" dataDxfId="87">
      <calculatedColumnFormula>IF(AND(Tabel_RIE[[#This Row],[E12]]="",Tabel_RIE[[#This Row],[R12]]=""),"",IF(AND(OR(Tabel_RIE[[#This Row],[E12]]="",Tabel_RIE[[#This Row],[E12]]&lt;15),OR(Tabel_RIE[[#This Row],[R12]]="",Tabel_RIE[[#This Row],[R12]]&lt;70)),"n.v.t.",IF(OR(Tabel_RIE[[#This Row],[E12]]&gt;=15,Tabel_RIE[[#This Row],[R12]]&gt;=70),"√","fout")))</calculatedColumnFormula>
    </tableColumn>
    <tableColumn id="16" xr3:uid="{00000000-0010-0000-0100-000010000000}" name="Allocatie" dataDxfId="86" totalsRowDxfId="85"/>
    <tableColumn id="17" xr3:uid="{00000000-0010-0000-0100-000011000000}" name="Maatregel of contracteis" dataDxfId="84" totalsRowDxfId="83"/>
    <tableColumn id="10" xr3:uid="{00000000-0010-0000-0100-00000A000000}" name="Status (allocatie OG)" dataDxfId="82" totalsRowDxfId="81"/>
    <tableColumn id="19" xr3:uid="{00000000-0010-0000-0100-000013000000}" name="(Invul)datum" dataDxfId="80" totalsRowDxfId="79"/>
    <tableColumn id="20" xr3:uid="{00000000-0010-0000-0100-000014000000}" name="Uitleg arbeidshygiënische strategie" dataDxfId="78" totalsRowDxfId="77">
      <calculatedColumnFormula>$X$1</calculatedColumnFormula>
    </tableColumn>
    <tableColumn id="21" xr3:uid="{00000000-0010-0000-0100-000015000000}" name="Maatregelen" dataDxfId="76" totalsRowDxfId="75"/>
    <tableColumn id="22" xr3:uid="{00000000-0010-0000-0100-000016000000}" name="Actiehouder" dataDxfId="74" totalsRowDxfId="73"/>
    <tableColumn id="23" xr3:uid="{00000000-0010-0000-0100-000017000000}" name="E2" dataDxfId="72" totalsRowDxfId="71"/>
    <tableColumn id="39" xr3:uid="{00000000-0010-0000-0100-000027000000}" name="E3" dataDxfId="70" totalsRowDxfId="69">
      <calculatedColumnFormula>IF(Tabel_RIE[[#This Row],[E2]]&gt;0,VLOOKUP(Tabel_RIE[[#This Row],[E2]],Tabel_FK_E[],2,FALSE),"")</calculatedColumnFormula>
    </tableColumn>
    <tableColumn id="24" xr3:uid="{00000000-0010-0000-0100-000018000000}" name="B2" dataDxfId="68" totalsRowDxfId="67"/>
    <tableColumn id="40" xr3:uid="{00000000-0010-0000-0100-000028000000}" name="B3" dataDxfId="66" totalsRowDxfId="65">
      <calculatedColumnFormula>IF(Tabel_RIE[[#This Row],[B2]]&gt;0,VLOOKUP(Tabel_RIE[[#This Row],[B2]],Tabel_FK_B[],2,FALSE),"")</calculatedColumnFormula>
    </tableColumn>
    <tableColumn id="25" xr3:uid="{00000000-0010-0000-0100-000019000000}" name="W2" dataDxfId="64" totalsRowDxfId="63"/>
    <tableColumn id="41" xr3:uid="{00000000-0010-0000-0100-000029000000}" name="W3" dataDxfId="62" totalsRowDxfId="61">
      <calculatedColumnFormula>IF(Tabel_RIE[[#This Row],[W2]]&gt;0,VLOOKUP(Tabel_RIE[[#This Row],[W2]],Tabel_FK_W[],2,FALSE),"")</calculatedColumnFormula>
    </tableColumn>
    <tableColumn id="42" xr3:uid="{00000000-0010-0000-0100-00002A000000}" name="R21" dataDxfId="60" totalsRowDxfId="59">
      <calculatedColumnFormula>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calculatedColumnFormula>
    </tableColumn>
    <tableColumn id="26" xr3:uid="{00000000-0010-0000-0100-00001A000000}" name="R22" dataDxfId="58" totalsRowDxfId="57"/>
    <tableColumn id="27" xr3:uid="{00000000-0010-0000-0100-00001B000000}" name="Restrisico's" dataDxfId="56" totalsRowDxfId="55"/>
    <tableColumn id="28" xr3:uid="{00000000-0010-0000-0100-00001C000000}" name="Revisie + datum" dataDxfId="54" totalsRowDxfId="53"/>
    <tableColumn id="43" xr3:uid="{00000000-0010-0000-0100-00002B000000}" name="R-volledig" dataDxfId="52" totalsRowDxfId="51">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xr3:uid="{00000000-0010-0000-0100-00002C000000}" name="Reductie" dataDxfId="50" totalsRowDxfId="49">
      <calculatedColumnFormula>IF(AND(Tabel_RIE[[#This Row],[R12]]&gt;=70,Tabel_RIE[[#This Row],[R22]]&lt;70),"Ja","Nee")</calculatedColumnFormula>
    </tableColumn>
    <tableColumn id="45" xr3:uid="{00000000-0010-0000-0100-00002D000000}" name="R-actueel" totalsRowFunction="count" dataDxfId="48" totalsRowDxfId="47">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_veiligheidsdomeinen" displayName="Tabel_veiligheidsdomeinen" ref="B11:C22" headerRowCount="0" totalsRowShown="0" headerRowDxfId="46" dataDxfId="44" headerRowBorderDxfId="45">
  <tableColumns count="2">
    <tableColumn id="1" xr3:uid="{00000000-0010-0000-0200-000001000000}" name="Veiligheidsdomein" headerRowDxfId="43" dataDxfId="42"/>
    <tableColumn id="2" xr3:uid="{00000000-0010-0000-0200-000002000000}" name="Omschrijving" headerRowDxfId="41"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_FK_E" displayName="Tabel_FK_E" ref="B14:C19" totalsRowShown="0" headerRowDxfId="39" dataDxfId="37" headerRowBorderDxfId="38" tableBorderDxfId="36" totalsRowBorderDxfId="35">
  <autoFilter ref="B14:C19" xr:uid="{00000000-0009-0000-0100-000001000000}"/>
  <tableColumns count="2">
    <tableColumn id="1" xr3:uid="{00000000-0010-0000-0300-000001000000}" name="Omschrijving" dataDxfId="34"/>
    <tableColumn id="2" xr3:uid="{00000000-0010-0000-0300-000002000000}" name="Effect (E)"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_FK_B" displayName="Tabel_FK_B" ref="B21:C27" totalsRowShown="0" headerRowDxfId="32" dataDxfId="30" headerRowBorderDxfId="31" tableBorderDxfId="29" totalsRowBorderDxfId="28">
  <autoFilter ref="B21:C27" xr:uid="{00000000-0009-0000-0100-000002000000}"/>
  <tableColumns count="2">
    <tableColumn id="1" xr3:uid="{00000000-0010-0000-0400-000001000000}" name="Omschrijving" dataDxfId="27"/>
    <tableColumn id="2" xr3:uid="{00000000-0010-0000-0400-000002000000}" name="Blootstelling (B)" dataDxfId="2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_FK_W" displayName="Tabel_FK_W" ref="B29:C36" totalsRowShown="0" headerRowDxfId="25" dataDxfId="23" headerRowBorderDxfId="24" tableBorderDxfId="22" totalsRowBorderDxfId="21">
  <autoFilter ref="B29:C36" xr:uid="{00000000-0009-0000-0100-000003000000}"/>
  <tableColumns count="2">
    <tableColumn id="1" xr3:uid="{00000000-0010-0000-0500-000001000000}" name="Omschrijving" dataDxfId="20"/>
    <tableColumn id="2" xr3:uid="{00000000-0010-0000-0500-000002000000}" name="Waarschijnlijkheid (W)" dataDxfId="1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_FK_R" displayName="Tabel_FK_R" ref="F7:H12" totalsRowShown="0" headerRowDxfId="18" dataDxfId="16" headerRowBorderDxfId="17" tableBorderDxfId="15" totalsRowBorderDxfId="14">
  <autoFilter ref="F7:H12" xr:uid="{00000000-0009-0000-0100-000004000000}"/>
  <tableColumns count="3">
    <tableColumn id="1" xr3:uid="{00000000-0010-0000-0600-000001000000}" name="Risicoscore (R)" dataDxfId="13"/>
    <tableColumn id="2" xr3:uid="{00000000-0010-0000-0600-000002000000}" name="Risico" dataDxfId="12"/>
    <tableColumn id="4" xr3:uid="{00000000-0010-0000-0600-000004000000}" name="Te nemen maatregel" dataDxfId="11"/>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H22"/>
  <sheetViews>
    <sheetView showGridLines="0" tabSelected="1" zoomScaleNormal="100" zoomScaleSheetLayoutView="100" workbookViewId="0">
      <selection activeCell="F7" sqref="F7"/>
    </sheetView>
  </sheetViews>
  <sheetFormatPr defaultColWidth="9" defaultRowHeight="11.4" x14ac:dyDescent="0.2"/>
  <cols>
    <col min="1" max="1" width="2.59765625" style="95" customWidth="1"/>
    <col min="2" max="3" width="33.59765625" style="92" customWidth="1"/>
    <col min="4" max="4" width="3.59765625" style="92" customWidth="1"/>
    <col min="5" max="6" width="33.59765625" style="92" customWidth="1"/>
    <col min="7" max="7" width="2.59765625" style="95" customWidth="1"/>
    <col min="8" max="13" width="9" style="95"/>
    <col min="14" max="14" width="4.09765625" style="95" customWidth="1"/>
    <col min="15" max="16384" width="9" style="95"/>
  </cols>
  <sheetData>
    <row r="1" spans="1:8" ht="84.75" customHeight="1" x14ac:dyDescent="0.2">
      <c r="A1" s="95" t="s">
        <v>0</v>
      </c>
      <c r="B1" s="157" t="s">
        <v>1</v>
      </c>
      <c r="C1" s="157"/>
      <c r="D1" s="157"/>
      <c r="E1" s="157"/>
      <c r="F1" s="157"/>
      <c r="G1" s="95" t="s">
        <v>0</v>
      </c>
    </row>
    <row r="2" spans="1:8" ht="12" thickBot="1" x14ac:dyDescent="0.25">
      <c r="B2" s="95"/>
      <c r="C2" s="95"/>
      <c r="D2" s="95"/>
      <c r="E2" s="95"/>
      <c r="F2" s="95"/>
    </row>
    <row r="3" spans="1:8" ht="24.9" customHeight="1" x14ac:dyDescent="0.2">
      <c r="B3" s="110" t="s">
        <v>2</v>
      </c>
      <c r="C3" s="97" t="s">
        <v>3</v>
      </c>
      <c r="D3" s="93"/>
      <c r="E3" s="113" t="s">
        <v>4</v>
      </c>
      <c r="F3" s="98">
        <v>45567</v>
      </c>
      <c r="H3" s="107"/>
    </row>
    <row r="4" spans="1:8" ht="24.9" customHeight="1" x14ac:dyDescent="0.2">
      <c r="B4" s="111" t="s">
        <v>5</v>
      </c>
      <c r="C4" s="99" t="s">
        <v>403</v>
      </c>
      <c r="D4" s="93"/>
      <c r="E4" s="114" t="s">
        <v>6</v>
      </c>
      <c r="F4" s="100" t="s">
        <v>351</v>
      </c>
      <c r="H4" s="107"/>
    </row>
    <row r="5" spans="1:8" ht="24.9" customHeight="1" thickBot="1" x14ac:dyDescent="0.25">
      <c r="B5" s="112" t="s">
        <v>7</v>
      </c>
      <c r="C5" s="101" t="s">
        <v>404</v>
      </c>
      <c r="D5" s="93"/>
      <c r="E5" s="115" t="s">
        <v>8</v>
      </c>
      <c r="F5" s="102" t="s">
        <v>9</v>
      </c>
      <c r="H5" s="107"/>
    </row>
    <row r="6" spans="1:8" ht="11.25" customHeight="1" thickBot="1" x14ac:dyDescent="0.25">
      <c r="B6" s="96"/>
      <c r="C6" s="96"/>
      <c r="D6" s="109"/>
      <c r="E6" s="95"/>
      <c r="F6" s="95"/>
    </row>
    <row r="7" spans="1:8" ht="24.9" customHeight="1" thickBot="1" x14ac:dyDescent="0.25">
      <c r="B7" s="96"/>
      <c r="C7" s="96"/>
      <c r="D7" s="109"/>
      <c r="E7" s="116" t="s">
        <v>10</v>
      </c>
      <c r="F7" s="103" t="s">
        <v>405</v>
      </c>
    </row>
    <row r="8" spans="1:8" ht="11.25" customHeight="1" thickBot="1" x14ac:dyDescent="0.25">
      <c r="B8" s="108"/>
      <c r="C8" s="96"/>
      <c r="D8" s="95"/>
      <c r="E8" s="95"/>
      <c r="F8" s="95"/>
    </row>
    <row r="9" spans="1:8" ht="150" customHeight="1" thickBot="1" x14ac:dyDescent="0.25">
      <c r="B9" s="117" t="s">
        <v>11</v>
      </c>
      <c r="C9" s="158" t="s">
        <v>374</v>
      </c>
      <c r="D9" s="159"/>
      <c r="E9" s="159"/>
      <c r="F9" s="160"/>
    </row>
    <row r="11" spans="1:8" x14ac:dyDescent="0.2">
      <c r="B11" s="161" t="s">
        <v>12</v>
      </c>
      <c r="C11" s="161"/>
      <c r="D11" s="161"/>
      <c r="E11" s="161"/>
      <c r="F11" s="161"/>
    </row>
    <row r="12" spans="1:8" ht="11.25" customHeight="1" x14ac:dyDescent="0.2">
      <c r="B12" s="104"/>
      <c r="F12" s="105"/>
    </row>
    <row r="22" spans="3:3" x14ac:dyDescent="0.2">
      <c r="C22" s="106"/>
    </row>
  </sheetData>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59999389629810485"/>
  </sheetPr>
  <dimension ref="A1"/>
  <sheetViews>
    <sheetView workbookViewId="0">
      <selection activeCell="A2" sqref="A2"/>
    </sheetView>
  </sheetViews>
  <sheetFormatPr defaultRowHeight="11.4"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tabColor theme="2" tint="0.59999389629810485"/>
    <pageSetUpPr fitToPage="1"/>
  </sheetPr>
  <dimension ref="B1:H28"/>
  <sheetViews>
    <sheetView showGridLines="0" workbookViewId="0"/>
  </sheetViews>
  <sheetFormatPr defaultColWidth="9" defaultRowHeight="11.4" x14ac:dyDescent="0.2"/>
  <cols>
    <col min="1" max="1" width="9" style="1"/>
    <col min="2" max="2" width="32.59765625" style="1" customWidth="1"/>
    <col min="3" max="3" width="48.59765625" style="1" customWidth="1"/>
    <col min="4" max="4" width="25.59765625" style="1" customWidth="1"/>
    <col min="5" max="7" width="9" style="1"/>
    <col min="8" max="8" width="74.09765625" style="1" hidden="1" customWidth="1"/>
    <col min="9" max="16384" width="9" style="1"/>
  </cols>
  <sheetData>
    <row r="1" spans="2:8" ht="11.25" customHeight="1" x14ac:dyDescent="0.2"/>
    <row r="2" spans="2:8" ht="57" customHeight="1" x14ac:dyDescent="0.2"/>
    <row r="3" spans="2:8" ht="28.5" customHeight="1" x14ac:dyDescent="0.45">
      <c r="B3" s="7" t="s">
        <v>280</v>
      </c>
    </row>
    <row r="5" spans="2:8" ht="97.2" x14ac:dyDescent="0.2">
      <c r="B5" s="197" t="s">
        <v>281</v>
      </c>
      <c r="C5" s="197"/>
      <c r="H5" s="38" t="str">
        <f>B5</f>
        <v xml:space="preserve">Selecteer in kolom “BRF” de relevante Basis Risico Factor (BRF)
Als er meerdere BRF’s van toepassing zijn dan selecteer je de optie “meerdere BRF’s”
Definitie van de BRF’s:
</v>
      </c>
    </row>
    <row r="6" spans="2:8" ht="16.2" x14ac:dyDescent="0.2">
      <c r="B6" s="37" t="s">
        <v>282</v>
      </c>
      <c r="C6" s="203" t="s">
        <v>283</v>
      </c>
      <c r="D6" s="202"/>
      <c r="H6" s="38" t="str">
        <f>C6</f>
        <v>Omschrijving</v>
      </c>
    </row>
    <row r="7" spans="2:8" ht="97.2" x14ac:dyDescent="0.2">
      <c r="B7" s="36" t="s">
        <v>284</v>
      </c>
      <c r="C7" s="201" t="s">
        <v>285</v>
      </c>
      <c r="D7" s="202"/>
      <c r="H7" s="38"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81" x14ac:dyDescent="0.2">
      <c r="B8" s="36" t="s">
        <v>286</v>
      </c>
      <c r="C8" s="201" t="s">
        <v>287</v>
      </c>
      <c r="D8" s="202"/>
      <c r="H8" s="38"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7.2" x14ac:dyDescent="0.2">
      <c r="B9" s="36" t="s">
        <v>288</v>
      </c>
      <c r="C9" s="201" t="s">
        <v>289</v>
      </c>
      <c r="D9" s="202"/>
      <c r="H9" s="38"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81" x14ac:dyDescent="0.2">
      <c r="B10" s="36" t="s">
        <v>290</v>
      </c>
      <c r="C10" s="201" t="s">
        <v>291</v>
      </c>
      <c r="D10" s="202"/>
      <c r="H10" s="38"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4.8" x14ac:dyDescent="0.2">
      <c r="B11" s="36" t="s">
        <v>292</v>
      </c>
      <c r="C11" s="201" t="s">
        <v>293</v>
      </c>
      <c r="D11" s="202"/>
      <c r="H11" s="38" t="str">
        <f t="shared" si="0"/>
        <v xml:space="preserve">Het verstrekken van de juiste training en instructie aan diegenen die dit daadwerkelijk nodig hebben en de gelegenheid geven om ervaring op te doen.
</v>
      </c>
    </row>
    <row r="12" spans="2:8" ht="64.8" x14ac:dyDescent="0.2">
      <c r="B12" s="36" t="s">
        <v>294</v>
      </c>
      <c r="C12" s="201" t="s">
        <v>295</v>
      </c>
      <c r="D12" s="202"/>
      <c r="H12" s="38" t="str">
        <f t="shared" si="0"/>
        <v xml:space="preserve">De wijze waarop materiaal is ontworpen en componenten zijn samengesteld kunnen operaties moeizaam doen verlopen of oneigenlijk gebruik in de hand werken.
</v>
      </c>
    </row>
    <row r="13" spans="2:8" ht="64.8" x14ac:dyDescent="0.2">
      <c r="B13" s="36" t="s">
        <v>296</v>
      </c>
      <c r="C13" s="201" t="s">
        <v>297</v>
      </c>
      <c r="D13" s="202"/>
      <c r="H13" s="38" t="str">
        <f t="shared" si="0"/>
        <v xml:space="preserve">Kwaliteit, conditie, beschikbaarheid en actualiteit versus verwachte levensduur van materialen, gereedschappen en componenten van installaties.
</v>
      </c>
    </row>
    <row r="14" spans="2:8" ht="64.8" x14ac:dyDescent="0.2">
      <c r="B14" s="36" t="s">
        <v>298</v>
      </c>
      <c r="C14" s="201" t="s">
        <v>299</v>
      </c>
      <c r="D14" s="202"/>
      <c r="H14" s="38" t="str">
        <f t="shared" si="0"/>
        <v xml:space="preserve">De effectiviteit van de onderhoudsstrategie met betrekking tot planning, beschikbaarheid van mensen en middelen en vormen van onderhoud.
</v>
      </c>
    </row>
    <row r="15" spans="2:8" ht="64.8" x14ac:dyDescent="0.2">
      <c r="B15" s="36" t="s">
        <v>300</v>
      </c>
      <c r="C15" s="201" t="s">
        <v>301</v>
      </c>
      <c r="D15" s="202"/>
      <c r="H15" s="38" t="str">
        <f t="shared" si="0"/>
        <v xml:space="preserve">Orde en netheid van de werkomgeving. Hieronder valt ook het beschikbaar zijn van faciliteiten voor het opruimen, schoonmaken en het verwijderen van afval.
</v>
      </c>
    </row>
    <row r="16" spans="2:8" ht="81" x14ac:dyDescent="0.2">
      <c r="B16" s="36" t="s">
        <v>302</v>
      </c>
      <c r="C16" s="201" t="s">
        <v>303</v>
      </c>
      <c r="D16" s="202"/>
      <c r="H16" s="38"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64.8" x14ac:dyDescent="0.2">
      <c r="B17" s="36" t="s">
        <v>304</v>
      </c>
      <c r="C17" s="201" t="s">
        <v>305</v>
      </c>
      <c r="D17" s="202"/>
      <c r="H17" s="38" t="str">
        <f t="shared" si="0"/>
        <v xml:space="preserve">Systeemfouten met betrekking tot detectie, waarschuwingsmethoden, herstel, beperking, ontsnapping en evacuatie, evenals het gebruik van beschermingsmiddelen en het voorbereid zijn op noodsituaties.
</v>
      </c>
    </row>
    <row r="18" spans="2:8" ht="16.2" x14ac:dyDescent="0.2">
      <c r="B18" s="38"/>
      <c r="H18" s="38"/>
    </row>
    <row r="19" spans="2:8" ht="16.2" x14ac:dyDescent="0.3">
      <c r="B19" s="45" t="s">
        <v>306</v>
      </c>
    </row>
    <row r="21" spans="2:8" ht="16.2" x14ac:dyDescent="0.2">
      <c r="B21" s="52" t="s">
        <v>260</v>
      </c>
      <c r="C21" s="52" t="s">
        <v>307</v>
      </c>
    </row>
    <row r="22" spans="2:8" ht="16.2" x14ac:dyDescent="0.2">
      <c r="B22" s="53" t="s">
        <v>263</v>
      </c>
      <c r="C22" s="53" t="s">
        <v>294</v>
      </c>
    </row>
    <row r="23" spans="2:8" ht="16.2" x14ac:dyDescent="0.2">
      <c r="B23" s="53" t="s">
        <v>265</v>
      </c>
      <c r="C23" s="53" t="s">
        <v>298</v>
      </c>
    </row>
    <row r="24" spans="2:8" ht="32.4" x14ac:dyDescent="0.2">
      <c r="B24" s="53" t="s">
        <v>308</v>
      </c>
      <c r="C24" s="53" t="s">
        <v>294</v>
      </c>
    </row>
    <row r="25" spans="2:8" ht="32.4" x14ac:dyDescent="0.2">
      <c r="B25" s="53" t="s">
        <v>309</v>
      </c>
      <c r="C25" s="53" t="s">
        <v>310</v>
      </c>
    </row>
    <row r="26" spans="2:8" ht="32.4" x14ac:dyDescent="0.2">
      <c r="B26" s="53" t="s">
        <v>311</v>
      </c>
      <c r="C26" s="53" t="s">
        <v>304</v>
      </c>
    </row>
    <row r="28" spans="2:8" ht="57" customHeight="1" x14ac:dyDescent="0.2"/>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3">
    <tabColor theme="2" tint="0.59999389629810485"/>
    <pageSetUpPr fitToPage="1"/>
  </sheetPr>
  <dimension ref="A1:L47"/>
  <sheetViews>
    <sheetView showGridLines="0" zoomScaleNormal="100" zoomScaleSheetLayoutView="100" workbookViewId="0">
      <selection activeCell="F18" sqref="F18"/>
    </sheetView>
  </sheetViews>
  <sheetFormatPr defaultColWidth="9" defaultRowHeight="11.4" x14ac:dyDescent="0.2"/>
  <cols>
    <col min="1" max="1" width="9" style="1"/>
    <col min="2" max="2" width="57.59765625" style="1" customWidth="1"/>
    <col min="3" max="3" width="30.59765625" style="1" customWidth="1"/>
    <col min="4" max="4" width="18.59765625" style="1" customWidth="1"/>
    <col min="5" max="5" width="4.59765625" style="1" customWidth="1"/>
    <col min="6" max="6" width="18.59765625" style="1" customWidth="1"/>
    <col min="7" max="7" width="14.59765625" style="1" customWidth="1"/>
    <col min="8" max="8" width="57.59765625" style="1" customWidth="1"/>
    <col min="9" max="9" width="7.59765625" style="1" customWidth="1"/>
    <col min="10" max="10" width="4.59765625" style="1" customWidth="1"/>
    <col min="11" max="12" width="105.59765625" style="1" hidden="1" customWidth="1"/>
    <col min="13" max="16384" width="9" style="1"/>
  </cols>
  <sheetData>
    <row r="1" spans="1:12" ht="11.25" customHeight="1" x14ac:dyDescent="0.3">
      <c r="A1" s="2"/>
    </row>
    <row r="2" spans="1:12" ht="57" customHeight="1" x14ac:dyDescent="0.2"/>
    <row r="3" spans="1:12" ht="28.2" x14ac:dyDescent="0.45">
      <c r="B3" s="7" t="s">
        <v>312</v>
      </c>
    </row>
    <row r="4" spans="1:12" ht="11.25" customHeight="1" x14ac:dyDescent="0.45">
      <c r="B4" s="7"/>
    </row>
    <row r="5" spans="1:12" ht="78.75" customHeight="1" x14ac:dyDescent="0.2">
      <c r="B5" s="197" t="s">
        <v>313</v>
      </c>
      <c r="C5" s="197"/>
      <c r="D5" s="205"/>
      <c r="F5" s="204" t="s">
        <v>314</v>
      </c>
      <c r="G5" s="198"/>
      <c r="H5" s="198"/>
      <c r="I5" s="198"/>
      <c r="K5" s="3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3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6.2" x14ac:dyDescent="0.3">
      <c r="B6" s="206"/>
      <c r="C6" s="206"/>
      <c r="D6" s="206"/>
      <c r="F6" s="39"/>
      <c r="G6" s="46"/>
      <c r="H6" s="46"/>
      <c r="I6" s="46"/>
      <c r="K6" s="8"/>
    </row>
    <row r="7" spans="1:12" ht="16.2" x14ac:dyDescent="0.3">
      <c r="B7" s="206"/>
      <c r="C7" s="206"/>
      <c r="D7" s="206"/>
      <c r="F7" s="31" t="s">
        <v>315</v>
      </c>
      <c r="G7" s="32" t="s">
        <v>259</v>
      </c>
      <c r="H7" s="33" t="s">
        <v>316</v>
      </c>
      <c r="I7" s="46"/>
      <c r="K7" s="8"/>
    </row>
    <row r="8" spans="1:12" ht="16.2" x14ac:dyDescent="0.3">
      <c r="B8" s="206"/>
      <c r="C8" s="206"/>
      <c r="D8" s="206"/>
      <c r="F8" s="141" t="s">
        <v>317</v>
      </c>
      <c r="G8" s="142" t="s">
        <v>318</v>
      </c>
      <c r="H8" s="143" t="s">
        <v>319</v>
      </c>
      <c r="I8" s="46"/>
      <c r="K8" s="8"/>
    </row>
    <row r="9" spans="1:12" ht="16.2" x14ac:dyDescent="0.3">
      <c r="B9" s="206"/>
      <c r="C9" s="206"/>
      <c r="D9" s="206"/>
      <c r="F9" s="144" t="s">
        <v>320</v>
      </c>
      <c r="G9" s="142" t="s">
        <v>321</v>
      </c>
      <c r="H9" s="143" t="s">
        <v>322</v>
      </c>
      <c r="I9" s="46"/>
      <c r="K9" s="8"/>
    </row>
    <row r="10" spans="1:12" ht="16.2" x14ac:dyDescent="0.3">
      <c r="B10" s="206"/>
      <c r="C10" s="206"/>
      <c r="D10" s="206"/>
      <c r="F10" s="145" t="s">
        <v>323</v>
      </c>
      <c r="G10" s="142" t="s">
        <v>324</v>
      </c>
      <c r="H10" s="143" t="s">
        <v>325</v>
      </c>
      <c r="I10" s="46"/>
      <c r="K10" s="8"/>
    </row>
    <row r="11" spans="1:12" ht="16.2" x14ac:dyDescent="0.3">
      <c r="B11" s="206"/>
      <c r="C11" s="206"/>
      <c r="D11" s="206"/>
      <c r="F11" s="146" t="s">
        <v>326</v>
      </c>
      <c r="G11" s="142" t="s">
        <v>327</v>
      </c>
      <c r="H11" s="143" t="s">
        <v>328</v>
      </c>
      <c r="I11" s="46"/>
      <c r="K11" s="8"/>
    </row>
    <row r="12" spans="1:12" ht="16.2" x14ac:dyDescent="0.2">
      <c r="B12" s="206"/>
      <c r="C12" s="206"/>
      <c r="D12" s="206"/>
      <c r="F12" s="26" t="s">
        <v>329</v>
      </c>
      <c r="G12" s="27" t="s">
        <v>330</v>
      </c>
      <c r="H12" s="28" t="s">
        <v>331</v>
      </c>
      <c r="K12" s="38"/>
    </row>
    <row r="13" spans="1:12" x14ac:dyDescent="0.2">
      <c r="I13" s="20"/>
    </row>
    <row r="14" spans="1:12" ht="16.2" x14ac:dyDescent="0.3">
      <c r="B14" s="29" t="s">
        <v>283</v>
      </c>
      <c r="C14" s="30" t="s">
        <v>332</v>
      </c>
      <c r="F14" s="204" t="s">
        <v>333</v>
      </c>
      <c r="G14" s="198"/>
      <c r="H14" s="198"/>
      <c r="I14" s="198"/>
    </row>
    <row r="15" spans="1:12" ht="16.2" x14ac:dyDescent="0.3">
      <c r="B15" s="147" t="s">
        <v>118</v>
      </c>
      <c r="C15" s="148">
        <v>1</v>
      </c>
      <c r="F15" s="206"/>
      <c r="G15" s="206"/>
      <c r="H15" s="206"/>
      <c r="I15" s="206"/>
    </row>
    <row r="16" spans="1:12" ht="16.2" x14ac:dyDescent="0.3">
      <c r="B16" s="147" t="s">
        <v>114</v>
      </c>
      <c r="C16" s="148">
        <v>3</v>
      </c>
      <c r="F16" s="206"/>
      <c r="G16" s="206"/>
      <c r="H16" s="206"/>
      <c r="I16" s="206"/>
    </row>
    <row r="17" spans="2:3" ht="16.2" x14ac:dyDescent="0.3">
      <c r="B17" s="147" t="s">
        <v>108</v>
      </c>
      <c r="C17" s="148">
        <v>7</v>
      </c>
    </row>
    <row r="18" spans="2:3" ht="16.2" x14ac:dyDescent="0.3">
      <c r="B18" s="147" t="s">
        <v>91</v>
      </c>
      <c r="C18" s="148">
        <v>15</v>
      </c>
    </row>
    <row r="19" spans="2:3" ht="16.2" x14ac:dyDescent="0.3">
      <c r="B19" s="21" t="s">
        <v>215</v>
      </c>
      <c r="C19" s="22">
        <v>40</v>
      </c>
    </row>
    <row r="20" spans="2:3" ht="16.2" x14ac:dyDescent="0.3">
      <c r="B20" s="19"/>
      <c r="C20" s="23"/>
    </row>
    <row r="21" spans="2:3" ht="16.2" x14ac:dyDescent="0.3">
      <c r="B21" s="29" t="s">
        <v>283</v>
      </c>
      <c r="C21" s="34" t="s">
        <v>334</v>
      </c>
    </row>
    <row r="22" spans="2:3" ht="16.2" x14ac:dyDescent="0.3">
      <c r="B22" s="149" t="s">
        <v>335</v>
      </c>
      <c r="C22" s="150">
        <v>0.5</v>
      </c>
    </row>
    <row r="23" spans="2:3" ht="16.2" x14ac:dyDescent="0.3">
      <c r="B23" s="149" t="s">
        <v>336</v>
      </c>
      <c r="C23" s="150">
        <v>1</v>
      </c>
    </row>
    <row r="24" spans="2:3" ht="16.2" x14ac:dyDescent="0.3">
      <c r="B24" s="149" t="s">
        <v>173</v>
      </c>
      <c r="C24" s="150">
        <v>2</v>
      </c>
    </row>
    <row r="25" spans="2:3" ht="16.2" x14ac:dyDescent="0.3">
      <c r="B25" s="149" t="s">
        <v>97</v>
      </c>
      <c r="C25" s="150">
        <v>3</v>
      </c>
    </row>
    <row r="26" spans="2:3" ht="16.2" x14ac:dyDescent="0.3">
      <c r="B26" s="149" t="s">
        <v>92</v>
      </c>
      <c r="C26" s="150">
        <v>6</v>
      </c>
    </row>
    <row r="27" spans="2:3" ht="16.2" x14ac:dyDescent="0.3">
      <c r="B27" s="24" t="s">
        <v>145</v>
      </c>
      <c r="C27" s="25">
        <v>10</v>
      </c>
    </row>
    <row r="28" spans="2:3" ht="16.2" x14ac:dyDescent="0.3">
      <c r="B28" s="19"/>
      <c r="C28" s="23"/>
    </row>
    <row r="29" spans="2:3" ht="16.2" x14ac:dyDescent="0.3">
      <c r="B29" s="35" t="s">
        <v>283</v>
      </c>
      <c r="C29" s="34" t="s">
        <v>337</v>
      </c>
    </row>
    <row r="30" spans="2:3" ht="16.2" x14ac:dyDescent="0.3">
      <c r="B30" s="149" t="s">
        <v>338</v>
      </c>
      <c r="C30" s="150">
        <v>0.1</v>
      </c>
    </row>
    <row r="31" spans="2:3" ht="16.2" x14ac:dyDescent="0.3">
      <c r="B31" s="149" t="s">
        <v>166</v>
      </c>
      <c r="C31" s="150">
        <v>0.2</v>
      </c>
    </row>
    <row r="32" spans="2:3" ht="16.2" x14ac:dyDescent="0.3">
      <c r="B32" s="149" t="s">
        <v>160</v>
      </c>
      <c r="C32" s="150">
        <v>0.5</v>
      </c>
    </row>
    <row r="33" spans="2:4" ht="16.2" x14ac:dyDescent="0.3">
      <c r="B33" s="149" t="s">
        <v>146</v>
      </c>
      <c r="C33" s="150">
        <v>1</v>
      </c>
    </row>
    <row r="34" spans="2:4" ht="16.2" x14ac:dyDescent="0.3">
      <c r="B34" s="149" t="s">
        <v>109</v>
      </c>
      <c r="C34" s="150">
        <v>3</v>
      </c>
    </row>
    <row r="35" spans="2:4" ht="16.2" x14ac:dyDescent="0.3">
      <c r="B35" s="149" t="s">
        <v>93</v>
      </c>
      <c r="C35" s="150">
        <v>6</v>
      </c>
    </row>
    <row r="36" spans="2:4" ht="16.2" x14ac:dyDescent="0.3">
      <c r="B36" s="24" t="s">
        <v>339</v>
      </c>
      <c r="C36" s="25">
        <v>10</v>
      </c>
    </row>
    <row r="37" spans="2:4" ht="15" customHeight="1" x14ac:dyDescent="0.2">
      <c r="B37" s="5"/>
      <c r="C37" s="4"/>
    </row>
    <row r="38" spans="2:4" ht="201" customHeight="1" x14ac:dyDescent="0.2">
      <c r="B38" s="197" t="s">
        <v>340</v>
      </c>
      <c r="C38" s="197"/>
      <c r="D38" s="205"/>
    </row>
    <row r="39" spans="2:4" x14ac:dyDescent="0.2">
      <c r="B39" s="5"/>
      <c r="C39" s="4"/>
    </row>
    <row r="40" spans="2:4" ht="57" customHeight="1" x14ac:dyDescent="0.2">
      <c r="C40" s="4"/>
    </row>
    <row r="41" spans="2:4" x14ac:dyDescent="0.2">
      <c r="B41" s="5"/>
      <c r="C41" s="4"/>
    </row>
    <row r="42" spans="2:4" x14ac:dyDescent="0.2">
      <c r="C42" s="4"/>
    </row>
    <row r="45" spans="2:4" x14ac:dyDescent="0.2">
      <c r="C45" s="4"/>
    </row>
    <row r="46" spans="2:4" x14ac:dyDescent="0.2">
      <c r="C46" s="4"/>
    </row>
    <row r="47" spans="2:4" x14ac:dyDescent="0.2">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2" tint="0.59999389629810485"/>
    <pageSetUpPr fitToPage="1"/>
  </sheetPr>
  <dimension ref="B1:B7"/>
  <sheetViews>
    <sheetView showGridLines="0" workbookViewId="0">
      <selection activeCell="B5" sqref="B5"/>
    </sheetView>
  </sheetViews>
  <sheetFormatPr defaultColWidth="9" defaultRowHeight="11.4" x14ac:dyDescent="0.2"/>
  <cols>
    <col min="1" max="1" width="9" style="1"/>
    <col min="2" max="2" width="107.19921875" style="1" customWidth="1"/>
    <col min="3" max="16384" width="9" style="1"/>
  </cols>
  <sheetData>
    <row r="1" spans="2:2" ht="11.25" customHeight="1" x14ac:dyDescent="0.2"/>
    <row r="2" spans="2:2" ht="57" customHeight="1" x14ac:dyDescent="0.2"/>
    <row r="3" spans="2:2" ht="28.2" x14ac:dyDescent="0.45">
      <c r="B3" s="7" t="s">
        <v>341</v>
      </c>
    </row>
    <row r="5" spans="2:2" ht="210.6" x14ac:dyDescent="0.2">
      <c r="B5" s="38" t="s">
        <v>342</v>
      </c>
    </row>
    <row r="7" spans="2:2" ht="57" customHeight="1" x14ac:dyDescent="0.2"/>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scale="8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2" tint="0.59999389629810485"/>
    <pageSetUpPr fitToPage="1"/>
  </sheetPr>
  <dimension ref="B2:B47"/>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40</v>
      </c>
    </row>
    <row r="5" spans="2:2" ht="137.25" customHeight="1" x14ac:dyDescent="0.2">
      <c r="B5" s="38" t="s">
        <v>343</v>
      </c>
    </row>
    <row r="6" spans="2:2" ht="113.4" x14ac:dyDescent="0.2">
      <c r="B6" s="38" t="s">
        <v>344</v>
      </c>
    </row>
    <row r="7" spans="2:2" ht="16.2" x14ac:dyDescent="0.2">
      <c r="B7" s="38"/>
    </row>
    <row r="8" spans="2:2" ht="11.25" customHeight="1" x14ac:dyDescent="0.3">
      <c r="B8" s="45"/>
    </row>
    <row r="22" spans="2:2" x14ac:dyDescent="0.2">
      <c r="B22" s="46"/>
    </row>
    <row r="47" ht="57" customHeight="1" x14ac:dyDescent="0.2"/>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tabColor theme="2" tint="0.59999389629810485"/>
    <pageSetUpPr fitToPage="1"/>
  </sheetPr>
  <dimension ref="B2:B6"/>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345</v>
      </c>
    </row>
    <row r="4" spans="2:2" ht="11.25" customHeight="1" x14ac:dyDescent="0.2"/>
    <row r="5" spans="2:2" ht="409.6" x14ac:dyDescent="0.2">
      <c r="B5" s="38" t="s">
        <v>346</v>
      </c>
    </row>
    <row r="6" spans="2:2" ht="409.5" customHeight="1" x14ac:dyDescent="0.2"/>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83"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4">
    <tabColor theme="2" tint="0.59999389629810485"/>
    <pageSetUpPr fitToPage="1"/>
  </sheetPr>
  <dimension ref="B2:B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347</v>
      </c>
    </row>
    <row r="5" spans="2:2" ht="32.4" x14ac:dyDescent="0.2">
      <c r="B5" s="38" t="s">
        <v>348</v>
      </c>
    </row>
    <row r="6" spans="2:2" ht="97.2" x14ac:dyDescent="0.2">
      <c r="B6" s="38" t="s">
        <v>349</v>
      </c>
    </row>
    <row r="7" spans="2:2" ht="32.4" x14ac:dyDescent="0.2">
      <c r="B7" s="38" t="s">
        <v>350</v>
      </c>
    </row>
    <row r="9" spans="2:2" ht="57" customHeight="1" x14ac:dyDescent="0.2"/>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6" tint="0.59999389629810485"/>
    <pageSetUpPr fitToPage="1"/>
  </sheetPr>
  <dimension ref="A1:G7"/>
  <sheetViews>
    <sheetView showGridLines="0" topLeftCell="B1" zoomScaleNormal="100" zoomScaleSheetLayoutView="100" workbookViewId="0">
      <selection activeCell="F4" sqref="F4"/>
    </sheetView>
  </sheetViews>
  <sheetFormatPr defaultColWidth="9" defaultRowHeight="11.4" x14ac:dyDescent="0.2"/>
  <cols>
    <col min="1" max="1" width="2.59765625" style="95" customWidth="1"/>
    <col min="2" max="2" width="15.59765625" style="92" customWidth="1"/>
    <col min="3" max="6" width="30.59765625" style="92" customWidth="1"/>
    <col min="7" max="7" width="2.59765625" style="95" customWidth="1"/>
    <col min="8" max="13" width="9" style="95"/>
    <col min="14" max="14" width="4.09765625" style="95" customWidth="1"/>
    <col min="15" max="16384" width="9" style="95"/>
  </cols>
  <sheetData>
    <row r="1" spans="1:7" ht="84.75" customHeight="1" x14ac:dyDescent="0.2">
      <c r="A1" s="95" t="s">
        <v>0</v>
      </c>
      <c r="B1" s="157" t="s">
        <v>13</v>
      </c>
      <c r="C1" s="157"/>
      <c r="D1" s="157"/>
      <c r="E1" s="157"/>
      <c r="F1" s="157"/>
      <c r="G1" s="95" t="s">
        <v>0</v>
      </c>
    </row>
    <row r="2" spans="1:7" x14ac:dyDescent="0.2">
      <c r="B2" s="95"/>
      <c r="C2" s="95"/>
      <c r="D2" s="95"/>
      <c r="E2" s="95"/>
      <c r="F2" s="95"/>
    </row>
    <row r="3" spans="1:7" ht="24.9" customHeight="1" x14ac:dyDescent="0.2">
      <c r="B3" s="96" t="s">
        <v>14</v>
      </c>
      <c r="C3" s="69" t="s">
        <v>15</v>
      </c>
      <c r="D3" s="69" t="s">
        <v>16</v>
      </c>
      <c r="E3" s="69" t="s">
        <v>17</v>
      </c>
      <c r="F3" s="69" t="s">
        <v>18</v>
      </c>
    </row>
    <row r="4" spans="1:7" ht="99.9" customHeight="1" x14ac:dyDescent="0.2">
      <c r="B4" s="40" t="s">
        <v>19</v>
      </c>
      <c r="C4" s="40">
        <v>45540</v>
      </c>
      <c r="D4" s="93" t="s">
        <v>20</v>
      </c>
      <c r="E4" s="93" t="s">
        <v>21</v>
      </c>
      <c r="F4" s="93" t="s">
        <v>22</v>
      </c>
    </row>
    <row r="5" spans="1:7" ht="99.9" customHeight="1" x14ac:dyDescent="0.2">
      <c r="B5" s="40" t="s">
        <v>23</v>
      </c>
      <c r="C5" s="40"/>
      <c r="D5" s="94"/>
      <c r="E5" s="94"/>
      <c r="F5" s="94"/>
    </row>
    <row r="6" spans="1:7" ht="99.9" customHeight="1" x14ac:dyDescent="0.2">
      <c r="B6" s="40" t="s">
        <v>24</v>
      </c>
      <c r="C6" s="40"/>
      <c r="D6" s="94"/>
      <c r="E6" s="94"/>
      <c r="F6" s="94"/>
    </row>
    <row r="7" spans="1:7" ht="99.9" customHeight="1" x14ac:dyDescent="0.2">
      <c r="B7" s="40" t="s">
        <v>25</v>
      </c>
      <c r="C7" s="40"/>
      <c r="D7" s="94"/>
      <c r="E7" s="94"/>
      <c r="F7" s="94"/>
    </row>
  </sheetData>
  <mergeCells count="1">
    <mergeCell ref="B1:F1"/>
  </mergeCells>
  <pageMargins left="0.7" right="0.7" top="0.75" bottom="0.75" header="0.3" footer="0.3"/>
  <pageSetup paperSize="9" scale="88"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6" tint="0.59999389629810485"/>
    <pageSetUpPr fitToPage="1"/>
  </sheetPr>
  <dimension ref="A1:DH31"/>
  <sheetViews>
    <sheetView showGridLines="0" zoomScaleNormal="100" zoomScaleSheetLayoutView="80" workbookViewId="0">
      <pane ySplit="6" topLeftCell="A28" activePane="bottomLeft" state="frozen"/>
      <selection pane="bottomLeft" activeCell="Q7" sqref="Q7"/>
    </sheetView>
  </sheetViews>
  <sheetFormatPr defaultColWidth="9" defaultRowHeight="11.4" x14ac:dyDescent="0.2"/>
  <cols>
    <col min="1" max="1" width="2.59765625" style="1" customWidth="1"/>
    <col min="2" max="2" width="6.3984375" style="56" customWidth="1"/>
    <col min="3" max="3" width="15.5" style="65" customWidth="1"/>
    <col min="4" max="5" width="19.19921875" style="66" customWidth="1"/>
    <col min="6" max="6" width="16.8984375" style="54" customWidth="1"/>
    <col min="7" max="7" width="25.59765625" style="54" customWidth="1"/>
    <col min="8" max="8" width="20.19921875" style="54" customWidth="1"/>
    <col min="9" max="9" width="29.5" style="54" customWidth="1"/>
    <col min="10" max="10" width="25.59765625" style="54" customWidth="1"/>
    <col min="11" max="11" width="12.59765625" style="67" customWidth="1"/>
    <col min="12" max="12" width="4.59765625" style="86" hidden="1" customWidth="1"/>
    <col min="13" max="13" width="12.59765625" style="54" customWidth="1"/>
    <col min="14" max="14" width="4.59765625" style="69" hidden="1" customWidth="1"/>
    <col min="15" max="15" width="12.59765625" style="67" customWidth="1"/>
    <col min="16" max="16" width="4.59765625" style="86" hidden="1" customWidth="1"/>
    <col min="17" max="17" width="16.59765625" style="86" customWidth="1"/>
    <col min="18" max="18" width="4.59765625" style="86" customWidth="1"/>
    <col min="19" max="19" width="14.59765625" style="89" customWidth="1"/>
    <col min="20" max="20" width="23.3984375" style="55" bestFit="1" customWidth="1"/>
    <col min="21" max="21" width="31.8984375" style="56" customWidth="1"/>
    <col min="22" max="22" width="16.59765625" style="56" customWidth="1"/>
    <col min="23" max="23" width="13.59765625" style="56" customWidth="1"/>
    <col min="24" max="24" width="19.69921875" style="91" customWidth="1"/>
    <col min="25" max="25" width="30" style="68" customWidth="1"/>
    <col min="26" max="26" width="13.19921875" style="68" customWidth="1"/>
    <col min="27" max="27" width="12.59765625" style="68" customWidth="1"/>
    <col min="28" max="28" width="4.59765625" style="91" customWidth="1"/>
    <col min="29" max="29" width="12.59765625" style="68" customWidth="1"/>
    <col min="30" max="30" width="4.59765625" style="91" customWidth="1"/>
    <col min="31" max="31" width="12.59765625" style="68" customWidth="1"/>
    <col min="32" max="32" width="4.59765625" style="91" customWidth="1"/>
    <col min="33" max="33" width="16.59765625" style="91" customWidth="1"/>
    <col min="34" max="34" width="4.59765625" style="91" customWidth="1"/>
    <col min="35" max="35" width="24.5" style="68" customWidth="1"/>
    <col min="36" max="36" width="13.59765625" style="68" customWidth="1"/>
    <col min="37" max="37" width="18.8984375" style="1" hidden="1" customWidth="1"/>
    <col min="38" max="38" width="15.8984375" style="1" hidden="1" customWidth="1"/>
    <col min="39" max="39" width="11.09765625" style="1" hidden="1" customWidth="1"/>
    <col min="40" max="16384" width="9" style="57"/>
  </cols>
  <sheetData>
    <row r="1" spans="2:39" s="1" customFormat="1" ht="84.75" customHeight="1" thickBot="1" x14ac:dyDescent="0.25">
      <c r="B1" s="157" t="s">
        <v>26</v>
      </c>
      <c r="C1" s="183"/>
      <c r="D1" s="183"/>
      <c r="E1" s="183"/>
      <c r="F1" s="183"/>
      <c r="G1" s="183"/>
      <c r="H1" s="183"/>
      <c r="I1" s="69"/>
      <c r="J1" s="69"/>
      <c r="K1" s="70"/>
      <c r="L1" s="70"/>
      <c r="M1" s="70"/>
      <c r="N1" s="70"/>
      <c r="O1" s="70"/>
      <c r="P1" s="70"/>
      <c r="Q1" s="162"/>
      <c r="R1" s="70"/>
      <c r="S1" s="175"/>
      <c r="T1" s="71"/>
      <c r="U1" s="3"/>
      <c r="V1" s="3"/>
      <c r="W1" s="3"/>
      <c r="X1" s="72" t="s">
        <v>27</v>
      </c>
      <c r="Y1" s="73"/>
      <c r="Z1" s="73"/>
      <c r="AA1" s="73"/>
      <c r="AB1" s="73"/>
      <c r="AC1" s="73"/>
      <c r="AD1" s="73"/>
      <c r="AE1" s="73"/>
      <c r="AF1" s="73"/>
      <c r="AG1" s="73"/>
      <c r="AH1" s="73"/>
      <c r="AI1" s="73"/>
      <c r="AJ1" s="73"/>
    </row>
    <row r="2" spans="2:39" s="9" customFormat="1" ht="15.75" customHeight="1" thickBot="1" x14ac:dyDescent="0.25">
      <c r="B2" s="70"/>
      <c r="C2" s="70"/>
      <c r="D2" s="70"/>
      <c r="E2" s="70"/>
      <c r="F2" s="70"/>
      <c r="G2" s="70"/>
      <c r="H2" s="70"/>
      <c r="I2" s="70"/>
      <c r="J2" s="70"/>
      <c r="K2" s="70"/>
      <c r="L2" s="70"/>
      <c r="M2" s="70"/>
      <c r="N2" s="70"/>
      <c r="O2" s="70"/>
      <c r="P2" s="70"/>
      <c r="Q2" s="163"/>
      <c r="R2" s="70"/>
      <c r="S2" s="163"/>
      <c r="T2" s="74"/>
      <c r="U2" s="70"/>
      <c r="V2" s="70"/>
      <c r="W2" s="75"/>
      <c r="X2" s="168" t="s">
        <v>28</v>
      </c>
      <c r="Y2" s="169"/>
      <c r="Z2" s="169"/>
      <c r="AA2" s="169"/>
      <c r="AB2" s="169"/>
      <c r="AC2" s="169"/>
      <c r="AD2" s="169"/>
      <c r="AE2" s="169"/>
      <c r="AF2" s="169"/>
      <c r="AG2" s="169"/>
      <c r="AH2" s="169"/>
      <c r="AI2" s="169"/>
      <c r="AJ2" s="170"/>
    </row>
    <row r="3" spans="2:39" s="1" customFormat="1" ht="15" customHeight="1" x14ac:dyDescent="0.2">
      <c r="B3" s="187" t="s">
        <v>29</v>
      </c>
      <c r="C3" s="179" t="s">
        <v>30</v>
      </c>
      <c r="D3" s="179" t="s">
        <v>31</v>
      </c>
      <c r="E3" s="189" t="s">
        <v>32</v>
      </c>
      <c r="F3" s="189" t="s">
        <v>33</v>
      </c>
      <c r="G3" s="189" t="s">
        <v>34</v>
      </c>
      <c r="H3" s="189" t="s">
        <v>35</v>
      </c>
      <c r="I3" s="189" t="s">
        <v>36</v>
      </c>
      <c r="J3" s="189" t="s">
        <v>37</v>
      </c>
      <c r="K3" s="179" t="s">
        <v>38</v>
      </c>
      <c r="L3" s="179"/>
      <c r="M3" s="179"/>
      <c r="N3" s="179"/>
      <c r="O3" s="179"/>
      <c r="P3" s="179"/>
      <c r="Q3" s="179"/>
      <c r="R3" s="179"/>
      <c r="S3" s="190" t="s">
        <v>39</v>
      </c>
      <c r="T3" s="179" t="s">
        <v>40</v>
      </c>
      <c r="U3" s="179" t="s">
        <v>41</v>
      </c>
      <c r="V3" s="179" t="s">
        <v>42</v>
      </c>
      <c r="W3" s="164" t="s">
        <v>43</v>
      </c>
      <c r="X3" s="171" t="s">
        <v>44</v>
      </c>
      <c r="Y3" s="180"/>
      <c r="Z3" s="171" t="s">
        <v>45</v>
      </c>
      <c r="AA3" s="171" t="s">
        <v>38</v>
      </c>
      <c r="AB3" s="171"/>
      <c r="AC3" s="182"/>
      <c r="AD3" s="182"/>
      <c r="AE3" s="182"/>
      <c r="AF3" s="182"/>
      <c r="AG3" s="182"/>
      <c r="AH3" s="182"/>
      <c r="AI3" s="171" t="s">
        <v>46</v>
      </c>
      <c r="AJ3" s="173" t="s">
        <v>47</v>
      </c>
    </row>
    <row r="4" spans="2:39" s="20" customFormat="1" ht="39.9" customHeight="1" x14ac:dyDescent="0.2">
      <c r="B4" s="188"/>
      <c r="C4" s="165"/>
      <c r="D4" s="165"/>
      <c r="E4" s="165"/>
      <c r="F4" s="165"/>
      <c r="G4" s="165"/>
      <c r="H4" s="165"/>
      <c r="I4" s="165"/>
      <c r="J4" s="165"/>
      <c r="K4" s="176" t="s">
        <v>48</v>
      </c>
      <c r="L4" s="177"/>
      <c r="M4" s="176" t="s">
        <v>49</v>
      </c>
      <c r="N4" s="177"/>
      <c r="O4" s="178" t="s">
        <v>50</v>
      </c>
      <c r="P4" s="177"/>
      <c r="Q4" s="176" t="s">
        <v>51</v>
      </c>
      <c r="R4" s="177"/>
      <c r="S4" s="191"/>
      <c r="T4" s="165"/>
      <c r="U4" s="165"/>
      <c r="V4" s="165"/>
      <c r="W4" s="165"/>
      <c r="X4" s="172"/>
      <c r="Y4" s="172"/>
      <c r="Z4" s="181"/>
      <c r="AA4" s="166" t="s">
        <v>48</v>
      </c>
      <c r="AB4" s="167"/>
      <c r="AC4" s="166" t="s">
        <v>49</v>
      </c>
      <c r="AD4" s="167"/>
      <c r="AE4" s="166" t="s">
        <v>50</v>
      </c>
      <c r="AF4" s="167"/>
      <c r="AG4" s="166" t="s">
        <v>51</v>
      </c>
      <c r="AH4" s="167"/>
      <c r="AI4" s="172"/>
      <c r="AJ4" s="174"/>
      <c r="AK4" s="76" t="s">
        <v>52</v>
      </c>
      <c r="AL4" s="133" t="s">
        <v>53</v>
      </c>
      <c r="AM4" s="133" t="s">
        <v>54</v>
      </c>
    </row>
    <row r="5" spans="2:39" s="81" customFormat="1" ht="15.75" customHeight="1" x14ac:dyDescent="0.2">
      <c r="B5" s="77" t="s">
        <v>55</v>
      </c>
      <c r="C5" s="78" t="s">
        <v>56</v>
      </c>
      <c r="D5" s="78" t="s">
        <v>56</v>
      </c>
      <c r="E5" s="78" t="s">
        <v>56</v>
      </c>
      <c r="F5" s="78" t="s">
        <v>56</v>
      </c>
      <c r="G5" s="78" t="s">
        <v>56</v>
      </c>
      <c r="H5" s="78" t="s">
        <v>56</v>
      </c>
      <c r="I5" s="78" t="s">
        <v>56</v>
      </c>
      <c r="J5" s="78" t="s">
        <v>56</v>
      </c>
      <c r="K5" s="78" t="s">
        <v>56</v>
      </c>
      <c r="L5" s="78"/>
      <c r="M5" s="78" t="s">
        <v>56</v>
      </c>
      <c r="N5" s="78"/>
      <c r="O5" s="78" t="s">
        <v>56</v>
      </c>
      <c r="P5" s="78"/>
      <c r="Q5" s="184" t="s">
        <v>56</v>
      </c>
      <c r="R5" s="185"/>
      <c r="S5" s="78" t="s">
        <v>56</v>
      </c>
      <c r="T5" s="78" t="s">
        <v>56</v>
      </c>
      <c r="U5" s="78" t="s">
        <v>56</v>
      </c>
      <c r="V5" s="78" t="s">
        <v>56</v>
      </c>
      <c r="W5" s="78" t="s">
        <v>56</v>
      </c>
      <c r="X5" s="186" t="s">
        <v>56</v>
      </c>
      <c r="Y5" s="186"/>
      <c r="Z5" s="79" t="s">
        <v>56</v>
      </c>
      <c r="AA5" s="79" t="s">
        <v>56</v>
      </c>
      <c r="AB5" s="79"/>
      <c r="AC5" s="79" t="s">
        <v>56</v>
      </c>
      <c r="AD5" s="79"/>
      <c r="AE5" s="79" t="s">
        <v>56</v>
      </c>
      <c r="AF5" s="79"/>
      <c r="AG5" s="184" t="s">
        <v>56</v>
      </c>
      <c r="AH5" s="185"/>
      <c r="AI5" s="79" t="s">
        <v>56</v>
      </c>
      <c r="AJ5" s="80" t="s">
        <v>56</v>
      </c>
    </row>
    <row r="6" spans="2:39" s="84" customFormat="1" ht="11.25" customHeight="1" x14ac:dyDescent="0.2">
      <c r="B6" s="82" t="s">
        <v>29</v>
      </c>
      <c r="C6" s="82" t="s">
        <v>30</v>
      </c>
      <c r="D6" s="82" t="s">
        <v>31</v>
      </c>
      <c r="E6" s="82" t="s">
        <v>57</v>
      </c>
      <c r="F6" s="82" t="s">
        <v>58</v>
      </c>
      <c r="G6" s="82" t="s">
        <v>34</v>
      </c>
      <c r="H6" s="82" t="s">
        <v>59</v>
      </c>
      <c r="I6" s="82" t="s">
        <v>36</v>
      </c>
      <c r="J6" s="82" t="s">
        <v>37</v>
      </c>
      <c r="K6" s="82" t="s">
        <v>60</v>
      </c>
      <c r="L6" s="82" t="s">
        <v>61</v>
      </c>
      <c r="M6" s="82" t="s">
        <v>62</v>
      </c>
      <c r="N6" s="82" t="s">
        <v>63</v>
      </c>
      <c r="O6" s="82" t="s">
        <v>64</v>
      </c>
      <c r="P6" s="82" t="s">
        <v>65</v>
      </c>
      <c r="Q6" s="82" t="s">
        <v>66</v>
      </c>
      <c r="R6" s="82" t="s">
        <v>67</v>
      </c>
      <c r="S6" s="82" t="s">
        <v>68</v>
      </c>
      <c r="T6" s="82" t="s">
        <v>40</v>
      </c>
      <c r="U6" s="82" t="s">
        <v>69</v>
      </c>
      <c r="V6" s="82" t="s">
        <v>70</v>
      </c>
      <c r="W6" s="82" t="s">
        <v>71</v>
      </c>
      <c r="X6" s="82" t="s">
        <v>72</v>
      </c>
      <c r="Y6" s="82" t="s">
        <v>73</v>
      </c>
      <c r="Z6" s="82" t="s">
        <v>45</v>
      </c>
      <c r="AA6" s="82" t="s">
        <v>74</v>
      </c>
      <c r="AB6" s="82" t="s">
        <v>75</v>
      </c>
      <c r="AC6" s="82" t="s">
        <v>76</v>
      </c>
      <c r="AD6" s="82" t="s">
        <v>77</v>
      </c>
      <c r="AE6" s="82" t="s">
        <v>78</v>
      </c>
      <c r="AF6" s="82" t="s">
        <v>79</v>
      </c>
      <c r="AG6" s="82" t="s">
        <v>80</v>
      </c>
      <c r="AH6" s="82" t="s">
        <v>81</v>
      </c>
      <c r="AI6" s="82" t="s">
        <v>46</v>
      </c>
      <c r="AJ6" s="82" t="s">
        <v>82</v>
      </c>
      <c r="AK6" s="83" t="s">
        <v>83</v>
      </c>
      <c r="AL6" s="83" t="s">
        <v>84</v>
      </c>
      <c r="AM6" s="83" t="s">
        <v>85</v>
      </c>
    </row>
    <row r="7" spans="2:39" ht="136.80000000000001" x14ac:dyDescent="0.2">
      <c r="B7" s="118">
        <v>1</v>
      </c>
      <c r="C7" s="58" t="s">
        <v>352</v>
      </c>
      <c r="D7" s="58" t="s">
        <v>86</v>
      </c>
      <c r="E7" s="58" t="s">
        <v>95</v>
      </c>
      <c r="F7" s="58" t="s">
        <v>87</v>
      </c>
      <c r="G7" s="58" t="s">
        <v>88</v>
      </c>
      <c r="H7" s="58" t="s">
        <v>89</v>
      </c>
      <c r="I7" s="58" t="s">
        <v>353</v>
      </c>
      <c r="J7" s="58" t="s">
        <v>90</v>
      </c>
      <c r="K7" s="59" t="s">
        <v>91</v>
      </c>
      <c r="L7" s="85">
        <f>IF(Tabel_RIE[[#This Row],[E1]]&gt;0,VLOOKUP(Tabel_RIE[[#This Row],[E1]],Tabel_FK_E[],2,FALSE),"")</f>
        <v>15</v>
      </c>
      <c r="M7" s="59" t="s">
        <v>92</v>
      </c>
      <c r="N7" s="87">
        <f>IF(Tabel_RIE[[#This Row],[B1]]&gt;0,VLOOKUP(Tabel_RIE[[#This Row],[B1]],Tabel_FK_B[],2,FALSE),"")</f>
        <v>6</v>
      </c>
      <c r="O7" s="59" t="s">
        <v>93</v>
      </c>
      <c r="P7" s="87">
        <f>IF(Tabel_RIE[[#This Row],[W1]]&gt;0,VLOOKUP(Tabel_RIE[[#This Row],[W1]],Tabel_FK_W[],2,FALSE),"")</f>
        <v>6</v>
      </c>
      <c r="Q7"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Zeer hoog.
Te nemen maatregel: Activiteit niet starten / activiteit stopzetten</v>
      </c>
      <c r="R7" s="87">
        <f>IF(OR(Tabel_RIE[[#This Row],[E12]]="",Tabel_RIE[[#This Row],[B12]]="",Tabel_RIE[[#This Row],[W12]]=""),"",Tabel_RIE[[#This Row],[E12]]*Tabel_RIE[[#This Row],[B12]]*Tabel_RIE[[#This Row],[W12]])</f>
        <v>540</v>
      </c>
      <c r="S7" s="69" t="str">
        <f>IF(AND(Tabel_RIE[[#This Row],[E12]]="",Tabel_RIE[[#This Row],[R12]]=""),"",IF(AND(OR(Tabel_RIE[[#This Row],[E12]]="",Tabel_RIE[[#This Row],[E12]]&lt;15),OR(Tabel_RIE[[#This Row],[R12]]="",Tabel_RIE[[#This Row],[R12]]&lt;70)),"n.v.t.",IF(OR(Tabel_RIE[[#This Row],[E12]]&gt;=15,Tabel_RIE[[#This Row],[R12]]&gt;=70),"√","fout")))</f>
        <v>√</v>
      </c>
      <c r="T7" s="60" t="s">
        <v>94</v>
      </c>
      <c r="U7" s="151" t="s">
        <v>354</v>
      </c>
      <c r="V7" s="58"/>
      <c r="W7" s="61"/>
      <c r="X7" s="90" t="str">
        <f t="shared" ref="X7:X27" si="0">$X$1</f>
        <v>Bronaanpak:
Collectieve maatregelen:
Individuele maatregelen:
PBM's:</v>
      </c>
      <c r="Y7" s="58"/>
      <c r="Z7" s="58"/>
      <c r="AA7" s="59"/>
      <c r="AB7" s="85" t="str">
        <f>IF(Tabel_RIE[[#This Row],[E2]]&gt;0,VLOOKUP(Tabel_RIE[[#This Row],[E2]],Tabel_FK_E[],2,FALSE),"")</f>
        <v/>
      </c>
      <c r="AC7" s="59"/>
      <c r="AD7" s="87" t="str">
        <f>IF(Tabel_RIE[[#This Row],[B2]]&gt;0,VLOOKUP(Tabel_RIE[[#This Row],[B2]],Tabel_FK_B[],2,FALSE),"")</f>
        <v/>
      </c>
      <c r="AE7" s="59"/>
      <c r="AF7" s="87" t="str">
        <f>IF(Tabel_RIE[[#This Row],[W2]]&gt;0,VLOOKUP(Tabel_RIE[[#This Row],[W2]],Tabel_FK_W[],2,FALSE),"")</f>
        <v/>
      </c>
      <c r="AG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 s="87" t="str">
        <f>IF(OR(Tabel_RIE[[#This Row],[E3]]="",Tabel_RIE[[#This Row],[B3]]="",Tabel_RIE[[#This Row],[W3]]=""),"",Tabel_RIE[[#This Row],[E3]]*Tabel_RIE[[#This Row],[B3]]*Tabel_RIE[[#This Row],[W3]])</f>
        <v/>
      </c>
      <c r="AI7" s="58"/>
      <c r="AJ7" s="62"/>
      <c r="AK7" s="9" t="str">
        <f>IF(AND(Tabel_RIE[[#This Row],[Locatie / specifieke plek]]&lt;&gt;"",Tabel_RIE[[#This Row],[Gevaar]]&lt;&gt;"",Tabel_RIE[[#This Row],[Risico / beschrijving]]&lt;&gt;"",Tabel_RIE[[#This Row],[Mogelijke oorzaken]]&lt;&gt;"",Tabel_RIE[[#This Row],[Mogelijke effecten]]&lt;&gt;"",Tabel_RIE[[#This Row],[R12]]&lt;&gt;"",Tabel_RIE[[#This Row],[Allocatie]]&lt;&gt;""),"Ja","Nee")</f>
        <v>Ja</v>
      </c>
      <c r="AL7" s="9" t="str">
        <f>IF(AND(Tabel_RIE[[#This Row],[R12]]&gt;=70,Tabel_RIE[[#This Row],[R22]]&lt;70),"Ja","Nee")</f>
        <v>Nee</v>
      </c>
      <c r="AM7" s="9">
        <f>IF(Tabel_RIE[[#This Row],[R22]]&lt;&gt;"",Tabel_RIE[[#This Row],[R22]],Tabel_RIE[[#This Row],[R12]])</f>
        <v>540</v>
      </c>
    </row>
    <row r="8" spans="2:39" ht="79.8" x14ac:dyDescent="0.2">
      <c r="B8" s="118">
        <v>2</v>
      </c>
      <c r="C8" s="58" t="s">
        <v>352</v>
      </c>
      <c r="D8" s="119" t="s">
        <v>86</v>
      </c>
      <c r="E8" s="119" t="s">
        <v>95</v>
      </c>
      <c r="F8" s="119" t="s">
        <v>87</v>
      </c>
      <c r="G8" s="119" t="s">
        <v>88</v>
      </c>
      <c r="H8" s="119" t="s">
        <v>96</v>
      </c>
      <c r="I8" s="58" t="s">
        <v>355</v>
      </c>
      <c r="J8" s="119" t="s">
        <v>90</v>
      </c>
      <c r="K8" s="120" t="s">
        <v>91</v>
      </c>
      <c r="L8" s="121">
        <f>IF(Tabel_RIE[[#This Row],[E1]]&gt;0,VLOOKUP(Tabel_RIE[[#This Row],[E1]],Tabel_FK_E[],2,FALSE),"")</f>
        <v>15</v>
      </c>
      <c r="M8" s="120" t="s">
        <v>97</v>
      </c>
      <c r="N8" s="122">
        <f>IF(Tabel_RIE[[#This Row],[B1]]&gt;0,VLOOKUP(Tabel_RIE[[#This Row],[B1]],Tabel_FK_B[],2,FALSE),"")</f>
        <v>3</v>
      </c>
      <c r="O8" s="120" t="s">
        <v>93</v>
      </c>
      <c r="P8" s="122">
        <f>IF(Tabel_RIE[[#This Row],[W1]]&gt;0,VLOOKUP(Tabel_RIE[[#This Row],[W1]],Tabel_FK_W[],2,FALSE),"")</f>
        <v>6</v>
      </c>
      <c r="Q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8" s="122">
        <f>IF(OR(Tabel_RIE[[#This Row],[E12]]="",Tabel_RIE[[#This Row],[B12]]="",Tabel_RIE[[#This Row],[W12]]=""),"",Tabel_RIE[[#This Row],[E12]]*Tabel_RIE[[#This Row],[B12]]*Tabel_RIE[[#This Row],[W12]])</f>
        <v>270</v>
      </c>
      <c r="S8" s="124" t="str">
        <f>IF(AND(Tabel_RIE[[#This Row],[E12]]="",Tabel_RIE[[#This Row],[R12]]=""),"",IF(AND(OR(Tabel_RIE[[#This Row],[E12]]="",Tabel_RIE[[#This Row],[E12]]&lt;15),OR(Tabel_RIE[[#This Row],[R12]]="",Tabel_RIE[[#This Row],[R12]]&lt;70)),"n.v.t.",IF(OR(Tabel_RIE[[#This Row],[E12]]&gt;=15,Tabel_RIE[[#This Row],[R12]]&gt;=70),"√","fout")))</f>
        <v>√</v>
      </c>
      <c r="T8" s="125" t="s">
        <v>94</v>
      </c>
      <c r="U8" s="151" t="s">
        <v>98</v>
      </c>
      <c r="V8" s="126"/>
      <c r="W8" s="131"/>
      <c r="X8" s="128" t="str">
        <f t="shared" si="0"/>
        <v>Bronaanpak:
Collectieve maatregelen:
Individuele maatregelen:
PBM's:</v>
      </c>
      <c r="Y8" s="119"/>
      <c r="Z8" s="129"/>
      <c r="AA8" s="125"/>
      <c r="AB8" s="122" t="str">
        <f>IF(Tabel_RIE[[#This Row],[E2]]&gt;0,VLOOKUP(Tabel_RIE[[#This Row],[E2]],Tabel_FK_E[],2,FALSE),"")</f>
        <v/>
      </c>
      <c r="AC8" s="125"/>
      <c r="AD8" s="122" t="str">
        <f>IF(Tabel_RIE[[#This Row],[B2]]&gt;0,VLOOKUP(Tabel_RIE[[#This Row],[B2]],Tabel_FK_B[],2,FALSE),"")</f>
        <v/>
      </c>
      <c r="AE8" s="125"/>
      <c r="AF8" s="122" t="str">
        <f>IF(Tabel_RIE[[#This Row],[W2]]&gt;0,VLOOKUP(Tabel_RIE[[#This Row],[W2]],Tabel_FK_W[],2,FALSE),"")</f>
        <v/>
      </c>
      <c r="AG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 s="122"/>
      <c r="AI8" s="119"/>
      <c r="AJ8" s="127"/>
      <c r="AK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30" t="str">
        <f>IF(AND(Tabel_RIE[[#This Row],[R12]]&gt;=70,Tabel_RIE[[#This Row],[R22]]&lt;70),"Ja","Nee")</f>
        <v>Ja</v>
      </c>
      <c r="AM8" s="130">
        <f>IF(Tabel_RIE[[#This Row],[R22]]&lt;&gt;"",Tabel_RIE[[#This Row],[R22]],Tabel_RIE[[#This Row],[R12]])</f>
        <v>270</v>
      </c>
    </row>
    <row r="9" spans="2:39" ht="100.5" customHeight="1" x14ac:dyDescent="0.2">
      <c r="B9" s="118">
        <v>3</v>
      </c>
      <c r="C9" s="58" t="s">
        <v>352</v>
      </c>
      <c r="D9" s="58" t="s">
        <v>86</v>
      </c>
      <c r="E9" s="58" t="s">
        <v>110</v>
      </c>
      <c r="F9" s="58" t="s">
        <v>105</v>
      </c>
      <c r="G9" s="63" t="s">
        <v>111</v>
      </c>
      <c r="H9" s="63" t="s">
        <v>356</v>
      </c>
      <c r="I9" s="58" t="s">
        <v>112</v>
      </c>
      <c r="J9" s="63" t="s">
        <v>113</v>
      </c>
      <c r="K9" s="59" t="s">
        <v>114</v>
      </c>
      <c r="L9" s="85">
        <f>IF(Tabel_RIE[[#This Row],[E1]]&gt;0,VLOOKUP(Tabel_RIE[[#This Row],[E1]],Tabel_FK_E[],2,FALSE),"")</f>
        <v>3</v>
      </c>
      <c r="M9" s="59" t="s">
        <v>92</v>
      </c>
      <c r="N9" s="87">
        <f>IF(Tabel_RIE[[#This Row],[B1]]&gt;0,VLOOKUP(Tabel_RIE[[#This Row],[B1]],Tabel_FK_B[],2,FALSE),"")</f>
        <v>6</v>
      </c>
      <c r="O9" s="59" t="s">
        <v>109</v>
      </c>
      <c r="P9" s="87">
        <f>IF(Tabel_RIE[[#This Row],[W1]]&gt;0,VLOOKUP(Tabel_RIE[[#This Row],[W1]],Tabel_FK_W[],2,FALSE),"")</f>
        <v>3</v>
      </c>
      <c r="Q9"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9" s="87">
        <f>IF(OR(Tabel_RIE[[#This Row],[E12]]="",Tabel_RIE[[#This Row],[B12]]="",Tabel_RIE[[#This Row],[W12]]=""),"",Tabel_RIE[[#This Row],[E12]]*Tabel_RIE[[#This Row],[B12]]*Tabel_RIE[[#This Row],[W12]])</f>
        <v>54</v>
      </c>
      <c r="S9" s="69" t="str">
        <f>IF(AND(Tabel_RIE[[#This Row],[E12]]="",Tabel_RIE[[#This Row],[R12]]=""),"",IF(AND(OR(Tabel_RIE[[#This Row],[E12]]="",Tabel_RIE[[#This Row],[E12]]&lt;15),OR(Tabel_RIE[[#This Row],[R12]]="",Tabel_RIE[[#This Row],[R12]]&lt;70)),"n.v.t.",IF(OR(Tabel_RIE[[#This Row],[E12]]&gt;=15,Tabel_RIE[[#This Row],[R12]]&gt;=70),"√","fout")))</f>
        <v>n.v.t.</v>
      </c>
      <c r="T9" s="60" t="s">
        <v>94</v>
      </c>
      <c r="U9" s="151" t="s">
        <v>357</v>
      </c>
      <c r="V9" s="58"/>
      <c r="W9" s="61"/>
      <c r="X9" s="90" t="str">
        <f t="shared" si="0"/>
        <v>Bronaanpak:
Collectieve maatregelen:
Individuele maatregelen:
PBM's:</v>
      </c>
      <c r="Y9" s="58"/>
      <c r="Z9" s="58"/>
      <c r="AA9" s="59"/>
      <c r="AB9" s="85" t="str">
        <f>IF(Tabel_RIE[[#This Row],[E2]]&gt;0,VLOOKUP(Tabel_RIE[[#This Row],[E2]],Tabel_FK_E[],2,FALSE),"")</f>
        <v/>
      </c>
      <c r="AC9" s="59"/>
      <c r="AD9" s="87" t="str">
        <f>IF(Tabel_RIE[[#This Row],[B2]]&gt;0,VLOOKUP(Tabel_RIE[[#This Row],[B2]],Tabel_FK_B[],2,FALSE),"")</f>
        <v/>
      </c>
      <c r="AE9" s="59"/>
      <c r="AF9" s="87" t="str">
        <f>IF(Tabel_RIE[[#This Row],[W2]]&gt;0,VLOOKUP(Tabel_RIE[[#This Row],[W2]],Tabel_FK_W[],2,FALSE),"")</f>
        <v/>
      </c>
      <c r="AG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 s="87" t="str">
        <f>IF(OR(Tabel_RIE[[#This Row],[E3]]="",Tabel_RIE[[#This Row],[B3]]="",Tabel_RIE[[#This Row],[W3]]=""),"",Tabel_RIE[[#This Row],[E3]]*Tabel_RIE[[#This Row],[B3]]*Tabel_RIE[[#This Row],[W3]])</f>
        <v/>
      </c>
      <c r="AI9" s="58"/>
      <c r="AJ9" s="62"/>
      <c r="AK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9" s="9" t="str">
        <f>IF(AND(Tabel_RIE[[#This Row],[R12]]&gt;=70,Tabel_RIE[[#This Row],[R22]]&lt;70),"Ja","Nee")</f>
        <v>Nee</v>
      </c>
      <c r="AM9" s="9">
        <f>IF(Tabel_RIE[[#This Row],[R22]]&lt;&gt;"",Tabel_RIE[[#This Row],[R22]],Tabel_RIE[[#This Row],[R12]])</f>
        <v>54</v>
      </c>
    </row>
    <row r="10" spans="2:39" ht="68.400000000000006" x14ac:dyDescent="0.2">
      <c r="B10" s="118">
        <v>4</v>
      </c>
      <c r="C10" s="58" t="s">
        <v>352</v>
      </c>
      <c r="D10" s="58" t="s">
        <v>86</v>
      </c>
      <c r="E10" s="58" t="s">
        <v>115</v>
      </c>
      <c r="F10" s="58" t="s">
        <v>105</v>
      </c>
      <c r="G10" s="63" t="s">
        <v>116</v>
      </c>
      <c r="H10" s="63" t="s">
        <v>117</v>
      </c>
      <c r="I10" s="58" t="s">
        <v>358</v>
      </c>
      <c r="J10" s="63" t="s">
        <v>90</v>
      </c>
      <c r="K10" s="59" t="s">
        <v>118</v>
      </c>
      <c r="L10" s="85">
        <f>IF(Tabel_RIE[[#This Row],[E1]]&gt;0,VLOOKUP(Tabel_RIE[[#This Row],[E1]],Tabel_FK_E[],2,FALSE),"")</f>
        <v>1</v>
      </c>
      <c r="M10" s="59" t="s">
        <v>92</v>
      </c>
      <c r="N10" s="87">
        <f>IF(Tabel_RIE[[#This Row],[B1]]&gt;0,VLOOKUP(Tabel_RIE[[#This Row],[B1]],Tabel_FK_B[],2,FALSE),"")</f>
        <v>6</v>
      </c>
      <c r="O10" s="59" t="s">
        <v>109</v>
      </c>
      <c r="P10" s="87">
        <f>IF(Tabel_RIE[[#This Row],[W1]]&gt;0,VLOOKUP(Tabel_RIE[[#This Row],[W1]],Tabel_FK_W[],2,FALSE),"")</f>
        <v>3</v>
      </c>
      <c r="Q10"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87">
        <f>IF(OR(Tabel_RIE[[#This Row],[E12]]="",Tabel_RIE[[#This Row],[B12]]="",Tabel_RIE[[#This Row],[W12]]=""),"",Tabel_RIE[[#This Row],[E12]]*Tabel_RIE[[#This Row],[B12]]*Tabel_RIE[[#This Row],[W12]])</f>
        <v>18</v>
      </c>
      <c r="S10" s="69" t="str">
        <f>IF(AND(Tabel_RIE[[#This Row],[E12]]="",Tabel_RIE[[#This Row],[R12]]=""),"",IF(AND(OR(Tabel_RIE[[#This Row],[E12]]="",Tabel_RIE[[#This Row],[E12]]&lt;15),OR(Tabel_RIE[[#This Row],[R12]]="",Tabel_RIE[[#This Row],[R12]]&lt;70)),"n.v.t.",IF(OR(Tabel_RIE[[#This Row],[E12]]&gt;=15,Tabel_RIE[[#This Row],[R12]]&gt;=70),"√","fout")))</f>
        <v>n.v.t.</v>
      </c>
      <c r="T10" s="60" t="s">
        <v>94</v>
      </c>
      <c r="U10" s="151" t="s">
        <v>119</v>
      </c>
      <c r="V10" s="58"/>
      <c r="W10" s="61"/>
      <c r="X10" s="90" t="str">
        <f t="shared" si="0"/>
        <v>Bronaanpak:
Collectieve maatregelen:
Individuele maatregelen:
PBM's:</v>
      </c>
      <c r="Y10" s="58"/>
      <c r="Z10" s="58"/>
      <c r="AA10" s="59"/>
      <c r="AB10" s="85" t="str">
        <f>IF(Tabel_RIE[[#This Row],[E2]]&gt;0,VLOOKUP(Tabel_RIE[[#This Row],[E2]],Tabel_FK_E[],2,FALSE),"")</f>
        <v/>
      </c>
      <c r="AC10" s="59"/>
      <c r="AD10" s="87" t="str">
        <f>IF(Tabel_RIE[[#This Row],[B2]]&gt;0,VLOOKUP(Tabel_RIE[[#This Row],[B2]],Tabel_FK_B[],2,FALSE),"")</f>
        <v/>
      </c>
      <c r="AE10" s="59"/>
      <c r="AF10" s="87" t="str">
        <f>IF(Tabel_RIE[[#This Row],[W2]]&gt;0,VLOOKUP(Tabel_RIE[[#This Row],[W2]],Tabel_FK_W[],2,FALSE),"")</f>
        <v/>
      </c>
      <c r="AG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 s="87" t="str">
        <f>IF(OR(Tabel_RIE[[#This Row],[E3]]="",Tabel_RIE[[#This Row],[B3]]="",Tabel_RIE[[#This Row],[W3]]=""),"",Tabel_RIE[[#This Row],[E3]]*Tabel_RIE[[#This Row],[B3]]*Tabel_RIE[[#This Row],[W3]])</f>
        <v/>
      </c>
      <c r="AI10" s="58"/>
      <c r="AJ10" s="62"/>
      <c r="AK1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9" t="str">
        <f>IF(AND(Tabel_RIE[[#This Row],[R12]]&gt;=70,Tabel_RIE[[#This Row],[R22]]&lt;70),"Ja","Nee")</f>
        <v>Nee</v>
      </c>
      <c r="AM10" s="9">
        <f>IF(Tabel_RIE[[#This Row],[R22]]&lt;&gt;"",Tabel_RIE[[#This Row],[R22]],Tabel_RIE[[#This Row],[R12]])</f>
        <v>18</v>
      </c>
    </row>
    <row r="11" spans="2:39" ht="68.400000000000006" x14ac:dyDescent="0.2">
      <c r="B11" s="118">
        <v>5</v>
      </c>
      <c r="C11" s="58" t="s">
        <v>352</v>
      </c>
      <c r="D11" s="119" t="s">
        <v>86</v>
      </c>
      <c r="E11" s="119" t="s">
        <v>126</v>
      </c>
      <c r="F11" s="119" t="s">
        <v>105</v>
      </c>
      <c r="G11" s="58" t="s">
        <v>127</v>
      </c>
      <c r="H11" s="58" t="s">
        <v>359</v>
      </c>
      <c r="I11" s="119" t="s">
        <v>128</v>
      </c>
      <c r="J11" s="132" t="s">
        <v>129</v>
      </c>
      <c r="K11" s="59" t="s">
        <v>91</v>
      </c>
      <c r="L11" s="85">
        <f>IF(Tabel_RIE[[#This Row],[E1]]&gt;0,VLOOKUP(Tabel_RIE[[#This Row],[E1]],Tabel_FK_E[],2,FALSE),"")</f>
        <v>15</v>
      </c>
      <c r="M11" s="59" t="s">
        <v>97</v>
      </c>
      <c r="N11" s="87">
        <f>IF(Tabel_RIE[[#This Row],[B1]]&gt;0,VLOOKUP(Tabel_RIE[[#This Row],[B1]],Tabel_FK_B[],2,FALSE),"")</f>
        <v>3</v>
      </c>
      <c r="O11" s="59" t="s">
        <v>93</v>
      </c>
      <c r="P11" s="87">
        <f>IF(Tabel_RIE[[#This Row],[W1]]&gt;0,VLOOKUP(Tabel_RIE[[#This Row],[W1]],Tabel_FK_W[],2,FALSE),"")</f>
        <v>6</v>
      </c>
      <c r="Q11"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1" s="87">
        <f>IF(OR(Tabel_RIE[[#This Row],[E12]]="",Tabel_RIE[[#This Row],[B12]]="",Tabel_RIE[[#This Row],[W12]]=""),"",Tabel_RIE[[#This Row],[E12]]*Tabel_RIE[[#This Row],[B12]]*Tabel_RIE[[#This Row],[W12]])</f>
        <v>270</v>
      </c>
      <c r="S11" s="69" t="str">
        <f>IF(AND(Tabel_RIE[[#This Row],[E12]]="",Tabel_RIE[[#This Row],[R12]]=""),"",IF(AND(OR(Tabel_RIE[[#This Row],[E12]]="",Tabel_RIE[[#This Row],[E12]]&lt;15),OR(Tabel_RIE[[#This Row],[R12]]="",Tabel_RIE[[#This Row],[R12]]&lt;70)),"n.v.t.",IF(OR(Tabel_RIE[[#This Row],[E12]]&gt;=15,Tabel_RIE[[#This Row],[R12]]&gt;=70),"√","fout")))</f>
        <v>√</v>
      </c>
      <c r="T11" s="60" t="s">
        <v>94</v>
      </c>
      <c r="U11" s="151" t="s">
        <v>360</v>
      </c>
      <c r="V11" s="58"/>
      <c r="W11" s="62"/>
      <c r="X11" s="90" t="str">
        <f t="shared" si="0"/>
        <v>Bronaanpak:
Collectieve maatregelen:
Individuele maatregelen:
PBM's:</v>
      </c>
      <c r="Y11" s="58"/>
      <c r="Z11" s="64"/>
      <c r="AA11" s="60"/>
      <c r="AB11" s="87" t="str">
        <f>IF(Tabel_RIE[[#This Row],[E2]]&gt;0,VLOOKUP(Tabel_RIE[[#This Row],[E2]],Tabel_FK_E[],2,FALSE),"")</f>
        <v/>
      </c>
      <c r="AC11" s="60"/>
      <c r="AD11" s="87" t="str">
        <f>IF(Tabel_RIE[[#This Row],[B2]]&gt;0,VLOOKUP(Tabel_RIE[[#This Row],[B2]],Tabel_FK_B[],2,FALSE),"")</f>
        <v/>
      </c>
      <c r="AE11" s="60"/>
      <c r="AF11" s="87" t="str">
        <f>IF(Tabel_RIE[[#This Row],[W2]]&gt;0,VLOOKUP(Tabel_RIE[[#This Row],[W2]],Tabel_FK_W[],2,FALSE),"")</f>
        <v/>
      </c>
      <c r="AG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 s="87"/>
      <c r="AI11" s="58"/>
      <c r="AJ11" s="62"/>
      <c r="AK1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9" t="str">
        <f>IF(AND(Tabel_RIE[[#This Row],[R12]]&gt;=70,Tabel_RIE[[#This Row],[R22]]&lt;70),"Ja","Nee")</f>
        <v>Ja</v>
      </c>
      <c r="AM11" s="9">
        <f>IF(Tabel_RIE[[#This Row],[R22]]&lt;&gt;"",Tabel_RIE[[#This Row],[R22]],Tabel_RIE[[#This Row],[R12]])</f>
        <v>270</v>
      </c>
    </row>
    <row r="12" spans="2:39" ht="45.6" x14ac:dyDescent="0.2">
      <c r="B12" s="118">
        <v>6</v>
      </c>
      <c r="C12" s="58" t="s">
        <v>352</v>
      </c>
      <c r="D12" s="119" t="s">
        <v>86</v>
      </c>
      <c r="E12" s="58" t="s">
        <v>130</v>
      </c>
      <c r="F12" s="119" t="s">
        <v>105</v>
      </c>
      <c r="G12" s="58" t="s">
        <v>131</v>
      </c>
      <c r="H12" s="58" t="s">
        <v>132</v>
      </c>
      <c r="I12" s="58" t="s">
        <v>133</v>
      </c>
      <c r="J12" s="119" t="s">
        <v>90</v>
      </c>
      <c r="K12" s="120" t="s">
        <v>114</v>
      </c>
      <c r="L12" s="121">
        <f>IF(Tabel_RIE[[#This Row],[E1]]&gt;0,VLOOKUP(Tabel_RIE[[#This Row],[E1]],Tabel_FK_E[],2,FALSE),"")</f>
        <v>3</v>
      </c>
      <c r="M12" s="120" t="s">
        <v>92</v>
      </c>
      <c r="N12" s="122">
        <f>IF(Tabel_RIE[[#This Row],[B1]]&gt;0,VLOOKUP(Tabel_RIE[[#This Row],[B1]],Tabel_FK_B[],2,FALSE),"")</f>
        <v>6</v>
      </c>
      <c r="O12" s="120" t="s">
        <v>109</v>
      </c>
      <c r="P12" s="122">
        <f>IF(Tabel_RIE[[#This Row],[W1]]&gt;0,VLOOKUP(Tabel_RIE[[#This Row],[W1]],Tabel_FK_W[],2,FALSE),"")</f>
        <v>3</v>
      </c>
      <c r="Q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2" s="122">
        <f>IF(OR(Tabel_RIE[[#This Row],[E12]]="",Tabel_RIE[[#This Row],[B12]]="",Tabel_RIE[[#This Row],[W12]]=""),"",Tabel_RIE[[#This Row],[E12]]*Tabel_RIE[[#This Row],[B12]]*Tabel_RIE[[#This Row],[W12]])</f>
        <v>54</v>
      </c>
      <c r="S12" s="124" t="str">
        <f>IF(AND(Tabel_RIE[[#This Row],[E12]]="",Tabel_RIE[[#This Row],[R12]]=""),"",IF(AND(OR(Tabel_RIE[[#This Row],[E12]]="",Tabel_RIE[[#This Row],[E12]]&lt;15),OR(Tabel_RIE[[#This Row],[R12]]="",Tabel_RIE[[#This Row],[R12]]&lt;70)),"n.v.t.",IF(OR(Tabel_RIE[[#This Row],[E12]]&gt;=15,Tabel_RIE[[#This Row],[R12]]&gt;=70),"√","fout")))</f>
        <v>n.v.t.</v>
      </c>
      <c r="T12" s="125" t="s">
        <v>94</v>
      </c>
      <c r="U12" s="151" t="s">
        <v>361</v>
      </c>
      <c r="V12" s="126"/>
      <c r="W12" s="127"/>
      <c r="X12" s="128" t="str">
        <f t="shared" si="0"/>
        <v>Bronaanpak:
Collectieve maatregelen:
Individuele maatregelen:
PBM's:</v>
      </c>
      <c r="Y12" s="119"/>
      <c r="Z12" s="129"/>
      <c r="AA12" s="125"/>
      <c r="AB12" s="122" t="str">
        <f>IF(Tabel_RIE[[#This Row],[E2]]&gt;0,VLOOKUP(Tabel_RIE[[#This Row],[E2]],Tabel_FK_E[],2,FALSE),"")</f>
        <v/>
      </c>
      <c r="AC12" s="125"/>
      <c r="AD12" s="122" t="str">
        <f>IF(Tabel_RIE[[#This Row],[B2]]&gt;0,VLOOKUP(Tabel_RIE[[#This Row],[B2]],Tabel_FK_B[],2,FALSE),"")</f>
        <v/>
      </c>
      <c r="AE12" s="125"/>
      <c r="AF12" s="122" t="str">
        <f>IF(Tabel_RIE[[#This Row],[W2]]&gt;0,VLOOKUP(Tabel_RIE[[#This Row],[W2]],Tabel_FK_W[],2,FALSE),"")</f>
        <v/>
      </c>
      <c r="AG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 s="122"/>
      <c r="AI12" s="119"/>
      <c r="AJ12" s="127"/>
      <c r="AK1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30" t="str">
        <f>IF(AND(Tabel_RIE[[#This Row],[R12]]&gt;=70,Tabel_RIE[[#This Row],[R22]]&lt;70),"Ja","Nee")</f>
        <v>Nee</v>
      </c>
      <c r="AM12" s="130">
        <f>IF(Tabel_RIE[[#This Row],[R22]]&lt;&gt;"",Tabel_RIE[[#This Row],[R22]],Tabel_RIE[[#This Row],[R12]])</f>
        <v>54</v>
      </c>
    </row>
    <row r="13" spans="2:39" ht="45.6" x14ac:dyDescent="0.2">
      <c r="B13" s="118">
        <v>7</v>
      </c>
      <c r="C13" s="58" t="s">
        <v>352</v>
      </c>
      <c r="D13" s="119" t="s">
        <v>86</v>
      </c>
      <c r="E13" s="58" t="s">
        <v>115</v>
      </c>
      <c r="F13" s="119" t="s">
        <v>105</v>
      </c>
      <c r="G13" s="58" t="s">
        <v>135</v>
      </c>
      <c r="H13" s="58" t="s">
        <v>136</v>
      </c>
      <c r="I13" s="58" t="s">
        <v>362</v>
      </c>
      <c r="J13" s="119" t="s">
        <v>90</v>
      </c>
      <c r="K13" s="120" t="s">
        <v>114</v>
      </c>
      <c r="L13" s="121">
        <f>IF(Tabel_RIE[[#This Row],[E1]]&gt;0,VLOOKUP(Tabel_RIE[[#This Row],[E1]],Tabel_FK_E[],2,FALSE),"")</f>
        <v>3</v>
      </c>
      <c r="M13" s="120" t="s">
        <v>92</v>
      </c>
      <c r="N13" s="122">
        <f>IF(Tabel_RIE[[#This Row],[B1]]&gt;0,VLOOKUP(Tabel_RIE[[#This Row],[B1]],Tabel_FK_B[],2,FALSE),"")</f>
        <v>6</v>
      </c>
      <c r="O13" s="120" t="s">
        <v>93</v>
      </c>
      <c r="P13" s="122">
        <f>IF(Tabel_RIE[[#This Row],[W1]]&gt;0,VLOOKUP(Tabel_RIE[[#This Row],[W1]],Tabel_FK_W[],2,FALSE),"")</f>
        <v>6</v>
      </c>
      <c r="Q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22">
        <f>IF(OR(Tabel_RIE[[#This Row],[E12]]="",Tabel_RIE[[#This Row],[B12]]="",Tabel_RIE[[#This Row],[W12]]=""),"",Tabel_RIE[[#This Row],[E12]]*Tabel_RIE[[#This Row],[B12]]*Tabel_RIE[[#This Row],[W12]])</f>
        <v>108</v>
      </c>
      <c r="S13" s="124" t="str">
        <f>IF(AND(Tabel_RIE[[#This Row],[E12]]="",Tabel_RIE[[#This Row],[R12]]=""),"",IF(AND(OR(Tabel_RIE[[#This Row],[E12]]="",Tabel_RIE[[#This Row],[E12]]&lt;15),OR(Tabel_RIE[[#This Row],[R12]]="",Tabel_RIE[[#This Row],[R12]]&lt;70)),"n.v.t.",IF(OR(Tabel_RIE[[#This Row],[E12]]&gt;=15,Tabel_RIE[[#This Row],[R12]]&gt;=70),"√","fout")))</f>
        <v>√</v>
      </c>
      <c r="T13" s="125" t="s">
        <v>94</v>
      </c>
      <c r="U13" s="151" t="s">
        <v>137</v>
      </c>
      <c r="V13" s="126"/>
      <c r="W13" s="127"/>
      <c r="X13" s="128" t="str">
        <f t="shared" si="0"/>
        <v>Bronaanpak:
Collectieve maatregelen:
Individuele maatregelen:
PBM's:</v>
      </c>
      <c r="Y13" s="119"/>
      <c r="Z13" s="129"/>
      <c r="AA13" s="125"/>
      <c r="AB13" s="122" t="str">
        <f>IF(Tabel_RIE[[#This Row],[E2]]&gt;0,VLOOKUP(Tabel_RIE[[#This Row],[E2]],Tabel_FK_E[],2,FALSE),"")</f>
        <v/>
      </c>
      <c r="AC13" s="125"/>
      <c r="AD13" s="122" t="str">
        <f>IF(Tabel_RIE[[#This Row],[B2]]&gt;0,VLOOKUP(Tabel_RIE[[#This Row],[B2]],Tabel_FK_B[],2,FALSE),"")</f>
        <v/>
      </c>
      <c r="AE13" s="125"/>
      <c r="AF13" s="122" t="str">
        <f>IF(Tabel_RIE[[#This Row],[W2]]&gt;0,VLOOKUP(Tabel_RIE[[#This Row],[W2]],Tabel_FK_W[],2,FALSE),"")</f>
        <v/>
      </c>
      <c r="AG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 s="122"/>
      <c r="AI13" s="119"/>
      <c r="AJ13" s="127"/>
      <c r="AK13"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30" t="str">
        <f>IF(AND(Tabel_RIE[[#This Row],[R12]]&gt;=70,Tabel_RIE[[#This Row],[R22]]&lt;70),"Ja","Nee")</f>
        <v>Ja</v>
      </c>
      <c r="AM13" s="130">
        <f>IF(Tabel_RIE[[#This Row],[R22]]&lt;&gt;"",Tabel_RIE[[#This Row],[R22]],Tabel_RIE[[#This Row],[R12]])</f>
        <v>108</v>
      </c>
    </row>
    <row r="14" spans="2:39" ht="147.75" customHeight="1" x14ac:dyDescent="0.2">
      <c r="B14" s="118">
        <v>8</v>
      </c>
      <c r="C14" s="58" t="s">
        <v>352</v>
      </c>
      <c r="D14" s="119" t="s">
        <v>86</v>
      </c>
      <c r="E14" s="119" t="s">
        <v>100</v>
      </c>
      <c r="F14" s="119" t="s">
        <v>102</v>
      </c>
      <c r="G14" s="58" t="s">
        <v>138</v>
      </c>
      <c r="H14" s="119" t="s">
        <v>139</v>
      </c>
      <c r="I14" s="58" t="s">
        <v>363</v>
      </c>
      <c r="J14" s="58" t="s">
        <v>140</v>
      </c>
      <c r="K14" s="120" t="s">
        <v>114</v>
      </c>
      <c r="L14" s="121">
        <f>IF(Tabel_RIE[[#This Row],[E1]]&gt;0,VLOOKUP(Tabel_RIE[[#This Row],[E1]],Tabel_FK_E[],2,FALSE),"")</f>
        <v>3</v>
      </c>
      <c r="M14" s="120" t="s">
        <v>92</v>
      </c>
      <c r="N14" s="122">
        <f>IF(Tabel_RIE[[#This Row],[B1]]&gt;0,VLOOKUP(Tabel_RIE[[#This Row],[B1]],Tabel_FK_B[],2,FALSE),"")</f>
        <v>6</v>
      </c>
      <c r="O14" s="120" t="s">
        <v>93</v>
      </c>
      <c r="P14" s="122">
        <f>IF(Tabel_RIE[[#This Row],[W1]]&gt;0,VLOOKUP(Tabel_RIE[[#This Row],[W1]],Tabel_FK_W[],2,FALSE),"")</f>
        <v>6</v>
      </c>
      <c r="Q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4" s="122">
        <f>IF(OR(Tabel_RIE[[#This Row],[E12]]="",Tabel_RIE[[#This Row],[B12]]="",Tabel_RIE[[#This Row],[W12]]=""),"",Tabel_RIE[[#This Row],[E12]]*Tabel_RIE[[#This Row],[B12]]*Tabel_RIE[[#This Row],[W12]])</f>
        <v>108</v>
      </c>
      <c r="S14" s="124" t="str">
        <f>IF(AND(Tabel_RIE[[#This Row],[E12]]="",Tabel_RIE[[#This Row],[R12]]=""),"",IF(AND(OR(Tabel_RIE[[#This Row],[E12]]="",Tabel_RIE[[#This Row],[E12]]&lt;15),OR(Tabel_RIE[[#This Row],[R12]]="",Tabel_RIE[[#This Row],[R12]]&lt;70)),"n.v.t.",IF(OR(Tabel_RIE[[#This Row],[E12]]&gt;=15,Tabel_RIE[[#This Row],[R12]]&gt;=70),"√","fout")))</f>
        <v>√</v>
      </c>
      <c r="T14" s="125" t="s">
        <v>94</v>
      </c>
      <c r="U14" s="151" t="s">
        <v>141</v>
      </c>
      <c r="V14" s="126"/>
      <c r="W14" s="127"/>
      <c r="X14" s="128" t="str">
        <f t="shared" si="0"/>
        <v>Bronaanpak:
Collectieve maatregelen:
Individuele maatregelen:
PBM's:</v>
      </c>
      <c r="Y14" s="119"/>
      <c r="Z14" s="129"/>
      <c r="AA14" s="125"/>
      <c r="AB14" s="122" t="str">
        <f>IF(Tabel_RIE[[#This Row],[E2]]&gt;0,VLOOKUP(Tabel_RIE[[#This Row],[E2]],Tabel_FK_E[],2,FALSE),"")</f>
        <v/>
      </c>
      <c r="AC14" s="125"/>
      <c r="AD14" s="122" t="str">
        <f>IF(Tabel_RIE[[#This Row],[B2]]&gt;0,VLOOKUP(Tabel_RIE[[#This Row],[B2]],Tabel_FK_B[],2,FALSE),"")</f>
        <v/>
      </c>
      <c r="AE14" s="125"/>
      <c r="AF14" s="122" t="str">
        <f>IF(Tabel_RIE[[#This Row],[W2]]&gt;0,VLOOKUP(Tabel_RIE[[#This Row],[W2]],Tabel_FK_W[],2,FALSE),"")</f>
        <v/>
      </c>
      <c r="AG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 s="122"/>
      <c r="AI14" s="119"/>
      <c r="AJ14" s="127"/>
      <c r="AK1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30" t="str">
        <f>IF(AND(Tabel_RIE[[#This Row],[R12]]&gt;=70,Tabel_RIE[[#This Row],[R22]]&lt;70),"Ja","Nee")</f>
        <v>Ja</v>
      </c>
      <c r="AM14" s="130">
        <f>IF(Tabel_RIE[[#This Row],[R22]]&lt;&gt;"",Tabel_RIE[[#This Row],[R22]],Tabel_RIE[[#This Row],[R12]])</f>
        <v>108</v>
      </c>
    </row>
    <row r="15" spans="2:39" ht="57" x14ac:dyDescent="0.2">
      <c r="B15" s="118">
        <v>9</v>
      </c>
      <c r="C15" s="58" t="s">
        <v>352</v>
      </c>
      <c r="D15" s="119" t="s">
        <v>86</v>
      </c>
      <c r="E15" s="119" t="s">
        <v>142</v>
      </c>
      <c r="F15" s="119" t="s">
        <v>134</v>
      </c>
      <c r="G15" s="58" t="s">
        <v>143</v>
      </c>
      <c r="H15" s="119" t="s">
        <v>144</v>
      </c>
      <c r="I15" s="58" t="s">
        <v>364</v>
      </c>
      <c r="J15" s="119" t="s">
        <v>90</v>
      </c>
      <c r="K15" s="120" t="s">
        <v>114</v>
      </c>
      <c r="L15" s="121">
        <f>IF(Tabel_RIE[[#This Row],[E1]]&gt;0,VLOOKUP(Tabel_RIE[[#This Row],[E1]],Tabel_FK_E[],2,FALSE),"")</f>
        <v>3</v>
      </c>
      <c r="M15" s="120" t="s">
        <v>145</v>
      </c>
      <c r="N15" s="122">
        <f>IF(Tabel_RIE[[#This Row],[B1]]&gt;0,VLOOKUP(Tabel_RIE[[#This Row],[B1]],Tabel_FK_B[],2,FALSE),"")</f>
        <v>10</v>
      </c>
      <c r="O15" s="120" t="s">
        <v>146</v>
      </c>
      <c r="P15" s="122">
        <f>IF(Tabel_RIE[[#This Row],[W1]]&gt;0,VLOOKUP(Tabel_RIE[[#This Row],[W1]],Tabel_FK_W[],2,FALSE),"")</f>
        <v>1</v>
      </c>
      <c r="Q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5" s="122">
        <f>IF(OR(Tabel_RIE[[#This Row],[E12]]="",Tabel_RIE[[#This Row],[B12]]="",Tabel_RIE[[#This Row],[W12]]=""),"",Tabel_RIE[[#This Row],[E12]]*Tabel_RIE[[#This Row],[B12]]*Tabel_RIE[[#This Row],[W12]])</f>
        <v>30</v>
      </c>
      <c r="S15" s="124" t="str">
        <f>IF(AND(Tabel_RIE[[#This Row],[E12]]="",Tabel_RIE[[#This Row],[R12]]=""),"",IF(AND(OR(Tabel_RIE[[#This Row],[E12]]="",Tabel_RIE[[#This Row],[E12]]&lt;15),OR(Tabel_RIE[[#This Row],[R12]]="",Tabel_RIE[[#This Row],[R12]]&lt;70)),"n.v.t.",IF(OR(Tabel_RIE[[#This Row],[E12]]&gt;=15,Tabel_RIE[[#This Row],[R12]]&gt;=70),"√","fout")))</f>
        <v>n.v.t.</v>
      </c>
      <c r="T15" s="125" t="s">
        <v>94</v>
      </c>
      <c r="U15" s="151" t="s">
        <v>365</v>
      </c>
      <c r="V15" s="126"/>
      <c r="W15" s="127"/>
      <c r="X15" s="128" t="str">
        <f t="shared" si="0"/>
        <v>Bronaanpak:
Collectieve maatregelen:
Individuele maatregelen:
PBM's:</v>
      </c>
      <c r="Y15" s="119"/>
      <c r="Z15" s="129"/>
      <c r="AA15" s="125"/>
      <c r="AB15" s="122" t="str">
        <f>IF(Tabel_RIE[[#This Row],[E2]]&gt;0,VLOOKUP(Tabel_RIE[[#This Row],[E2]],Tabel_FK_E[],2,FALSE),"")</f>
        <v/>
      </c>
      <c r="AC15" s="125"/>
      <c r="AD15" s="122" t="str">
        <f>IF(Tabel_RIE[[#This Row],[B2]]&gt;0,VLOOKUP(Tabel_RIE[[#This Row],[B2]],Tabel_FK_B[],2,FALSE),"")</f>
        <v/>
      </c>
      <c r="AE15" s="125"/>
      <c r="AF15" s="122" t="str">
        <f>IF(Tabel_RIE[[#This Row],[W2]]&gt;0,VLOOKUP(Tabel_RIE[[#This Row],[W2]],Tabel_FK_W[],2,FALSE),"")</f>
        <v/>
      </c>
      <c r="AG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 s="122"/>
      <c r="AI15" s="119"/>
      <c r="AJ15" s="127"/>
      <c r="AK1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30" t="str">
        <f>IF(AND(Tabel_RIE[[#This Row],[R12]]&gt;=70,Tabel_RIE[[#This Row],[R22]]&lt;70),"Ja","Nee")</f>
        <v>Nee</v>
      </c>
      <c r="AM15" s="130">
        <f>IF(Tabel_RIE[[#This Row],[R22]]&lt;&gt;"",Tabel_RIE[[#This Row],[R22]],Tabel_RIE[[#This Row],[R12]])</f>
        <v>30</v>
      </c>
    </row>
    <row r="16" spans="2:39" ht="51" customHeight="1" x14ac:dyDescent="0.2">
      <c r="B16" s="118">
        <v>10</v>
      </c>
      <c r="C16" s="58" t="s">
        <v>352</v>
      </c>
      <c r="D16" s="119" t="s">
        <v>86</v>
      </c>
      <c r="E16" s="119" t="s">
        <v>115</v>
      </c>
      <c r="F16" s="119" t="s">
        <v>134</v>
      </c>
      <c r="G16" s="58" t="s">
        <v>147</v>
      </c>
      <c r="H16" s="58" t="s">
        <v>148</v>
      </c>
      <c r="I16" s="58" t="s">
        <v>149</v>
      </c>
      <c r="J16" s="58" t="s">
        <v>150</v>
      </c>
      <c r="K16" s="120" t="s">
        <v>91</v>
      </c>
      <c r="L16" s="121">
        <f>IF(Tabel_RIE[[#This Row],[E1]]&gt;0,VLOOKUP(Tabel_RIE[[#This Row],[E1]],Tabel_FK_E[],2,FALSE),"")</f>
        <v>15</v>
      </c>
      <c r="M16" s="120" t="s">
        <v>97</v>
      </c>
      <c r="N16" s="122">
        <f>IF(Tabel_RIE[[#This Row],[B1]]&gt;0,VLOOKUP(Tabel_RIE[[#This Row],[B1]],Tabel_FK_B[],2,FALSE),"")</f>
        <v>3</v>
      </c>
      <c r="O16" s="120" t="s">
        <v>109</v>
      </c>
      <c r="P16" s="122">
        <f>IF(Tabel_RIE[[#This Row],[W1]]&gt;0,VLOOKUP(Tabel_RIE[[#This Row],[W1]],Tabel_FK_W[],2,FALSE),"")</f>
        <v>3</v>
      </c>
      <c r="Q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6" s="122">
        <f>IF(OR(Tabel_RIE[[#This Row],[E12]]="",Tabel_RIE[[#This Row],[B12]]="",Tabel_RIE[[#This Row],[W12]]=""),"",Tabel_RIE[[#This Row],[E12]]*Tabel_RIE[[#This Row],[B12]]*Tabel_RIE[[#This Row],[W12]])</f>
        <v>135</v>
      </c>
      <c r="S16" s="124" t="str">
        <f>IF(AND(Tabel_RIE[[#This Row],[E12]]="",Tabel_RIE[[#This Row],[R12]]=""),"",IF(AND(OR(Tabel_RIE[[#This Row],[E12]]="",Tabel_RIE[[#This Row],[E12]]&lt;15),OR(Tabel_RIE[[#This Row],[R12]]="",Tabel_RIE[[#This Row],[R12]]&lt;70)),"n.v.t.",IF(OR(Tabel_RIE[[#This Row],[E12]]&gt;=15,Tabel_RIE[[#This Row],[R12]]&gt;=70),"√","fout")))</f>
        <v>√</v>
      </c>
      <c r="T16" s="125" t="s">
        <v>94</v>
      </c>
      <c r="U16" s="151" t="s">
        <v>366</v>
      </c>
      <c r="V16" s="126"/>
      <c r="W16" s="127"/>
      <c r="X16" s="128" t="str">
        <f t="shared" si="0"/>
        <v>Bronaanpak:
Collectieve maatregelen:
Individuele maatregelen:
PBM's:</v>
      </c>
      <c r="Y16" s="119"/>
      <c r="Z16" s="129"/>
      <c r="AA16" s="125"/>
      <c r="AB16" s="122" t="str">
        <f>IF(Tabel_RIE[[#This Row],[E2]]&gt;0,VLOOKUP(Tabel_RIE[[#This Row],[E2]],Tabel_FK_E[],2,FALSE),"")</f>
        <v/>
      </c>
      <c r="AC16" s="125"/>
      <c r="AD16" s="122" t="str">
        <f>IF(Tabel_RIE[[#This Row],[B2]]&gt;0,VLOOKUP(Tabel_RIE[[#This Row],[B2]],Tabel_FK_B[],2,FALSE),"")</f>
        <v/>
      </c>
      <c r="AE16" s="125"/>
      <c r="AF16" s="122" t="str">
        <f>IF(Tabel_RIE[[#This Row],[W2]]&gt;0,VLOOKUP(Tabel_RIE[[#This Row],[W2]],Tabel_FK_W[],2,FALSE),"")</f>
        <v/>
      </c>
      <c r="AG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 s="122"/>
      <c r="AI16" s="119"/>
      <c r="AJ16" s="127"/>
      <c r="AK1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30" t="str">
        <f>IF(AND(Tabel_RIE[[#This Row],[R12]]&gt;=70,Tabel_RIE[[#This Row],[R22]]&lt;70),"Ja","Nee")</f>
        <v>Ja</v>
      </c>
      <c r="AM16" s="130">
        <f>IF(Tabel_RIE[[#This Row],[R22]]&lt;&gt;"",Tabel_RIE[[#This Row],[R22]],Tabel_RIE[[#This Row],[R12]])</f>
        <v>135</v>
      </c>
    </row>
    <row r="17" spans="1:112" ht="40.799999999999997" x14ac:dyDescent="0.2">
      <c r="B17" s="118">
        <v>11</v>
      </c>
      <c r="C17" s="58" t="s">
        <v>352</v>
      </c>
      <c r="D17" s="119" t="s">
        <v>86</v>
      </c>
      <c r="E17" s="119" t="s">
        <v>151</v>
      </c>
      <c r="F17" s="119" t="s">
        <v>134</v>
      </c>
      <c r="G17" s="58" t="s">
        <v>152</v>
      </c>
      <c r="H17" s="58" t="s">
        <v>153</v>
      </c>
      <c r="I17" s="119" t="s">
        <v>154</v>
      </c>
      <c r="J17" s="119" t="s">
        <v>90</v>
      </c>
      <c r="K17" s="120" t="s">
        <v>114</v>
      </c>
      <c r="L17" s="121">
        <f>IF(Tabel_RIE[[#This Row],[E1]]&gt;0,VLOOKUP(Tabel_RIE[[#This Row],[E1]],Tabel_FK_E[],2,FALSE),"")</f>
        <v>3</v>
      </c>
      <c r="M17" s="120" t="s">
        <v>97</v>
      </c>
      <c r="N17" s="122">
        <f>IF(Tabel_RIE[[#This Row],[B1]]&gt;0,VLOOKUP(Tabel_RIE[[#This Row],[B1]],Tabel_FK_B[],2,FALSE),"")</f>
        <v>3</v>
      </c>
      <c r="O17" s="120" t="s">
        <v>109</v>
      </c>
      <c r="P17" s="122">
        <f>IF(Tabel_RIE[[#This Row],[W1]]&gt;0,VLOOKUP(Tabel_RIE[[#This Row],[W1]],Tabel_FK_W[],2,FALSE),"")</f>
        <v>3</v>
      </c>
      <c r="Q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7" s="122">
        <f>IF(OR(Tabel_RIE[[#This Row],[E12]]="",Tabel_RIE[[#This Row],[B12]]="",Tabel_RIE[[#This Row],[W12]]=""),"",Tabel_RIE[[#This Row],[E12]]*Tabel_RIE[[#This Row],[B12]]*Tabel_RIE[[#This Row],[W12]])</f>
        <v>27</v>
      </c>
      <c r="S17" s="124" t="str">
        <f>IF(AND(Tabel_RIE[[#This Row],[E12]]="",Tabel_RIE[[#This Row],[R12]]=""),"",IF(AND(OR(Tabel_RIE[[#This Row],[E12]]="",Tabel_RIE[[#This Row],[E12]]&lt;15),OR(Tabel_RIE[[#This Row],[R12]]="",Tabel_RIE[[#This Row],[R12]]&lt;70)),"n.v.t.",IF(OR(Tabel_RIE[[#This Row],[E12]]&gt;=15,Tabel_RIE[[#This Row],[R12]]&gt;=70),"√","fout")))</f>
        <v>n.v.t.</v>
      </c>
      <c r="T17" s="125" t="s">
        <v>94</v>
      </c>
      <c r="U17" s="151" t="s">
        <v>155</v>
      </c>
      <c r="V17" s="126"/>
      <c r="W17" s="127"/>
      <c r="X17" s="128" t="str">
        <f t="shared" si="0"/>
        <v>Bronaanpak:
Collectieve maatregelen:
Individuele maatregelen:
PBM's:</v>
      </c>
      <c r="Y17" s="119"/>
      <c r="Z17" s="129"/>
      <c r="AA17" s="125"/>
      <c r="AB17" s="122" t="str">
        <f>IF(Tabel_RIE[[#This Row],[E2]]&gt;0,VLOOKUP(Tabel_RIE[[#This Row],[E2]],Tabel_FK_E[],2,FALSE),"")</f>
        <v/>
      </c>
      <c r="AC17" s="125"/>
      <c r="AD17" s="122" t="str">
        <f>IF(Tabel_RIE[[#This Row],[B2]]&gt;0,VLOOKUP(Tabel_RIE[[#This Row],[B2]],Tabel_FK_B[],2,FALSE),"")</f>
        <v/>
      </c>
      <c r="AE17" s="125"/>
      <c r="AF17" s="122" t="str">
        <f>IF(Tabel_RIE[[#This Row],[W2]]&gt;0,VLOOKUP(Tabel_RIE[[#This Row],[W2]],Tabel_FK_W[],2,FALSE),"")</f>
        <v/>
      </c>
      <c r="AG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 s="122"/>
      <c r="AI17" s="119"/>
      <c r="AJ17" s="127"/>
      <c r="AK1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30" t="str">
        <f>IF(AND(Tabel_RIE[[#This Row],[R12]]&gt;=70,Tabel_RIE[[#This Row],[R22]]&lt;70),"Ja","Nee")</f>
        <v>Nee</v>
      </c>
      <c r="AM17" s="130">
        <f>IF(Tabel_RIE[[#This Row],[R22]]&lt;&gt;"",Tabel_RIE[[#This Row],[R22]],Tabel_RIE[[#This Row],[R12]])</f>
        <v>27</v>
      </c>
    </row>
    <row r="18" spans="1:112" ht="91.2" x14ac:dyDescent="0.2">
      <c r="B18" s="118">
        <v>12</v>
      </c>
      <c r="C18" s="58" t="s">
        <v>352</v>
      </c>
      <c r="D18" s="119" t="s">
        <v>86</v>
      </c>
      <c r="E18" s="58" t="s">
        <v>156</v>
      </c>
      <c r="F18" s="119" t="s">
        <v>105</v>
      </c>
      <c r="G18" s="58" t="s">
        <v>111</v>
      </c>
      <c r="H18" s="58" t="s">
        <v>157</v>
      </c>
      <c r="I18" s="119" t="s">
        <v>158</v>
      </c>
      <c r="J18" s="58" t="s">
        <v>159</v>
      </c>
      <c r="K18" s="120" t="s">
        <v>91</v>
      </c>
      <c r="L18" s="121">
        <f>IF(Tabel_RIE[[#This Row],[E1]]&gt;0,VLOOKUP(Tabel_RIE[[#This Row],[E1]],Tabel_FK_E[],2,FALSE),"")</f>
        <v>15</v>
      </c>
      <c r="M18" s="120" t="s">
        <v>92</v>
      </c>
      <c r="N18" s="122">
        <f>IF(Tabel_RIE[[#This Row],[B1]]&gt;0,VLOOKUP(Tabel_RIE[[#This Row],[B1]],Tabel_FK_B[],2,FALSE),"")</f>
        <v>6</v>
      </c>
      <c r="O18" s="120" t="s">
        <v>160</v>
      </c>
      <c r="P18" s="122">
        <f>IF(Tabel_RIE[[#This Row],[W1]]&gt;0,VLOOKUP(Tabel_RIE[[#This Row],[W1]],Tabel_FK_W[],2,FALSE),"")</f>
        <v>0.5</v>
      </c>
      <c r="Q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8" s="122">
        <f>IF(OR(Tabel_RIE[[#This Row],[E12]]="",Tabel_RIE[[#This Row],[B12]]="",Tabel_RIE[[#This Row],[W12]]=""),"",Tabel_RIE[[#This Row],[E12]]*Tabel_RIE[[#This Row],[B12]]*Tabel_RIE[[#This Row],[W12]])</f>
        <v>45</v>
      </c>
      <c r="S18" s="124" t="str">
        <f>IF(AND(Tabel_RIE[[#This Row],[E12]]="",Tabel_RIE[[#This Row],[R12]]=""),"",IF(AND(OR(Tabel_RIE[[#This Row],[E12]]="",Tabel_RIE[[#This Row],[E12]]&lt;15),OR(Tabel_RIE[[#This Row],[R12]]="",Tabel_RIE[[#This Row],[R12]]&lt;70)),"n.v.t.",IF(OR(Tabel_RIE[[#This Row],[E12]]&gt;=15,Tabel_RIE[[#This Row],[R12]]&gt;=70),"√","fout")))</f>
        <v>√</v>
      </c>
      <c r="T18" s="125" t="s">
        <v>94</v>
      </c>
      <c r="U18" s="151" t="s">
        <v>367</v>
      </c>
      <c r="V18" s="126"/>
      <c r="W18" s="127"/>
      <c r="X18" s="128" t="str">
        <f t="shared" si="0"/>
        <v>Bronaanpak:
Collectieve maatregelen:
Individuele maatregelen:
PBM's:</v>
      </c>
      <c r="Y18" s="119"/>
      <c r="Z18" s="129"/>
      <c r="AA18" s="125"/>
      <c r="AB18" s="122" t="str">
        <f>IF(Tabel_RIE[[#This Row],[E2]]&gt;0,VLOOKUP(Tabel_RIE[[#This Row],[E2]],Tabel_FK_E[],2,FALSE),"")</f>
        <v/>
      </c>
      <c r="AC18" s="125"/>
      <c r="AD18" s="122" t="str">
        <f>IF(Tabel_RIE[[#This Row],[B2]]&gt;0,VLOOKUP(Tabel_RIE[[#This Row],[B2]],Tabel_FK_B[],2,FALSE),"")</f>
        <v/>
      </c>
      <c r="AE18" s="125"/>
      <c r="AF18" s="122" t="str">
        <f>IF(Tabel_RIE[[#This Row],[W2]]&gt;0,VLOOKUP(Tabel_RIE[[#This Row],[W2]],Tabel_FK_W[],2,FALSE),"")</f>
        <v/>
      </c>
      <c r="AG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 s="122"/>
      <c r="AI18" s="119"/>
      <c r="AJ18" s="127"/>
      <c r="AK1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30" t="str">
        <f>IF(AND(Tabel_RIE[[#This Row],[R12]]&gt;=70,Tabel_RIE[[#This Row],[R22]]&lt;70),"Ja","Nee")</f>
        <v>Nee</v>
      </c>
      <c r="AM18" s="130">
        <f>IF(Tabel_RIE[[#This Row],[R22]]&lt;&gt;"",Tabel_RIE[[#This Row],[R22]],Tabel_RIE[[#This Row],[R12]])</f>
        <v>45</v>
      </c>
    </row>
    <row r="19" spans="1:112" ht="136.80000000000001" x14ac:dyDescent="0.2">
      <c r="B19" s="118">
        <v>13</v>
      </c>
      <c r="C19" s="58" t="s">
        <v>352</v>
      </c>
      <c r="D19" s="119" t="s">
        <v>86</v>
      </c>
      <c r="E19" s="58" t="s">
        <v>178</v>
      </c>
      <c r="F19" s="58" t="s">
        <v>87</v>
      </c>
      <c r="G19" s="58" t="s">
        <v>179</v>
      </c>
      <c r="H19" s="58" t="s">
        <v>180</v>
      </c>
      <c r="I19" s="58" t="s">
        <v>181</v>
      </c>
      <c r="J19" s="58" t="s">
        <v>101</v>
      </c>
      <c r="K19" s="120" t="s">
        <v>91</v>
      </c>
      <c r="L19" s="121">
        <f>IF(Tabel_RIE[[#This Row],[E1]]&gt;0,VLOOKUP(Tabel_RIE[[#This Row],[E1]],Tabel_FK_E[],2,FALSE),"")</f>
        <v>15</v>
      </c>
      <c r="M19" s="120" t="s">
        <v>92</v>
      </c>
      <c r="N19" s="122">
        <f>IF(Tabel_RIE[[#This Row],[B1]]&gt;0,VLOOKUP(Tabel_RIE[[#This Row],[B1]],Tabel_FK_B[],2,FALSE),"")</f>
        <v>6</v>
      </c>
      <c r="O19" s="120" t="s">
        <v>109</v>
      </c>
      <c r="P19" s="122">
        <f>IF(Tabel_RIE[[#This Row],[W1]]&gt;0,VLOOKUP(Tabel_RIE[[#This Row],[W1]],Tabel_FK_W[],2,FALSE),"")</f>
        <v>3</v>
      </c>
      <c r="Q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9" s="122">
        <f>IF(OR(Tabel_RIE[[#This Row],[E12]]="",Tabel_RIE[[#This Row],[B12]]="",Tabel_RIE[[#This Row],[W12]]=""),"",Tabel_RIE[[#This Row],[E12]]*Tabel_RIE[[#This Row],[B12]]*Tabel_RIE[[#This Row],[W12]])</f>
        <v>270</v>
      </c>
      <c r="S19" s="124" t="str">
        <f>IF(AND(Tabel_RIE[[#This Row],[E12]]="",Tabel_RIE[[#This Row],[R12]]=""),"",IF(AND(OR(Tabel_RIE[[#This Row],[E12]]="",Tabel_RIE[[#This Row],[E12]]&lt;15),OR(Tabel_RIE[[#This Row],[R12]]="",Tabel_RIE[[#This Row],[R12]]&lt;70)),"n.v.t.",IF(OR(Tabel_RIE[[#This Row],[E12]]&gt;=15,Tabel_RIE[[#This Row],[R12]]&gt;=70),"√","fout")))</f>
        <v>√</v>
      </c>
      <c r="T19" s="125" t="s">
        <v>94</v>
      </c>
      <c r="U19" s="151" t="s">
        <v>368</v>
      </c>
      <c r="V19" s="126"/>
      <c r="W19" s="127"/>
      <c r="X19" s="128" t="str">
        <f t="shared" si="0"/>
        <v>Bronaanpak:
Collectieve maatregelen:
Individuele maatregelen:
PBM's:</v>
      </c>
      <c r="Y19" s="119"/>
      <c r="Z19" s="129"/>
      <c r="AA19" s="125"/>
      <c r="AB19" s="122" t="str">
        <f>IF(Tabel_RIE[[#This Row],[E2]]&gt;0,VLOOKUP(Tabel_RIE[[#This Row],[E2]],Tabel_FK_E[],2,FALSE),"")</f>
        <v/>
      </c>
      <c r="AC19" s="125"/>
      <c r="AD19" s="122" t="str">
        <f>IF(Tabel_RIE[[#This Row],[B2]]&gt;0,VLOOKUP(Tabel_RIE[[#This Row],[B2]],Tabel_FK_B[],2,FALSE),"")</f>
        <v/>
      </c>
      <c r="AE19" s="125"/>
      <c r="AF19" s="122" t="str">
        <f>IF(Tabel_RIE[[#This Row],[W2]]&gt;0,VLOOKUP(Tabel_RIE[[#This Row],[W2]],Tabel_FK_W[],2,FALSE),"")</f>
        <v/>
      </c>
      <c r="AG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 s="122"/>
      <c r="AI19" s="119"/>
      <c r="AJ19" s="127"/>
      <c r="AK1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30" t="str">
        <f>IF(AND(Tabel_RIE[[#This Row],[R12]]&gt;=70,Tabel_RIE[[#This Row],[R22]]&lt;70),"Ja","Nee")</f>
        <v>Ja</v>
      </c>
      <c r="AM19" s="130">
        <f>IF(Tabel_RIE[[#This Row],[R22]]&lt;&gt;"",Tabel_RIE[[#This Row],[R22]],Tabel_RIE[[#This Row],[R12]])</f>
        <v>270</v>
      </c>
    </row>
    <row r="20" spans="1:112" ht="62.4" customHeight="1" x14ac:dyDescent="0.2">
      <c r="B20" s="118">
        <v>14</v>
      </c>
      <c r="C20" s="58" t="s">
        <v>352</v>
      </c>
      <c r="D20" s="119" t="s">
        <v>86</v>
      </c>
      <c r="E20" s="58" t="s">
        <v>182</v>
      </c>
      <c r="F20" s="58" t="s">
        <v>183</v>
      </c>
      <c r="G20" s="58" t="s">
        <v>184</v>
      </c>
      <c r="H20" s="58" t="s">
        <v>185</v>
      </c>
      <c r="I20" s="58" t="s">
        <v>186</v>
      </c>
      <c r="J20" s="119" t="s">
        <v>90</v>
      </c>
      <c r="K20" s="120" t="s">
        <v>108</v>
      </c>
      <c r="L20" s="121">
        <f>IF(Tabel_RIE[[#This Row],[E1]]&gt;0,VLOOKUP(Tabel_RIE[[#This Row],[E1]],Tabel_FK_E[],2,FALSE),"")</f>
        <v>7</v>
      </c>
      <c r="M20" s="120" t="s">
        <v>92</v>
      </c>
      <c r="N20" s="122">
        <f>IF(Tabel_RIE[[#This Row],[B1]]&gt;0,VLOOKUP(Tabel_RIE[[#This Row],[B1]],Tabel_FK_B[],2,FALSE),"")</f>
        <v>6</v>
      </c>
      <c r="O20" s="120" t="s">
        <v>93</v>
      </c>
      <c r="P20" s="122">
        <f>IF(Tabel_RIE[[#This Row],[W1]]&gt;0,VLOOKUP(Tabel_RIE[[#This Row],[W1]],Tabel_FK_W[],2,FALSE),"")</f>
        <v>6</v>
      </c>
      <c r="Q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0" s="122">
        <f>IF(OR(Tabel_RIE[[#This Row],[E12]]="",Tabel_RIE[[#This Row],[B12]]="",Tabel_RIE[[#This Row],[W12]]=""),"",Tabel_RIE[[#This Row],[E12]]*Tabel_RIE[[#This Row],[B12]]*Tabel_RIE[[#This Row],[W12]])</f>
        <v>252</v>
      </c>
      <c r="S20" s="124" t="str">
        <f>IF(AND(Tabel_RIE[[#This Row],[E12]]="",Tabel_RIE[[#This Row],[R12]]=""),"",IF(AND(OR(Tabel_RIE[[#This Row],[E12]]="",Tabel_RIE[[#This Row],[E12]]&lt;15),OR(Tabel_RIE[[#This Row],[R12]]="",Tabel_RIE[[#This Row],[R12]]&lt;70)),"n.v.t.",IF(OR(Tabel_RIE[[#This Row],[E12]]&gt;=15,Tabel_RIE[[#This Row],[R12]]&gt;=70),"√","fout")))</f>
        <v>√</v>
      </c>
      <c r="T20" s="125" t="s">
        <v>94</v>
      </c>
      <c r="U20" s="151" t="s">
        <v>369</v>
      </c>
      <c r="V20" s="126"/>
      <c r="W20" s="127"/>
      <c r="X20" s="128" t="str">
        <f t="shared" si="0"/>
        <v>Bronaanpak:
Collectieve maatregelen:
Individuele maatregelen:
PBM's:</v>
      </c>
      <c r="Y20" s="119"/>
      <c r="Z20" s="129"/>
      <c r="AA20" s="125"/>
      <c r="AB20" s="122" t="str">
        <f>IF(Tabel_RIE[[#This Row],[E2]]&gt;0,VLOOKUP(Tabel_RIE[[#This Row],[E2]],Tabel_FK_E[],2,FALSE),"")</f>
        <v/>
      </c>
      <c r="AC20" s="125"/>
      <c r="AD20" s="122" t="str">
        <f>IF(Tabel_RIE[[#This Row],[B2]]&gt;0,VLOOKUP(Tabel_RIE[[#This Row],[B2]],Tabel_FK_B[],2,FALSE),"")</f>
        <v/>
      </c>
      <c r="AE20" s="125"/>
      <c r="AF20" s="122" t="str">
        <f>IF(Tabel_RIE[[#This Row],[W2]]&gt;0,VLOOKUP(Tabel_RIE[[#This Row],[W2]],Tabel_FK_W[],2,FALSE),"")</f>
        <v/>
      </c>
      <c r="AG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 s="122"/>
      <c r="AI20" s="119"/>
      <c r="AJ20" s="127"/>
      <c r="AK2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30" t="str">
        <f>IF(AND(Tabel_RIE[[#This Row],[R12]]&gt;=70,Tabel_RIE[[#This Row],[R22]]&lt;70),"Ja","Nee")</f>
        <v>Ja</v>
      </c>
      <c r="AM20" s="130">
        <f>IF(Tabel_RIE[[#This Row],[R22]]&lt;&gt;"",Tabel_RIE[[#This Row],[R22]],Tabel_RIE[[#This Row],[R12]])</f>
        <v>252</v>
      </c>
    </row>
    <row r="21" spans="1:112" ht="42" customHeight="1" x14ac:dyDescent="0.2">
      <c r="B21" s="118">
        <v>15</v>
      </c>
      <c r="C21" s="58" t="s">
        <v>352</v>
      </c>
      <c r="D21" s="119" t="s">
        <v>191</v>
      </c>
      <c r="E21" s="119" t="s">
        <v>192</v>
      </c>
      <c r="F21" s="119" t="s">
        <v>115</v>
      </c>
      <c r="G21" s="58" t="s">
        <v>193</v>
      </c>
      <c r="H21" s="119" t="s">
        <v>194</v>
      </c>
      <c r="I21" s="119" t="s">
        <v>195</v>
      </c>
      <c r="J21" s="119" t="s">
        <v>101</v>
      </c>
      <c r="K21" s="120" t="s">
        <v>114</v>
      </c>
      <c r="L21" s="121">
        <f>IF(Tabel_RIE[[#This Row],[E1]]&gt;0,VLOOKUP(Tabel_RIE[[#This Row],[E1]],Tabel_FK_E[],2,FALSE),"")</f>
        <v>3</v>
      </c>
      <c r="M21" s="120" t="s">
        <v>92</v>
      </c>
      <c r="N21" s="122">
        <f>IF(Tabel_RIE[[#This Row],[B1]]&gt;0,VLOOKUP(Tabel_RIE[[#This Row],[B1]],Tabel_FK_B[],2,FALSE),"")</f>
        <v>6</v>
      </c>
      <c r="O21" s="120" t="s">
        <v>93</v>
      </c>
      <c r="P21" s="122">
        <f>IF(Tabel_RIE[[#This Row],[W1]]&gt;0,VLOOKUP(Tabel_RIE[[#This Row],[W1]],Tabel_FK_W[],2,FALSE),"")</f>
        <v>6</v>
      </c>
      <c r="Q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1" s="122">
        <f>IF(OR(Tabel_RIE[[#This Row],[E12]]="",Tabel_RIE[[#This Row],[B12]]="",Tabel_RIE[[#This Row],[W12]]=""),"",Tabel_RIE[[#This Row],[E12]]*Tabel_RIE[[#This Row],[B12]]*Tabel_RIE[[#This Row],[W12]])</f>
        <v>108</v>
      </c>
      <c r="S21" s="124" t="str">
        <f>IF(AND(Tabel_RIE[[#This Row],[E12]]="",Tabel_RIE[[#This Row],[R12]]=""),"",IF(AND(OR(Tabel_RIE[[#This Row],[E12]]="",Tabel_RIE[[#This Row],[E12]]&lt;15),OR(Tabel_RIE[[#This Row],[R12]]="",Tabel_RIE[[#This Row],[R12]]&lt;70)),"n.v.t.",IF(OR(Tabel_RIE[[#This Row],[E12]]&gt;=15,Tabel_RIE[[#This Row],[R12]]&gt;=70),"√","fout")))</f>
        <v>√</v>
      </c>
      <c r="T21" s="125" t="s">
        <v>94</v>
      </c>
      <c r="U21" s="119" t="s">
        <v>196</v>
      </c>
      <c r="V21" s="126"/>
      <c r="W21" s="127"/>
      <c r="X21" s="128" t="str">
        <f t="shared" si="0"/>
        <v>Bronaanpak:
Collectieve maatregelen:
Individuele maatregelen:
PBM's:</v>
      </c>
      <c r="Y21" s="119"/>
      <c r="Z21" s="129"/>
      <c r="AA21" s="125"/>
      <c r="AB21" s="122" t="str">
        <f>IF(Tabel_RIE[[#This Row],[E2]]&gt;0,VLOOKUP(Tabel_RIE[[#This Row],[E2]],Tabel_FK_E[],2,FALSE),"")</f>
        <v/>
      </c>
      <c r="AC21" s="125"/>
      <c r="AD21" s="122" t="str">
        <f>IF(Tabel_RIE[[#This Row],[B2]]&gt;0,VLOOKUP(Tabel_RIE[[#This Row],[B2]],Tabel_FK_B[],2,FALSE),"")</f>
        <v/>
      </c>
      <c r="AE21" s="125"/>
      <c r="AF21" s="122" t="str">
        <f>IF(Tabel_RIE[[#This Row],[W2]]&gt;0,VLOOKUP(Tabel_RIE[[#This Row],[W2]],Tabel_FK_W[],2,FALSE),"")</f>
        <v/>
      </c>
      <c r="AG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 s="122"/>
      <c r="AI21" s="119"/>
      <c r="AJ21" s="127"/>
      <c r="AK2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30" t="str">
        <f>IF(AND(Tabel_RIE[[#This Row],[R12]]&gt;=70,Tabel_RIE[[#This Row],[R22]]&lt;70),"Ja","Nee")</f>
        <v>Ja</v>
      </c>
      <c r="AM21" s="130">
        <f>IF(Tabel_RIE[[#This Row],[R22]]&lt;&gt;"",Tabel_RIE[[#This Row],[R22]],Tabel_RIE[[#This Row],[R12]])</f>
        <v>108</v>
      </c>
    </row>
    <row r="22" spans="1:112" ht="68.400000000000006" x14ac:dyDescent="0.2">
      <c r="B22" s="118">
        <v>16</v>
      </c>
      <c r="C22" s="58" t="s">
        <v>352</v>
      </c>
      <c r="D22" s="119" t="s">
        <v>161</v>
      </c>
      <c r="E22" s="58" t="s">
        <v>162</v>
      </c>
      <c r="F22" s="119" t="s">
        <v>87</v>
      </c>
      <c r="G22" s="58" t="s">
        <v>370</v>
      </c>
      <c r="H22" s="58" t="s">
        <v>163</v>
      </c>
      <c r="I22" s="58" t="s">
        <v>164</v>
      </c>
      <c r="J22" s="58" t="s">
        <v>165</v>
      </c>
      <c r="K22" s="120" t="s">
        <v>108</v>
      </c>
      <c r="L22" s="121">
        <f>IF(Tabel_RIE[[#This Row],[E1]]&gt;0,VLOOKUP(Tabel_RIE[[#This Row],[E1]],Tabel_FK_E[],2,FALSE),"")</f>
        <v>7</v>
      </c>
      <c r="M22" s="120" t="s">
        <v>92</v>
      </c>
      <c r="N22" s="122">
        <f>IF(Tabel_RIE[[#This Row],[B1]]&gt;0,VLOOKUP(Tabel_RIE[[#This Row],[B1]],Tabel_FK_B[],2,FALSE),"")</f>
        <v>6</v>
      </c>
      <c r="O22" s="120" t="s">
        <v>109</v>
      </c>
      <c r="P22" s="122">
        <f>IF(Tabel_RIE[[#This Row],[W1]]&gt;0,VLOOKUP(Tabel_RIE[[#This Row],[W1]],Tabel_FK_W[],2,FALSE),"")</f>
        <v>3</v>
      </c>
      <c r="Q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22">
        <f>IF(OR(Tabel_RIE[[#This Row],[E12]]="",Tabel_RIE[[#This Row],[B12]]="",Tabel_RIE[[#This Row],[W12]]=""),"",Tabel_RIE[[#This Row],[E12]]*Tabel_RIE[[#This Row],[B12]]*Tabel_RIE[[#This Row],[W12]])</f>
        <v>126</v>
      </c>
      <c r="S22" s="124" t="str">
        <f>IF(AND(Tabel_RIE[[#This Row],[E12]]="",Tabel_RIE[[#This Row],[R12]]=""),"",IF(AND(OR(Tabel_RIE[[#This Row],[E12]]="",Tabel_RIE[[#This Row],[E12]]&lt;15),OR(Tabel_RIE[[#This Row],[R12]]="",Tabel_RIE[[#This Row],[R12]]&lt;70)),"n.v.t.",IF(OR(Tabel_RIE[[#This Row],[E12]]&gt;=15,Tabel_RIE[[#This Row],[R12]]&gt;=70),"√","fout")))</f>
        <v>√</v>
      </c>
      <c r="T22" s="125" t="s">
        <v>94</v>
      </c>
      <c r="U22" s="151" t="s">
        <v>371</v>
      </c>
      <c r="V22" s="126"/>
      <c r="W22" s="127"/>
      <c r="X22" s="128" t="str">
        <f t="shared" si="0"/>
        <v>Bronaanpak:
Collectieve maatregelen:
Individuele maatregelen:
PBM's:</v>
      </c>
      <c r="Y22" s="119"/>
      <c r="Z22" s="129"/>
      <c r="AA22" s="125"/>
      <c r="AB22" s="122" t="str">
        <f>IF(Tabel_RIE[[#This Row],[E2]]&gt;0,VLOOKUP(Tabel_RIE[[#This Row],[E2]],Tabel_FK_E[],2,FALSE),"")</f>
        <v/>
      </c>
      <c r="AC22" s="125"/>
      <c r="AD22" s="122" t="str">
        <f>IF(Tabel_RIE[[#This Row],[B2]]&gt;0,VLOOKUP(Tabel_RIE[[#This Row],[B2]],Tabel_FK_B[],2,FALSE),"")</f>
        <v/>
      </c>
      <c r="AE22" s="125"/>
      <c r="AF22" s="122" t="str">
        <f>IF(Tabel_RIE[[#This Row],[W2]]&gt;0,VLOOKUP(Tabel_RIE[[#This Row],[W2]],Tabel_FK_W[],2,FALSE),"")</f>
        <v/>
      </c>
      <c r="AG2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 s="122"/>
      <c r="AI22" s="119"/>
      <c r="AJ22" s="127"/>
      <c r="AK2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30" t="str">
        <f>IF(AND(Tabel_RIE[[#This Row],[R12]]&gt;=70,Tabel_RIE[[#This Row],[R22]]&lt;70),"Ja","Nee")</f>
        <v>Ja</v>
      </c>
      <c r="AM22" s="130">
        <f>IF(Tabel_RIE[[#This Row],[R22]]&lt;&gt;"",Tabel_RIE[[#This Row],[R22]],Tabel_RIE[[#This Row],[R12]])</f>
        <v>126</v>
      </c>
    </row>
    <row r="23" spans="1:112" ht="136.80000000000001" x14ac:dyDescent="0.2">
      <c r="B23" s="118">
        <v>17</v>
      </c>
      <c r="C23" s="58" t="s">
        <v>352</v>
      </c>
      <c r="D23" s="58" t="s">
        <v>120</v>
      </c>
      <c r="E23" s="58" t="s">
        <v>121</v>
      </c>
      <c r="F23" s="58" t="s">
        <v>105</v>
      </c>
      <c r="G23" s="63" t="s">
        <v>122</v>
      </c>
      <c r="H23" s="63" t="s">
        <v>123</v>
      </c>
      <c r="I23" s="58" t="s">
        <v>388</v>
      </c>
      <c r="J23" s="63" t="s">
        <v>124</v>
      </c>
      <c r="K23" s="59" t="s">
        <v>114</v>
      </c>
      <c r="L23" s="85">
        <f>IF(Tabel_RIE[[#This Row],[E1]]&gt;0,VLOOKUP(Tabel_RIE[[#This Row],[E1]],Tabel_FK_E[],2,FALSE),"")</f>
        <v>3</v>
      </c>
      <c r="M23" s="59" t="s">
        <v>92</v>
      </c>
      <c r="N23" s="87">
        <f>IF(Tabel_RIE[[#This Row],[B1]]&gt;0,VLOOKUP(Tabel_RIE[[#This Row],[B1]],Tabel_FK_B[],2,FALSE),"")</f>
        <v>6</v>
      </c>
      <c r="O23" s="59" t="s">
        <v>109</v>
      </c>
      <c r="P23" s="87">
        <f>IF(Tabel_RIE[[#This Row],[W1]]&gt;0,VLOOKUP(Tabel_RIE[[#This Row],[W1]],Tabel_FK_W[],2,FALSE),"")</f>
        <v>3</v>
      </c>
      <c r="Q23"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3" s="87">
        <f>IF(OR(Tabel_RIE[[#This Row],[E12]]="",Tabel_RIE[[#This Row],[B12]]="",Tabel_RIE[[#This Row],[W12]]=""),"",Tabel_RIE[[#This Row],[E12]]*Tabel_RIE[[#This Row],[B12]]*Tabel_RIE[[#This Row],[W12]])</f>
        <v>54</v>
      </c>
      <c r="S23" s="69" t="str">
        <f>IF(AND(Tabel_RIE[[#This Row],[E12]]="",Tabel_RIE[[#This Row],[R12]]=""),"",IF(AND(OR(Tabel_RIE[[#This Row],[E12]]="",Tabel_RIE[[#This Row],[E12]]&lt;15),OR(Tabel_RIE[[#This Row],[R12]]="",Tabel_RIE[[#This Row],[R12]]&lt;70)),"n.v.t.",IF(OR(Tabel_RIE[[#This Row],[E12]]&gt;=15,Tabel_RIE[[#This Row],[R12]]&gt;=70),"√","fout")))</f>
        <v>n.v.t.</v>
      </c>
      <c r="T23" s="60" t="s">
        <v>94</v>
      </c>
      <c r="U23" s="151" t="s">
        <v>125</v>
      </c>
      <c r="V23" s="58"/>
      <c r="W23" s="61"/>
      <c r="X23" s="90" t="str">
        <f t="shared" si="0"/>
        <v>Bronaanpak:
Collectieve maatregelen:
Individuele maatregelen:
PBM's:</v>
      </c>
      <c r="Y23" s="58"/>
      <c r="Z23" s="58"/>
      <c r="AA23" s="59"/>
      <c r="AB23" s="85" t="str">
        <f>IF(Tabel_RIE[[#This Row],[E2]]&gt;0,VLOOKUP(Tabel_RIE[[#This Row],[E2]],Tabel_FK_E[],2,FALSE),"")</f>
        <v/>
      </c>
      <c r="AC23" s="59"/>
      <c r="AD23" s="87" t="str">
        <f>IF(Tabel_RIE[[#This Row],[B2]]&gt;0,VLOOKUP(Tabel_RIE[[#This Row],[B2]],Tabel_FK_B[],2,FALSE),"")</f>
        <v/>
      </c>
      <c r="AE23" s="59"/>
      <c r="AF23" s="87" t="str">
        <f>IF(Tabel_RIE[[#This Row],[W2]]&gt;0,VLOOKUP(Tabel_RIE[[#This Row],[W2]],Tabel_FK_W[],2,FALSE),"")</f>
        <v/>
      </c>
      <c r="AG2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 s="87" t="str">
        <f>IF(OR(Tabel_RIE[[#This Row],[E3]]="",Tabel_RIE[[#This Row],[B3]]="",Tabel_RIE[[#This Row],[W3]]=""),"",Tabel_RIE[[#This Row],[E3]]*Tabel_RIE[[#This Row],[B3]]*Tabel_RIE[[#This Row],[W3]])</f>
        <v/>
      </c>
      <c r="AI23" s="58"/>
      <c r="AJ23" s="62"/>
      <c r="AK2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9" t="str">
        <f>IF(AND(Tabel_RIE[[#This Row],[R12]]&gt;=70,Tabel_RIE[[#This Row],[R22]]&lt;70),"Ja","Nee")</f>
        <v>Nee</v>
      </c>
      <c r="AM23" s="9">
        <f>IF(Tabel_RIE[[#This Row],[R22]]&lt;&gt;"",Tabel_RIE[[#This Row],[R22]],Tabel_RIE[[#This Row],[R12]])</f>
        <v>54</v>
      </c>
    </row>
    <row r="24" spans="1:112" ht="94.5" customHeight="1" x14ac:dyDescent="0.2">
      <c r="B24" s="118">
        <v>18</v>
      </c>
      <c r="C24" s="58" t="s">
        <v>352</v>
      </c>
      <c r="D24" s="119" t="s">
        <v>187</v>
      </c>
      <c r="E24" s="119" t="s">
        <v>134</v>
      </c>
      <c r="F24" s="119" t="s">
        <v>87</v>
      </c>
      <c r="G24" s="58" t="s">
        <v>188</v>
      </c>
      <c r="H24" s="58" t="s">
        <v>372</v>
      </c>
      <c r="I24" s="58" t="s">
        <v>189</v>
      </c>
      <c r="J24" s="58" t="s">
        <v>101</v>
      </c>
      <c r="K24" s="120" t="s">
        <v>108</v>
      </c>
      <c r="L24" s="121">
        <f>IF(Tabel_RIE[[#This Row],[E1]]&gt;0,VLOOKUP(Tabel_RIE[[#This Row],[E1]],Tabel_FK_E[],2,FALSE),"")</f>
        <v>7</v>
      </c>
      <c r="M24" s="120" t="s">
        <v>92</v>
      </c>
      <c r="N24" s="122">
        <f>IF(Tabel_RIE[[#This Row],[B1]]&gt;0,VLOOKUP(Tabel_RIE[[#This Row],[B1]],Tabel_FK_B[],2,FALSE),"")</f>
        <v>6</v>
      </c>
      <c r="O24" s="120" t="s">
        <v>146</v>
      </c>
      <c r="P24" s="122">
        <f>IF(Tabel_RIE[[#This Row],[W1]]&gt;0,VLOOKUP(Tabel_RIE[[#This Row],[W1]],Tabel_FK_W[],2,FALSE),"")</f>
        <v>1</v>
      </c>
      <c r="Q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4" s="122">
        <f>IF(OR(Tabel_RIE[[#This Row],[E12]]="",Tabel_RIE[[#This Row],[B12]]="",Tabel_RIE[[#This Row],[W12]]=""),"",Tabel_RIE[[#This Row],[E12]]*Tabel_RIE[[#This Row],[B12]]*Tabel_RIE[[#This Row],[W12]])</f>
        <v>42</v>
      </c>
      <c r="S24" s="124" t="str">
        <f>IF(AND(Tabel_RIE[[#This Row],[E12]]="",Tabel_RIE[[#This Row],[R12]]=""),"",IF(AND(OR(Tabel_RIE[[#This Row],[E12]]="",Tabel_RIE[[#This Row],[E12]]&lt;15),OR(Tabel_RIE[[#This Row],[R12]]="",Tabel_RIE[[#This Row],[R12]]&lt;70)),"n.v.t.",IF(OR(Tabel_RIE[[#This Row],[E12]]&gt;=15,Tabel_RIE[[#This Row],[R12]]&gt;=70),"√","fout")))</f>
        <v>n.v.t.</v>
      </c>
      <c r="T24" s="125" t="s">
        <v>94</v>
      </c>
      <c r="U24" s="151" t="s">
        <v>190</v>
      </c>
      <c r="V24" s="126"/>
      <c r="W24" s="127"/>
      <c r="X24" s="128" t="str">
        <f t="shared" si="0"/>
        <v>Bronaanpak:
Collectieve maatregelen:
Individuele maatregelen:
PBM's:</v>
      </c>
      <c r="Y24" s="119"/>
      <c r="Z24" s="129"/>
      <c r="AA24" s="125"/>
      <c r="AB24" s="122" t="str">
        <f>IF(Tabel_RIE[[#This Row],[E2]]&gt;0,VLOOKUP(Tabel_RIE[[#This Row],[E2]],Tabel_FK_E[],2,FALSE),"")</f>
        <v/>
      </c>
      <c r="AC24" s="125"/>
      <c r="AD24" s="122" t="str">
        <f>IF(Tabel_RIE[[#This Row],[B2]]&gt;0,VLOOKUP(Tabel_RIE[[#This Row],[B2]],Tabel_FK_B[],2,FALSE),"")</f>
        <v/>
      </c>
      <c r="AE24" s="125"/>
      <c r="AF24" s="122" t="str">
        <f>IF(Tabel_RIE[[#This Row],[W2]]&gt;0,VLOOKUP(Tabel_RIE[[#This Row],[W2]],Tabel_FK_W[],2,FALSE),"")</f>
        <v/>
      </c>
      <c r="AG2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 s="122"/>
      <c r="AI24" s="119"/>
      <c r="AJ24" s="127"/>
      <c r="AK2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30" t="str">
        <f>IF(AND(Tabel_RIE[[#This Row],[R12]]&gt;=70,Tabel_RIE[[#This Row],[R22]]&lt;70),"Ja","Nee")</f>
        <v>Nee</v>
      </c>
      <c r="AM24" s="130">
        <f>IF(Tabel_RIE[[#This Row],[R22]]&lt;&gt;"",Tabel_RIE[[#This Row],[R22]],Tabel_RIE[[#This Row],[R12]])</f>
        <v>42</v>
      </c>
    </row>
    <row r="25" spans="1:112" s="153" customFormat="1" ht="79.8" x14ac:dyDescent="0.2">
      <c r="A25" s="1"/>
      <c r="B25" s="118">
        <v>19</v>
      </c>
      <c r="C25" s="58" t="s">
        <v>352</v>
      </c>
      <c r="D25" s="119" t="s">
        <v>167</v>
      </c>
      <c r="E25" s="58" t="s">
        <v>168</v>
      </c>
      <c r="F25" s="119" t="s">
        <v>169</v>
      </c>
      <c r="G25" s="58" t="s">
        <v>170</v>
      </c>
      <c r="H25" s="119" t="s">
        <v>171</v>
      </c>
      <c r="I25" s="119" t="s">
        <v>172</v>
      </c>
      <c r="J25" s="119" t="s">
        <v>90</v>
      </c>
      <c r="K25" s="120" t="s">
        <v>114</v>
      </c>
      <c r="L25" s="121">
        <f>IF(Tabel_RIE[[#This Row],[E1]]&gt;0,VLOOKUP(Tabel_RIE[[#This Row],[E1]],Tabel_FK_E[],2,FALSE),"")</f>
        <v>3</v>
      </c>
      <c r="M25" s="120" t="s">
        <v>173</v>
      </c>
      <c r="N25" s="122">
        <f>IF(Tabel_RIE[[#This Row],[B1]]&gt;0,VLOOKUP(Tabel_RIE[[#This Row],[B1]],Tabel_FK_B[],2,FALSE),"")</f>
        <v>2</v>
      </c>
      <c r="O25" s="120" t="s">
        <v>160</v>
      </c>
      <c r="P25" s="122">
        <f>IF(Tabel_RIE[[#This Row],[W1]]&gt;0,VLOOKUP(Tabel_RIE[[#This Row],[W1]],Tabel_FK_W[],2,FALSE),"")</f>
        <v>0.5</v>
      </c>
      <c r="Q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5" s="122">
        <f>IF(OR(Tabel_RIE[[#This Row],[E12]]="",Tabel_RIE[[#This Row],[B12]]="",Tabel_RIE[[#This Row],[W12]]=""),"",Tabel_RIE[[#This Row],[E12]]*Tabel_RIE[[#This Row],[B12]]*Tabel_RIE[[#This Row],[W12]])</f>
        <v>3</v>
      </c>
      <c r="S25" s="124" t="str">
        <f>IF(AND(Tabel_RIE[[#This Row],[E12]]="",Tabel_RIE[[#This Row],[R12]]=""),"",IF(AND(OR(Tabel_RIE[[#This Row],[E12]]="",Tabel_RIE[[#This Row],[E12]]&lt;15),OR(Tabel_RIE[[#This Row],[R12]]="",Tabel_RIE[[#This Row],[R12]]&lt;70)),"n.v.t.",IF(OR(Tabel_RIE[[#This Row],[E12]]&gt;=15,Tabel_RIE[[#This Row],[R12]]&gt;=70),"√","fout")))</f>
        <v>n.v.t.</v>
      </c>
      <c r="T25" s="125" t="s">
        <v>94</v>
      </c>
      <c r="U25" s="151" t="s">
        <v>174</v>
      </c>
      <c r="V25" s="126"/>
      <c r="W25" s="127"/>
      <c r="X25" s="128" t="str">
        <f t="shared" si="0"/>
        <v>Bronaanpak:
Collectieve maatregelen:
Individuele maatregelen:
PBM's:</v>
      </c>
      <c r="Y25" s="119"/>
      <c r="Z25" s="129"/>
      <c r="AA25" s="125"/>
      <c r="AB25" s="122" t="str">
        <f>IF(Tabel_RIE[[#This Row],[E2]]&gt;0,VLOOKUP(Tabel_RIE[[#This Row],[E2]],Tabel_FK_E[],2,FALSE),"")</f>
        <v/>
      </c>
      <c r="AC25" s="125"/>
      <c r="AD25" s="122" t="str">
        <f>IF(Tabel_RIE[[#This Row],[B2]]&gt;0,VLOOKUP(Tabel_RIE[[#This Row],[B2]],Tabel_FK_B[],2,FALSE),"")</f>
        <v/>
      </c>
      <c r="AE25" s="125"/>
      <c r="AF25" s="122" t="str">
        <f>IF(Tabel_RIE[[#This Row],[W2]]&gt;0,VLOOKUP(Tabel_RIE[[#This Row],[W2]],Tabel_FK_W[],2,FALSE),"")</f>
        <v/>
      </c>
      <c r="AG2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 s="122"/>
      <c r="AI25" s="119"/>
      <c r="AJ25" s="127"/>
      <c r="AK2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30" t="str">
        <f>IF(AND(Tabel_RIE[[#This Row],[R12]]&gt;=70,Tabel_RIE[[#This Row],[R22]]&lt;70),"Ja","Nee")</f>
        <v>Nee</v>
      </c>
      <c r="AM25" s="130">
        <f>IF(Tabel_RIE[[#This Row],[R22]]&lt;&gt;"",Tabel_RIE[[#This Row],[R22]],Tabel_RIE[[#This Row],[R12]])</f>
        <v>3</v>
      </c>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row>
    <row r="26" spans="1:112" ht="79.8" customHeight="1" x14ac:dyDescent="0.2">
      <c r="B26" s="118">
        <v>20</v>
      </c>
      <c r="C26" s="58" t="s">
        <v>352</v>
      </c>
      <c r="D26" s="119" t="s">
        <v>167</v>
      </c>
      <c r="E26" s="119" t="s">
        <v>175</v>
      </c>
      <c r="F26" s="119" t="s">
        <v>134</v>
      </c>
      <c r="G26" s="58" t="s">
        <v>176</v>
      </c>
      <c r="H26" s="119" t="s">
        <v>177</v>
      </c>
      <c r="I26" s="58" t="s">
        <v>389</v>
      </c>
      <c r="J26" s="58" t="s">
        <v>90</v>
      </c>
      <c r="K26" s="120" t="s">
        <v>108</v>
      </c>
      <c r="L26" s="121">
        <f>IF(Tabel_RIE[[#This Row],[E1]]&gt;0,VLOOKUP(Tabel_RIE[[#This Row],[E1]],Tabel_FK_E[],2,FALSE),"")</f>
        <v>7</v>
      </c>
      <c r="M26" s="120" t="s">
        <v>92</v>
      </c>
      <c r="N26" s="122">
        <f>IF(Tabel_RIE[[#This Row],[B1]]&gt;0,VLOOKUP(Tabel_RIE[[#This Row],[B1]],Tabel_FK_B[],2,FALSE),"")</f>
        <v>6</v>
      </c>
      <c r="O26" s="120" t="s">
        <v>109</v>
      </c>
      <c r="P26" s="122">
        <f>IF(Tabel_RIE[[#This Row],[W1]]&gt;0,VLOOKUP(Tabel_RIE[[#This Row],[W1]],Tabel_FK_W[],2,FALSE),"")</f>
        <v>3</v>
      </c>
      <c r="Q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22">
        <f>IF(OR(Tabel_RIE[[#This Row],[E12]]="",Tabel_RIE[[#This Row],[B12]]="",Tabel_RIE[[#This Row],[W12]]=""),"",Tabel_RIE[[#This Row],[E12]]*Tabel_RIE[[#This Row],[B12]]*Tabel_RIE[[#This Row],[W12]])</f>
        <v>126</v>
      </c>
      <c r="S26" s="124" t="str">
        <f>IF(AND(Tabel_RIE[[#This Row],[E12]]="",Tabel_RIE[[#This Row],[R12]]=""),"",IF(AND(OR(Tabel_RIE[[#This Row],[E12]]="",Tabel_RIE[[#This Row],[E12]]&lt;15),OR(Tabel_RIE[[#This Row],[R12]]="",Tabel_RIE[[#This Row],[R12]]&lt;70)),"n.v.t.",IF(OR(Tabel_RIE[[#This Row],[E12]]&gt;=15,Tabel_RIE[[#This Row],[R12]]&gt;=70),"√","fout")))</f>
        <v>√</v>
      </c>
      <c r="T26" s="125" t="s">
        <v>94</v>
      </c>
      <c r="U26" s="151" t="s">
        <v>387</v>
      </c>
      <c r="V26" s="126"/>
      <c r="W26" s="127"/>
      <c r="X26" s="128" t="str">
        <f t="shared" si="0"/>
        <v>Bronaanpak:
Collectieve maatregelen:
Individuele maatregelen:
PBM's:</v>
      </c>
      <c r="Y26" s="119"/>
      <c r="Z26" s="129"/>
      <c r="AA26" s="125"/>
      <c r="AB26" s="122" t="str">
        <f>IF(Tabel_RIE[[#This Row],[E2]]&gt;0,VLOOKUP(Tabel_RIE[[#This Row],[E2]],Tabel_FK_E[],2,FALSE),"")</f>
        <v/>
      </c>
      <c r="AC26" s="125"/>
      <c r="AD26" s="122" t="str">
        <f>IF(Tabel_RIE[[#This Row],[B2]]&gt;0,VLOOKUP(Tabel_RIE[[#This Row],[B2]],Tabel_FK_B[],2,FALSE),"")</f>
        <v/>
      </c>
      <c r="AE26" s="125"/>
      <c r="AF26" s="122" t="str">
        <f>IF(Tabel_RIE[[#This Row],[W2]]&gt;0,VLOOKUP(Tabel_RIE[[#This Row],[W2]],Tabel_FK_W[],2,FALSE),"")</f>
        <v/>
      </c>
      <c r="AG2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 s="122"/>
      <c r="AI26" s="119"/>
      <c r="AJ26" s="127"/>
      <c r="AK26" s="152"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52" t="str">
        <f>IF(AND(Tabel_RIE[[#This Row],[R12]]&gt;=70,Tabel_RIE[[#This Row],[R22]]&lt;70),"Ja","Nee")</f>
        <v>Ja</v>
      </c>
      <c r="AM26" s="152">
        <f>IF(Tabel_RIE[[#This Row],[R22]]&lt;&gt;"",Tabel_RIE[[#This Row],[R22]],Tabel_RIE[[#This Row],[R12]])</f>
        <v>126</v>
      </c>
    </row>
    <row r="27" spans="1:112" ht="79.8" x14ac:dyDescent="0.2">
      <c r="B27" s="118">
        <v>21</v>
      </c>
      <c r="C27" s="58" t="s">
        <v>352</v>
      </c>
      <c r="D27" s="58" t="s">
        <v>390</v>
      </c>
      <c r="E27" s="58" t="s">
        <v>104</v>
      </c>
      <c r="F27" s="58" t="s">
        <v>105</v>
      </c>
      <c r="G27" s="58" t="s">
        <v>88</v>
      </c>
      <c r="H27" s="58" t="s">
        <v>106</v>
      </c>
      <c r="I27" s="58" t="s">
        <v>107</v>
      </c>
      <c r="J27" s="58" t="s">
        <v>103</v>
      </c>
      <c r="K27" s="120" t="s">
        <v>108</v>
      </c>
      <c r="L27" s="121">
        <f>IF(Tabel_RIE[[#This Row],[E1]]&gt;0,VLOOKUP(Tabel_RIE[[#This Row],[E1]],Tabel_FK_E[],2,FALSE),"")</f>
        <v>7</v>
      </c>
      <c r="M27" s="120" t="s">
        <v>92</v>
      </c>
      <c r="N27" s="122">
        <f>IF(Tabel_RIE[[#This Row],[B1]]&gt;0,VLOOKUP(Tabel_RIE[[#This Row],[B1]],Tabel_FK_B[],2,FALSE),"")</f>
        <v>6</v>
      </c>
      <c r="O27" s="120" t="s">
        <v>93</v>
      </c>
      <c r="P27" s="122">
        <f>IF(Tabel_RIE[[#This Row],[W1]]&gt;0,VLOOKUP(Tabel_RIE[[#This Row],[W1]],Tabel_FK_W[],2,FALSE),"")</f>
        <v>6</v>
      </c>
      <c r="Q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7" s="122">
        <f>IF(OR(Tabel_RIE[[#This Row],[E12]]="",Tabel_RIE[[#This Row],[B12]]="",Tabel_RIE[[#This Row],[W12]]=""),"",Tabel_RIE[[#This Row],[E12]]*Tabel_RIE[[#This Row],[B12]]*Tabel_RIE[[#This Row],[W12]])</f>
        <v>252</v>
      </c>
      <c r="S27" s="124" t="str">
        <f>IF(AND(Tabel_RIE[[#This Row],[E12]]="",Tabel_RIE[[#This Row],[R12]]=""),"",IF(AND(OR(Tabel_RIE[[#This Row],[E12]]="",Tabel_RIE[[#This Row],[E12]]&lt;15),OR(Tabel_RIE[[#This Row],[R12]]="",Tabel_RIE[[#This Row],[R12]]&lt;70)),"n.v.t.",IF(OR(Tabel_RIE[[#This Row],[E12]]&gt;=15,Tabel_RIE[[#This Row],[R12]]&gt;=70),"√","fout")))</f>
        <v>√</v>
      </c>
      <c r="T27" s="125" t="s">
        <v>94</v>
      </c>
      <c r="U27" s="151" t="s">
        <v>373</v>
      </c>
      <c r="V27" s="126"/>
      <c r="W27" s="131"/>
      <c r="X27" s="128" t="str">
        <f t="shared" si="0"/>
        <v>Bronaanpak:
Collectieve maatregelen:
Individuele maatregelen:
PBM's:</v>
      </c>
      <c r="Y27" s="119"/>
      <c r="Z27" s="129"/>
      <c r="AA27" s="125"/>
      <c r="AB27" s="122" t="str">
        <f>IF(Tabel_RIE[[#This Row],[E2]]&gt;0,VLOOKUP(Tabel_RIE[[#This Row],[E2]],Tabel_FK_E[],2,FALSE),"")</f>
        <v/>
      </c>
      <c r="AC27" s="125"/>
      <c r="AD27" s="122" t="str">
        <f>IF(Tabel_RIE[[#This Row],[B2]]&gt;0,VLOOKUP(Tabel_RIE[[#This Row],[B2]],Tabel_FK_B[],2,FALSE),"")</f>
        <v/>
      </c>
      <c r="AE27" s="125"/>
      <c r="AF27" s="122" t="str">
        <f>IF(Tabel_RIE[[#This Row],[W2]]&gt;0,VLOOKUP(Tabel_RIE[[#This Row],[W2]],Tabel_FK_W[],2,FALSE),"")</f>
        <v/>
      </c>
      <c r="AG2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 s="122"/>
      <c r="AI27" s="119"/>
      <c r="AJ27" s="127"/>
      <c r="AK2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30" t="str">
        <f>IF(AND(Tabel_RIE[[#This Row],[R12]]&gt;=70,Tabel_RIE[[#This Row],[R22]]&lt;70),"Ja","Nee")</f>
        <v>Ja</v>
      </c>
      <c r="AM27" s="130">
        <f>IF(Tabel_RIE[[#This Row],[R22]]&lt;&gt;"",Tabel_RIE[[#This Row],[R22]],Tabel_RIE[[#This Row],[R12]])</f>
        <v>252</v>
      </c>
    </row>
    <row r="28" spans="1:112" ht="66.599999999999994" customHeight="1" x14ac:dyDescent="0.2">
      <c r="B28" s="118">
        <v>22</v>
      </c>
      <c r="C28" s="58" t="s">
        <v>375</v>
      </c>
      <c r="D28" s="58" t="s">
        <v>86</v>
      </c>
      <c r="E28" s="58" t="s">
        <v>115</v>
      </c>
      <c r="F28" s="58" t="s">
        <v>391</v>
      </c>
      <c r="G28" s="58" t="s">
        <v>392</v>
      </c>
      <c r="H28" s="58" t="s">
        <v>393</v>
      </c>
      <c r="I28" s="58" t="s">
        <v>394</v>
      </c>
      <c r="J28" s="58" t="s">
        <v>395</v>
      </c>
      <c r="K28" s="59" t="s">
        <v>118</v>
      </c>
      <c r="L28" s="85">
        <f>IF(Tabel_RIE[[#This Row],[E1]]&gt;0,VLOOKUP(Tabel_RIE[[#This Row],[E1]],Tabel_FK_E[],2,FALSE),"")</f>
        <v>1</v>
      </c>
      <c r="M28" s="59" t="s">
        <v>336</v>
      </c>
      <c r="N28" s="87">
        <f>IF(Tabel_RIE[[#This Row],[B1]]&gt;0,VLOOKUP(Tabel_RIE[[#This Row],[B1]],Tabel_FK_B[],2,FALSE),"")</f>
        <v>1</v>
      </c>
      <c r="O28" s="59" t="s">
        <v>109</v>
      </c>
      <c r="P28" s="87">
        <f>IF(Tabel_RIE[[#This Row],[W1]]&gt;0,VLOOKUP(Tabel_RIE[[#This Row],[W1]],Tabel_FK_W[],2,FALSE),"")</f>
        <v>3</v>
      </c>
      <c r="Q28" s="15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8" s="87">
        <f>IF(OR(Tabel_RIE[[#This Row],[E12]]="",Tabel_RIE[[#This Row],[B12]]="",Tabel_RIE[[#This Row],[W12]]=""),"",Tabel_RIE[[#This Row],[E12]]*Tabel_RIE[[#This Row],[B12]]*Tabel_RIE[[#This Row],[W12]])</f>
        <v>3</v>
      </c>
      <c r="S28" s="69" t="str">
        <f>IF(AND(Tabel_RIE[[#This Row],[E12]]="",Tabel_RIE[[#This Row],[R12]]=""),"",IF(AND(OR(Tabel_RIE[[#This Row],[E12]]="",Tabel_RIE[[#This Row],[E12]]&lt;15),OR(Tabel_RIE[[#This Row],[R12]]="",Tabel_RIE[[#This Row],[R12]]&lt;70)),"n.v.t.",IF(OR(Tabel_RIE[[#This Row],[E12]]&gt;=15,Tabel_RIE[[#This Row],[R12]]&gt;=70),"√","fout")))</f>
        <v>n.v.t.</v>
      </c>
      <c r="T28" s="60" t="s">
        <v>94</v>
      </c>
      <c r="U28" s="58" t="s">
        <v>396</v>
      </c>
      <c r="V28" s="155"/>
      <c r="W28" s="61"/>
      <c r="X28" s="90" t="str">
        <f>$X$1</f>
        <v>Bronaanpak:
Collectieve maatregelen:
Individuele maatregelen:
PBM's:</v>
      </c>
      <c r="Y28" s="58"/>
      <c r="Z28" s="64"/>
      <c r="AA28" s="60"/>
      <c r="AB28" s="87" t="str">
        <f>IF(Tabel_RIE[[#This Row],[E2]]&gt;0,VLOOKUP(Tabel_RIE[[#This Row],[E2]],Tabel_FK_E[],2,FALSE),"")</f>
        <v/>
      </c>
      <c r="AC28" s="60"/>
      <c r="AD28" s="87" t="str">
        <f>IF(Tabel_RIE[[#This Row],[B2]]&gt;0,VLOOKUP(Tabel_RIE[[#This Row],[B2]],Tabel_FK_B[],2,FALSE),"")</f>
        <v/>
      </c>
      <c r="AE28" s="60"/>
      <c r="AF28" s="87" t="str">
        <f>IF(Tabel_RIE[[#This Row],[W2]]&gt;0,VLOOKUP(Tabel_RIE[[#This Row],[W2]],Tabel_FK_W[],2,FALSE),"")</f>
        <v/>
      </c>
      <c r="AG28"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 s="87"/>
      <c r="AI28" s="58"/>
      <c r="AJ28" s="62"/>
      <c r="AK28"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9" t="str">
        <f>IF(AND(Tabel_RIE[[#This Row],[R12]]&gt;=70,Tabel_RIE[[#This Row],[R22]]&lt;70),"Ja","Nee")</f>
        <v>Nee</v>
      </c>
      <c r="AM28" s="9">
        <f>IF(Tabel_RIE[[#This Row],[R22]]&lt;&gt;"",Tabel_RIE[[#This Row],[R22]],Tabel_RIE[[#This Row],[R12]])</f>
        <v>3</v>
      </c>
    </row>
    <row r="29" spans="1:112" ht="66.599999999999994" customHeight="1" x14ac:dyDescent="0.2">
      <c r="B29" s="118">
        <v>23</v>
      </c>
      <c r="C29" s="58" t="s">
        <v>376</v>
      </c>
      <c r="D29" s="119" t="s">
        <v>187</v>
      </c>
      <c r="E29" s="119" t="s">
        <v>377</v>
      </c>
      <c r="F29" s="119" t="s">
        <v>378</v>
      </c>
      <c r="G29" s="58" t="s">
        <v>379</v>
      </c>
      <c r="H29" s="119" t="s">
        <v>380</v>
      </c>
      <c r="I29" s="58" t="s">
        <v>381</v>
      </c>
      <c r="J29" s="119" t="s">
        <v>101</v>
      </c>
      <c r="K29" s="59" t="s">
        <v>118</v>
      </c>
      <c r="L29" s="85">
        <f>IF(Tabel_RIE[[#This Row],[E1]]&gt;0,VLOOKUP(Tabel_RIE[[#This Row],[E1]],Tabel_FK_E[],2,FALSE),"")</f>
        <v>1</v>
      </c>
      <c r="M29" s="59" t="s">
        <v>335</v>
      </c>
      <c r="N29" s="87">
        <f>IF(Tabel_RIE[[#This Row],[B1]]&gt;0,VLOOKUP(Tabel_RIE[[#This Row],[B1]],Tabel_FK_B[],2,FALSE),"")</f>
        <v>0.5</v>
      </c>
      <c r="O29" s="59" t="s">
        <v>146</v>
      </c>
      <c r="P29" s="87">
        <f>IF(Tabel_RIE[[#This Row],[W1]]&gt;0,VLOOKUP(Tabel_RIE[[#This Row],[W1]],Tabel_FK_W[],2,FALSE),"")</f>
        <v>1</v>
      </c>
      <c r="Q29" s="15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9" s="87">
        <f>IF(OR(Tabel_RIE[[#This Row],[E12]]="",Tabel_RIE[[#This Row],[B12]]="",Tabel_RIE[[#This Row],[W12]]=""),"",Tabel_RIE[[#This Row],[E12]]*Tabel_RIE[[#This Row],[B12]]*Tabel_RIE[[#This Row],[W12]])</f>
        <v>0.5</v>
      </c>
      <c r="S29" s="69" t="str">
        <f>IF(AND(Tabel_RIE[[#This Row],[E12]]="",Tabel_RIE[[#This Row],[R12]]=""),"",IF(AND(OR(Tabel_RIE[[#This Row],[E12]]="",Tabel_RIE[[#This Row],[E12]]&lt;15),OR(Tabel_RIE[[#This Row],[R12]]="",Tabel_RIE[[#This Row],[R12]]&lt;70)),"n.v.t.",IF(OR(Tabel_RIE[[#This Row],[E12]]&gt;=15,Tabel_RIE[[#This Row],[R12]]&gt;=70),"√","fout")))</f>
        <v>n.v.t.</v>
      </c>
      <c r="T29" s="125" t="s">
        <v>94</v>
      </c>
      <c r="U29" s="58" t="s">
        <v>382</v>
      </c>
      <c r="V29" s="155"/>
      <c r="W29" s="61"/>
      <c r="X29" s="90" t="str">
        <f>$X$1</f>
        <v>Bronaanpak:
Collectieve maatregelen:
Individuele maatregelen:
PBM's:</v>
      </c>
      <c r="Y29" s="58"/>
      <c r="Z29" s="64"/>
      <c r="AA29" s="60"/>
      <c r="AB29" s="87" t="str">
        <f>IF(Tabel_RIE[[#This Row],[E2]]&gt;0,VLOOKUP(Tabel_RIE[[#This Row],[E2]],Tabel_FK_E[],2,FALSE),"")</f>
        <v/>
      </c>
      <c r="AC29" s="60"/>
      <c r="AD29" s="87" t="str">
        <f>IF(Tabel_RIE[[#This Row],[B2]]&gt;0,VLOOKUP(Tabel_RIE[[#This Row],[B2]],Tabel_FK_B[],2,FALSE),"")</f>
        <v/>
      </c>
      <c r="AE29" s="60"/>
      <c r="AF29" s="87" t="str">
        <f>IF(Tabel_RIE[[#This Row],[W2]]&gt;0,VLOOKUP(Tabel_RIE[[#This Row],[W2]],Tabel_FK_W[],2,FALSE),"")</f>
        <v/>
      </c>
      <c r="AG29"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 s="87"/>
      <c r="AI29" s="58"/>
      <c r="AJ29" s="62"/>
      <c r="AK2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9" t="str">
        <f>IF(AND(Tabel_RIE[[#This Row],[R12]]&gt;=70,Tabel_RIE[[#This Row],[R22]]&lt;70),"Ja","Nee")</f>
        <v>Nee</v>
      </c>
      <c r="AM29" s="9">
        <f>IF(Tabel_RIE[[#This Row],[R22]]&lt;&gt;"",Tabel_RIE[[#This Row],[R22]],Tabel_RIE[[#This Row],[R12]])</f>
        <v>0.5</v>
      </c>
    </row>
    <row r="30" spans="1:112" ht="66.599999999999994" customHeight="1" x14ac:dyDescent="0.2">
      <c r="B30" s="118">
        <v>24</v>
      </c>
      <c r="C30" s="58" t="s">
        <v>376</v>
      </c>
      <c r="D30" s="58" t="s">
        <v>383</v>
      </c>
      <c r="E30" s="119" t="s">
        <v>115</v>
      </c>
      <c r="F30" s="119" t="s">
        <v>384</v>
      </c>
      <c r="G30" s="119" t="s">
        <v>385</v>
      </c>
      <c r="H30" s="119" t="s">
        <v>380</v>
      </c>
      <c r="I30" s="58" t="s">
        <v>386</v>
      </c>
      <c r="J30" s="119" t="s">
        <v>101</v>
      </c>
      <c r="K30" s="59" t="s">
        <v>118</v>
      </c>
      <c r="L30" s="85">
        <f>IF(Tabel_RIE[[#This Row],[E1]]&gt;0,VLOOKUP(Tabel_RIE[[#This Row],[E1]],Tabel_FK_E[],2,FALSE),"")</f>
        <v>1</v>
      </c>
      <c r="M30" s="59" t="s">
        <v>173</v>
      </c>
      <c r="N30" s="87">
        <f>IF(Tabel_RIE[[#This Row],[B1]]&gt;0,VLOOKUP(Tabel_RIE[[#This Row],[B1]],Tabel_FK_B[],2,FALSE),"")</f>
        <v>2</v>
      </c>
      <c r="O30" s="59" t="s">
        <v>109</v>
      </c>
      <c r="P30" s="87">
        <f>IF(Tabel_RIE[[#This Row],[W1]]&gt;0,VLOOKUP(Tabel_RIE[[#This Row],[W1]],Tabel_FK_W[],2,FALSE),"")</f>
        <v>3</v>
      </c>
      <c r="Q30" s="15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0" s="87">
        <f>IF(OR(Tabel_RIE[[#This Row],[E12]]="",Tabel_RIE[[#This Row],[B12]]="",Tabel_RIE[[#This Row],[W12]]=""),"",Tabel_RIE[[#This Row],[E12]]*Tabel_RIE[[#This Row],[B12]]*Tabel_RIE[[#This Row],[W12]])</f>
        <v>6</v>
      </c>
      <c r="S30" s="69" t="str">
        <f>IF(AND(Tabel_RIE[[#This Row],[E12]]="",Tabel_RIE[[#This Row],[R12]]=""),"",IF(AND(OR(Tabel_RIE[[#This Row],[E12]]="",Tabel_RIE[[#This Row],[E12]]&lt;15),OR(Tabel_RIE[[#This Row],[R12]]="",Tabel_RIE[[#This Row],[R12]]&lt;70)),"n.v.t.",IF(OR(Tabel_RIE[[#This Row],[E12]]&gt;=15,Tabel_RIE[[#This Row],[R12]]&gt;=70),"√","fout")))</f>
        <v>n.v.t.</v>
      </c>
      <c r="T30" s="125" t="s">
        <v>94</v>
      </c>
      <c r="U30" s="58" t="s">
        <v>382</v>
      </c>
      <c r="V30" s="155"/>
      <c r="W30" s="61"/>
      <c r="X30" s="90" t="str">
        <f>$X$1</f>
        <v>Bronaanpak:
Collectieve maatregelen:
Individuele maatregelen:
PBM's:</v>
      </c>
      <c r="Y30" s="58"/>
      <c r="Z30" s="64"/>
      <c r="AA30" s="60"/>
      <c r="AB30" s="87" t="str">
        <f>IF(Tabel_RIE[[#This Row],[E2]]&gt;0,VLOOKUP(Tabel_RIE[[#This Row],[E2]],Tabel_FK_E[],2,FALSE),"")</f>
        <v/>
      </c>
      <c r="AC30" s="60"/>
      <c r="AD30" s="87" t="str">
        <f>IF(Tabel_RIE[[#This Row],[B2]]&gt;0,VLOOKUP(Tabel_RIE[[#This Row],[B2]],Tabel_FK_B[],2,FALSE),"")</f>
        <v/>
      </c>
      <c r="AE30" s="60"/>
      <c r="AF30" s="87" t="str">
        <f>IF(Tabel_RIE[[#This Row],[W2]]&gt;0,VLOOKUP(Tabel_RIE[[#This Row],[W2]],Tabel_FK_W[],2,FALSE),"")</f>
        <v/>
      </c>
      <c r="AG30"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 s="87"/>
      <c r="AI30" s="58"/>
      <c r="AJ30" s="62"/>
      <c r="AK3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9" t="str">
        <f>IF(AND(Tabel_RIE[[#This Row],[R12]]&gt;=70,Tabel_RIE[[#This Row],[R22]]&lt;70),"Ja","Nee")</f>
        <v>Nee</v>
      </c>
      <c r="AM30" s="9">
        <f>IF(Tabel_RIE[[#This Row],[R22]]&lt;&gt;"",Tabel_RIE[[#This Row],[R22]],Tabel_RIE[[#This Row],[R12]])</f>
        <v>6</v>
      </c>
    </row>
    <row r="31" spans="1:112" ht="66.599999999999994" customHeight="1" x14ac:dyDescent="0.2">
      <c r="B31" s="118">
        <v>25</v>
      </c>
      <c r="C31" s="58" t="s">
        <v>375</v>
      </c>
      <c r="D31" s="156" t="s">
        <v>99</v>
      </c>
      <c r="E31" s="156" t="s">
        <v>397</v>
      </c>
      <c r="F31" s="156" t="s">
        <v>87</v>
      </c>
      <c r="G31" s="156" t="s">
        <v>398</v>
      </c>
      <c r="H31" s="156" t="s">
        <v>399</v>
      </c>
      <c r="I31" s="58" t="s">
        <v>400</v>
      </c>
      <c r="J31" s="58" t="s">
        <v>401</v>
      </c>
      <c r="K31" s="59" t="s">
        <v>108</v>
      </c>
      <c r="L31" s="85">
        <f>IF(Tabel_RIE[[#This Row],[E1]]&gt;0,VLOOKUP(Tabel_RIE[[#This Row],[E1]],Tabel_FK_E[],2,FALSE),"")</f>
        <v>7</v>
      </c>
      <c r="M31" s="59" t="s">
        <v>92</v>
      </c>
      <c r="N31" s="87">
        <f>IF(Tabel_RIE[[#This Row],[B1]]&gt;0,VLOOKUP(Tabel_RIE[[#This Row],[B1]],Tabel_FK_B[],2,FALSE),"")</f>
        <v>6</v>
      </c>
      <c r="O31" s="59" t="s">
        <v>146</v>
      </c>
      <c r="P31" s="87">
        <f>IF(Tabel_RIE[[#This Row],[W1]]&gt;0,VLOOKUP(Tabel_RIE[[#This Row],[W1]],Tabel_FK_W[],2,FALSE),"")</f>
        <v>1</v>
      </c>
      <c r="Q31" s="15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1" s="87">
        <f>IF(OR(Tabel_RIE[[#This Row],[E12]]="",Tabel_RIE[[#This Row],[B12]]="",Tabel_RIE[[#This Row],[W12]]=""),"",Tabel_RIE[[#This Row],[E12]]*Tabel_RIE[[#This Row],[B12]]*Tabel_RIE[[#This Row],[W12]])</f>
        <v>42</v>
      </c>
      <c r="S31" s="69" t="str">
        <f>IF(AND(Tabel_RIE[[#This Row],[E12]]="",Tabel_RIE[[#This Row],[R12]]=""),"",IF(AND(OR(Tabel_RIE[[#This Row],[E12]]="",Tabel_RIE[[#This Row],[E12]]&lt;15),OR(Tabel_RIE[[#This Row],[R12]]="",Tabel_RIE[[#This Row],[R12]]&lt;70)),"n.v.t.",IF(OR(Tabel_RIE[[#This Row],[E12]]&gt;=15,Tabel_RIE[[#This Row],[R12]]&gt;=70),"√","fout")))</f>
        <v>n.v.t.</v>
      </c>
      <c r="T31" s="60" t="s">
        <v>94</v>
      </c>
      <c r="U31" s="155" t="s">
        <v>402</v>
      </c>
      <c r="V31" s="155"/>
      <c r="W31" s="61"/>
      <c r="X31" s="90" t="str">
        <f>$X$1</f>
        <v>Bronaanpak:
Collectieve maatregelen:
Individuele maatregelen:
PBM's:</v>
      </c>
      <c r="Y31" s="58"/>
      <c r="Z31" s="64"/>
      <c r="AA31" s="60"/>
      <c r="AB31" s="87" t="str">
        <f>IF(Tabel_RIE[[#This Row],[E2]]&gt;0,VLOOKUP(Tabel_RIE[[#This Row],[E2]],Tabel_FK_E[],2,FALSE),"")</f>
        <v/>
      </c>
      <c r="AC31" s="60"/>
      <c r="AD31" s="87" t="str">
        <f>IF(Tabel_RIE[[#This Row],[B2]]&gt;0,VLOOKUP(Tabel_RIE[[#This Row],[B2]],Tabel_FK_B[],2,FALSE),"")</f>
        <v/>
      </c>
      <c r="AE31" s="60"/>
      <c r="AF31" s="87" t="str">
        <f>IF(Tabel_RIE[[#This Row],[W2]]&gt;0,VLOOKUP(Tabel_RIE[[#This Row],[W2]],Tabel_FK_W[],2,FALSE),"")</f>
        <v/>
      </c>
      <c r="AG31"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1" s="87"/>
      <c r="AI31" s="58"/>
      <c r="AJ31" s="62"/>
      <c r="AK3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31" s="9" t="str">
        <f>IF(AND(Tabel_RIE[[#This Row],[R12]]&gt;=70,Tabel_RIE[[#This Row],[R22]]&lt;70),"Ja","Nee")</f>
        <v>Nee</v>
      </c>
      <c r="AM31" s="9">
        <f>IF(Tabel_RIE[[#This Row],[R22]]&lt;&gt;"",Tabel_RIE[[#This Row],[R22]],Tabel_RIE[[#This Row],[R12]])</f>
        <v>42</v>
      </c>
    </row>
  </sheetData>
  <mergeCells count="35">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 ref="M4:N4"/>
    <mergeCell ref="O4:P4"/>
    <mergeCell ref="Q4:R4"/>
    <mergeCell ref="AA4:AB4"/>
    <mergeCell ref="K3:R3"/>
    <mergeCell ref="X3:Y4"/>
    <mergeCell ref="Z3:Z4"/>
    <mergeCell ref="AA3:AH3"/>
    <mergeCell ref="K4:L4"/>
    <mergeCell ref="AC4:AD4"/>
    <mergeCell ref="V3:V4"/>
    <mergeCell ref="Q1:Q2"/>
    <mergeCell ref="W3:W4"/>
    <mergeCell ref="AE4:AF4"/>
    <mergeCell ref="AG4:AH4"/>
    <mergeCell ref="X2:AJ2"/>
    <mergeCell ref="AI3:AI4"/>
    <mergeCell ref="AJ3:AJ4"/>
    <mergeCell ref="S1:S2"/>
  </mergeCells>
  <phoneticPr fontId="32" type="noConversion"/>
  <conditionalFormatting sqref="R7:R31">
    <cfRule type="containsBlanks" priority="2" stopIfTrue="1">
      <formula>LEN(TRIM(R7))=0</formula>
    </cfRule>
    <cfRule type="expression" dxfId="10" priority="3">
      <formula>R7&lt;20</formula>
    </cfRule>
    <cfRule type="expression" dxfId="9" priority="4">
      <formula>AND(R7&gt;=20,R7&lt;70)</formula>
    </cfRule>
    <cfRule type="expression" dxfId="8" priority="5">
      <formula>AND(R7&gt;=70,R7&lt;200)</formula>
    </cfRule>
    <cfRule type="expression" dxfId="7" priority="6">
      <formula>AND(R7&gt;=200,R7&lt;400)</formula>
    </cfRule>
    <cfRule type="expression" dxfId="6" priority="7">
      <formula>R7&gt;=400</formula>
    </cfRule>
  </conditionalFormatting>
  <conditionalFormatting sqref="S7:S31">
    <cfRule type="containsText" dxfId="5" priority="1" operator="containsText" text="√">
      <formula>NOT(ISERROR(SEARCH("√",S7)))</formula>
    </cfRule>
  </conditionalFormatting>
  <conditionalFormatting sqref="AH7:AH31">
    <cfRule type="containsBlanks" priority="243" stopIfTrue="1">
      <formula>LEN(TRIM(AH7))=0</formula>
    </cfRule>
    <cfRule type="expression" dxfId="4" priority="244">
      <formula>AH7&lt;20</formula>
    </cfRule>
    <cfRule type="expression" dxfId="3" priority="245">
      <formula>AND(AH7&gt;=20,AH7&lt;70)</formula>
    </cfRule>
    <cfRule type="expression" dxfId="2" priority="246">
      <formula>AND(AH7&gt;=70,AH7&lt;200)</formula>
    </cfRule>
    <cfRule type="expression" dxfId="1" priority="2546">
      <formula>AND(AH7&gt;=200,AH7&lt;400)</formula>
    </cfRule>
    <cfRule type="expression" dxfId="0" priority="2547">
      <formula>AH7&gt;400</formula>
    </cfRule>
  </conditionalFormatting>
  <dataValidations count="28">
    <dataValidation allowBlank="1" showInputMessage="1" showErrorMessage="1" promptTitle="Voorbeeld datum" prompt="3-9-2020" sqref="AJ5" xr:uid="{00000000-0002-0000-0200-000000000000}"/>
    <dataValidation allowBlank="1" showInputMessage="1" showErrorMessage="1" promptTitle="Voorbeeld veiligheidsdomein" prompt="1. Arbeidsveiligheid_x000a_2. Verkeersveiligheid_x000a_3. Sociale veiligheid_x000a_4. ..." sqref="D5" xr:uid="{00000000-0002-0000-0200-000001000000}"/>
    <dataValidation errorStyle="information" allowBlank="1" showInputMessage="1" showErrorMessage="1" promptTitle="Voorbeeld locatie / plek" prompt="1.  boven bordes A4 / hectometerpaal  xxx_x000a_2. aan Boord werkschepen en vloedlijn op strand / pieren van vluchthaven Neeltje Jans" sqref="F5" xr:uid="{00000000-0002-0000-0200-000002000000}"/>
    <dataValidation allowBlank="1" showInputMessage="1" showErrorMessage="1" promptTitle="Voorbeeld gevaar" prompt="1. Onafgeschermd bordes op een hoogte van 12 meter_x000a_2. Werken nabij water " sqref="G5" xr:uid="{00000000-0002-0000-0200-000003000000}"/>
    <dataValidation allowBlank="1" showInputMessage="1" showErrorMessage="1" promptTitle="Voorbeeld risico/beschrijving" prompt="1. Vallen van hoogte_x000a_2. Te water raken / gegrepen worden door golven" sqref="H5" xr:uid="{00000000-0002-0000-0200-000004000000}"/>
    <dataValidation allowBlank="1" showInputMessage="1" showErrorMessage="1" promptTitle="Voorbeeld bij mogelijke oorzaken" prompt="1. Geen afscherming aanwezig_x000a_2. Golfslag, glad scheepsdek, verrast door getijdewerking / stroomgebied" sqref="I5" xr:uid="{00000000-0002-0000-0200-000005000000}"/>
    <dataValidation allowBlank="1" showInputMessage="1" showErrorMessage="1" promptTitle="Voorbeeld bij mogelijke effecten" prompt="1. Een dode, accuut of op termijn_x000a_2. Onderkoeling, lichamelijk letsel, overlijden" sqref="J5" xr:uid="{00000000-0002-0000-0200-000006000000}"/>
    <dataValidation allowBlank="1" showInputMessage="1" showErrorMessage="1" promptTitle="Voorbeeld bron" prompt="1. IVD_x000a_2. Risicosessie 15 mrt 2019" sqref="C5" xr:uid="{00000000-0002-0000-0200-000007000000}"/>
    <dataValidation allowBlank="1" showInputMessage="1" showErrorMessage="1" promptTitle="Voorbeeld blootstelling" prompt="1: B = 1 (zelden, enkele maanden per jaar)_x000a_2: B = 6" sqref="M5:N5 AC5:AD5" xr:uid="{00000000-0002-0000-0200-000008000000}"/>
    <dataValidation allowBlank="1" showInputMessage="1" showErrorMessage="1" promptTitle="Voorbeeld Risicodossier" prompt="1. v_x000a_2. v" sqref="S5" xr:uid="{00000000-0002-0000-0200-000009000000}"/>
    <dataValidation allowBlank="1" showInputMessage="1" showErrorMessage="1" promptTitle="Voorbeeld allocatie" prompt="1. ON (=Opdrachtnemer)_x000a_2. ON" sqref="T5" xr:uid="{00000000-0002-0000-0200-00000A000000}"/>
    <dataValidation allowBlank="1" showInputMessage="1" showErrorMessage="1" promptTitle="Voorbeeld aandachtspunten" prompt="1. zie toelichting_x000a_2. Goed zeemanschap, aanvullende eisen in te zetten materieel / materiaal, PBM, incidentenprocedure" sqref="U5" xr:uid="{00000000-0002-0000-0200-00000B000000}"/>
    <dataValidation allowBlank="1" showInputMessage="1" showErrorMessage="1" promptTitle="Voorbeeld (invul)datum" prompt="3-9-2020" sqref="W5" xr:uid="{00000000-0002-0000-0200-00000C000000}"/>
    <dataValidation allowBlank="1" showInputMessage="1" showErrorMessage="1" promptTitle="Voorbeeld actiehouder" prompt="1. V&amp;G coordinator Uitvoering_x000a_2. " sqref="Z5" xr:uid="{00000000-0002-0000-0200-00000D000000}"/>
    <dataValidation allowBlank="1" showInputMessage="1" showErrorMessage="1" promptTitle="Voorbeeld restrisico" prompt="1. De lijn breekt, omdat die bijvoorbeeld niet voldoet_x000a_2. " sqref="AI5" xr:uid="{00000000-0002-0000-0200-00000E000000}"/>
    <dataValidation allowBlank="1" showInputMessage="1" showErrorMessage="1" promptTitle="Voorbeeld waarschijnlijkheid" prompt="1: W = 6 (zeer wel mogelijk)_x000a_2: W = 6 " sqref="O5:P5 AE5:AF5" xr:uid="{00000000-0002-0000-0200-00000F000000}"/>
    <dataValidation allowBlank="1" showInputMessage="1" showErrorMessage="1" promptTitle="Voorbeeld effect" prompt="1: E = 15_x000a_2: E = 7" sqref="K5 AA5" xr:uid="{00000000-0002-0000-0200-000010000000}"/>
    <dataValidation allowBlank="1" showInputMessage="1" showErrorMessage="1" promptTitle="Voorbeeld werkzaamheden" prompt="1. Plaatsen van verlichting_x000a_2. Aan boord begeven van een werkschip" sqref="E5" xr:uid="{00000000-0002-0000-0200-000011000000}"/>
    <dataValidation allowBlank="1" showInputMessage="1" showErrorMessage="1" promptTitle="Voorbeeld risico (groote)" prompt="1: R = 180 (oranje): risico substantieel. Maatregelen vereist._x000a_2: R =  300 (rood): risico hoog. Onmiddelijke maatregelen vereist." sqref="Q5:R5 AG5:AH5" xr:uid="{00000000-0002-0000-0200-000012000000}"/>
    <dataValidation allowBlank="1" showErrorMessage="1" sqref="K4:R4" xr:uid="{00000000-0002-0000-0200-000013000000}"/>
    <dataValidation type="list" allowBlank="1" showInputMessage="1" showErrorMessage="1" sqref="D7:D8" xr:uid="{00000000-0002-0000-0200-000014000000}">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xr:uid="{00000000-0002-0000-0200-000015000000}"/>
    <dataValidation allowBlank="1" showInputMessage="1" showErrorMessage="1" promptTitle="Voorbeeld aandachtspunten" prompt="1. nog niets gepland_x000a_2. Ingepland_x000a_3. In uitvoering_x000a_4. Afgerond" sqref="V5" xr:uid="{00000000-0002-0000-0200-000016000000}"/>
    <dataValidation type="list" allowBlank="1" showErrorMessage="1" sqref="K7:K31 AA7:AA31" xr:uid="{00000000-0002-0000-0200-000017000000}">
      <formula1>FK_E</formula1>
    </dataValidation>
    <dataValidation type="list" allowBlank="1" showInputMessage="1" showErrorMessage="1" sqref="M7:M31 AC7:AC31" xr:uid="{00000000-0002-0000-0200-000018000000}">
      <formula1>FK_B</formula1>
    </dataValidation>
    <dataValidation type="list" allowBlank="1" showInputMessage="1" showErrorMessage="1" sqref="O7:O31 AE7:AE31" xr:uid="{00000000-0002-0000-0200-000019000000}">
      <formula1>FK_W</formula1>
    </dataValidation>
    <dataValidation type="list" allowBlank="1" showInputMessage="1" showErrorMessage="1" sqref="V7:V31" xr:uid="{00000000-0002-0000-0200-00001A000000}">
      <formula1>"nog niets gepland,Ingepland,In uitvoering,Afgerond"</formula1>
    </dataValidation>
    <dataValidation type="list" allowBlank="1" showInputMessage="1" showErrorMessage="1" sqref="T7:T31" xr:uid="{00000000-0002-0000-0200-00001B000000}">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xr:uid="{00000000-0004-0000-0200-000000000000}"/>
    <hyperlink ref="F3" location="'Locatie_Specifieke plek'!A1" tooltip="In deze kolom geef je aan om welke werkzaamheden en welke locatie het gaat binnen het project. Daarnaast maak je voor die locatie specifiek op welke plek het risico geldt." display="'Locatie_Specifieke plek'!A1" xr:uid="{00000000-0004-0000-0200-000001000000}"/>
    <hyperlink ref="G3" location="Gevaar_Risico_Oorzaak_Effect!A1" tooltip="Vul in deze kolom welk gevaar aanwezig is. Klik hier voor meer informatie." display="Gevaar" xr:uid="{00000000-0004-0000-0200-000002000000}"/>
    <hyperlink ref="H3" location="Risico_Oorzaak_Effect!A1" tooltip="Vul in deze kolom het risico waaraan medewerkers blootgesteld worden. Klik hier voor meer informatie." display="Risico/beschrijving" xr:uid="{00000000-0004-0000-0200-000003000000}"/>
    <hyperlink ref="I3" location="Risico_Oorzaak_Effect!A1" tooltip="Vul in deze kolom de oorzaak in waardoor het risico zich voor kan doen. Klik hier voor meer informatie." display="Mogelijke oorzaken" xr:uid="{00000000-0004-0000-0200-000004000000}"/>
    <hyperlink ref="J3" location="Risico_Oorzaak_Effect!A1" tooltip="Vul in deze kolom wat realistisch gezien het effect is als het risico zich voordoet. Klik hier voor meer informatie." display="Mogelijke effecten" xr:uid="{00000000-0004-0000-0200-000005000000}"/>
    <hyperlink ref="T3" location="Allocatie!A1" tooltip="Vul in deze kolom of dit een Opdrachtgever (OG) of Opdrachtnemer (ON) risico is. Klik hier voor meer informatie." display="Allocatie" xr:uid="{00000000-0004-0000-0200-000006000000}"/>
    <hyperlink ref="C3" location="'Bron '!A1" tooltip="Vermeld in kolom “bron” waar het geïnventariseerde risico ter sprake is gekomen. Klik hier voor meer informatie." display="Bron" xr:uid="{00000000-0004-0000-0200-000007000000}"/>
    <hyperlink ref="S3" location="Risicodossier!A1" tooltip="De kolom “Opnemen in risicodossier” wordt automatisch ingevuld op basis van de uitkomst in kolom R. Klik hier voor meer informatie." display="Opnemen in risicodossier?" xr:uid="{00000000-0004-0000-0200-000008000000}"/>
    <hyperlink ref="E3" location="Werkzaamheden!A1" tooltip="Vul hier (indien van toepassing) het type werkzaamheden in. Klik op de cel voor meer informatie" display="Werkzaamheden" xr:uid="{00000000-0004-0000-0200-000009000000}"/>
    <hyperlink ref="K3:R3" location="'VS, Fine &amp; Kinney'!A1" tooltip="Vul hier de waarden in voor Effect, Blootstelling en Waarschijnlijkheid. Klik hier voor meer informatie." display="Fine &amp; Kinney" xr:uid="{00000000-0004-0000-0200-00000A000000}"/>
    <hyperlink ref="C5" location="vb_bron" tooltip="klik op deze cel om voorbeelden te zien" display="»voorbeeld«" xr:uid="{00000000-0004-0000-0200-00000B000000}"/>
    <hyperlink ref="D5" location="vb_veiligheidsdomein" tooltip="klik op deze cel om voorbeelden te zien" display="»voorbeeld«" xr:uid="{00000000-0004-0000-0200-00000C000000}"/>
    <hyperlink ref="E5" location="vb_werkzaamheden_activiteit" tooltip="klik op deze cel om voorbeelden te zien" display="»voorbeeld«" xr:uid="{00000000-0004-0000-0200-00000D000000}"/>
    <hyperlink ref="F5" location="vb_locatie_specifiek_plek" tooltip="klik op deze cel om voorbeelden te zien" display="»voorbeeld«" xr:uid="{00000000-0004-0000-0200-00000E000000}"/>
    <hyperlink ref="G5" location="vb_gevaar" tooltip="klik op deze cel om voorbeelden te zien" display="»voorbeeld«" xr:uid="{00000000-0004-0000-0200-00000F000000}"/>
    <hyperlink ref="H5" location="vb_risico_beschrijving" tooltip="klik op deze cel om voorbeelden te zien" display="»voorbeeld«" xr:uid="{00000000-0004-0000-0200-000010000000}"/>
    <hyperlink ref="I5" location="vb_mogelijke_oorzaken" tooltip="klik op deze cel om voorbeelden te zien" display="»voorbeeld«" xr:uid="{00000000-0004-0000-0200-000011000000}"/>
    <hyperlink ref="J5" location="vb_mogelijke_effecten" tooltip="klik op deze cel om voorbeelden te zien" display="»voorbeeld«" xr:uid="{00000000-0004-0000-0200-000012000000}"/>
    <hyperlink ref="K5" location="vb_e1" tooltip="klik op deze cel om voorbeelden te zien" display="»vb«" xr:uid="{00000000-0004-0000-0200-000013000000}"/>
    <hyperlink ref="M5" location="vb_b1" tooltip="klik op deze cel om voorbeelden te zien" display="»vb«" xr:uid="{00000000-0004-0000-0200-000014000000}"/>
    <hyperlink ref="O5" location="vb_w1" tooltip="klik op deze cel om voorbeelden te zien" display="»vb«" xr:uid="{00000000-0004-0000-0200-000015000000}"/>
    <hyperlink ref="Q5" location="vb_r12" tooltip="klik op deze cel om voorbeelden te zien" display="»vb«" xr:uid="{00000000-0004-0000-0200-000016000000}"/>
    <hyperlink ref="S5" location="vb_opnemen_in_risicodossier" tooltip="klik op deze cel om voorbeelden te zien" display="»voorbeeld«" xr:uid="{00000000-0004-0000-0200-000017000000}"/>
    <hyperlink ref="T5" location="vb_allocatie" tooltip="klik op deze cel om voorbeelden te zien" display="»voorbeeld«" xr:uid="{00000000-0004-0000-0200-000018000000}"/>
    <hyperlink ref="W5" location="vb_invuldatum" tooltip="klik op deze cel om voorbeelden te zien" display="»voorbeeld«" xr:uid="{00000000-0004-0000-0200-000019000000}"/>
    <hyperlink ref="X5:Y5" location="vb_maatregelen" tooltip="klik op deze cel om voorbeelden te zien" display="»voorbeeld«" xr:uid="{00000000-0004-0000-0200-00001A000000}"/>
    <hyperlink ref="AJ5" location="vb_datum" tooltip="klik op deze cel om voorbeelden te zien" display="»voorbeeld«" xr:uid="{00000000-0004-0000-0200-00001B000000}"/>
    <hyperlink ref="B5" location="vb_nr" tooltip="klik op de cellen in deze rij voor bijpassende voorbeelden" display="?" xr:uid="{00000000-0004-0000-0200-00001C000000}"/>
    <hyperlink ref="AA5" location="vb_e2" tooltip="klik op deze cel om voorbeelden te zien" display="»vb«" xr:uid="{00000000-0004-0000-0200-00001D000000}"/>
    <hyperlink ref="AC5" location="vb_b2" tooltip="klik op deze cel om voorbeelden te zien" display="»vb«" xr:uid="{00000000-0004-0000-0200-00001E000000}"/>
    <hyperlink ref="AE5" location="vb_w2" tooltip="klik op deze cel om voorbeelden te zien" display="»vb«" xr:uid="{00000000-0004-0000-0200-00001F000000}"/>
    <hyperlink ref="AI5" location="vb_restrisicos" tooltip="klik op deze cel om voorbeelden te zien" display="»voorbeeld«" xr:uid="{00000000-0004-0000-0200-000020000000}"/>
    <hyperlink ref="Z5" location="vb_actiehouder" tooltip="klik op deze cel om voorbeelden te zien" display="»voorbeeld«" xr:uid="{00000000-0004-0000-0200-000021000000}"/>
    <hyperlink ref="U5" location="vb_maatregelen_of_contracteis" tooltip="klik op deze cel om voorbeelden te zien" display="»voorbeeld«" xr:uid="{00000000-0004-0000-0200-000022000000}"/>
    <hyperlink ref="U3" location="Maatregelen!A1" tooltip="Klik hier voor meer informatie" display="Maatregelen en contracteis                                                             (alleen voor allocatie OG)" xr:uid="{00000000-0004-0000-0200-000023000000}"/>
    <hyperlink ref="AG5" location="vb_r12" tooltip="klik op deze cel om voorbeelden te zien" display="»vb«" xr:uid="{00000000-0004-0000-0200-000024000000}"/>
    <hyperlink ref="S3:S4" location="'SCB-toets'!A1" tooltip="De kolom “Risicodossier” wordt automatisch ingevuld op basis van de uitkomst in kolom R. Klik hier voor meer informatie." display="Risicodossier" xr:uid="{00000000-0004-0000-0200-000025000000}"/>
    <hyperlink ref="G3:G4" location="Gevaar_Risico_Oorzaak_Effect!A1" tooltip="Vul in deze kolom welk gevaar aanwezig is. Klik hier voor meer informatie." display="Gevaar" xr:uid="{00000000-0004-0000-0200-000026000000}"/>
    <hyperlink ref="H3:H4" location="Gevaar_Risico_Oorzaak_Effect!A1" tooltip="Vul in deze kolom het risico waaraan medewerkers blootgesteld worden. Beschrijf of het een objectrisico of samenlooprisico is. Klik hier voor meer informatie." display="Risico/beschrijving" xr:uid="{00000000-0004-0000-0200-000027000000}"/>
    <hyperlink ref="I3:I4" location="Gevaar_Risico_Oorzaak_Effect!A1" tooltip="Vul in deze kolom de oorzaak in waardoor het risico zich voor kan doen. Klik hier voor meer informatie." display="Mogelijke oorzaken" xr:uid="{00000000-0004-0000-0200-000028000000}"/>
    <hyperlink ref="J3:J4" location="Gevaar_Risico_Oorzaak_Effect!A1" tooltip="Vul in deze kolom wat realistisch gezien het effect is als het risico zich voordoet. Klik hier voor meer informatie." display="Mogelijke effecten" xr:uid="{00000000-0004-0000-0200-000029000000}"/>
    <hyperlink ref="V5" location="vb_status_allocatie_og" tooltip="klik op deze cel om voorbeelden te zien" display="»voorbeeld«" xr:uid="{00000000-0004-0000-0200-00002A000000}"/>
    <hyperlink ref="V3:V4" location="Status!A1" display="Status!A1" xr:uid="{00000000-0004-0000-0200-00002B000000}"/>
  </hyperlinks>
  <pageMargins left="0.70866141732283472" right="0.70866141732283472" top="0.74803149606299213" bottom="0.74803149606299213" header="0.31496062992125984" footer="0.31496062992125984"/>
  <pageSetup paperSize="9" scale="24"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C000000}">
          <x14:formula1>
            <xm:f>Veiligheidsdomein!$B$11:$B$22</xm:f>
          </x14:formula1>
          <xm:sqref>D23:D24 D9:D10 D26 D12:D15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pageSetUpPr fitToPage="1"/>
  </sheetPr>
  <dimension ref="B1:X63"/>
  <sheetViews>
    <sheetView showGridLines="0" showRowColHeaders="0" view="pageBreakPreview" zoomScaleNormal="100" zoomScaleSheetLayoutView="100" workbookViewId="0"/>
  </sheetViews>
  <sheetFormatPr defaultRowHeight="11.4" x14ac:dyDescent="0.2"/>
  <cols>
    <col min="1" max="1" width="2.59765625" customWidth="1"/>
    <col min="17" max="17" width="2.59765625" customWidth="1"/>
    <col min="21" max="21" width="9" customWidth="1"/>
    <col min="22" max="22" width="43.09765625" style="1" bestFit="1" customWidth="1"/>
    <col min="23" max="23" width="12" style="1" bestFit="1" customWidth="1"/>
    <col min="24" max="24" width="19.69921875" style="1" bestFit="1" customWidth="1"/>
  </cols>
  <sheetData>
    <row r="1" spans="2:24" ht="84.75" customHeight="1" x14ac:dyDescent="0.2">
      <c r="B1" s="157" t="s">
        <v>198</v>
      </c>
      <c r="C1" s="192"/>
      <c r="D1" s="192"/>
      <c r="E1" s="192"/>
      <c r="F1" s="192"/>
      <c r="G1" s="192"/>
      <c r="H1" s="192"/>
      <c r="I1" s="192"/>
      <c r="J1" s="192"/>
      <c r="K1" s="192"/>
      <c r="L1" s="192"/>
      <c r="M1" s="192"/>
      <c r="N1" s="192"/>
      <c r="O1" s="192"/>
      <c r="P1" s="192"/>
    </row>
    <row r="2" spans="2:24" x14ac:dyDescent="0.2">
      <c r="B2" s="1"/>
      <c r="C2" s="3"/>
      <c r="D2" s="9"/>
      <c r="E2" s="10"/>
    </row>
    <row r="3" spans="2:24" x14ac:dyDescent="0.2">
      <c r="V3" s="134"/>
      <c r="W3" s="134" t="s">
        <v>199</v>
      </c>
      <c r="X3" s="134" t="s">
        <v>200</v>
      </c>
    </row>
    <row r="4" spans="2:24" x14ac:dyDescent="0.2">
      <c r="V4" s="135" t="s">
        <v>201</v>
      </c>
      <c r="W4" s="136">
        <f>COUNTIF(Tabel_RIE[R12],"&gt;=400")</f>
        <v>1</v>
      </c>
      <c r="X4" s="136">
        <f>COUNTIF(Tabel_RIE[R-actueel],"&gt;=400")</f>
        <v>1</v>
      </c>
    </row>
    <row r="5" spans="2:24" x14ac:dyDescent="0.2">
      <c r="V5" s="135" t="s">
        <v>202</v>
      </c>
      <c r="W5" s="136">
        <f>COUNTIFS(Tabel_RIE[R12],"&gt;=200",Tabel_RIE[R12],"&lt;400")</f>
        <v>5</v>
      </c>
      <c r="X5" s="136">
        <f>COUNTIFS(Tabel_RIE[R-actueel],"&gt;=200",Tabel_RIE[R-actueel],"&lt;400")</f>
        <v>5</v>
      </c>
    </row>
    <row r="6" spans="2:24" x14ac:dyDescent="0.2">
      <c r="V6" s="135" t="s">
        <v>203</v>
      </c>
      <c r="W6" s="136">
        <f>COUNTIFS(Tabel_RIE[R12],"&gt;=70",Tabel_RIE[R12],"&lt;200")</f>
        <v>6</v>
      </c>
      <c r="X6" s="136">
        <f>COUNTIFS(Tabel_RIE[R-actueel],"&gt;=70",Tabel_RIE[R-actueel],"&lt;200")</f>
        <v>6</v>
      </c>
    </row>
    <row r="7" spans="2:24" x14ac:dyDescent="0.2">
      <c r="V7" s="135" t="s">
        <v>204</v>
      </c>
      <c r="W7" s="136">
        <f>COUNTIFS(Tabel_RIE[R12],"&gt;=20",Tabel_RIE[R12],"&lt;70")</f>
        <v>8</v>
      </c>
      <c r="X7" s="136">
        <f>COUNTIFS(Tabel_RIE[R-actueel],"&gt;=20",Tabel_RIE[R-actueel],"&lt;70")</f>
        <v>8</v>
      </c>
    </row>
    <row r="8" spans="2:24" x14ac:dyDescent="0.2">
      <c r="V8" s="135" t="s">
        <v>205</v>
      </c>
      <c r="W8" s="136">
        <f>COUNTIF(Tabel_RIE[R12],"&lt;20")</f>
        <v>5</v>
      </c>
      <c r="X8" s="136">
        <f>COUNTIF(Tabel_RIE[R-actueel],"&lt;20")</f>
        <v>5</v>
      </c>
    </row>
    <row r="34" spans="22:23" x14ac:dyDescent="0.2">
      <c r="V34" s="134"/>
      <c r="W34" s="137" t="s">
        <v>206</v>
      </c>
    </row>
    <row r="35" spans="22:23" x14ac:dyDescent="0.2">
      <c r="V35" s="138" t="s">
        <v>207</v>
      </c>
      <c r="W35" s="139">
        <f>COUNTIF(Tabel_RIE[R-volledig],"Ja")</f>
        <v>25</v>
      </c>
    </row>
    <row r="36" spans="22:23" x14ac:dyDescent="0.2">
      <c r="V36" s="138" t="s">
        <v>208</v>
      </c>
      <c r="W36" s="139">
        <f>COUNTIF(Tabel_RIE[R-volledig],"Nee")</f>
        <v>0</v>
      </c>
    </row>
    <row r="39" spans="22:23" x14ac:dyDescent="0.2">
      <c r="V39" s="134"/>
      <c r="W39" s="137" t="s">
        <v>206</v>
      </c>
    </row>
    <row r="40" spans="22:23" x14ac:dyDescent="0.2">
      <c r="V40" s="138" t="s">
        <v>209</v>
      </c>
      <c r="W40" s="139">
        <f>COUNTIF(Tabel_RIE[Reductie],"Ja")</f>
        <v>11</v>
      </c>
    </row>
    <row r="41" spans="22:23" x14ac:dyDescent="0.2">
      <c r="V41" s="138" t="s">
        <v>210</v>
      </c>
      <c r="W41" s="139">
        <f>COUNTIF(Tabel_RIE[Reductie],"Nee")</f>
        <v>14</v>
      </c>
    </row>
    <row r="48" spans="22:23" x14ac:dyDescent="0.2">
      <c r="V48" s="134"/>
      <c r="W48" s="137" t="s">
        <v>206</v>
      </c>
    </row>
    <row r="49" spans="22:23" x14ac:dyDescent="0.2">
      <c r="V49" s="138" t="s">
        <v>211</v>
      </c>
      <c r="W49" s="140" t="e">
        <f>COUNTIF(#REF!,V49)</f>
        <v>#REF!</v>
      </c>
    </row>
    <row r="50" spans="22:23" x14ac:dyDescent="0.2">
      <c r="V50" s="138" t="s">
        <v>212</v>
      </c>
      <c r="W50" s="140" t="e">
        <f>COUNTIF(#REF!,V50)</f>
        <v>#REF!</v>
      </c>
    </row>
    <row r="51" spans="22:23" x14ac:dyDescent="0.2">
      <c r="V51" s="138" t="s">
        <v>213</v>
      </c>
      <c r="W51" s="140" t="e">
        <f>COUNTIF(#REF!,V51)</f>
        <v>#REF!</v>
      </c>
    </row>
    <row r="52" spans="22:23" x14ac:dyDescent="0.2">
      <c r="V52" s="138" t="s">
        <v>214</v>
      </c>
      <c r="W52" s="140" t="e">
        <f>COUNTIF(#REF!,V52)</f>
        <v>#REF!</v>
      </c>
    </row>
    <row r="58" spans="22:23" x14ac:dyDescent="0.2">
      <c r="V58" s="134"/>
      <c r="W58" s="137" t="s">
        <v>206</v>
      </c>
    </row>
    <row r="59" spans="22:23" x14ac:dyDescent="0.2">
      <c r="V59" s="138" t="s">
        <v>118</v>
      </c>
      <c r="W59" s="140">
        <f>COUNTIF(Tabel_RIE[E1],V59)</f>
        <v>4</v>
      </c>
    </row>
    <row r="60" spans="22:23" x14ac:dyDescent="0.2">
      <c r="V60" s="138" t="s">
        <v>114</v>
      </c>
      <c r="W60" s="140">
        <f>COUNTIF(Tabel_RIE[E1],V60)</f>
        <v>9</v>
      </c>
    </row>
    <row r="61" spans="22:23" x14ac:dyDescent="0.2">
      <c r="V61" s="138" t="s">
        <v>108</v>
      </c>
      <c r="W61" s="140">
        <f>COUNTIF(Tabel_RIE[E1],V61)</f>
        <v>6</v>
      </c>
    </row>
    <row r="62" spans="22:23" x14ac:dyDescent="0.2">
      <c r="V62" s="138" t="s">
        <v>91</v>
      </c>
      <c r="W62" s="140">
        <f>COUNTIF(Tabel_RIE[E1],V62)</f>
        <v>6</v>
      </c>
    </row>
    <row r="63" spans="22:23" x14ac:dyDescent="0.2">
      <c r="V63" s="138" t="s">
        <v>215</v>
      </c>
      <c r="W63" s="140">
        <f>COUNTIF(Tabel_RIE[E1],V63)</f>
        <v>0</v>
      </c>
    </row>
  </sheetData>
  <mergeCells count="1">
    <mergeCell ref="B1:P1"/>
  </mergeCells>
  <pageMargins left="0.7" right="0.7" top="0.75" bottom="0.75" header="0.3" footer="0.3"/>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2" tint="0.59999389629810485"/>
    <pageSetUpPr fitToPage="1"/>
  </sheetPr>
  <dimension ref="B2:B1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216</v>
      </c>
    </row>
    <row r="5" spans="2:2" s="45" customFormat="1" ht="178.2" x14ac:dyDescent="0.3">
      <c r="B5" s="38" t="s">
        <v>217</v>
      </c>
    </row>
    <row r="6" spans="2:2" s="45" customFormat="1" ht="11.25" customHeight="1" x14ac:dyDescent="0.3">
      <c r="B6" s="38"/>
    </row>
    <row r="7" spans="2:2" s="45" customFormat="1" ht="57" customHeight="1" x14ac:dyDescent="0.3"/>
    <row r="8" spans="2:2" s="45" customFormat="1" ht="16.2" x14ac:dyDescent="0.3"/>
    <row r="9" spans="2:2" s="45" customFormat="1" ht="16.2" x14ac:dyDescent="0.3"/>
    <row r="10" spans="2:2" s="45" customFormat="1" ht="16.2" x14ac:dyDescent="0.3"/>
    <row r="11" spans="2:2" s="45" customFormat="1" ht="16.2" x14ac:dyDescent="0.3"/>
    <row r="12" spans="2:2" s="45" customFormat="1" ht="16.2" x14ac:dyDescent="0.3"/>
    <row r="13" spans="2:2" s="45" customFormat="1" ht="16.2" x14ac:dyDescent="0.3"/>
    <row r="14" spans="2:2" s="45" customFormat="1" ht="16.2" x14ac:dyDescent="0.3"/>
    <row r="15" spans="2:2" s="45" customFormat="1" ht="16.2" x14ac:dyDescent="0.3"/>
    <row r="16" spans="2:2" s="45" customFormat="1" ht="16.2" x14ac:dyDescent="0.3"/>
    <row r="17" s="45" customFormat="1" ht="16.2" x14ac:dyDescent="0.3"/>
    <row r="18" s="45" customFormat="1" ht="16.2" x14ac:dyDescent="0.3"/>
    <row r="19" s="45" customFormat="1" ht="16.2" x14ac:dyDescent="0.3"/>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2" tint="0.59999389629810485"/>
    <pageSetUpPr fitToPage="1"/>
  </sheetPr>
  <dimension ref="B2:H23"/>
  <sheetViews>
    <sheetView showGridLines="0" zoomScaleNormal="100" workbookViewId="0">
      <selection activeCell="C15" sqref="C15"/>
    </sheetView>
  </sheetViews>
  <sheetFormatPr defaultColWidth="9" defaultRowHeight="11.4" x14ac:dyDescent="0.2"/>
  <cols>
    <col min="1" max="1" width="9" style="1"/>
    <col min="2" max="2" width="27.59765625" style="1" customWidth="1"/>
    <col min="3" max="3" width="78.59765625" style="1" customWidth="1"/>
    <col min="4" max="7" width="9" style="1"/>
    <col min="8" max="8" width="105.59765625" style="1" hidden="1" customWidth="1"/>
    <col min="9" max="16384" width="9" style="1"/>
  </cols>
  <sheetData>
    <row r="2" spans="2:8" ht="57" customHeight="1" x14ac:dyDescent="0.2"/>
    <row r="3" spans="2:8" ht="28.2" x14ac:dyDescent="0.45">
      <c r="B3" s="7" t="s">
        <v>31</v>
      </c>
    </row>
    <row r="5" spans="2:8" ht="32.4" x14ac:dyDescent="0.2">
      <c r="B5" s="193" t="s">
        <v>218</v>
      </c>
      <c r="C5" s="194"/>
      <c r="H5" s="41" t="str">
        <f t="shared" ref="H5:H7" si="0">B5</f>
        <v xml:space="preserve">Kies in kolom “Veiligheidsdomein” uit het keuzemenu de relevante veiligheidsdomein die betrekking heeft op het risico. </v>
      </c>
    </row>
    <row r="6" spans="2:8" ht="16.2" x14ac:dyDescent="0.2">
      <c r="B6" s="41"/>
      <c r="C6" s="42"/>
      <c r="H6" s="41"/>
    </row>
    <row r="7" spans="2:8" ht="16.2" x14ac:dyDescent="0.2">
      <c r="B7" s="195" t="s">
        <v>219</v>
      </c>
      <c r="C7" s="196"/>
      <c r="H7" s="41" t="str">
        <f t="shared" si="0"/>
        <v>Definities veiligheidsdomeinen</v>
      </c>
    </row>
    <row r="8" spans="2:8" ht="11.25" customHeight="1" x14ac:dyDescent="0.2">
      <c r="B8" s="43"/>
      <c r="C8" s="44"/>
      <c r="H8" s="41"/>
    </row>
    <row r="9" spans="2:8" ht="32.4" x14ac:dyDescent="0.2">
      <c r="B9" s="193" t="s">
        <v>220</v>
      </c>
      <c r="C9" s="194"/>
      <c r="H9" s="41" t="str">
        <f>B9</f>
        <v>NB Onderstaande veiligheidsdomeinen zijn van toepassing gedurende alle levensfasen van een object (kunstwerk, (vaar)wegvak, machine, installatie, etc.)</v>
      </c>
    </row>
    <row r="11" spans="2:8" ht="64.8" x14ac:dyDescent="0.2">
      <c r="B11" s="43" t="s">
        <v>86</v>
      </c>
      <c r="C11" s="41" t="s">
        <v>221</v>
      </c>
    </row>
    <row r="12" spans="2:8" ht="48.6" x14ac:dyDescent="0.2">
      <c r="B12" s="43" t="s">
        <v>99</v>
      </c>
      <c r="C12" s="41" t="s">
        <v>222</v>
      </c>
    </row>
    <row r="13" spans="2:8" ht="48.6" x14ac:dyDescent="0.2">
      <c r="B13" s="43" t="s">
        <v>223</v>
      </c>
      <c r="C13" s="41" t="s">
        <v>224</v>
      </c>
    </row>
    <row r="14" spans="2:8" ht="48.6" x14ac:dyDescent="0.2">
      <c r="B14" s="43" t="s">
        <v>225</v>
      </c>
      <c r="C14" s="41" t="s">
        <v>226</v>
      </c>
    </row>
    <row r="15" spans="2:8" ht="64.8" x14ac:dyDescent="0.2">
      <c r="B15" s="43" t="s">
        <v>120</v>
      </c>
      <c r="C15" s="41" t="s">
        <v>227</v>
      </c>
    </row>
    <row r="16" spans="2:8" ht="30" customHeight="1" x14ac:dyDescent="0.2">
      <c r="B16" s="43" t="s">
        <v>167</v>
      </c>
      <c r="C16" s="41" t="s">
        <v>228</v>
      </c>
    </row>
    <row r="17" spans="2:3" ht="48.6" x14ac:dyDescent="0.2">
      <c r="B17" s="43" t="s">
        <v>161</v>
      </c>
      <c r="C17" s="41" t="s">
        <v>229</v>
      </c>
    </row>
    <row r="18" spans="2:3" ht="48.6" x14ac:dyDescent="0.2">
      <c r="B18" s="43" t="s">
        <v>230</v>
      </c>
      <c r="C18" s="41" t="s">
        <v>231</v>
      </c>
    </row>
    <row r="19" spans="2:3" ht="48.6" x14ac:dyDescent="0.2">
      <c r="B19" s="43" t="s">
        <v>232</v>
      </c>
      <c r="C19" s="41" t="s">
        <v>233</v>
      </c>
    </row>
    <row r="20" spans="2:3" ht="81" x14ac:dyDescent="0.2">
      <c r="B20" s="43" t="s">
        <v>197</v>
      </c>
      <c r="C20" s="41" t="s">
        <v>234</v>
      </c>
    </row>
    <row r="21" spans="2:3" ht="16.2" x14ac:dyDescent="0.2">
      <c r="B21" s="43" t="s">
        <v>235</v>
      </c>
      <c r="C21" s="41" t="s">
        <v>236</v>
      </c>
    </row>
    <row r="22" spans="2:3" ht="81" x14ac:dyDescent="0.2">
      <c r="B22" s="43" t="s">
        <v>187</v>
      </c>
      <c r="C22" s="41" t="s">
        <v>237</v>
      </c>
    </row>
    <row r="23" spans="2:3" ht="57" customHeight="1" x14ac:dyDescent="0.2"/>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1">
    <tabColor theme="2" tint="0.59999389629810485"/>
    <pageSetUpPr fitToPage="1"/>
  </sheetPr>
  <dimension ref="B2:I14"/>
  <sheetViews>
    <sheetView showGridLines="0" workbookViewId="0">
      <selection activeCell="Q12" sqref="Q12"/>
    </sheetView>
  </sheetViews>
  <sheetFormatPr defaultColWidth="9" defaultRowHeight="11.4" x14ac:dyDescent="0.2"/>
  <cols>
    <col min="1" max="1" width="9" style="1"/>
    <col min="2" max="2" width="40.59765625" style="1" customWidth="1"/>
    <col min="3" max="3" width="65.59765625" style="1" customWidth="1"/>
    <col min="4" max="7" width="9" style="1"/>
    <col min="8" max="8" width="105.59765625" style="1" hidden="1" customWidth="1"/>
    <col min="9" max="16384" width="9" style="1"/>
  </cols>
  <sheetData>
    <row r="2" spans="2:9" ht="57" customHeight="1" x14ac:dyDescent="0.2"/>
    <row r="3" spans="2:9" ht="28.2" x14ac:dyDescent="0.45">
      <c r="B3" s="7" t="s">
        <v>57</v>
      </c>
    </row>
    <row r="5" spans="2:9" ht="111.75" customHeight="1" x14ac:dyDescent="0.2">
      <c r="B5" s="197" t="s">
        <v>238</v>
      </c>
      <c r="C5" s="198"/>
      <c r="H5" s="38" t="str">
        <f>B5</f>
        <v>Vermeld in kolom “Werkzaamheden / activiteit” welke werkzaamheden of activiteit verricht gaan worden. 
Wees specifiek en volledig in de omschrijving zodat de situatie duidelijk is. Dit is later essentieel voor de risicobeoordeling en afweging. 
Voorbeelden:</v>
      </c>
      <c r="I5" s="46"/>
    </row>
    <row r="6" spans="2:9" ht="11.25" customHeight="1" x14ac:dyDescent="0.2">
      <c r="B6" s="38"/>
      <c r="C6" s="46"/>
      <c r="H6" s="38"/>
      <c r="I6" s="46"/>
    </row>
    <row r="7" spans="2:9" ht="16.2" x14ac:dyDescent="0.3">
      <c r="B7" s="15" t="s">
        <v>239</v>
      </c>
    </row>
    <row r="8" spans="2:9" ht="32.4" x14ac:dyDescent="0.3">
      <c r="B8" s="14" t="s">
        <v>240</v>
      </c>
    </row>
    <row r="9" spans="2:9" ht="32.4" x14ac:dyDescent="0.3">
      <c r="B9" s="14" t="s">
        <v>241</v>
      </c>
    </row>
    <row r="10" spans="2:9" ht="32.4" x14ac:dyDescent="0.3">
      <c r="B10" s="14" t="s">
        <v>242</v>
      </c>
    </row>
    <row r="11" spans="2:9" ht="32.4" x14ac:dyDescent="0.3">
      <c r="B11" s="14" t="s">
        <v>243</v>
      </c>
    </row>
    <row r="12" spans="2:9" ht="32.4" x14ac:dyDescent="0.3">
      <c r="B12" s="14" t="s">
        <v>244</v>
      </c>
    </row>
    <row r="13" spans="2:9" ht="11.25" customHeight="1" x14ac:dyDescent="0.2"/>
    <row r="14" spans="2:9" ht="57" customHeight="1" x14ac:dyDescent="0.2"/>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0.59999389629810485"/>
    <pageSetUpPr fitToPage="1"/>
  </sheetPr>
  <dimension ref="B2:H14"/>
  <sheetViews>
    <sheetView showGridLines="0" workbookViewId="0">
      <selection activeCell="M5" sqref="M5"/>
    </sheetView>
  </sheetViews>
  <sheetFormatPr defaultColWidth="9" defaultRowHeight="11.4" x14ac:dyDescent="0.2"/>
  <cols>
    <col min="1" max="1" width="9" style="1"/>
    <col min="2" max="3" width="40.59765625" style="1" customWidth="1"/>
    <col min="4" max="4" width="15.59765625" style="1" customWidth="1"/>
    <col min="5" max="7" width="9" style="1"/>
    <col min="8" max="8" width="105.59765625" style="1" hidden="1" customWidth="1"/>
    <col min="9" max="16384" width="9" style="1"/>
  </cols>
  <sheetData>
    <row r="2" spans="2:8" ht="57" customHeight="1" x14ac:dyDescent="0.2"/>
    <row r="3" spans="2:8" ht="28.2" x14ac:dyDescent="0.45">
      <c r="B3" s="7" t="s">
        <v>58</v>
      </c>
    </row>
    <row r="5" spans="2:8" ht="308.25" customHeight="1" x14ac:dyDescent="0.3">
      <c r="B5" s="197" t="s">
        <v>245</v>
      </c>
      <c r="C5" s="198"/>
      <c r="D5" s="198"/>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6.2" x14ac:dyDescent="0.3">
      <c r="B6" s="38"/>
      <c r="C6" s="46"/>
      <c r="D6" s="46"/>
      <c r="H6" s="8"/>
    </row>
    <row r="7" spans="2:8" ht="16.2" x14ac:dyDescent="0.2">
      <c r="B7" s="17" t="s">
        <v>239</v>
      </c>
      <c r="C7" s="17" t="s">
        <v>58</v>
      </c>
    </row>
    <row r="8" spans="2:8" ht="32.4" x14ac:dyDescent="0.2">
      <c r="B8" s="36" t="s">
        <v>240</v>
      </c>
      <c r="C8" s="36" t="s">
        <v>246</v>
      </c>
    </row>
    <row r="9" spans="2:8" ht="32.4" x14ac:dyDescent="0.2">
      <c r="B9" s="36" t="s">
        <v>241</v>
      </c>
      <c r="C9" s="36" t="s">
        <v>247</v>
      </c>
    </row>
    <row r="10" spans="2:8" ht="32.4" x14ac:dyDescent="0.2">
      <c r="B10" s="36" t="s">
        <v>242</v>
      </c>
      <c r="C10" s="36" t="s">
        <v>248</v>
      </c>
    </row>
    <row r="11" spans="2:8" ht="32.4" x14ac:dyDescent="0.2">
      <c r="B11" s="36" t="s">
        <v>243</v>
      </c>
      <c r="C11" s="36" t="s">
        <v>249</v>
      </c>
    </row>
    <row r="12" spans="2:8" ht="32.4" x14ac:dyDescent="0.2">
      <c r="B12" s="36" t="s">
        <v>244</v>
      </c>
      <c r="C12" s="36" t="s">
        <v>250</v>
      </c>
    </row>
    <row r="13" spans="2:8" ht="11.25" customHeight="1" x14ac:dyDescent="0.2"/>
    <row r="14" spans="2:8" ht="57" customHeight="1" x14ac:dyDescent="0.2"/>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2" tint="0.59999389629810485"/>
    <pageSetUpPr fitToPage="1"/>
  </sheetPr>
  <dimension ref="B1:Q40"/>
  <sheetViews>
    <sheetView showGridLines="0" zoomScaleNormal="100" workbookViewId="0"/>
  </sheetViews>
  <sheetFormatPr defaultColWidth="9" defaultRowHeight="11.4" x14ac:dyDescent="0.2"/>
  <cols>
    <col min="1" max="1" width="9" style="1"/>
    <col min="2" max="2" width="18.09765625" style="46" customWidth="1"/>
    <col min="3" max="7" width="18.09765625" style="1" customWidth="1"/>
    <col min="8" max="11" width="9" style="1"/>
    <col min="12" max="12" width="107.59765625" style="1" hidden="1" customWidth="1"/>
    <col min="13" max="16384" width="9" style="1"/>
  </cols>
  <sheetData>
    <row r="1" spans="2:17" x14ac:dyDescent="0.2">
      <c r="B1" s="12"/>
      <c r="C1"/>
      <c r="D1"/>
      <c r="E1"/>
      <c r="F1"/>
      <c r="G1"/>
    </row>
    <row r="2" spans="2:17" ht="45.75" customHeight="1" x14ac:dyDescent="0.2">
      <c r="B2" s="12"/>
      <c r="C2"/>
      <c r="D2"/>
      <c r="E2"/>
      <c r="F2"/>
      <c r="G2"/>
    </row>
    <row r="3" spans="2:17" ht="28.2" x14ac:dyDescent="0.45">
      <c r="B3" s="6" t="s">
        <v>251</v>
      </c>
      <c r="C3"/>
      <c r="D3"/>
      <c r="E3"/>
      <c r="F3"/>
      <c r="G3"/>
    </row>
    <row r="4" spans="2:17" ht="11.25" customHeight="1" x14ac:dyDescent="0.45">
      <c r="B4" s="6"/>
      <c r="C4"/>
      <c r="D4"/>
      <c r="E4"/>
      <c r="F4"/>
      <c r="G4"/>
    </row>
    <row r="5" spans="2:17" ht="162" x14ac:dyDescent="0.2">
      <c r="B5" s="199" t="s">
        <v>252</v>
      </c>
      <c r="C5" s="199"/>
      <c r="D5" s="199"/>
      <c r="E5" s="199"/>
      <c r="F5" s="199"/>
      <c r="G5" s="199"/>
      <c r="L5" s="47"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48"/>
      <c r="N5" s="48"/>
      <c r="O5" s="48"/>
      <c r="P5" s="48"/>
      <c r="Q5" s="48"/>
    </row>
    <row r="6" spans="2:17" ht="11.25" customHeight="1" x14ac:dyDescent="0.45">
      <c r="B6" s="11"/>
      <c r="C6"/>
      <c r="D6"/>
      <c r="E6"/>
      <c r="F6"/>
      <c r="G6"/>
    </row>
    <row r="7" spans="2:17" ht="45" customHeight="1" x14ac:dyDescent="0.2">
      <c r="B7" s="199" t="s">
        <v>253</v>
      </c>
      <c r="C7" s="199"/>
      <c r="D7" s="199"/>
      <c r="E7" s="199"/>
      <c r="F7" s="199"/>
      <c r="G7" s="199"/>
      <c r="L7" s="49" t="str">
        <f t="shared" ref="L7:L12" si="0">B7</f>
        <v>Definitie van gevaar
Bron, situatie of handeling die mogelijk tot menselijk letsel of ziekte (fysiek of mentaal) kan leiden of een combinatie daarvan*."</v>
      </c>
      <c r="M7" s="46"/>
      <c r="N7" s="46"/>
      <c r="O7" s="46"/>
      <c r="P7" s="46"/>
      <c r="Q7" s="46"/>
    </row>
    <row r="8" spans="2:17" ht="105" customHeight="1" x14ac:dyDescent="0.2">
      <c r="B8" s="199" t="s">
        <v>254</v>
      </c>
      <c r="C8" s="199"/>
      <c r="D8" s="199"/>
      <c r="E8" s="199"/>
      <c r="F8" s="199"/>
      <c r="G8" s="199"/>
      <c r="L8" s="3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46"/>
      <c r="N8" s="46"/>
      <c r="O8" s="46"/>
      <c r="P8" s="46"/>
      <c r="Q8" s="46"/>
    </row>
    <row r="9" spans="2:17" ht="11.25" customHeight="1" x14ac:dyDescent="0.2">
      <c r="B9" s="200" t="s">
        <v>255</v>
      </c>
      <c r="C9" s="200"/>
      <c r="D9" s="200"/>
      <c r="E9" s="200"/>
      <c r="F9" s="200"/>
      <c r="G9" s="200"/>
      <c r="L9" s="50" t="str">
        <f t="shared" si="0"/>
        <v>* Bron: Wat maakt gevaar tot risico?, Het begrip ‘risico’ verklaard, Wim van Alphen, 2016, Dick Oosthuizen en Gerben Feslinga</v>
      </c>
      <c r="M9" s="51"/>
      <c r="N9" s="51"/>
      <c r="O9" s="51"/>
      <c r="P9" s="51"/>
      <c r="Q9" s="51"/>
    </row>
    <row r="10" spans="2:17" ht="11.25" customHeight="1" x14ac:dyDescent="0.2">
      <c r="B10" s="12"/>
      <c r="C10"/>
      <c r="D10"/>
      <c r="E10"/>
      <c r="F10"/>
      <c r="G10"/>
    </row>
    <row r="11" spans="2:17" ht="45" customHeight="1" x14ac:dyDescent="0.2">
      <c r="B11" s="199" t="s">
        <v>256</v>
      </c>
      <c r="C11" s="199"/>
      <c r="D11" s="199"/>
      <c r="E11" s="199"/>
      <c r="F11" s="199"/>
      <c r="G11" s="199"/>
      <c r="L11" s="49" t="str">
        <f t="shared" si="0"/>
        <v>Definitie van risico
Combinatie van de waarschijnlijkheid dat een gevaarlijke gebeurtenis of blootstelling zich voordoet en de ernst van het letsel of de ziekte die daardoor kan worden veroorzaakt."</v>
      </c>
      <c r="M11" s="38"/>
      <c r="N11" s="38"/>
      <c r="O11" s="38"/>
      <c r="P11" s="38"/>
      <c r="Q11" s="38"/>
    </row>
    <row r="12" spans="2:17" ht="90" customHeight="1" x14ac:dyDescent="0.2">
      <c r="B12" s="199" t="s">
        <v>257</v>
      </c>
      <c r="C12" s="199"/>
      <c r="D12" s="199"/>
      <c r="E12" s="199"/>
      <c r="F12" s="199"/>
      <c r="G12" s="199"/>
      <c r="L12" s="3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46"/>
      <c r="N12" s="46"/>
      <c r="O12" s="46"/>
      <c r="P12" s="46"/>
      <c r="Q12" s="46"/>
    </row>
    <row r="13" spans="2:17" ht="11.25" customHeight="1" x14ac:dyDescent="0.2">
      <c r="B13" s="13"/>
      <c r="C13" s="12"/>
      <c r="D13" s="12"/>
      <c r="E13" s="12"/>
      <c r="F13" s="12"/>
      <c r="G13" s="12"/>
      <c r="L13" s="38"/>
      <c r="M13" s="46"/>
      <c r="N13" s="46"/>
      <c r="O13" s="46"/>
      <c r="P13" s="46"/>
      <c r="Q13" s="46"/>
    </row>
    <row r="14" spans="2:17" ht="25.2" x14ac:dyDescent="0.2">
      <c r="B14" s="18" t="s">
        <v>239</v>
      </c>
      <c r="C14" s="18" t="s">
        <v>258</v>
      </c>
      <c r="D14" s="18" t="s">
        <v>34</v>
      </c>
      <c r="E14" s="18" t="s">
        <v>259</v>
      </c>
      <c r="F14" s="18" t="s">
        <v>260</v>
      </c>
      <c r="G14" s="18" t="s">
        <v>48</v>
      </c>
    </row>
    <row r="15" spans="2:17" ht="63" x14ac:dyDescent="0.2">
      <c r="B15" s="16" t="s">
        <v>240</v>
      </c>
      <c r="C15" s="16" t="s">
        <v>246</v>
      </c>
      <c r="D15" s="16" t="s">
        <v>261</v>
      </c>
      <c r="E15" s="16" t="s">
        <v>262</v>
      </c>
      <c r="F15" s="16" t="s">
        <v>263</v>
      </c>
      <c r="G15" s="16" t="s">
        <v>264</v>
      </c>
    </row>
    <row r="16" spans="2:17" ht="50.4" x14ac:dyDescent="0.2">
      <c r="B16" s="16" t="s">
        <v>241</v>
      </c>
      <c r="C16" s="16" t="s">
        <v>247</v>
      </c>
      <c r="D16" s="16" t="s">
        <v>265</v>
      </c>
      <c r="E16" s="16" t="s">
        <v>266</v>
      </c>
      <c r="F16" s="16" t="s">
        <v>267</v>
      </c>
      <c r="G16" s="16" t="s">
        <v>268</v>
      </c>
    </row>
    <row r="17" spans="2:7" ht="63" x14ac:dyDescent="0.2">
      <c r="B17" s="16" t="s">
        <v>242</v>
      </c>
      <c r="C17" s="16" t="s">
        <v>248</v>
      </c>
      <c r="D17" s="16" t="s">
        <v>269</v>
      </c>
      <c r="E17" s="16" t="s">
        <v>270</v>
      </c>
      <c r="F17" s="16" t="s">
        <v>271</v>
      </c>
      <c r="G17" s="16" t="s">
        <v>272</v>
      </c>
    </row>
    <row r="18" spans="2:7" ht="50.4" x14ac:dyDescent="0.2">
      <c r="B18" s="16" t="s">
        <v>243</v>
      </c>
      <c r="C18" s="16" t="s">
        <v>249</v>
      </c>
      <c r="D18" s="16" t="s">
        <v>273</v>
      </c>
      <c r="E18" s="16" t="s">
        <v>274</v>
      </c>
      <c r="F18" s="16" t="s">
        <v>275</v>
      </c>
      <c r="G18" s="16" t="s">
        <v>268</v>
      </c>
    </row>
    <row r="19" spans="2:7" ht="50.4" x14ac:dyDescent="0.2">
      <c r="B19" s="16" t="s">
        <v>276</v>
      </c>
      <c r="C19" s="16" t="s">
        <v>250</v>
      </c>
      <c r="D19" s="16" t="s">
        <v>277</v>
      </c>
      <c r="E19" s="16" t="s">
        <v>278</v>
      </c>
      <c r="F19" s="16" t="s">
        <v>279</v>
      </c>
      <c r="G19" s="16" t="s">
        <v>264</v>
      </c>
    </row>
    <row r="21" spans="2:7" ht="57" customHeight="1" x14ac:dyDescent="0.2"/>
    <row r="22" spans="2:7" ht="16.2" x14ac:dyDescent="0.3">
      <c r="B22" s="8"/>
    </row>
    <row r="23" spans="2:7" ht="16.2" x14ac:dyDescent="0.3">
      <c r="B23" s="8"/>
    </row>
    <row r="24" spans="2:7" ht="16.2" x14ac:dyDescent="0.3">
      <c r="B24" s="8"/>
    </row>
    <row r="25" spans="2:7" ht="16.2" x14ac:dyDescent="0.3">
      <c r="B25" s="8"/>
    </row>
    <row r="26" spans="2:7" ht="16.2" x14ac:dyDescent="0.3">
      <c r="B26" s="8"/>
    </row>
    <row r="27" spans="2:7" ht="16.2" x14ac:dyDescent="0.3">
      <c r="B27" s="8"/>
    </row>
    <row r="28" spans="2:7" ht="16.2" x14ac:dyDescent="0.3">
      <c r="B28" s="8"/>
    </row>
    <row r="29" spans="2:7" ht="16.2" x14ac:dyDescent="0.3">
      <c r="B29" s="8"/>
    </row>
    <row r="30" spans="2:7" ht="16.2" x14ac:dyDescent="0.3">
      <c r="B30" s="8"/>
    </row>
    <row r="31" spans="2:7" ht="16.2" x14ac:dyDescent="0.3">
      <c r="B31" s="8"/>
    </row>
    <row r="32" spans="2:7" ht="16.2" x14ac:dyDescent="0.3">
      <c r="B32" s="8"/>
    </row>
    <row r="33" spans="2:2" ht="16.2" x14ac:dyDescent="0.3">
      <c r="B33" s="8"/>
    </row>
    <row r="34" spans="2:2" ht="16.2" x14ac:dyDescent="0.3">
      <c r="B34" s="8"/>
    </row>
    <row r="35" spans="2:2" x14ac:dyDescent="0.2">
      <c r="B35" s="1"/>
    </row>
    <row r="36" spans="2:2" ht="16.2" x14ac:dyDescent="0.3">
      <c r="B36" s="8"/>
    </row>
    <row r="37" spans="2:2" ht="16.2" x14ac:dyDescent="0.3">
      <c r="B37" s="8"/>
    </row>
    <row r="38" spans="2:2" ht="16.2" x14ac:dyDescent="0.3">
      <c r="B38" s="8"/>
    </row>
    <row r="39" spans="2:2" ht="16.2" x14ac:dyDescent="0.3">
      <c r="B39" s="8"/>
    </row>
    <row r="40" spans="2:2" ht="16.2" x14ac:dyDescent="0.3">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785E1B59FA2D40AF476A3E4B8415F4" ma:contentTypeVersion="12" ma:contentTypeDescription="Een nieuw document maken." ma:contentTypeScope="" ma:versionID="cc22e45968eeb8a1f56ddefcd79611de">
  <xsd:schema xmlns:xsd="http://www.w3.org/2001/XMLSchema" xmlns:xs="http://www.w3.org/2001/XMLSchema" xmlns:p="http://schemas.microsoft.com/office/2006/metadata/properties" xmlns:ns2="822554bf-a99f-47c3-a558-7046420a3042" xmlns:ns3="3335faf6-0ef3-46ad-881d-ba8ec76b8157" targetNamespace="http://schemas.microsoft.com/office/2006/metadata/properties" ma:root="true" ma:fieldsID="869b6d0620c6111db33009157d4ae789" ns2:_="" ns3:_="">
    <xsd:import namespace="822554bf-a99f-47c3-a558-7046420a3042"/>
    <xsd:import namespace="3335faf6-0ef3-46ad-881d-ba8ec76b81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554bf-a99f-47c3-a558-7046420a3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c528918-5c9f-4b9e-a137-98cc0438ef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35faf6-0ef3-46ad-881d-ba8ec76b81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60365e-73b4-429d-9c47-f72f737adc07}" ma:internalName="TaxCatchAll" ma:showField="CatchAllData" ma:web="3335faf6-0ef3-46ad-881d-ba8ec76b8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2554bf-a99f-47c3-a558-7046420a3042">
      <Terms xmlns="http://schemas.microsoft.com/office/infopath/2007/PartnerControls"/>
    </lcf76f155ced4ddcb4097134ff3c332f>
    <TaxCatchAll xmlns="3335faf6-0ef3-46ad-881d-ba8ec76b81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14BFDC-AFE1-48E6-BB0D-9C76DAD43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554bf-a99f-47c3-a558-7046420a3042"/>
    <ds:schemaRef ds:uri="3335faf6-0ef3-46ad-881d-ba8ec76b8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28684E-A263-47C6-B09C-FDA1E5B8AD4C}">
  <ds:schemaRefs>
    <ds:schemaRef ds:uri="http://schemas.microsoft.com/office/2006/metadata/properties"/>
    <ds:schemaRef ds:uri="http://schemas.microsoft.com/office/infopath/2007/PartnerControls"/>
    <ds:schemaRef ds:uri="822554bf-a99f-47c3-a558-7046420a3042"/>
    <ds:schemaRef ds:uri="3335faf6-0ef3-46ad-881d-ba8ec76b8157"/>
  </ds:schemaRefs>
</ds:datastoreItem>
</file>

<file path=customXml/itemProps3.xml><?xml version="1.0" encoding="utf-8"?>
<ds:datastoreItem xmlns:ds="http://schemas.openxmlformats.org/officeDocument/2006/customXml" ds:itemID="{85961BBA-44D6-4DD5-BCF2-0913DFBE4E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Maloir, Catherine (PPO)</dc:creator>
  <cp:keywords/>
  <dc:description/>
  <cp:lastModifiedBy>Stijn Wentink</cp:lastModifiedBy>
  <cp:revision/>
  <cp:lastPrinted>2024-10-03T10:14:23Z</cp:lastPrinted>
  <dcterms:created xsi:type="dcterms:W3CDTF">2014-08-20T20:28:49Z</dcterms:created>
  <dcterms:modified xsi:type="dcterms:W3CDTF">2024-10-03T10:14:27Z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0x0101006A785E1B59FA2D40AF476A3E4B8415F4</vt:lpwstr>
  </property>
  <property fmtid="{D5CDD505-2E9C-101B-9397-08002B2CF9AE}" pid="3" name="BExAnalyzer_OldName">
    <vt:lpwstr>Sjabloon Ontwerp RI&amp;E Veiligheid 2.1.1.xlsx</vt:lpwstr>
  </property>
  <property fmtid="{D5CDD505-2E9C-101B-9397-08002B2CF9AE}" pid="4" name="Order">
    <vt:r8>266000</vt:r8>
  </property>
  <property fmtid="{D5CDD505-2E9C-101B-9397-08002B2CF9AE}" pid="5" name="ComplianceAssetId">
    <vt:lpwstr/>
  </property>
  <property fmtid="{D5CDD505-2E9C-101B-9397-08002B2CF9AE}" pid="6" name="TemplateUrl">
    <vt:lpwstr/>
  </property>
  <property fmtid="{D5CDD505-2E9C-101B-9397-08002B2CF9AE}" pid="7" name="xd_Signature">
    <vt:bool>false</vt:bool>
  </property>
  <property fmtid="{D5CDD505-2E9C-101B-9397-08002B2CF9AE}" pid="8" name="Auteur">
    <vt:lpwstr/>
  </property>
  <property fmtid="{D5CDD505-2E9C-101B-9397-08002B2CF9AE}" pid="9" name="xd_ProgID">
    <vt:lpwstr/>
  </property>
  <property fmtid="{D5CDD505-2E9C-101B-9397-08002B2CF9AE}" pid="10" name="MediaServiceImageTags">
    <vt:lpwstr/>
  </property>
</Properties>
</file>