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emeenteznstd.sharepoint.com/sites/PJ_101400R101397W101398VRIOV101399GGeorgeGershwinstraat/Shared Documents/08 Aanbesteding/3. Inlichtingen/"/>
    </mc:Choice>
  </mc:AlternateContent>
  <xr:revisionPtr revIDLastSave="173" documentId="8_{D7A7E98F-D01A-4999-8281-BACB51F530B4}" xr6:coauthVersionLast="47" xr6:coauthVersionMax="47" xr10:uidLastSave="{AD521443-FBC3-4863-9C90-652EF2B16E8B}"/>
  <workbookProtection workbookAlgorithmName="SHA-512" workbookHashValue="n6SWfpyx3FqRyYU8PM9CXmp4RH5KI4BBTkMYKmlJFJjBl5jhKdWxaZBU3BMsQEvgGI3eQP6xL1ahqK44vSGu9A==" workbookSaltValue="13wE+Xqpwgqc96nVifM8Lw==" workbookSpinCount="100000" lockStructure="1"/>
  <bookViews>
    <workbookView xWindow="-28920" yWindow="-1020" windowWidth="29040" windowHeight="18240" tabRatio="884" xr2:uid="{00000000-000D-0000-FFFF-FFFF00000000}"/>
  </bookViews>
  <sheets>
    <sheet name="gunningscriterium SEB" sheetId="21" r:id="rId1"/>
    <sheet name="invulblad opdrachtnemer" sheetId="24" r:id="rId2"/>
    <sheet name="logboek opdrachtnemer" sheetId="31" state="hidden" r:id="rId3"/>
    <sheet name="subsidie opdrachtgever" sheetId="36" state="hidden" r:id="rId4"/>
    <sheet name="beoordeling opdrachtgever" sheetId="42" state="hidden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opdrachtgever'!$G$10:$G$57</definedName>
    <definedName name="_GoBack" localSheetId="1">'invulblad opdrachtnemer'!#REF!</definedName>
    <definedName name="aantalON">[1]dashboard!$B$5</definedName>
    <definedName name="_xlnm.Print_Area" localSheetId="4">'beoordeling opdrachtgever'!$A$1:$N$23</definedName>
    <definedName name="_xlnm.Print_Area" localSheetId="0">'gunningscriterium SEB'!$A$1:$H$43</definedName>
    <definedName name="_xlnm.Print_Area" localSheetId="1">'invulblad opdrachtnemer'!$A$1:$H$41</definedName>
    <definedName name="_xlnm.Print_Area" localSheetId="2">'logboek opdrachtnemer'!$A$1:$AK$40</definedName>
    <definedName name="_xlnm.Print_Area" localSheetId="3">'subsidie opdrachtgever'!$A$1:$N$54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1" l="1"/>
  <c r="H21" i="21"/>
  <c r="G25" i="21"/>
  <c r="F25" i="21" s="1"/>
  <c r="G26" i="21"/>
  <c r="F26" i="21" s="1"/>
  <c r="G27" i="21"/>
  <c r="F27" i="21" s="1"/>
  <c r="G28" i="21"/>
  <c r="F28" i="21" s="1"/>
  <c r="G29" i="21"/>
  <c r="F29" i="21" s="1"/>
  <c r="G30" i="21"/>
  <c r="F30" i="21" s="1"/>
  <c r="G31" i="21"/>
  <c r="F31" i="21" s="1"/>
  <c r="G32" i="21"/>
  <c r="F32" i="21" s="1"/>
  <c r="G33" i="21"/>
  <c r="F33" i="21" s="1"/>
  <c r="G34" i="21"/>
  <c r="F34" i="21" s="1"/>
  <c r="G35" i="21"/>
  <c r="F35" i="21" s="1"/>
  <c r="G36" i="21"/>
  <c r="F36" i="21" s="1"/>
  <c r="G37" i="21"/>
  <c r="F37" i="21" s="1"/>
  <c r="H41" i="21"/>
  <c r="G18" i="21"/>
  <c r="G15" i="21"/>
  <c r="G16" i="21"/>
  <c r="G17" i="21"/>
  <c r="F17" i="21" s="1"/>
  <c r="G19" i="21" l="1"/>
  <c r="D11" i="21"/>
  <c r="F18" i="21"/>
  <c r="C10" i="31" l="1"/>
  <c r="C21" i="31" l="1"/>
  <c r="G38" i="21" l="1"/>
  <c r="F38" i="21" s="1"/>
  <c r="M10" i="31" l="1"/>
  <c r="L10" i="31"/>
  <c r="M56" i="31"/>
  <c r="M55" i="31"/>
  <c r="M54" i="31"/>
  <c r="M53" i="31"/>
  <c r="M52" i="31"/>
  <c r="M48" i="31"/>
  <c r="M47" i="31"/>
  <c r="M46" i="31"/>
  <c r="M45" i="31"/>
  <c r="M44" i="31"/>
  <c r="M37" i="31"/>
  <c r="M38" i="31"/>
  <c r="M39" i="31"/>
  <c r="M40" i="31"/>
  <c r="M36" i="31"/>
  <c r="L32" i="31"/>
  <c r="L31" i="31"/>
  <c r="L30" i="31"/>
  <c r="L29" i="31"/>
  <c r="L28" i="31"/>
  <c r="L27" i="31"/>
  <c r="L26" i="31"/>
  <c r="L25" i="31"/>
  <c r="L24" i="31"/>
  <c r="L23" i="31"/>
  <c r="L11" i="31"/>
  <c r="L12" i="31"/>
  <c r="L13" i="31"/>
  <c r="L14" i="31"/>
  <c r="L15" i="31"/>
  <c r="L16" i="31"/>
  <c r="L17" i="31"/>
  <c r="L18" i="31"/>
  <c r="L19" i="31"/>
  <c r="F57" i="36"/>
  <c r="C57" i="36"/>
  <c r="G57" i="36" s="1"/>
  <c r="F56" i="36"/>
  <c r="C56" i="36"/>
  <c r="G56" i="36" s="1"/>
  <c r="F55" i="36"/>
  <c r="C55" i="36"/>
  <c r="G55" i="36" s="1"/>
  <c r="F54" i="36"/>
  <c r="C54" i="36"/>
  <c r="G54" i="36" s="1"/>
  <c r="F53" i="36"/>
  <c r="C53" i="36"/>
  <c r="G53" i="36" s="1"/>
  <c r="F49" i="36"/>
  <c r="C49" i="36"/>
  <c r="G49" i="36" s="1"/>
  <c r="F48" i="36"/>
  <c r="C48" i="36"/>
  <c r="G48" i="36" s="1"/>
  <c r="F47" i="36"/>
  <c r="C47" i="36"/>
  <c r="G47" i="36" s="1"/>
  <c r="F46" i="36"/>
  <c r="C46" i="36"/>
  <c r="G46" i="36" s="1"/>
  <c r="F45" i="36"/>
  <c r="C45" i="36"/>
  <c r="G45" i="36" s="1"/>
  <c r="C38" i="36"/>
  <c r="F38" i="36"/>
  <c r="C39" i="36"/>
  <c r="F39" i="36"/>
  <c r="C40" i="36"/>
  <c r="F40" i="36"/>
  <c r="C41" i="36"/>
  <c r="F41" i="36"/>
  <c r="F37" i="36"/>
  <c r="C37" i="36"/>
  <c r="G38" i="36" l="1"/>
  <c r="G40" i="36"/>
  <c r="I40" i="36" s="1"/>
  <c r="H40" i="36" s="1"/>
  <c r="G39" i="36"/>
  <c r="I39" i="36" s="1"/>
  <c r="H39" i="36" s="1"/>
  <c r="G41" i="36"/>
  <c r="I41" i="36" s="1"/>
  <c r="H41" i="36" s="1"/>
  <c r="G37" i="36"/>
  <c r="H37" i="36" s="1"/>
  <c r="I53" i="36"/>
  <c r="H53" i="36" s="1"/>
  <c r="I55" i="36"/>
  <c r="H55" i="36" s="1"/>
  <c r="I47" i="36"/>
  <c r="H47" i="36" s="1"/>
  <c r="I57" i="36"/>
  <c r="H57" i="36" s="1"/>
  <c r="I45" i="36"/>
  <c r="H45" i="36" s="1"/>
  <c r="I54" i="36"/>
  <c r="H54" i="36" s="1"/>
  <c r="I56" i="36"/>
  <c r="H56" i="36" s="1"/>
  <c r="I46" i="36"/>
  <c r="H46" i="36" s="1"/>
  <c r="I48" i="36"/>
  <c r="H48" i="36" s="1"/>
  <c r="D6" i="31"/>
  <c r="D6" i="36"/>
  <c r="I49" i="36" l="1"/>
  <c r="H49" i="36" s="1"/>
  <c r="I38" i="36"/>
  <c r="H38" i="36" s="1"/>
  <c r="C1" i="42"/>
  <c r="C1" i="36"/>
  <c r="C1" i="31"/>
  <c r="C1" i="24"/>
  <c r="M11" i="31" l="1"/>
  <c r="M12" i="31"/>
  <c r="M13" i="31"/>
  <c r="M14" i="31"/>
  <c r="M15" i="31"/>
  <c r="M16" i="31"/>
  <c r="M17" i="31"/>
  <c r="M18" i="31"/>
  <c r="M19" i="31"/>
  <c r="H5" i="36"/>
  <c r="F15" i="21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33" i="36"/>
  <c r="D33" i="36"/>
  <c r="E33" i="36"/>
  <c r="F33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0" i="36"/>
  <c r="D20" i="36"/>
  <c r="E20" i="36"/>
  <c r="F20" i="36"/>
  <c r="M32" i="31"/>
  <c r="M31" i="31"/>
  <c r="M30" i="31"/>
  <c r="M29" i="31"/>
  <c r="M28" i="31"/>
  <c r="M27" i="31"/>
  <c r="M26" i="31"/>
  <c r="M25" i="31"/>
  <c r="M24" i="31"/>
  <c r="M23" i="31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9" i="21" l="1"/>
  <c r="F39" i="21"/>
  <c r="F16" i="21"/>
  <c r="F19" i="21" s="1"/>
  <c r="G32" i="36"/>
  <c r="I32" i="36" s="1"/>
  <c r="G30" i="36"/>
  <c r="I30" i="36" s="1"/>
  <c r="G33" i="36"/>
  <c r="I33" i="36" s="1"/>
  <c r="G31" i="36"/>
  <c r="I31" i="36" s="1"/>
  <c r="G29" i="36"/>
  <c r="I29" i="36" s="1"/>
  <c r="G20" i="21" l="1"/>
  <c r="H20" i="21" s="1"/>
  <c r="H29" i="36"/>
  <c r="H33" i="36"/>
  <c r="G40" i="21"/>
  <c r="H40" i="21" s="1"/>
  <c r="H31" i="36"/>
  <c r="H32" i="36"/>
  <c r="H30" i="36"/>
  <c r="D10" i="21" l="1"/>
  <c r="N17" i="42"/>
  <c r="N11" i="42"/>
  <c r="N15" i="42" s="1"/>
  <c r="H11" i="42"/>
  <c r="H15" i="42" s="1"/>
  <c r="F11" i="42"/>
  <c r="F15" i="42" s="1"/>
  <c r="L11" i="42" l="1"/>
  <c r="L15" i="42" s="1"/>
  <c r="L17" i="42" s="1"/>
  <c r="J11" i="42"/>
  <c r="J15" i="42" s="1"/>
  <c r="J17" i="42" s="1"/>
  <c r="H17" i="42" l="1"/>
  <c r="F17" i="42"/>
  <c r="F25" i="36" l="1"/>
  <c r="F26" i="36"/>
  <c r="F27" i="36"/>
  <c r="F28" i="36"/>
  <c r="F24" i="36"/>
  <c r="E25" i="36"/>
  <c r="E26" i="36"/>
  <c r="E27" i="36"/>
  <c r="E28" i="36"/>
  <c r="E24" i="36"/>
  <c r="D25" i="36"/>
  <c r="D26" i="36"/>
  <c r="D27" i="36"/>
  <c r="D28" i="36"/>
  <c r="D24" i="36"/>
  <c r="C25" i="36"/>
  <c r="C26" i="36"/>
  <c r="C27" i="36"/>
  <c r="C28" i="36"/>
  <c r="C24" i="36"/>
  <c r="G26" i="36" l="1"/>
  <c r="I26" i="36" s="1"/>
  <c r="G25" i="36"/>
  <c r="I25" i="36" s="1"/>
  <c r="G24" i="36"/>
  <c r="I24" i="36" s="1"/>
  <c r="G28" i="36"/>
  <c r="I28" i="36" s="1"/>
  <c r="G27" i="36"/>
  <c r="I27" i="36" s="1"/>
  <c r="H28" i="36" l="1"/>
  <c r="H24" i="36"/>
  <c r="H25" i="36"/>
  <c r="H27" i="36"/>
  <c r="H26" i="36"/>
  <c r="F12" i="36" l="1"/>
  <c r="F13" i="36"/>
  <c r="F14" i="36"/>
  <c r="F15" i="36"/>
  <c r="F11" i="36"/>
  <c r="E12" i="36"/>
  <c r="E13" i="36"/>
  <c r="E14" i="36"/>
  <c r="E15" i="36"/>
  <c r="E11" i="36"/>
  <c r="D12" i="36"/>
  <c r="D13" i="36"/>
  <c r="D14" i="36"/>
  <c r="D15" i="36"/>
  <c r="D11" i="36"/>
  <c r="C12" i="36"/>
  <c r="C13" i="36"/>
  <c r="C14" i="36"/>
  <c r="C15" i="36"/>
  <c r="C11" i="36"/>
  <c r="F10" i="31"/>
  <c r="G11" i="36" l="1"/>
  <c r="G15" i="36"/>
  <c r="I15" i="36" s="1"/>
  <c r="G20" i="36"/>
  <c r="I20" i="36" s="1"/>
  <c r="G17" i="36"/>
  <c r="I17" i="36" s="1"/>
  <c r="G19" i="36"/>
  <c r="I19" i="36" s="1"/>
  <c r="G14" i="36"/>
  <c r="I14" i="36" s="1"/>
  <c r="G12" i="36"/>
  <c r="I12" i="36" s="1"/>
  <c r="G18" i="36"/>
  <c r="I18" i="36" s="1"/>
  <c r="G13" i="36"/>
  <c r="I13" i="36" s="1"/>
  <c r="G16" i="36"/>
  <c r="I16" i="36" s="1"/>
  <c r="I11" i="36" l="1"/>
  <c r="H11" i="36"/>
  <c r="H12" i="36"/>
  <c r="H19" i="36"/>
  <c r="H17" i="36"/>
  <c r="H14" i="36"/>
  <c r="H16" i="36"/>
  <c r="H20" i="36"/>
  <c r="H18" i="36"/>
  <c r="H13" i="36"/>
  <c r="H15" i="36"/>
  <c r="F23" i="31" l="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F11" i="31"/>
  <c r="F12" i="31"/>
  <c r="F13" i="31"/>
  <c r="C14" i="31" l="1"/>
  <c r="E13" i="31"/>
  <c r="D13" i="31"/>
  <c r="C13" i="31"/>
  <c r="E12" i="31"/>
  <c r="D12" i="31"/>
  <c r="C12" i="31"/>
  <c r="E11" i="31"/>
  <c r="D11" i="31"/>
  <c r="C11" i="31"/>
  <c r="E10" i="31"/>
  <c r="D10" i="31"/>
  <c r="I37" i="36" l="1"/>
  <c r="I5" i="36" s="1"/>
</calcChain>
</file>

<file path=xl/sharedStrings.xml><?xml version="1.0" encoding="utf-8"?>
<sst xmlns="http://schemas.openxmlformats.org/spreadsheetml/2006/main" count="671" uniqueCount="249">
  <si>
    <t>Riolering en Herinrichting G. Gershwinstraat e.o. te Zaandijk, gemeente Zaanstad</t>
  </si>
  <si>
    <t>Invulformulier Schoon- en Emissieloos Bouwen</t>
  </si>
  <si>
    <t xml:space="preserve">Instructie </t>
  </si>
  <si>
    <t>De fictieve meerwaarde wordt berekend automatisch o.b.v. 'invulblad opdrachtnemer'.</t>
  </si>
  <si>
    <t>Inschrijver</t>
  </si>
  <si>
    <t>Totale fictieve meerwaarde</t>
  </si>
  <si>
    <t>behaald</t>
  </si>
  <si>
    <t>maximaal te behalen</t>
  </si>
  <si>
    <t>MOBIELE WERKTUIGEN</t>
  </si>
  <si>
    <t xml:space="preserve">EIS SEB BASISNIVEAU </t>
  </si>
  <si>
    <t>motor</t>
  </si>
  <si>
    <t>energiedrager</t>
  </si>
  <si>
    <t>weegfactor</t>
  </si>
  <si>
    <t xml:space="preserve">waardering </t>
  </si>
  <si>
    <t>totaal</t>
  </si>
  <si>
    <t>Mobiele werktuigen</t>
  </si>
  <si>
    <t>per 01-01-2025</t>
  </si>
  <si>
    <t>per 01-01-2026</t>
  </si>
  <si>
    <t>per 01-01-2027</t>
  </si>
  <si>
    <t>per 01-01-2028</t>
  </si>
  <si>
    <t>per 01-01-2029</t>
  </si>
  <si>
    <t>per 01-01-2030</t>
  </si>
  <si>
    <t>elektromotor</t>
  </si>
  <si>
    <t>groene stroom</t>
  </si>
  <si>
    <t>Licht tot 37 kW</t>
  </si>
  <si>
    <t>Stage IIIa</t>
  </si>
  <si>
    <t>100% Zero Emissie</t>
  </si>
  <si>
    <t>groene waterstof</t>
  </si>
  <si>
    <t>Licht: tot 56kW</t>
  </si>
  <si>
    <t>Stage IIIb</t>
  </si>
  <si>
    <t>stage V</t>
  </si>
  <si>
    <t>biodiesel (HVO 100)</t>
  </si>
  <si>
    <t>Middel: 56 tot 130kW</t>
  </si>
  <si>
    <t>Stage IV + roetfilter</t>
  </si>
  <si>
    <t>diesel</t>
  </si>
  <si>
    <t>Zwaar: vanaf 130kW</t>
  </si>
  <si>
    <t>behaalde fictieve meerwaarde</t>
  </si>
  <si>
    <t>maximaal te behalen fictieve meerwaarde</t>
  </si>
  <si>
    <t>BOUWTRANSPORT (N1, N2 en N3)</t>
  </si>
  <si>
    <t>Bouwtransport</t>
  </si>
  <si>
    <t>N1 bestelauto's</t>
  </si>
  <si>
    <t>EURO 6</t>
  </si>
  <si>
    <t>N2 Lichte vrachtwagens</t>
  </si>
  <si>
    <t>EURO VI</t>
  </si>
  <si>
    <t>plug-in hybride</t>
  </si>
  <si>
    <t>groen gas (BNG/LBG)</t>
  </si>
  <si>
    <t>N3 Zware vrachtwagens</t>
  </si>
  <si>
    <t>aardgas (CNG/LNG)</t>
  </si>
  <si>
    <t>hybride</t>
  </si>
  <si>
    <t>verbrandingsmotor</t>
  </si>
  <si>
    <t>GEREEDSCHAPPEN</t>
  </si>
  <si>
    <t>EIS SEB BASISNIVEAU</t>
  </si>
  <si>
    <t>zie eis</t>
  </si>
  <si>
    <t>Gereedschappen, aggregaten en bronbemaling</t>
  </si>
  <si>
    <t>Invulblad opdrachtnemer</t>
  </si>
  <si>
    <t>Instructie</t>
  </si>
  <si>
    <t>Inschrijver vult lichtblauwe velden in</t>
  </si>
  <si>
    <t>WERKTUIGEN</t>
  </si>
  <si>
    <t>Vul in de tabel werktuigen alle werktuigen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</si>
  <si>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 te geven, deze telt gewoon mee in de methodiek.</t>
    </r>
  </si>
  <si>
    <t>vermogens-klasse (kW)</t>
  </si>
  <si>
    <r>
      <rPr>
        <b/>
        <sz val="12"/>
        <color rgb="FFFFFFFF"/>
        <rFont val="Calibri"/>
        <scheme val="minor"/>
      </rPr>
      <t xml:space="preserve">belofte uren inzet
</t>
    </r>
    <r>
      <rPr>
        <i/>
        <sz val="10"/>
        <color rgb="FFFFFFFF"/>
        <rFont val="Calibri"/>
        <scheme val="minor"/>
      </rPr>
      <t>Deze waarde wordt gebruikt voor de gunning</t>
    </r>
  </si>
  <si>
    <t>TRANSPORTMIDDELEN (N1, N2 en N3)</t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</si>
  <si>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</si>
  <si>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</si>
  <si>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t>MKB</t>
  </si>
  <si>
    <t>gedaan op (datum)</t>
  </si>
  <si>
    <t>handtekening</t>
  </si>
  <si>
    <t>Logboek opdrachtnemer</t>
  </si>
  <si>
    <t>Opdrachtnemer vult alle lichtblauwe velden in</t>
  </si>
  <si>
    <t>Opdrachtnemer</t>
  </si>
  <si>
    <t>aanvullende gegevens</t>
  </si>
  <si>
    <t>logboek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</si>
  <si>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</si>
  <si>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</si>
  <si>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</si>
  <si>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vermogen (kW)</t>
  </si>
  <si>
    <t>merk</t>
  </si>
  <si>
    <t xml:space="preserve">kenteken of registratienr. </t>
  </si>
  <si>
    <t>SSEB subsidie verkregen?</t>
  </si>
  <si>
    <t>bouwjaar</t>
  </si>
  <si>
    <t>belofte</t>
  </si>
  <si>
    <t>totale ureninzet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</si>
  <si>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</si>
  <si>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</si>
  <si>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</si>
  <si>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</si>
  <si>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</si>
  <si>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</si>
  <si>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</si>
  <si>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</si>
  <si>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</si>
  <si>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</si>
  <si>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</si>
  <si>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</si>
  <si>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dageninzet</t>
  </si>
  <si>
    <t>GEREEDSCHAPPEN (&gt;8kW)</t>
  </si>
  <si>
    <t>Kies waar mogelijk een optie uit de machinelijst SEB. Hiervoor kunt u gebruikmaken van de dropdown of in de lijst filteren door te typen. Mocht een materieelstuk niet in de lijst staan, dan hoeft u deze niet op te geven.</t>
  </si>
  <si>
    <t>U rekent vanaf de 1e tot en met de laatste inzetdag van machines die voor de betreffende bouwwerkzaamheid aanwezig zijn.</t>
  </si>
  <si>
    <t>omschrijving gereedschap</t>
  </si>
  <si>
    <t>inschatting dagen inzet</t>
  </si>
  <si>
    <t>AGGREGAAT OF BATTERIJPAKKET</t>
  </si>
  <si>
    <t>U rekent vanaf de 1e tot en met de laatste inzetdag van machines die voor de betreffende bouwwerkzaamheid moeten opladen.</t>
  </si>
  <si>
    <t>batterijcapaciteit  (kWh)</t>
  </si>
  <si>
    <t>DC-LAADSTATION</t>
  </si>
  <si>
    <t>omschrijving laadstation</t>
  </si>
  <si>
    <t>categorie</t>
  </si>
  <si>
    <t>vermogensklasse</t>
  </si>
  <si>
    <t>subsidie per dag</t>
  </si>
  <si>
    <t>Subsidie SPUK SEB</t>
  </si>
  <si>
    <t>t/m 7 kW</t>
  </si>
  <si>
    <t>t/m 19 kW</t>
  </si>
  <si>
    <t xml:space="preserve">Vernieuw de filter in de cel 'Krijgen we subsidie?' met een klik op het grijze vierkantje &gt; ok. Vul lichtblauwe velden in. </t>
  </si>
  <si>
    <t>mini</t>
  </si>
  <si>
    <t>8 t/m 18 kW</t>
  </si>
  <si>
    <t>20 t/m 49 kW</t>
  </si>
  <si>
    <t>CPV-code</t>
  </si>
  <si>
    <t>startdatum</t>
  </si>
  <si>
    <t>einddatum</t>
  </si>
  <si>
    <t>aanneemsom</t>
  </si>
  <si>
    <t>schatting subsidie</t>
  </si>
  <si>
    <t>klein</t>
  </si>
  <si>
    <t>19 t/m 55 kW</t>
  </si>
  <si>
    <t>50 t/m 149 kW</t>
  </si>
  <si>
    <t>middel</t>
  </si>
  <si>
    <t>56 t/m 129 kW</t>
  </si>
  <si>
    <t>150 t/m 224 kW</t>
  </si>
  <si>
    <t>groot</t>
  </si>
  <si>
    <t>130 kW +</t>
  </si>
  <si>
    <t>225 t/m 349 kW</t>
  </si>
  <si>
    <t/>
  </si>
  <si>
    <t>350 t/m 599 kW</t>
  </si>
  <si>
    <t>600 kW +</t>
  </si>
  <si>
    <t>Krijgen we subsidie?</t>
  </si>
  <si>
    <t>schatting subsidiebedrag</t>
  </si>
  <si>
    <t>inzetdagen 
(min. 2 uur)</t>
  </si>
  <si>
    <t>VOERTUIGEN</t>
  </si>
  <si>
    <t>Ja</t>
  </si>
  <si>
    <t>batterijcapaciteit (kWh)</t>
  </si>
  <si>
    <t xml:space="preserve">inzetdagen </t>
  </si>
  <si>
    <t>Beoordelingsformulier</t>
  </si>
  <si>
    <t>aantal inschrijvers</t>
  </si>
  <si>
    <t>inschrijver 1</t>
  </si>
  <si>
    <t>inschrijver 2</t>
  </si>
  <si>
    <t>inschrijver 3</t>
  </si>
  <si>
    <t>inschrijver 4</t>
  </si>
  <si>
    <t>inschrijver 5</t>
  </si>
  <si>
    <t>ingevuld door</t>
  </si>
  <si>
    <t>[ bedrijfsnaam ]</t>
  </si>
  <si>
    <r>
      <t xml:space="preserve">totale fictieve meerwaarde </t>
    </r>
    <r>
      <rPr>
        <u/>
        <sz val="12"/>
        <rFont val="Calibri"/>
        <family val="2"/>
        <scheme val="minor"/>
      </rPr>
      <t>werktuigen</t>
    </r>
  </si>
  <si>
    <r>
      <t xml:space="preserve">totale fictieve meerwaarde </t>
    </r>
    <r>
      <rPr>
        <u/>
        <sz val="12"/>
        <rFont val="Calibri"/>
        <family val="2"/>
        <scheme val="minor"/>
      </rPr>
      <t>voertuigen</t>
    </r>
  </si>
  <si>
    <t>totale fictieve meerwaarde zero-emissie</t>
  </si>
  <si>
    <t>inschrijvingssom</t>
  </si>
  <si>
    <t>evaluatieprijs</t>
  </si>
  <si>
    <t>uitslag</t>
  </si>
  <si>
    <t>opmerking(en) voor publicatie</t>
  </si>
  <si>
    <t>datum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</si>
  <si>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</si>
  <si>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</si>
  <si>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</si>
  <si>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</si>
  <si>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</si>
  <si>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</si>
  <si>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</si>
  <si>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</si>
  <si>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</si>
  <si>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</si>
  <si>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</si>
  <si>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</si>
  <si>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</si>
  <si>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</si>
  <si>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</si>
  <si>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</si>
  <si>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</si>
  <si>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</si>
  <si>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</si>
  <si>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</si>
  <si>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</si>
  <si>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</si>
  <si>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</si>
  <si>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</si>
  <si>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</si>
  <si>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</si>
  <si>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</si>
  <si>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</si>
  <si>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</si>
  <si>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</si>
  <si>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</si>
  <si>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</si>
  <si>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</si>
  <si>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</si>
  <si>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</si>
  <si>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</si>
  <si>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</si>
  <si>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</si>
  <si>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</si>
  <si>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</si>
  <si>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</si>
  <si>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</si>
  <si>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</si>
  <si>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</si>
  <si>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</si>
  <si>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</si>
  <si>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</si>
  <si>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</si>
  <si>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</si>
  <si>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</si>
  <si>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</si>
  <si>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 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</si>
  <si>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</si>
  <si>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</si>
  <si>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</si>
  <si>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</si>
  <si>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</si>
  <si>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>A2.12 vliegwiel als vermogensvoorziening</t>
  </si>
  <si>
    <t>A2. Vervoerbare industriële uitrustingen (aggregaten en batterijpakketten)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</si>
  <si>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</si>
  <si>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</si>
  <si>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</si>
  <si>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</si>
  <si>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</si>
  <si>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</si>
  <si>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</si>
  <si>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</si>
  <si>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</si>
  <si>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</si>
  <si>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</si>
  <si>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</si>
  <si>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</si>
  <si>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</si>
  <si>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</si>
  <si>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</si>
  <si>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</si>
  <si>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</si>
  <si>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</si>
  <si>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als hulpfunctie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</si>
  <si>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</si>
  <si>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</si>
  <si>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</si>
  <si>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</si>
  <si>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</si>
  <si>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</si>
  <si>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</si>
  <si>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</si>
  <si>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</si>
  <si>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</si>
  <si>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</si>
  <si>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</si>
  <si>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uren inzet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</si>
</sst>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_ [$€-413]\ * #,##0.00_ ;_ [$€-413]\ * \-#,##0.00_ ;_ [$€-413]\ * &quot;-&quot;??_ ;_ @_ "/>
    <numFmt numFmtId="167" formatCode="0;\-0;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u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9"/>
      <color theme="1"/>
      <name val="Symbol"/>
      <family val="1"/>
      <charset val="2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FFFF"/>
      <name val="Calibri"/>
      <scheme val="minor"/>
    </font>
    <font>
      <i/>
      <sz val="10"/>
      <color rgb="FFFFFFFF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0.14999847407452621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</cellStyleXfs>
  <cellXfs count="435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14" fillId="0" borderId="0" xfId="0" applyFont="1"/>
    <xf numFmtId="0" fontId="8" fillId="2" borderId="11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left" vertical="top"/>
    </xf>
    <xf numFmtId="1" fontId="15" fillId="3" borderId="21" xfId="0" applyNumberFormat="1" applyFont="1" applyFill="1" applyBorder="1" applyAlignment="1" applyProtection="1">
      <alignment horizontal="center" vertical="top"/>
      <protection locked="0"/>
    </xf>
    <xf numFmtId="1" fontId="15" fillId="3" borderId="22" xfId="0" applyNumberFormat="1" applyFont="1" applyFill="1" applyBorder="1" applyAlignment="1" applyProtection="1">
      <alignment horizontal="center" vertical="top"/>
      <protection locked="0"/>
    </xf>
    <xf numFmtId="1" fontId="15" fillId="3" borderId="27" xfId="0" applyNumberFormat="1" applyFont="1" applyFill="1" applyBorder="1" applyAlignment="1" applyProtection="1">
      <alignment horizontal="center" vertical="top"/>
      <protection locked="0"/>
    </xf>
    <xf numFmtId="1" fontId="15" fillId="3" borderId="35" xfId="1" applyNumberFormat="1" applyFont="1" applyFill="1" applyBorder="1" applyAlignment="1" applyProtection="1">
      <alignment horizontal="center" vertical="top"/>
      <protection locked="0"/>
    </xf>
    <xf numFmtId="1" fontId="15" fillId="3" borderId="7" xfId="0" applyNumberFormat="1" applyFont="1" applyFill="1" applyBorder="1" applyAlignment="1" applyProtection="1">
      <alignment horizontal="center" vertical="top"/>
      <protection locked="0"/>
    </xf>
    <xf numFmtId="1" fontId="15" fillId="3" borderId="8" xfId="0" applyNumberFormat="1" applyFont="1" applyFill="1" applyBorder="1" applyAlignment="1" applyProtection="1">
      <alignment horizontal="center" vertical="top"/>
      <protection locked="0"/>
    </xf>
    <xf numFmtId="1" fontId="15" fillId="3" borderId="29" xfId="0" applyNumberFormat="1" applyFont="1" applyFill="1" applyBorder="1" applyAlignment="1" applyProtection="1">
      <alignment horizontal="center" vertical="top"/>
      <protection locked="0"/>
    </xf>
    <xf numFmtId="1" fontId="15" fillId="3" borderId="20" xfId="1" applyNumberFormat="1" applyFont="1" applyFill="1" applyBorder="1" applyAlignment="1" applyProtection="1">
      <alignment horizontal="center" vertical="top"/>
      <protection locked="0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2" borderId="10" xfId="0" applyFont="1" applyFill="1" applyBorder="1" applyAlignment="1">
      <alignment horizontal="center" vertical="center"/>
    </xf>
    <xf numFmtId="0" fontId="16" fillId="5" borderId="40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27" fillId="0" borderId="0" xfId="0" applyFont="1"/>
    <xf numFmtId="0" fontId="15" fillId="4" borderId="21" xfId="0" applyFont="1" applyFill="1" applyBorder="1" applyAlignment="1">
      <alignment horizontal="left" vertical="top"/>
    </xf>
    <xf numFmtId="0" fontId="15" fillId="4" borderId="23" xfId="0" applyFont="1" applyFill="1" applyBorder="1" applyAlignment="1">
      <alignment horizontal="left" vertical="top"/>
    </xf>
    <xf numFmtId="1" fontId="15" fillId="3" borderId="37" xfId="1" applyNumberFormat="1" applyFont="1" applyFill="1" applyBorder="1" applyAlignment="1" applyProtection="1">
      <alignment horizontal="center" vertical="top"/>
      <protection locked="0"/>
    </xf>
    <xf numFmtId="1" fontId="15" fillId="3" borderId="28" xfId="0" applyNumberFormat="1" applyFont="1" applyFill="1" applyBorder="1" applyAlignment="1" applyProtection="1">
      <alignment horizontal="center" vertical="top"/>
      <protection locked="0"/>
    </xf>
    <xf numFmtId="1" fontId="15" fillId="3" borderId="17" xfId="0" applyNumberFormat="1" applyFont="1" applyFill="1" applyBorder="1" applyAlignment="1" applyProtection="1">
      <alignment horizontal="center" vertical="top"/>
      <protection locked="0"/>
    </xf>
    <xf numFmtId="1" fontId="15" fillId="3" borderId="48" xfId="0" applyNumberFormat="1" applyFont="1" applyFill="1" applyBorder="1" applyAlignment="1" applyProtection="1">
      <alignment horizontal="center" vertical="top"/>
      <protection locked="0"/>
    </xf>
    <xf numFmtId="1" fontId="15" fillId="3" borderId="53" xfId="0" applyNumberFormat="1" applyFont="1" applyFill="1" applyBorder="1" applyAlignment="1" applyProtection="1">
      <alignment horizontal="center" vertical="top"/>
      <protection locked="0"/>
    </xf>
    <xf numFmtId="1" fontId="15" fillId="3" borderId="55" xfId="0" applyNumberFormat="1" applyFont="1" applyFill="1" applyBorder="1" applyAlignment="1" applyProtection="1">
      <alignment horizontal="center" vertical="top"/>
      <protection locked="0"/>
    </xf>
    <xf numFmtId="1" fontId="15" fillId="3" borderId="56" xfId="0" applyNumberFormat="1" applyFont="1" applyFill="1" applyBorder="1" applyAlignment="1" applyProtection="1">
      <alignment horizontal="center" vertical="top"/>
      <protection locked="0"/>
    </xf>
    <xf numFmtId="166" fontId="5" fillId="0" borderId="3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0" fontId="15" fillId="4" borderId="31" xfId="0" applyFont="1" applyFill="1" applyBorder="1" applyAlignment="1">
      <alignment horizontal="left" vertical="top"/>
    </xf>
    <xf numFmtId="0" fontId="15" fillId="4" borderId="22" xfId="0" applyFont="1" applyFill="1" applyBorder="1" applyAlignment="1">
      <alignment horizontal="left" vertical="top"/>
    </xf>
    <xf numFmtId="0" fontId="15" fillId="4" borderId="8" xfId="0" applyFont="1" applyFill="1" applyBorder="1" applyAlignment="1">
      <alignment horizontal="left" vertical="top"/>
    </xf>
    <xf numFmtId="0" fontId="15" fillId="4" borderId="32" xfId="0" applyFont="1" applyFill="1" applyBorder="1" applyAlignment="1">
      <alignment horizontal="left" vertical="top"/>
    </xf>
    <xf numFmtId="0" fontId="15" fillId="4" borderId="24" xfId="0" applyFont="1" applyFill="1" applyBorder="1" applyAlignment="1">
      <alignment horizontal="left" vertical="top"/>
    </xf>
    <xf numFmtId="0" fontId="5" fillId="0" borderId="0" xfId="0" applyFont="1" applyAlignment="1">
      <alignment horizontal="right"/>
    </xf>
    <xf numFmtId="0" fontId="16" fillId="5" borderId="23" xfId="0" applyFont="1" applyFill="1" applyBorder="1" applyAlignment="1" applyProtection="1">
      <alignment horizontal="left" vertical="center" wrapText="1"/>
      <protection locked="0"/>
    </xf>
    <xf numFmtId="0" fontId="15" fillId="4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6" fillId="5" borderId="21" xfId="0" applyFont="1" applyFill="1" applyBorder="1" applyAlignment="1" applyProtection="1">
      <alignment horizontal="left" vertical="center" wrapText="1"/>
      <protection locked="0"/>
    </xf>
    <xf numFmtId="0" fontId="0" fillId="3" borderId="8" xfId="0" applyFill="1" applyBorder="1" applyAlignment="1" applyProtection="1">
      <alignment vertical="top"/>
      <protection locked="0"/>
    </xf>
    <xf numFmtId="14" fontId="0" fillId="3" borderId="8" xfId="0" applyNumberFormat="1" applyFill="1" applyBorder="1" applyAlignment="1" applyProtection="1">
      <alignment vertical="top"/>
      <protection locked="0"/>
    </xf>
    <xf numFmtId="0" fontId="16" fillId="5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5" borderId="22" xfId="0" applyFont="1" applyFill="1" applyBorder="1" applyAlignment="1" applyProtection="1">
      <alignment horizontal="left" vertical="center"/>
      <protection locked="0"/>
    </xf>
    <xf numFmtId="0" fontId="16" fillId="5" borderId="8" xfId="0" applyFont="1" applyFill="1" applyBorder="1" applyAlignment="1" applyProtection="1">
      <alignment horizontal="left" vertical="center"/>
      <protection locked="0"/>
    </xf>
    <xf numFmtId="0" fontId="16" fillId="5" borderId="24" xfId="0" applyFont="1" applyFill="1" applyBorder="1" applyAlignment="1" applyProtection="1">
      <alignment horizontal="left" vertical="center"/>
      <protection locked="0"/>
    </xf>
    <xf numFmtId="0" fontId="16" fillId="5" borderId="33" xfId="0" applyFont="1" applyFill="1" applyBorder="1" applyAlignment="1" applyProtection="1">
      <alignment horizontal="left" vertical="center"/>
      <protection locked="0"/>
    </xf>
    <xf numFmtId="0" fontId="16" fillId="5" borderId="7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15" fillId="3" borderId="20" xfId="0" applyFont="1" applyFill="1" applyBorder="1" applyAlignment="1" applyProtection="1">
      <alignment horizontal="center" vertical="top" wrapText="1"/>
      <protection locked="0"/>
    </xf>
    <xf numFmtId="164" fontId="3" fillId="4" borderId="0" xfId="1" applyFont="1" applyFill="1" applyBorder="1" applyAlignment="1" applyProtection="1">
      <alignment horizontal="right" vertical="center"/>
    </xf>
    <xf numFmtId="49" fontId="12" fillId="3" borderId="0" xfId="5" applyNumberFormat="1" applyFont="1" applyFill="1" applyBorder="1" applyAlignment="1" applyProtection="1">
      <alignment horizontal="center" vertical="center"/>
      <protection locked="0"/>
    </xf>
    <xf numFmtId="0" fontId="3" fillId="4" borderId="0" xfId="1" applyNumberFormat="1" applyFont="1" applyFill="1" applyBorder="1" applyAlignment="1" applyProtection="1">
      <alignment horizontal="right" vertical="center"/>
    </xf>
    <xf numFmtId="0" fontId="28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5" fillId="0" borderId="44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5" fillId="0" borderId="50" xfId="0" applyFont="1" applyBorder="1"/>
    <xf numFmtId="0" fontId="5" fillId="0" borderId="24" xfId="0" applyFont="1" applyBorder="1" applyAlignment="1">
      <alignment wrapText="1"/>
    </xf>
    <xf numFmtId="0" fontId="12" fillId="0" borderId="9" xfId="0" applyFont="1" applyBorder="1"/>
    <xf numFmtId="0" fontId="5" fillId="0" borderId="51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0" xfId="0" applyFont="1" applyBorder="1" applyAlignment="1">
      <alignment horizontal="right"/>
    </xf>
    <xf numFmtId="0" fontId="12" fillId="0" borderId="59" xfId="0" applyFont="1" applyBorder="1"/>
    <xf numFmtId="166" fontId="10" fillId="0" borderId="61" xfId="0" applyNumberFormat="1" applyFont="1" applyBorder="1" applyAlignment="1">
      <alignment horizontal="right"/>
    </xf>
    <xf numFmtId="0" fontId="12" fillId="0" borderId="45" xfId="0" applyFont="1" applyBorder="1"/>
    <xf numFmtId="0" fontId="4" fillId="0" borderId="49" xfId="0" applyFont="1" applyBorder="1"/>
    <xf numFmtId="165" fontId="5" fillId="0" borderId="0" xfId="0" applyNumberFormat="1" applyFont="1"/>
    <xf numFmtId="0" fontId="5" fillId="0" borderId="41" xfId="0" applyFont="1" applyBorder="1"/>
    <xf numFmtId="167" fontId="5" fillId="0" borderId="20" xfId="0" applyNumberFormat="1" applyFont="1" applyBorder="1" applyAlignment="1">
      <alignment horizont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3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29" fillId="2" borderId="10" xfId="0" applyFont="1" applyFill="1" applyBorder="1" applyAlignment="1" applyProtection="1">
      <alignment horizontal="left" vertical="center"/>
      <protection locked="0"/>
    </xf>
    <xf numFmtId="0" fontId="13" fillId="3" borderId="0" xfId="0" applyFont="1" applyFill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12" fillId="0" borderId="0" xfId="0" applyFont="1" applyAlignment="1">
      <alignment horizontal="right"/>
    </xf>
    <xf numFmtId="0" fontId="32" fillId="0" borderId="0" xfId="0" applyFont="1" applyAlignment="1">
      <alignment horizontal="left"/>
    </xf>
    <xf numFmtId="0" fontId="32" fillId="0" borderId="0" xfId="0" applyFont="1"/>
    <xf numFmtId="0" fontId="8" fillId="2" borderId="9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vertical="center"/>
    </xf>
    <xf numFmtId="0" fontId="31" fillId="0" borderId="0" xfId="0" applyFont="1" applyAlignment="1">
      <alignment horizontal="left"/>
    </xf>
    <xf numFmtId="0" fontId="15" fillId="4" borderId="29" xfId="0" applyFont="1" applyFill="1" applyBorder="1" applyAlignment="1">
      <alignment horizontal="left" vertical="top"/>
    </xf>
    <xf numFmtId="0" fontId="15" fillId="4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1" fillId="0" borderId="0" xfId="0" applyFont="1"/>
    <xf numFmtId="0" fontId="3" fillId="0" borderId="0" xfId="0" applyFont="1"/>
    <xf numFmtId="0" fontId="5" fillId="3" borderId="22" xfId="0" applyFont="1" applyFill="1" applyBorder="1" applyProtection="1">
      <protection locked="0"/>
    </xf>
    <xf numFmtId="0" fontId="5" fillId="3" borderId="8" xfId="0" applyFont="1" applyFill="1" applyBorder="1" applyProtection="1">
      <protection locked="0"/>
    </xf>
    <xf numFmtId="0" fontId="5" fillId="3" borderId="32" xfId="0" applyFont="1" applyFill="1" applyBorder="1" applyProtection="1">
      <protection locked="0"/>
    </xf>
    <xf numFmtId="0" fontId="5" fillId="3" borderId="24" xfId="0" applyFont="1" applyFill="1" applyBorder="1" applyProtection="1">
      <protection locked="0"/>
    </xf>
    <xf numFmtId="0" fontId="12" fillId="0" borderId="46" xfId="0" applyFont="1" applyBorder="1"/>
    <xf numFmtId="0" fontId="12" fillId="0" borderId="19" xfId="0" applyFont="1" applyBorder="1"/>
    <xf numFmtId="0" fontId="5" fillId="0" borderId="44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3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4" borderId="46" xfId="1" applyFont="1" applyFill="1" applyBorder="1" applyProtection="1"/>
    <xf numFmtId="0" fontId="0" fillId="0" borderId="67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5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15" fillId="0" borderId="0" xfId="0" applyFont="1" applyAlignment="1">
      <alignment horizontal="left" vertical="top"/>
    </xf>
    <xf numFmtId="0" fontId="15" fillId="0" borderId="21" xfId="0" applyFont="1" applyBorder="1" applyAlignment="1">
      <alignment horizontal="left" vertical="top"/>
    </xf>
    <xf numFmtId="0" fontId="15" fillId="0" borderId="22" xfId="0" applyFont="1" applyBorder="1" applyAlignment="1">
      <alignment horizontal="left" vertical="top"/>
    </xf>
    <xf numFmtId="0" fontId="15" fillId="0" borderId="27" xfId="0" applyFont="1" applyBorder="1" applyAlignment="1">
      <alignment horizontal="left" vertical="top"/>
    </xf>
    <xf numFmtId="164" fontId="15" fillId="0" borderId="22" xfId="1" applyFont="1" applyFill="1" applyBorder="1" applyAlignment="1" applyProtection="1">
      <alignment horizontal="left" vertical="top"/>
    </xf>
    <xf numFmtId="0" fontId="15" fillId="0" borderId="7" xfId="0" applyFont="1" applyBorder="1" applyAlignment="1">
      <alignment horizontal="left" vertical="top"/>
    </xf>
    <xf numFmtId="0" fontId="15" fillId="0" borderId="8" xfId="0" applyFont="1" applyBorder="1" applyAlignment="1">
      <alignment horizontal="left" vertical="top"/>
    </xf>
    <xf numFmtId="0" fontId="15" fillId="0" borderId="29" xfId="0" applyFont="1" applyBorder="1" applyAlignment="1">
      <alignment horizontal="left" vertical="top"/>
    </xf>
    <xf numFmtId="164" fontId="15" fillId="0" borderId="8" xfId="1" applyFont="1" applyFill="1" applyBorder="1" applyAlignment="1" applyProtection="1">
      <alignment horizontal="left" vertical="top"/>
    </xf>
    <xf numFmtId="0" fontId="15" fillId="0" borderId="23" xfId="0" applyFont="1" applyBorder="1" applyAlignment="1">
      <alignment horizontal="left" vertical="top"/>
    </xf>
    <xf numFmtId="0" fontId="15" fillId="0" borderId="24" xfId="0" applyFont="1" applyBorder="1" applyAlignment="1">
      <alignment horizontal="left" vertical="top"/>
    </xf>
    <xf numFmtId="164" fontId="15" fillId="0" borderId="24" xfId="1" applyFont="1" applyFill="1" applyBorder="1" applyAlignment="1" applyProtection="1">
      <alignment horizontal="left" vertical="top"/>
    </xf>
    <xf numFmtId="0" fontId="10" fillId="4" borderId="0" xfId="0" applyFont="1" applyFill="1"/>
    <xf numFmtId="0" fontId="0" fillId="4" borderId="0" xfId="0" applyFill="1"/>
    <xf numFmtId="0" fontId="10" fillId="4" borderId="0" xfId="0" applyFont="1" applyFill="1" applyAlignment="1">
      <alignment vertical="center"/>
    </xf>
    <xf numFmtId="0" fontId="31" fillId="4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left"/>
    </xf>
    <xf numFmtId="0" fontId="31" fillId="4" borderId="0" xfId="0" applyFont="1" applyFill="1" applyAlignment="1">
      <alignment vertical="center"/>
    </xf>
    <xf numFmtId="0" fontId="10" fillId="4" borderId="41" xfId="0" applyFont="1" applyFill="1" applyBorder="1" applyAlignment="1">
      <alignment horizontal="center" vertical="center"/>
    </xf>
    <xf numFmtId="0" fontId="31" fillId="4" borderId="50" xfId="0" applyFont="1" applyFill="1" applyBorder="1" applyAlignment="1">
      <alignment horizontal="center" vertical="center"/>
    </xf>
    <xf numFmtId="0" fontId="15" fillId="4" borderId="0" xfId="0" applyFont="1" applyFill="1"/>
    <xf numFmtId="0" fontId="5" fillId="4" borderId="0" xfId="0" applyFont="1" applyFill="1"/>
    <xf numFmtId="0" fontId="10" fillId="4" borderId="47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left" vertical="center"/>
    </xf>
    <xf numFmtId="0" fontId="10" fillId="4" borderId="70" xfId="0" applyFont="1" applyFill="1" applyBorder="1" applyAlignment="1">
      <alignment vertical="center"/>
    </xf>
    <xf numFmtId="0" fontId="5" fillId="0" borderId="68" xfId="0" applyFont="1" applyBorder="1"/>
    <xf numFmtId="0" fontId="15" fillId="4" borderId="68" xfId="0" applyFont="1" applyFill="1" applyBorder="1" applyAlignment="1">
      <alignment horizontal="left"/>
    </xf>
    <xf numFmtId="0" fontId="36" fillId="4" borderId="68" xfId="0" applyFont="1" applyFill="1" applyBorder="1" applyAlignment="1">
      <alignment horizontal="center" vertical="center"/>
    </xf>
    <xf numFmtId="0" fontId="15" fillId="4" borderId="0" xfId="1" applyNumberFormat="1" applyFont="1" applyFill="1" applyBorder="1" applyAlignment="1" applyProtection="1">
      <alignment horizontal="right" vertical="center"/>
    </xf>
    <xf numFmtId="164" fontId="15" fillId="4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vertical="center"/>
    </xf>
    <xf numFmtId="0" fontId="15" fillId="4" borderId="69" xfId="0" applyFont="1" applyFill="1" applyBorder="1" applyAlignment="1">
      <alignment horizontal="left" vertical="center"/>
    </xf>
    <xf numFmtId="0" fontId="10" fillId="4" borderId="69" xfId="0" applyFont="1" applyFill="1" applyBorder="1" applyAlignment="1">
      <alignment vertical="center"/>
    </xf>
    <xf numFmtId="164" fontId="31" fillId="4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horizontal="left" vertical="center"/>
    </xf>
    <xf numFmtId="0" fontId="36" fillId="4" borderId="0" xfId="0" applyFont="1" applyFill="1" applyAlignment="1">
      <alignment horizontal="left" vertical="center"/>
    </xf>
    <xf numFmtId="164" fontId="31" fillId="4" borderId="8" xfId="1" applyFont="1" applyFill="1" applyBorder="1" applyAlignment="1" applyProtection="1">
      <alignment horizontal="left" vertical="center"/>
    </xf>
    <xf numFmtId="164" fontId="31" fillId="4" borderId="0" xfId="1" applyFont="1" applyFill="1" applyBorder="1" applyAlignment="1" applyProtection="1">
      <alignment horizontal="left" vertical="center"/>
    </xf>
    <xf numFmtId="0" fontId="31" fillId="4" borderId="0" xfId="1" applyNumberFormat="1" applyFont="1" applyFill="1" applyBorder="1" applyAlignment="1" applyProtection="1">
      <alignment horizontal="right"/>
    </xf>
    <xf numFmtId="164" fontId="31" fillId="4" borderId="0" xfId="1" applyFont="1" applyFill="1" applyBorder="1" applyAlignment="1" applyProtection="1">
      <alignment horizontal="right"/>
    </xf>
    <xf numFmtId="164" fontId="26" fillId="4" borderId="0" xfId="1" applyFont="1" applyFill="1" applyBorder="1" applyAlignment="1" applyProtection="1">
      <alignment horizontal="right" vertical="center"/>
    </xf>
    <xf numFmtId="0" fontId="0" fillId="0" borderId="69" xfId="0" applyBorder="1"/>
    <xf numFmtId="0" fontId="34" fillId="4" borderId="69" xfId="0" applyFont="1" applyFill="1" applyBorder="1" applyAlignment="1">
      <alignment horizontal="left"/>
    </xf>
    <xf numFmtId="0" fontId="10" fillId="4" borderId="0" xfId="0" applyFont="1" applyFill="1" applyAlignment="1">
      <alignment horizontal="left" vertical="center"/>
    </xf>
    <xf numFmtId="0" fontId="34" fillId="4" borderId="0" xfId="0" applyFont="1" applyFill="1" applyAlignment="1">
      <alignment horizontal="left"/>
    </xf>
    <xf numFmtId="164" fontId="37" fillId="4" borderId="46" xfId="1" applyFont="1" applyFill="1" applyBorder="1" applyAlignment="1" applyProtection="1">
      <alignment horizontal="right" vertical="center"/>
    </xf>
    <xf numFmtId="0" fontId="6" fillId="4" borderId="0" xfId="0" applyFont="1" applyFill="1" applyAlignment="1">
      <alignment horizontal="center"/>
    </xf>
    <xf numFmtId="1" fontId="14" fillId="0" borderId="46" xfId="0" applyNumberFormat="1" applyFont="1" applyBorder="1" applyAlignment="1">
      <alignment horizontal="center" vertical="center"/>
    </xf>
    <xf numFmtId="1" fontId="14" fillId="4" borderId="0" xfId="0" applyNumberFormat="1" applyFont="1" applyFill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34" fillId="3" borderId="0" xfId="0" applyFont="1" applyFill="1" applyAlignment="1">
      <alignment horizontal="left"/>
    </xf>
    <xf numFmtId="0" fontId="10" fillId="3" borderId="51" xfId="0" applyFont="1" applyFill="1" applyBorder="1" applyAlignment="1" applyProtection="1">
      <alignment horizontal="center" vertical="center"/>
      <protection locked="0"/>
    </xf>
    <xf numFmtId="164" fontId="15" fillId="3" borderId="8" xfId="1" applyFont="1" applyFill="1" applyBorder="1" applyAlignment="1" applyProtection="1">
      <alignment horizontal="right" vertical="center"/>
      <protection locked="0"/>
    </xf>
    <xf numFmtId="164" fontId="14" fillId="3" borderId="8" xfId="1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horizontal="left" wrapText="1"/>
      <protection locked="0"/>
    </xf>
    <xf numFmtId="0" fontId="34" fillId="3" borderId="0" xfId="0" applyFont="1" applyFill="1" applyAlignment="1" applyProtection="1">
      <alignment horizontal="left"/>
      <protection locked="0"/>
    </xf>
    <xf numFmtId="14" fontId="34" fillId="3" borderId="0" xfId="0" applyNumberFormat="1" applyFont="1" applyFill="1" applyAlignment="1" applyProtection="1">
      <alignment horizontal="left"/>
      <protection locked="0"/>
    </xf>
    <xf numFmtId="0" fontId="24" fillId="0" borderId="0" xfId="4" applyFont="1" applyAlignment="1">
      <alignment vertical="center"/>
    </xf>
    <xf numFmtId="0" fontId="18" fillId="0" borderId="0" xfId="4" applyAlignment="1">
      <alignment vertical="center"/>
    </xf>
    <xf numFmtId="0" fontId="19" fillId="0" borderId="0" xfId="4" applyFont="1" applyAlignment="1">
      <alignment vertical="center" wrapText="1"/>
    </xf>
    <xf numFmtId="0" fontId="25" fillId="0" borderId="0" xfId="4" applyFont="1" applyAlignment="1">
      <alignment vertical="center"/>
    </xf>
    <xf numFmtId="0" fontId="21" fillId="0" borderId="0" xfId="4" applyFont="1" applyAlignment="1">
      <alignment vertical="center"/>
    </xf>
    <xf numFmtId="0" fontId="20" fillId="0" borderId="0" xfId="4" applyFont="1" applyAlignment="1">
      <alignment vertical="center"/>
    </xf>
    <xf numFmtId="0" fontId="20" fillId="0" borderId="0" xfId="4" applyFont="1" applyAlignment="1">
      <alignment vertical="center" wrapText="1"/>
    </xf>
    <xf numFmtId="0" fontId="18" fillId="0" borderId="0" xfId="4" applyAlignment="1">
      <alignment vertical="center" wrapText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right"/>
    </xf>
    <xf numFmtId="0" fontId="40" fillId="0" borderId="0" xfId="0" applyFont="1" applyAlignment="1">
      <alignment horizontal="right"/>
    </xf>
    <xf numFmtId="0" fontId="40" fillId="0" borderId="0" xfId="0" applyFont="1" applyAlignment="1">
      <alignment horizontal="right" vertical="center"/>
    </xf>
    <xf numFmtId="0" fontId="12" fillId="0" borderId="0" xfId="0" applyFont="1" applyAlignment="1">
      <alignment textRotation="90"/>
    </xf>
    <xf numFmtId="1" fontId="15" fillId="3" borderId="23" xfId="0" applyNumberFormat="1" applyFont="1" applyFill="1" applyBorder="1" applyAlignment="1" applyProtection="1">
      <alignment horizontal="center" vertical="top"/>
      <protection locked="0"/>
    </xf>
    <xf numFmtId="1" fontId="15" fillId="3" borderId="24" xfId="0" applyNumberFormat="1" applyFont="1" applyFill="1" applyBorder="1" applyAlignment="1" applyProtection="1">
      <alignment horizontal="center" vertical="top"/>
      <protection locked="0"/>
    </xf>
    <xf numFmtId="1" fontId="15" fillId="3" borderId="57" xfId="0" applyNumberFormat="1" applyFont="1" applyFill="1" applyBorder="1" applyAlignment="1" applyProtection="1">
      <alignment horizontal="center" vertical="top"/>
      <protection locked="0"/>
    </xf>
    <xf numFmtId="1" fontId="15" fillId="3" borderId="52" xfId="0" applyNumberFormat="1" applyFont="1" applyFill="1" applyBorder="1" applyAlignment="1" applyProtection="1">
      <alignment horizontal="center" vertical="top"/>
      <protection locked="0"/>
    </xf>
    <xf numFmtId="1" fontId="15" fillId="3" borderId="30" xfId="0" applyNumberFormat="1" applyFont="1" applyFill="1" applyBorder="1" applyAlignment="1" applyProtection="1">
      <alignment horizontal="center" vertical="top"/>
      <protection locked="0"/>
    </xf>
    <xf numFmtId="1" fontId="15" fillId="3" borderId="49" xfId="0" applyNumberFormat="1" applyFont="1" applyFill="1" applyBorder="1" applyAlignment="1" applyProtection="1">
      <alignment horizontal="center" vertical="top"/>
      <protection locked="0"/>
    </xf>
    <xf numFmtId="0" fontId="5" fillId="3" borderId="35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37" xfId="0" applyFont="1" applyFill="1" applyBorder="1" applyAlignment="1" applyProtection="1">
      <alignment horizontal="center" vertical="top" wrapText="1"/>
      <protection locked="0"/>
    </xf>
    <xf numFmtId="1" fontId="15" fillId="0" borderId="35" xfId="0" applyNumberFormat="1" applyFont="1" applyBorder="1" applyAlignment="1">
      <alignment horizontal="center" vertical="top"/>
    </xf>
    <xf numFmtId="1" fontId="15" fillId="0" borderId="20" xfId="0" applyNumberFormat="1" applyFont="1" applyBorder="1" applyAlignment="1">
      <alignment horizontal="center" vertical="top"/>
    </xf>
    <xf numFmtId="1" fontId="15" fillId="0" borderId="37" xfId="0" applyNumberFormat="1" applyFont="1" applyBorder="1" applyAlignment="1">
      <alignment horizontal="center" vertical="top"/>
    </xf>
    <xf numFmtId="1" fontId="15" fillId="4" borderId="71" xfId="0" applyNumberFormat="1" applyFont="1" applyFill="1" applyBorder="1" applyAlignment="1">
      <alignment horizontal="center" vertical="top" wrapText="1"/>
    </xf>
    <xf numFmtId="1" fontId="15" fillId="4" borderId="72" xfId="0" applyNumberFormat="1" applyFont="1" applyFill="1" applyBorder="1" applyAlignment="1">
      <alignment horizontal="center" vertical="top" wrapText="1"/>
    </xf>
    <xf numFmtId="1" fontId="15" fillId="4" borderId="43" xfId="0" applyNumberFormat="1" applyFont="1" applyFill="1" applyBorder="1" applyAlignment="1">
      <alignment horizontal="center" vertical="top" wrapText="1"/>
    </xf>
    <xf numFmtId="0" fontId="15" fillId="3" borderId="35" xfId="0" applyFont="1" applyFill="1" applyBorder="1" applyAlignment="1" applyProtection="1">
      <alignment horizontal="center" vertical="top" wrapText="1"/>
      <protection locked="0"/>
    </xf>
    <xf numFmtId="0" fontId="15" fillId="3" borderId="36" xfId="0" applyFont="1" applyFill="1" applyBorder="1" applyAlignment="1" applyProtection="1">
      <alignment horizontal="center" vertical="top" wrapText="1"/>
      <protection locked="0"/>
    </xf>
    <xf numFmtId="0" fontId="30" fillId="0" borderId="0" xfId="0" applyFont="1"/>
    <xf numFmtId="0" fontId="4" fillId="0" borderId="43" xfId="0" applyFont="1" applyBorder="1" applyAlignment="1">
      <alignment horizontal="right"/>
    </xf>
    <xf numFmtId="0" fontId="41" fillId="0" borderId="13" xfId="0" applyFont="1" applyBorder="1"/>
    <xf numFmtId="0" fontId="5" fillId="3" borderId="0" xfId="0" applyFont="1" applyFill="1" applyProtection="1">
      <protection locked="0"/>
    </xf>
    <xf numFmtId="1" fontId="12" fillId="3" borderId="0" xfId="5" applyNumberFormat="1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42" fillId="0" borderId="0" xfId="0" applyFont="1" applyAlignment="1">
      <alignment horizontal="left" vertical="center" indent="4"/>
    </xf>
    <xf numFmtId="165" fontId="11" fillId="0" borderId="0" xfId="1" applyNumberFormat="1" applyFont="1" applyBorder="1" applyAlignment="1" applyProtection="1">
      <alignment horizontal="center" wrapText="1"/>
    </xf>
    <xf numFmtId="0" fontId="5" fillId="0" borderId="32" xfId="0" applyFont="1" applyBorder="1" applyAlignment="1">
      <alignment wrapText="1"/>
    </xf>
    <xf numFmtId="1" fontId="16" fillId="5" borderId="58" xfId="0" applyNumberFormat="1" applyFont="1" applyFill="1" applyBorder="1" applyAlignment="1" applyProtection="1">
      <alignment horizontal="center" vertical="center" wrapText="1"/>
      <protection locked="0"/>
    </xf>
    <xf numFmtId="1" fontId="16" fillId="5" borderId="66" xfId="0" applyNumberFormat="1" applyFont="1" applyFill="1" applyBorder="1" applyAlignment="1" applyProtection="1">
      <alignment horizontal="center" vertical="center" wrapText="1"/>
      <protection locked="0"/>
    </xf>
    <xf numFmtId="1" fontId="16" fillId="5" borderId="6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7" xfId="0" applyFont="1" applyBorder="1" applyAlignment="1">
      <alignment wrapText="1"/>
    </xf>
    <xf numFmtId="0" fontId="5" fillId="0" borderId="73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16" fillId="5" borderId="27" xfId="0" applyFont="1" applyFill="1" applyBorder="1" applyAlignment="1" applyProtection="1">
      <alignment horizontal="left" vertical="center" wrapText="1"/>
      <protection locked="0"/>
    </xf>
    <xf numFmtId="0" fontId="16" fillId="5" borderId="29" xfId="0" applyFont="1" applyFill="1" applyBorder="1" applyAlignment="1" applyProtection="1">
      <alignment horizontal="left" vertical="center" wrapText="1"/>
      <protection locked="0"/>
    </xf>
    <xf numFmtId="0" fontId="16" fillId="5" borderId="30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/>
    <xf numFmtId="0" fontId="5" fillId="0" borderId="21" xfId="0" applyFont="1" applyBorder="1"/>
    <xf numFmtId="0" fontId="0" fillId="0" borderId="0" xfId="0" applyAlignment="1">
      <alignment vertical="center" wrapText="1"/>
    </xf>
    <xf numFmtId="0" fontId="5" fillId="4" borderId="27" xfId="0" applyFont="1" applyFill="1" applyBorder="1" applyProtection="1">
      <protection locked="0"/>
    </xf>
    <xf numFmtId="0" fontId="5" fillId="4" borderId="48" xfId="0" applyFont="1" applyFill="1" applyBorder="1" applyProtection="1">
      <protection locked="0"/>
    </xf>
    <xf numFmtId="0" fontId="15" fillId="4" borderId="71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Protection="1">
      <protection locked="0"/>
    </xf>
    <xf numFmtId="0" fontId="5" fillId="4" borderId="53" xfId="0" applyFont="1" applyFill="1" applyBorder="1" applyProtection="1">
      <protection locked="0"/>
    </xf>
    <xf numFmtId="0" fontId="15" fillId="4" borderId="72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Protection="1">
      <protection locked="0"/>
    </xf>
    <xf numFmtId="0" fontId="5" fillId="4" borderId="49" xfId="0" applyFont="1" applyFill="1" applyBorder="1" applyProtection="1">
      <protection locked="0"/>
    </xf>
    <xf numFmtId="0" fontId="15" fillId="4" borderId="43" xfId="0" applyFont="1" applyFill="1" applyBorder="1" applyAlignment="1" applyProtection="1">
      <alignment horizontal="center" vertical="top" wrapText="1"/>
      <protection locked="0"/>
    </xf>
    <xf numFmtId="0" fontId="5" fillId="3" borderId="0" xfId="0" applyFont="1" applyFill="1" applyAlignment="1">
      <alignment horizontal="center"/>
    </xf>
    <xf numFmtId="14" fontId="0" fillId="3" borderId="8" xfId="0" applyNumberFormat="1" applyFill="1" applyBorder="1" applyAlignment="1" applyProtection="1">
      <alignment horizontal="center" vertical="top"/>
      <protection locked="0"/>
    </xf>
    <xf numFmtId="0" fontId="5" fillId="3" borderId="28" xfId="0" applyFont="1" applyFill="1" applyBorder="1" applyAlignment="1" applyProtection="1">
      <alignment horizontal="center"/>
      <protection locked="0"/>
    </xf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2" xfId="0" applyFont="1" applyFill="1" applyBorder="1" applyAlignment="1" applyProtection="1">
      <alignment horizontal="center"/>
      <protection locked="0"/>
    </xf>
    <xf numFmtId="0" fontId="5" fillId="3" borderId="73" xfId="0" applyFont="1" applyFill="1" applyBorder="1" applyAlignment="1" applyProtection="1">
      <alignment horizontal="center"/>
      <protection locked="0"/>
    </xf>
    <xf numFmtId="0" fontId="5" fillId="4" borderId="28" xfId="0" applyFont="1" applyFill="1" applyBorder="1" applyAlignment="1" applyProtection="1">
      <alignment horizontal="center"/>
      <protection locked="0"/>
    </xf>
    <xf numFmtId="0" fontId="5" fillId="4" borderId="17" xfId="0" applyFont="1" applyFill="1" applyBorder="1" applyAlignment="1" applyProtection="1">
      <alignment horizontal="center"/>
      <protection locked="0"/>
    </xf>
    <xf numFmtId="0" fontId="5" fillId="4" borderId="52" xfId="0" applyFont="1" applyFill="1" applyBorder="1" applyAlignment="1" applyProtection="1">
      <alignment horizontal="center"/>
      <protection locked="0"/>
    </xf>
    <xf numFmtId="0" fontId="15" fillId="3" borderId="33" xfId="0" applyFont="1" applyFill="1" applyBorder="1" applyAlignment="1">
      <alignment horizontal="left" vertical="top"/>
    </xf>
    <xf numFmtId="0" fontId="0" fillId="3" borderId="76" xfId="0" applyFill="1" applyBorder="1"/>
    <xf numFmtId="0" fontId="15" fillId="3" borderId="8" xfId="0" applyFont="1" applyFill="1" applyBorder="1" applyAlignment="1">
      <alignment horizontal="left" vertical="top"/>
    </xf>
    <xf numFmtId="0" fontId="15" fillId="3" borderId="24" xfId="0" applyFont="1" applyFill="1" applyBorder="1" applyAlignment="1">
      <alignment horizontal="left" vertical="top"/>
    </xf>
    <xf numFmtId="0" fontId="15" fillId="3" borderId="33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vertical="top"/>
    </xf>
    <xf numFmtId="0" fontId="15" fillId="3" borderId="24" xfId="0" applyFont="1" applyFill="1" applyBorder="1" applyAlignment="1">
      <alignment horizontal="center" vertical="top"/>
    </xf>
    <xf numFmtId="0" fontId="27" fillId="3" borderId="76" xfId="0" applyFont="1" applyFill="1" applyBorder="1" applyAlignment="1">
      <alignment horizontal="center"/>
    </xf>
    <xf numFmtId="0" fontId="27" fillId="3" borderId="76" xfId="0" applyFont="1" applyFill="1" applyBorder="1"/>
    <xf numFmtId="0" fontId="15" fillId="0" borderId="27" xfId="0" applyFont="1" applyBorder="1" applyAlignment="1">
      <alignment horizontal="center" vertical="top"/>
    </xf>
    <xf numFmtId="0" fontId="15" fillId="0" borderId="29" xfId="0" applyFont="1" applyBorder="1" applyAlignment="1">
      <alignment horizontal="center" vertical="top"/>
    </xf>
    <xf numFmtId="0" fontId="15" fillId="0" borderId="30" xfId="0" applyFont="1" applyBorder="1" applyAlignment="1">
      <alignment horizontal="center" vertical="top"/>
    </xf>
    <xf numFmtId="0" fontId="15" fillId="0" borderId="30" xfId="0" applyFont="1" applyBorder="1" applyAlignment="1">
      <alignment horizontal="left" vertical="top"/>
    </xf>
    <xf numFmtId="0" fontId="15" fillId="0" borderId="22" xfId="1" applyNumberFormat="1" applyFont="1" applyFill="1" applyBorder="1" applyAlignment="1" applyProtection="1">
      <alignment horizontal="left" vertical="top"/>
    </xf>
    <xf numFmtId="0" fontId="15" fillId="0" borderId="8" xfId="1" applyNumberFormat="1" applyFont="1" applyFill="1" applyBorder="1" applyAlignment="1" applyProtection="1">
      <alignment horizontal="left" vertical="top"/>
    </xf>
    <xf numFmtId="0" fontId="15" fillId="0" borderId="24" xfId="1" applyNumberFormat="1" applyFont="1" applyFill="1" applyBorder="1" applyAlignment="1" applyProtection="1">
      <alignment horizontal="left" vertical="top"/>
    </xf>
    <xf numFmtId="1" fontId="15" fillId="4" borderId="21" xfId="0" applyNumberFormat="1" applyFont="1" applyFill="1" applyBorder="1" applyAlignment="1">
      <alignment horizontal="center" vertical="top" wrapText="1"/>
    </xf>
    <xf numFmtId="1" fontId="15" fillId="4" borderId="7" xfId="0" applyNumberFormat="1" applyFont="1" applyFill="1" applyBorder="1" applyAlignment="1">
      <alignment horizontal="center" vertical="top" wrapText="1"/>
    </xf>
    <xf numFmtId="1" fontId="15" fillId="4" borderId="23" xfId="0" applyNumberFormat="1" applyFont="1" applyFill="1" applyBorder="1" applyAlignment="1">
      <alignment horizontal="center" vertical="top" wrapText="1"/>
    </xf>
    <xf numFmtId="0" fontId="15" fillId="4" borderId="71" xfId="0" applyFont="1" applyFill="1" applyBorder="1" applyAlignment="1">
      <alignment horizontal="center" vertical="top" wrapText="1"/>
    </xf>
    <xf numFmtId="0" fontId="15" fillId="4" borderId="72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43" fillId="2" borderId="10" xfId="0" applyFont="1" applyFill="1" applyBorder="1" applyAlignment="1">
      <alignment vertical="center" wrapText="1"/>
    </xf>
    <xf numFmtId="1" fontId="15" fillId="3" borderId="21" xfId="0" applyNumberFormat="1" applyFont="1" applyFill="1" applyBorder="1" applyAlignment="1">
      <alignment horizontal="center" vertical="top" wrapText="1"/>
    </xf>
    <xf numFmtId="1" fontId="15" fillId="3" borderId="7" xfId="0" applyNumberFormat="1" applyFont="1" applyFill="1" applyBorder="1" applyAlignment="1">
      <alignment horizontal="center" vertical="top" wrapText="1"/>
    </xf>
    <xf numFmtId="1" fontId="15" fillId="3" borderId="23" xfId="0" applyNumberFormat="1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right" vertical="center" wrapText="1"/>
    </xf>
    <xf numFmtId="0" fontId="2" fillId="8" borderId="3" xfId="0" applyFont="1" applyFill="1" applyBorder="1" applyAlignment="1">
      <alignment horizontal="right" vertical="center" wrapText="1"/>
    </xf>
    <xf numFmtId="0" fontId="2" fillId="8" borderId="1" xfId="0" applyFont="1" applyFill="1" applyBorder="1" applyAlignment="1">
      <alignment vertical="center" wrapText="1"/>
    </xf>
    <xf numFmtId="0" fontId="2" fillId="8" borderId="38" xfId="0" applyFont="1" applyFill="1" applyBorder="1" applyAlignment="1">
      <alignment vertical="center" wrapText="1"/>
    </xf>
    <xf numFmtId="0" fontId="2" fillId="8" borderId="47" xfId="0" applyFont="1" applyFill="1" applyBorder="1" applyAlignment="1">
      <alignment vertical="center"/>
    </xf>
    <xf numFmtId="0" fontId="2" fillId="8" borderId="6" xfId="0" applyFont="1" applyFill="1" applyBorder="1" applyAlignment="1">
      <alignment vertical="center" wrapText="1"/>
    </xf>
    <xf numFmtId="0" fontId="2" fillId="8" borderId="46" xfId="0" applyFont="1" applyFill="1" applyBorder="1" applyAlignment="1">
      <alignment horizontal="left" vertical="center" wrapText="1"/>
    </xf>
    <xf numFmtId="0" fontId="2" fillId="8" borderId="18" xfId="0" applyFont="1" applyFill="1" applyBorder="1" applyAlignment="1">
      <alignment vertical="center" wrapText="1"/>
    </xf>
    <xf numFmtId="0" fontId="26" fillId="8" borderId="13" xfId="0" applyFont="1" applyFill="1" applyBorder="1" applyAlignment="1">
      <alignment vertical="center" wrapText="1"/>
    </xf>
    <xf numFmtId="0" fontId="26" fillId="8" borderId="63" xfId="0" applyFont="1" applyFill="1" applyBorder="1" applyAlignment="1">
      <alignment vertical="center" wrapText="1"/>
    </xf>
    <xf numFmtId="0" fontId="26" fillId="8" borderId="65" xfId="0" applyFont="1" applyFill="1" applyBorder="1" applyAlignment="1">
      <alignment vertical="center" wrapText="1"/>
    </xf>
    <xf numFmtId="0" fontId="26" fillId="8" borderId="74" xfId="0" applyFont="1" applyFill="1" applyBorder="1" applyAlignment="1">
      <alignment vertical="center" wrapText="1"/>
    </xf>
    <xf numFmtId="0" fontId="26" fillId="8" borderId="25" xfId="0" applyFont="1" applyFill="1" applyBorder="1" applyAlignment="1">
      <alignment vertical="center"/>
    </xf>
    <xf numFmtId="0" fontId="26" fillId="8" borderId="38" xfId="0" applyFont="1" applyFill="1" applyBorder="1" applyAlignment="1">
      <alignment vertical="center"/>
    </xf>
    <xf numFmtId="0" fontId="26" fillId="8" borderId="42" xfId="0" applyFont="1" applyFill="1" applyBorder="1" applyAlignment="1">
      <alignment vertical="center"/>
    </xf>
    <xf numFmtId="0" fontId="26" fillId="8" borderId="38" xfId="0" applyFont="1" applyFill="1" applyBorder="1" applyAlignment="1">
      <alignment vertical="center" wrapText="1"/>
    </xf>
    <xf numFmtId="0" fontId="26" fillId="8" borderId="47" xfId="0" applyFont="1" applyFill="1" applyBorder="1" applyAlignment="1">
      <alignment horizontal="left" vertical="center" wrapText="1"/>
    </xf>
    <xf numFmtId="0" fontId="26" fillId="8" borderId="19" xfId="0" applyFont="1" applyFill="1" applyBorder="1" applyAlignment="1">
      <alignment horizontal="left" vertical="center" wrapText="1"/>
    </xf>
    <xf numFmtId="0" fontId="26" fillId="8" borderId="6" xfId="0" applyFont="1" applyFill="1" applyBorder="1" applyAlignment="1">
      <alignment horizontal="left" vertical="center" wrapText="1"/>
    </xf>
    <xf numFmtId="0" fontId="26" fillId="8" borderId="11" xfId="0" applyFont="1" applyFill="1" applyBorder="1" applyAlignment="1">
      <alignment vertical="center" wrapText="1"/>
    </xf>
    <xf numFmtId="0" fontId="26" fillId="8" borderId="25" xfId="0" applyFont="1" applyFill="1" applyBorder="1" applyAlignment="1">
      <alignment horizontal="center" vertical="center" wrapText="1"/>
    </xf>
    <xf numFmtId="0" fontId="26" fillId="8" borderId="12" xfId="0" applyFont="1" applyFill="1" applyBorder="1" applyAlignment="1">
      <alignment horizontal="center" vertical="center" wrapText="1"/>
    </xf>
    <xf numFmtId="0" fontId="26" fillId="8" borderId="54" xfId="0" applyFont="1" applyFill="1" applyBorder="1" applyAlignment="1">
      <alignment horizontal="center" vertical="center" wrapText="1"/>
    </xf>
    <xf numFmtId="0" fontId="26" fillId="8" borderId="16" xfId="0" applyFont="1" applyFill="1" applyBorder="1" applyAlignment="1">
      <alignment horizontal="center" vertical="center" wrapText="1"/>
    </xf>
    <xf numFmtId="0" fontId="26" fillId="8" borderId="26" xfId="0" applyFont="1" applyFill="1" applyBorder="1" applyAlignment="1">
      <alignment horizontal="center" vertical="center" wrapText="1"/>
    </xf>
    <xf numFmtId="0" fontId="26" fillId="8" borderId="10" xfId="0" applyFont="1" applyFill="1" applyBorder="1" applyAlignment="1">
      <alignment horizontal="center" vertical="center" wrapText="1"/>
    </xf>
    <xf numFmtId="0" fontId="26" fillId="8" borderId="18" xfId="0" applyFont="1" applyFill="1" applyBorder="1" applyAlignment="1">
      <alignment horizontal="center" vertical="center" wrapText="1"/>
    </xf>
    <xf numFmtId="0" fontId="26" fillId="8" borderId="12" xfId="0" applyFont="1" applyFill="1" applyBorder="1" applyAlignment="1">
      <alignment vertical="center"/>
    </xf>
    <xf numFmtId="0" fontId="26" fillId="8" borderId="26" xfId="0" applyFont="1" applyFill="1" applyBorder="1" applyAlignment="1">
      <alignment vertical="center"/>
    </xf>
    <xf numFmtId="0" fontId="26" fillId="8" borderId="64" xfId="0" applyFont="1" applyFill="1" applyBorder="1" applyAlignment="1">
      <alignment horizontal="center" vertical="center" wrapText="1"/>
    </xf>
    <xf numFmtId="0" fontId="26" fillId="8" borderId="9" xfId="0" applyFont="1" applyFill="1" applyBorder="1" applyAlignment="1">
      <alignment vertical="center"/>
    </xf>
    <xf numFmtId="0" fontId="26" fillId="8" borderId="10" xfId="0" applyFont="1" applyFill="1" applyBorder="1" applyAlignment="1">
      <alignment vertical="center"/>
    </xf>
    <xf numFmtId="0" fontId="26" fillId="8" borderId="16" xfId="0" applyFont="1" applyFill="1" applyBorder="1" applyAlignment="1">
      <alignment vertical="center"/>
    </xf>
    <xf numFmtId="0" fontId="26" fillId="8" borderId="12" xfId="0" applyFont="1" applyFill="1" applyBorder="1" applyAlignment="1">
      <alignment vertical="center" wrapText="1"/>
    </xf>
    <xf numFmtId="0" fontId="26" fillId="8" borderId="26" xfId="0" applyFont="1" applyFill="1" applyBorder="1" applyAlignment="1">
      <alignment vertical="center" wrapText="1"/>
    </xf>
    <xf numFmtId="0" fontId="26" fillId="8" borderId="47" xfId="0" applyFont="1" applyFill="1" applyBorder="1" applyAlignment="1">
      <alignment vertical="center" wrapText="1"/>
    </xf>
    <xf numFmtId="0" fontId="26" fillId="8" borderId="2" xfId="0" applyFont="1" applyFill="1" applyBorder="1" applyAlignment="1">
      <alignment horizontal="left" vertical="center" wrapText="1"/>
    </xf>
    <xf numFmtId="0" fontId="26" fillId="8" borderId="25" xfId="0" applyFont="1" applyFill="1" applyBorder="1" applyAlignment="1">
      <alignment vertical="center" wrapText="1"/>
    </xf>
    <xf numFmtId="0" fontId="26" fillId="8" borderId="16" xfId="0" applyFont="1" applyFill="1" applyBorder="1" applyAlignment="1">
      <alignment vertical="center" wrapText="1"/>
    </xf>
    <xf numFmtId="0" fontId="26" fillId="8" borderId="9" xfId="0" applyFont="1" applyFill="1" applyBorder="1" applyAlignment="1">
      <alignment vertical="center" wrapText="1"/>
    </xf>
    <xf numFmtId="0" fontId="26" fillId="8" borderId="10" xfId="0" applyFont="1" applyFill="1" applyBorder="1" applyAlignment="1">
      <alignment vertical="center" wrapText="1"/>
    </xf>
    <xf numFmtId="0" fontId="26" fillId="8" borderId="26" xfId="0" applyFont="1" applyFill="1" applyBorder="1" applyAlignment="1">
      <alignment horizontal="left" vertical="center" wrapText="1"/>
    </xf>
    <xf numFmtId="0" fontId="26" fillId="8" borderId="18" xfId="0" applyFont="1" applyFill="1" applyBorder="1" applyAlignment="1">
      <alignment vertical="center" wrapText="1"/>
    </xf>
    <xf numFmtId="0" fontId="40" fillId="8" borderId="7" xfId="0" applyFont="1" applyFill="1" applyBorder="1" applyAlignment="1">
      <alignment horizontal="center" vertical="center"/>
    </xf>
    <xf numFmtId="0" fontId="40" fillId="7" borderId="8" xfId="0" applyFont="1" applyFill="1" applyBorder="1" applyAlignment="1">
      <alignment horizontal="center" vertical="center"/>
    </xf>
    <xf numFmtId="0" fontId="40" fillId="7" borderId="20" xfId="0" applyFont="1" applyFill="1" applyBorder="1" applyAlignment="1">
      <alignment horizontal="center" vertical="center"/>
    </xf>
    <xf numFmtId="0" fontId="40" fillId="8" borderId="23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/>
    </xf>
    <xf numFmtId="0" fontId="40" fillId="6" borderId="8" xfId="0" applyFont="1" applyFill="1" applyBorder="1" applyAlignment="1">
      <alignment horizontal="center" vertical="center"/>
    </xf>
    <xf numFmtId="0" fontId="40" fillId="6" borderId="20" xfId="0" applyFont="1" applyFill="1" applyBorder="1" applyAlignment="1">
      <alignment horizontal="center" vertical="center"/>
    </xf>
    <xf numFmtId="0" fontId="40" fillId="6" borderId="24" xfId="0" applyFont="1" applyFill="1" applyBorder="1" applyAlignment="1">
      <alignment horizontal="center" vertical="center"/>
    </xf>
    <xf numFmtId="0" fontId="40" fillId="6" borderId="37" xfId="0" applyFont="1" applyFill="1" applyBorder="1" applyAlignment="1">
      <alignment horizontal="center" vertical="center"/>
    </xf>
    <xf numFmtId="0" fontId="12" fillId="0" borderId="77" xfId="0" applyFont="1" applyBorder="1"/>
    <xf numFmtId="0" fontId="41" fillId="0" borderId="49" xfId="0" applyFont="1" applyBorder="1"/>
    <xf numFmtId="0" fontId="41" fillId="0" borderId="43" xfId="0" applyFont="1" applyBorder="1" applyAlignment="1">
      <alignment horizontal="right"/>
    </xf>
    <xf numFmtId="166" fontId="46" fillId="9" borderId="37" xfId="1" applyNumberFormat="1" applyFont="1" applyFill="1" applyBorder="1" applyAlignment="1" applyProtection="1">
      <alignment horizontal="right"/>
    </xf>
    <xf numFmtId="0" fontId="2" fillId="8" borderId="9" xfId="0" applyFont="1" applyFill="1" applyBorder="1" applyAlignment="1">
      <alignment vertical="center" wrapText="1"/>
    </xf>
    <xf numFmtId="0" fontId="2" fillId="8" borderId="12" xfId="0" applyFont="1" applyFill="1" applyBorder="1" applyAlignment="1">
      <alignment vertical="center" wrapText="1"/>
    </xf>
    <xf numFmtId="0" fontId="2" fillId="8" borderId="10" xfId="0" applyFont="1" applyFill="1" applyBorder="1" applyAlignment="1">
      <alignment vertical="center"/>
    </xf>
    <xf numFmtId="2" fontId="46" fillId="9" borderId="37" xfId="1" applyNumberFormat="1" applyFont="1" applyFill="1" applyBorder="1" applyAlignment="1" applyProtection="1">
      <alignment horizontal="right"/>
    </xf>
    <xf numFmtId="0" fontId="12" fillId="0" borderId="77" xfId="0" applyFont="1" applyBorder="1" applyAlignment="1">
      <alignment horizontal="right"/>
    </xf>
    <xf numFmtId="0" fontId="12" fillId="0" borderId="3" xfId="0" applyFont="1" applyBorder="1"/>
    <xf numFmtId="2" fontId="46" fillId="9" borderId="35" xfId="1" applyNumberFormat="1" applyFont="1" applyFill="1" applyBorder="1" applyAlignment="1" applyProtection="1">
      <alignment horizontal="right"/>
    </xf>
    <xf numFmtId="2" fontId="46" fillId="9" borderId="20" xfId="1" applyNumberFormat="1" applyFont="1" applyFill="1" applyBorder="1" applyAlignment="1" applyProtection="1">
      <alignment horizontal="right"/>
    </xf>
    <xf numFmtId="0" fontId="5" fillId="0" borderId="45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vertical="top" wrapText="1"/>
    </xf>
    <xf numFmtId="0" fontId="5" fillId="0" borderId="23" xfId="0" applyFont="1" applyBorder="1" applyAlignment="1">
      <alignment wrapText="1"/>
    </xf>
    <xf numFmtId="0" fontId="12" fillId="0" borderId="0" xfId="0" applyFont="1" applyAlignment="1" applyProtection="1">
      <alignment horizontal="left" vertical="center"/>
      <protection locked="0"/>
    </xf>
    <xf numFmtId="0" fontId="5" fillId="0" borderId="28" xfId="0" applyFont="1" applyBorder="1" applyAlignment="1">
      <alignment horizontal="right" wrapText="1"/>
    </xf>
    <xf numFmtId="0" fontId="5" fillId="0" borderId="2" xfId="0" applyFont="1" applyBorder="1" applyAlignment="1">
      <alignment horizontal="right"/>
    </xf>
    <xf numFmtId="0" fontId="5" fillId="0" borderId="73" xfId="0" applyFont="1" applyBorder="1" applyAlignment="1">
      <alignment horizontal="right" wrapText="1"/>
    </xf>
    <xf numFmtId="0" fontId="5" fillId="0" borderId="80" xfId="0" applyFont="1" applyBorder="1" applyAlignment="1">
      <alignment horizontal="right"/>
    </xf>
    <xf numFmtId="0" fontId="5" fillId="0" borderId="52" xfId="0" applyFont="1" applyBorder="1" applyAlignment="1">
      <alignment horizontal="right" wrapText="1"/>
    </xf>
    <xf numFmtId="0" fontId="5" fillId="0" borderId="4" xfId="0" applyFont="1" applyBorder="1" applyAlignment="1">
      <alignment horizontal="right"/>
    </xf>
    <xf numFmtId="1" fontId="3" fillId="0" borderId="25" xfId="1" applyNumberFormat="1" applyFont="1" applyBorder="1" applyAlignment="1" applyProtection="1">
      <alignment horizontal="right"/>
    </xf>
    <xf numFmtId="1" fontId="12" fillId="0" borderId="26" xfId="2" applyNumberFormat="1" applyFont="1" applyBorder="1" applyAlignment="1" applyProtection="1">
      <alignment horizontal="right"/>
    </xf>
    <xf numFmtId="0" fontId="48" fillId="8" borderId="42" xfId="0" applyFont="1" applyFill="1" applyBorder="1" applyAlignment="1">
      <alignment vertical="center" wrapText="1"/>
    </xf>
    <xf numFmtId="0" fontId="45" fillId="3" borderId="22" xfId="0" applyFont="1" applyFill="1" applyBorder="1" applyProtection="1">
      <protection locked="0"/>
    </xf>
    <xf numFmtId="0" fontId="45" fillId="3" borderId="8" xfId="0" applyFont="1" applyFill="1" applyBorder="1" applyProtection="1">
      <protection locked="0"/>
    </xf>
    <xf numFmtId="0" fontId="45" fillId="3" borderId="24" xfId="0" applyFont="1" applyFill="1" applyBorder="1" applyProtection="1">
      <protection locked="0"/>
    </xf>
    <xf numFmtId="0" fontId="45" fillId="3" borderId="32" xfId="0" applyFont="1" applyFill="1" applyBorder="1" applyProtection="1"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14" fontId="5" fillId="3" borderId="0" xfId="0" applyNumberFormat="1" applyFont="1" applyFill="1" applyAlignment="1" applyProtection="1">
      <alignment horizontal="left" vertical="center"/>
      <protection locked="0"/>
    </xf>
    <xf numFmtId="0" fontId="49" fillId="3" borderId="0" xfId="0" applyFont="1" applyFill="1" applyAlignment="1">
      <alignment vertical="top"/>
    </xf>
    <xf numFmtId="0" fontId="51" fillId="8" borderId="46" xfId="0" applyFont="1" applyFill="1" applyBorder="1" applyAlignment="1">
      <alignment vertical="center" wrapText="1"/>
    </xf>
    <xf numFmtId="0" fontId="14" fillId="3" borderId="0" xfId="0" applyFont="1" applyFill="1" applyAlignment="1">
      <alignment horizontal="left"/>
    </xf>
    <xf numFmtId="0" fontId="47" fillId="0" borderId="1" xfId="0" applyFont="1" applyBorder="1" applyAlignment="1">
      <alignment horizontal="center" vertical="center"/>
    </xf>
    <xf numFmtId="0" fontId="47" fillId="0" borderId="47" xfId="0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0" fontId="47" fillId="0" borderId="81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80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0" borderId="77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 wrapText="1"/>
    </xf>
    <xf numFmtId="0" fontId="2" fillId="8" borderId="59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5" fillId="7" borderId="39" xfId="0" applyFont="1" applyFill="1" applyBorder="1" applyAlignment="1">
      <alignment horizontal="center" vertical="center" wrapText="1"/>
    </xf>
    <xf numFmtId="0" fontId="5" fillId="7" borderId="78" xfId="0" applyFont="1" applyFill="1" applyBorder="1" applyAlignment="1">
      <alignment horizontal="center" vertical="center" wrapText="1"/>
    </xf>
    <xf numFmtId="0" fontId="5" fillId="7" borderId="79" xfId="0" applyFont="1" applyFill="1" applyBorder="1" applyAlignment="1">
      <alignment horizontal="center" vertical="center" wrapText="1"/>
    </xf>
    <xf numFmtId="0" fontId="5" fillId="7" borderId="74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7" borderId="80" xfId="0" applyFont="1" applyFill="1" applyBorder="1" applyAlignment="1">
      <alignment horizontal="center" vertical="center" wrapText="1"/>
    </xf>
    <xf numFmtId="0" fontId="5" fillId="7" borderId="65" xfId="0" applyFont="1" applyFill="1" applyBorder="1" applyAlignment="1">
      <alignment horizontal="center" vertical="center" wrapText="1"/>
    </xf>
    <xf numFmtId="0" fontId="5" fillId="7" borderId="77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3" fillId="2" borderId="10" xfId="0" applyFont="1" applyFill="1" applyBorder="1" applyAlignment="1">
      <alignment horizontal="left" vertical="center" wrapText="1"/>
    </xf>
    <xf numFmtId="0" fontId="43" fillId="2" borderId="11" xfId="0" applyFont="1" applyFill="1" applyBorder="1" applyAlignment="1">
      <alignment horizontal="left" vertical="center" wrapText="1"/>
    </xf>
    <xf numFmtId="0" fontId="50" fillId="3" borderId="0" xfId="0" applyFont="1" applyFill="1" applyAlignment="1">
      <alignment horizontal="left"/>
    </xf>
    <xf numFmtId="0" fontId="5" fillId="3" borderId="0" xfId="0" applyFont="1" applyFill="1" applyAlignment="1" applyProtection="1">
      <alignment horizontal="left" vertical="center"/>
      <protection locked="0"/>
    </xf>
    <xf numFmtId="0" fontId="44" fillId="2" borderId="10" xfId="0" applyFont="1" applyFill="1" applyBorder="1" applyAlignment="1">
      <alignment horizontal="left" vertical="center" wrapText="1"/>
    </xf>
    <xf numFmtId="0" fontId="44" fillId="2" borderId="11" xfId="0" applyFont="1" applyFill="1" applyBorder="1" applyAlignment="1">
      <alignment horizontal="left" vertical="center" wrapText="1"/>
    </xf>
    <xf numFmtId="0" fontId="43" fillId="2" borderId="10" xfId="0" applyFont="1" applyFill="1" applyBorder="1" applyAlignment="1">
      <alignment horizontal="center" vertical="center" wrapText="1"/>
    </xf>
    <xf numFmtId="0" fontId="43" fillId="2" borderId="11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left" vertical="top"/>
    </xf>
    <xf numFmtId="0" fontId="15" fillId="3" borderId="49" xfId="0" applyFont="1" applyFill="1" applyBorder="1" applyAlignment="1">
      <alignment horizontal="left" vertical="top"/>
    </xf>
    <xf numFmtId="0" fontId="15" fillId="3" borderId="52" xfId="0" applyFont="1" applyFill="1" applyBorder="1" applyAlignment="1">
      <alignment horizontal="left" vertical="top"/>
    </xf>
    <xf numFmtId="0" fontId="15" fillId="3" borderId="14" xfId="0" applyFont="1" applyFill="1" applyBorder="1" applyAlignment="1">
      <alignment horizontal="left" vertical="top"/>
    </xf>
    <xf numFmtId="0" fontId="15" fillId="3" borderId="53" xfId="0" applyFont="1" applyFill="1" applyBorder="1" applyAlignment="1">
      <alignment horizontal="left" vertical="top"/>
    </xf>
    <xf numFmtId="0" fontId="15" fillId="3" borderId="17" xfId="0" applyFont="1" applyFill="1" applyBorder="1" applyAlignment="1">
      <alignment horizontal="left" vertical="top"/>
    </xf>
    <xf numFmtId="0" fontId="15" fillId="3" borderId="15" xfId="0" applyFont="1" applyFill="1" applyBorder="1" applyAlignment="1">
      <alignment horizontal="left" vertical="top"/>
    </xf>
    <xf numFmtId="0" fontId="15" fillId="3" borderId="5" xfId="0" applyFont="1" applyFill="1" applyBorder="1" applyAlignment="1">
      <alignment horizontal="left" vertical="top"/>
    </xf>
    <xf numFmtId="0" fontId="15" fillId="3" borderId="75" xfId="0" applyFont="1" applyFill="1" applyBorder="1" applyAlignment="1">
      <alignment horizontal="left" vertical="top"/>
    </xf>
    <xf numFmtId="0" fontId="15" fillId="3" borderId="44" xfId="0" applyFont="1" applyFill="1" applyBorder="1" applyAlignment="1">
      <alignment horizontal="left" vertical="top"/>
    </xf>
    <xf numFmtId="0" fontId="15" fillId="3" borderId="48" xfId="0" applyFont="1" applyFill="1" applyBorder="1" applyAlignment="1">
      <alignment horizontal="left" vertical="top"/>
    </xf>
    <xf numFmtId="0" fontId="15" fillId="3" borderId="28" xfId="0" applyFont="1" applyFill="1" applyBorder="1" applyAlignment="1">
      <alignment horizontal="left" vertical="top"/>
    </xf>
    <xf numFmtId="0" fontId="15" fillId="0" borderId="45" xfId="0" applyFont="1" applyBorder="1" applyAlignment="1">
      <alignment horizontal="left" vertical="top"/>
    </xf>
    <xf numFmtId="0" fontId="15" fillId="0" borderId="49" xfId="0" applyFont="1" applyBorder="1" applyAlignment="1">
      <alignment horizontal="left" vertical="top"/>
    </xf>
    <xf numFmtId="0" fontId="15" fillId="0" borderId="52" xfId="0" applyFont="1" applyBorder="1" applyAlignment="1">
      <alignment horizontal="left" vertical="top"/>
    </xf>
    <xf numFmtId="0" fontId="15" fillId="0" borderId="14" xfId="0" applyFont="1" applyBorder="1" applyAlignment="1">
      <alignment horizontal="left" vertical="top"/>
    </xf>
    <xf numFmtId="0" fontId="15" fillId="0" borderId="53" xfId="0" applyFont="1" applyBorder="1" applyAlignment="1">
      <alignment horizontal="left" vertical="top"/>
    </xf>
    <xf numFmtId="0" fontId="15" fillId="0" borderId="17" xfId="0" applyFont="1" applyBorder="1" applyAlignment="1">
      <alignment horizontal="left" vertical="top"/>
    </xf>
    <xf numFmtId="0" fontId="15" fillId="0" borderId="44" xfId="0" applyFont="1" applyBorder="1" applyAlignment="1">
      <alignment horizontal="left" vertical="top"/>
    </xf>
    <xf numFmtId="0" fontId="15" fillId="0" borderId="48" xfId="0" applyFont="1" applyBorder="1" applyAlignment="1">
      <alignment horizontal="left" vertical="top"/>
    </xf>
    <xf numFmtId="0" fontId="15" fillId="0" borderId="28" xfId="0" applyFont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3" fillId="0" borderId="0" xfId="0" applyFont="1" applyAlignment="1">
      <alignment vertical="center" wrapText="1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colors>
    <mruColors>
      <color rgb="FF0099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1019175</xdr:colOff>
      <xdr:row>0</xdr:row>
      <xdr:rowOff>66675</xdr:rowOff>
    </xdr:from>
    <xdr:to>
      <xdr:col>10</xdr:col>
      <xdr:colOff>359229</xdr:colOff>
      <xdr:row>3</xdr:row>
      <xdr:rowOff>49090</xdr:rowOff>
    </xdr:to>
    <xdr:pic>
      <xdr:nvPicPr>
        <xdr:cNvPr id="3" name="Afbeelding 2" descr="Home - Werken bij Zaanstad">
          <a:extLst>
            <a:ext uri="{FF2B5EF4-FFF2-40B4-BE49-F238E27FC236}">
              <a16:creationId xmlns:a16="http://schemas.microsoft.com/office/drawing/2014/main" id="{8A87435C-CF4C-3039-8209-F45891A3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66675"/>
          <a:ext cx="2257425" cy="675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180975</xdr:colOff>
      <xdr:row>12</xdr:row>
      <xdr:rowOff>66675</xdr:rowOff>
    </xdr:from>
    <xdr:to>
      <xdr:col>8</xdr:col>
      <xdr:colOff>916305</xdr:colOff>
      <xdr:row>13</xdr:row>
      <xdr:rowOff>17145</xdr:rowOff>
    </xdr:to>
    <xdr:sp macro="" textlink="">
      <xdr:nvSpPr>
        <xdr:cNvPr id="2" name="Pijl: rechts 1">
          <a:extLst>
            <a:ext uri="{FF2B5EF4-FFF2-40B4-BE49-F238E27FC236}">
              <a16:creationId xmlns:a16="http://schemas.microsoft.com/office/drawing/2014/main" id="{F0E06975-4DC0-6AD7-78F9-93B070CDDC65}"/>
            </a:ext>
          </a:extLst>
        </xdr:cNvPr>
        <xdr:cNvSpPr/>
      </xdr:nvSpPr>
      <xdr:spPr>
        <a:xfrm>
          <a:off x="7267575" y="2390775"/>
          <a:ext cx="735330" cy="35052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169545</xdr:colOff>
      <xdr:row>22</xdr:row>
      <xdr:rowOff>45720</xdr:rowOff>
    </xdr:from>
    <xdr:to>
      <xdr:col>8</xdr:col>
      <xdr:colOff>910590</xdr:colOff>
      <xdr:row>23</xdr:row>
      <xdr:rowOff>0</xdr:rowOff>
    </xdr:to>
    <xdr:sp macro="" textlink="">
      <xdr:nvSpPr>
        <xdr:cNvPr id="4" name="Pijl: rechts 3">
          <a:extLst>
            <a:ext uri="{FF2B5EF4-FFF2-40B4-BE49-F238E27FC236}">
              <a16:creationId xmlns:a16="http://schemas.microsoft.com/office/drawing/2014/main" id="{733C58B4-CA9A-4B16-BC98-E7E3B4352AAB}"/>
            </a:ext>
          </a:extLst>
        </xdr:cNvPr>
        <xdr:cNvSpPr/>
      </xdr:nvSpPr>
      <xdr:spPr>
        <a:xfrm>
          <a:off x="7256145" y="4798695"/>
          <a:ext cx="741045" cy="35433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135255</xdr:colOff>
      <xdr:row>42</xdr:row>
      <xdr:rowOff>47625</xdr:rowOff>
    </xdr:from>
    <xdr:to>
      <xdr:col>8</xdr:col>
      <xdr:colOff>866775</xdr:colOff>
      <xdr:row>43</xdr:row>
      <xdr:rowOff>1905</xdr:rowOff>
    </xdr:to>
    <xdr:sp macro="" textlink="">
      <xdr:nvSpPr>
        <xdr:cNvPr id="5" name="Pijl: rechts 4">
          <a:extLst>
            <a:ext uri="{FF2B5EF4-FFF2-40B4-BE49-F238E27FC236}">
              <a16:creationId xmlns:a16="http://schemas.microsoft.com/office/drawing/2014/main" id="{7EB7E393-BD3A-45FF-8144-B9973BC37279}"/>
            </a:ext>
          </a:extLst>
        </xdr:cNvPr>
        <xdr:cNvSpPr/>
      </xdr:nvSpPr>
      <xdr:spPr>
        <a:xfrm>
          <a:off x="7221855" y="9096375"/>
          <a:ext cx="731520" cy="35433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1028700</xdr:colOff>
      <xdr:row>0</xdr:row>
      <xdr:rowOff>9525</xdr:rowOff>
    </xdr:from>
    <xdr:to>
      <xdr:col>7</xdr:col>
      <xdr:colOff>25862</xdr:colOff>
      <xdr:row>2</xdr:row>
      <xdr:rowOff>181377</xdr:rowOff>
    </xdr:to>
    <xdr:pic>
      <xdr:nvPicPr>
        <xdr:cNvPr id="2" name="Afbeelding 1" descr="Home - Werken bij Zaanstad">
          <a:extLst>
            <a:ext uri="{FF2B5EF4-FFF2-40B4-BE49-F238E27FC236}">
              <a16:creationId xmlns:a16="http://schemas.microsoft.com/office/drawing/2014/main" id="{53CD0172-D5E0-42FB-B0D3-FE8CA3C59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9525"/>
          <a:ext cx="2257425" cy="675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https://gemehv.sharepoint.com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rgb="FF0099CC"/>
    <pageSetUpPr fitToPage="1"/>
  </sheetPr>
  <dimension ref="C1:P69"/>
  <sheetViews>
    <sheetView showGridLines="0" tabSelected="1" zoomScale="85" zoomScaleNormal="85" workbookViewId="0">
      <selection activeCell="G41" sqref="G41"/>
    </sheetView>
  </sheetViews>
  <sheetFormatPr defaultColWidth="9.109375" defaultRowHeight="14.4"/>
  <cols>
    <col min="1" max="2" width="2.6640625" customWidth="1"/>
    <col min="3" max="3" width="19.88671875" customWidth="1"/>
    <col min="4" max="4" width="19.5546875" style="6" customWidth="1"/>
    <col min="5" max="5" width="10.5546875" bestFit="1" customWidth="1"/>
    <col min="6" max="7" width="14.44140625" customWidth="1"/>
    <col min="8" max="8" width="19.109375" bestFit="1" customWidth="1"/>
    <col min="9" max="9" width="16" style="92" customWidth="1"/>
    <col min="10" max="10" width="27.6640625" style="92" customWidth="1"/>
    <col min="11" max="11" width="16.6640625" style="92" customWidth="1"/>
    <col min="12" max="16" width="16.6640625" customWidth="1"/>
    <col min="17" max="32" width="11.5546875" customWidth="1"/>
    <col min="33" max="33" width="9.109375" customWidth="1"/>
    <col min="34" max="34" width="10.88671875" customWidth="1"/>
    <col min="35" max="35" width="14.44140625" customWidth="1"/>
    <col min="36" max="36" width="9.109375" customWidth="1"/>
    <col min="37" max="37" width="13.33203125" customWidth="1"/>
  </cols>
  <sheetData>
    <row r="1" spans="3:16" s="1" customFormat="1" ht="20.100000000000001" customHeight="1">
      <c r="C1" s="377" t="s">
        <v>0</v>
      </c>
      <c r="D1" s="377"/>
      <c r="E1" s="377"/>
      <c r="F1" s="377"/>
      <c r="G1" s="377"/>
      <c r="H1" s="377"/>
    </row>
    <row r="2" spans="3:16" s="1" customFormat="1" ht="20.100000000000001" customHeight="1"/>
    <row r="3" spans="3:16" s="3" customFormat="1" ht="15" customHeight="1">
      <c r="C3" s="2" t="s">
        <v>1</v>
      </c>
      <c r="H3" s="4"/>
      <c r="I3" s="4"/>
      <c r="K3" s="4"/>
      <c r="L3" s="4"/>
      <c r="N3" s="4"/>
      <c r="O3" s="4"/>
    </row>
    <row r="4" spans="3:16" s="3" customFormat="1" ht="15" customHeight="1">
      <c r="C4" s="2"/>
      <c r="H4" s="4"/>
      <c r="I4" s="4"/>
      <c r="K4" s="4"/>
      <c r="L4" s="4"/>
      <c r="N4" s="4"/>
      <c r="O4" s="4"/>
    </row>
    <row r="5" spans="3:16" s="3" customFormat="1" ht="15" customHeight="1">
      <c r="C5" s="13" t="s">
        <v>2</v>
      </c>
      <c r="D5" s="359" t="s">
        <v>3</v>
      </c>
      <c r="E5" s="223"/>
      <c r="F5" s="223"/>
      <c r="H5" s="4"/>
      <c r="I5" s="4"/>
      <c r="K5" s="4"/>
      <c r="L5" s="4"/>
      <c r="N5" s="4"/>
      <c r="O5" s="4"/>
    </row>
    <row r="6" spans="3:16" s="3" customFormat="1" ht="15" customHeight="1">
      <c r="C6" s="13"/>
      <c r="D6" s="13"/>
      <c r="E6" s="13"/>
      <c r="F6" s="13"/>
      <c r="G6" s="13"/>
      <c r="H6" s="4"/>
      <c r="I6" s="4"/>
      <c r="K6" s="4"/>
      <c r="L6" s="4"/>
      <c r="N6" s="4"/>
      <c r="O6" s="4"/>
    </row>
    <row r="7" spans="3:16" s="3" customFormat="1" ht="15" customHeight="1">
      <c r="C7" s="13" t="s">
        <v>4</v>
      </c>
      <c r="D7" s="377">
        <f>'invulblad opdrachtnemer'!D35</f>
        <v>0</v>
      </c>
      <c r="E7" s="377"/>
      <c r="F7" s="377"/>
      <c r="G7" s="377"/>
      <c r="H7" s="377"/>
      <c r="N7" s="4"/>
      <c r="O7" s="4"/>
    </row>
    <row r="8" spans="3:16" s="3" customFormat="1" ht="15" customHeight="1">
      <c r="C8" s="70"/>
      <c r="D8" s="70"/>
      <c r="E8" s="70"/>
      <c r="F8" s="70"/>
      <c r="G8" s="70"/>
      <c r="H8" s="10"/>
      <c r="N8" s="4"/>
      <c r="O8" s="4"/>
    </row>
    <row r="9" spans="3:16" s="3" customFormat="1" ht="15" customHeight="1" thickBot="1">
      <c r="C9" s="13" t="s">
        <v>5</v>
      </c>
      <c r="D9"/>
      <c r="E9"/>
      <c r="G9" s="13"/>
      <c r="H9" s="13"/>
      <c r="L9" s="69"/>
      <c r="N9" s="4"/>
      <c r="O9" s="4"/>
    </row>
    <row r="10" spans="3:16" s="3" customFormat="1" ht="21.9" customHeight="1">
      <c r="C10" s="288" t="s">
        <v>6</v>
      </c>
      <c r="D10" s="25">
        <f>$H$20+$H$40</f>
        <v>0</v>
      </c>
      <c r="E10"/>
      <c r="G10" s="13"/>
      <c r="H10" s="13"/>
      <c r="N10" s="4"/>
      <c r="O10" s="4"/>
    </row>
    <row r="11" spans="3:16" s="3" customFormat="1" ht="21.9" customHeight="1" thickBot="1">
      <c r="C11" s="289" t="s">
        <v>7</v>
      </c>
      <c r="D11" s="24">
        <f>H21+H41</f>
        <v>2000000</v>
      </c>
      <c r="E11"/>
      <c r="F11" s="13"/>
      <c r="G11" s="13"/>
      <c r="H11" s="13"/>
      <c r="L11" s="69"/>
      <c r="N11" s="4"/>
      <c r="O11" s="4"/>
    </row>
    <row r="12" spans="3:16" s="3" customFormat="1" ht="15" customHeight="1" thickBot="1">
      <c r="C12"/>
      <c r="D12" s="7"/>
      <c r="E12" s="7"/>
      <c r="F12" s="7"/>
      <c r="G12" s="7"/>
      <c r="H12" s="7"/>
      <c r="I12" s="7"/>
      <c r="J12" s="7"/>
      <c r="K12" s="7"/>
      <c r="L12" s="69"/>
      <c r="N12" s="4"/>
      <c r="O12" s="4"/>
    </row>
    <row r="13" spans="3:16" s="3" customFormat="1" ht="32.1" customHeight="1" thickBot="1">
      <c r="C13" s="11" t="s">
        <v>8</v>
      </c>
      <c r="D13" s="12"/>
      <c r="E13" s="12"/>
      <c r="F13" s="103"/>
      <c r="G13" s="94"/>
      <c r="H13" s="228"/>
      <c r="J13" s="101" t="s">
        <v>9</v>
      </c>
      <c r="K13" s="102"/>
      <c r="L13" s="102"/>
      <c r="M13" s="102"/>
      <c r="N13" s="102"/>
      <c r="O13" s="102"/>
      <c r="P13" s="104"/>
    </row>
    <row r="14" spans="3:16" s="5" customFormat="1" ht="32.1" customHeight="1" thickBot="1">
      <c r="C14" s="290" t="s">
        <v>10</v>
      </c>
      <c r="D14" s="291" t="s">
        <v>11</v>
      </c>
      <c r="E14" s="292" t="s">
        <v>12</v>
      </c>
      <c r="F14" s="293" t="s">
        <v>13</v>
      </c>
      <c r="G14" s="295" t="s">
        <v>248</v>
      </c>
      <c r="H14" s="294" t="s">
        <v>14</v>
      </c>
      <c r="J14" s="335" t="s">
        <v>15</v>
      </c>
      <c r="K14" s="336" t="s">
        <v>16</v>
      </c>
      <c r="L14" s="336" t="s">
        <v>17</v>
      </c>
      <c r="M14" s="336" t="s">
        <v>18</v>
      </c>
      <c r="N14" s="336" t="s">
        <v>19</v>
      </c>
      <c r="O14" s="336" t="s">
        <v>20</v>
      </c>
      <c r="P14" s="337" t="s">
        <v>21</v>
      </c>
    </row>
    <row r="15" spans="3:16" s="3" customFormat="1" ht="15.6" customHeight="1">
      <c r="C15" s="71" t="s">
        <v>22</v>
      </c>
      <c r="D15" s="72" t="s">
        <v>23</v>
      </c>
      <c r="E15" s="352">
        <v>10</v>
      </c>
      <c r="F15" s="360">
        <f t="shared" ref="F15:F16" si="0">IFERROR(($E15*G15),0)</f>
        <v>0</v>
      </c>
      <c r="G15" s="361">
        <f>SUMIFS('invulblad opdrachtnemer'!G$11:G$20,'invulblad opdrachtnemer'!$D$11:$D$20,'gunningscriterium SEB'!$C15,'invulblad opdrachtnemer'!$E$11:$E$20,'gunningscriterium SEB'!$D15)</f>
        <v>0</v>
      </c>
      <c r="H15" s="73"/>
      <c r="J15" s="331" t="s">
        <v>24</v>
      </c>
      <c r="K15" s="338" t="s">
        <v>25</v>
      </c>
      <c r="L15" s="338" t="s">
        <v>25</v>
      </c>
      <c r="M15" s="338" t="s">
        <v>25</v>
      </c>
      <c r="N15" s="332" t="s">
        <v>26</v>
      </c>
      <c r="O15" s="332" t="s">
        <v>26</v>
      </c>
      <c r="P15" s="333" t="s">
        <v>26</v>
      </c>
    </row>
    <row r="16" spans="3:16" s="3" customFormat="1">
      <c r="C16" s="235" t="s">
        <v>22</v>
      </c>
      <c r="D16" s="231" t="s">
        <v>27</v>
      </c>
      <c r="E16" s="353">
        <v>10</v>
      </c>
      <c r="F16" s="362">
        <f t="shared" si="0"/>
        <v>0</v>
      </c>
      <c r="G16" s="363">
        <f>SUMIFS('invulblad opdrachtnemer'!G$11:G$20,'invulblad opdrachtnemer'!$D$11:$D$20,'gunningscriterium SEB'!$C16,'invulblad opdrachtnemer'!$E$11:$E$20,'gunningscriterium SEB'!$D16)</f>
        <v>0</v>
      </c>
      <c r="H16" s="73"/>
      <c r="J16" s="331" t="s">
        <v>28</v>
      </c>
      <c r="K16" s="338" t="s">
        <v>29</v>
      </c>
      <c r="L16" s="338" t="s">
        <v>29</v>
      </c>
      <c r="M16" s="338" t="s">
        <v>29</v>
      </c>
      <c r="N16" s="332" t="s">
        <v>26</v>
      </c>
      <c r="O16" s="332" t="s">
        <v>26</v>
      </c>
      <c r="P16" s="333" t="s">
        <v>26</v>
      </c>
    </row>
    <row r="17" spans="3:16" s="3" customFormat="1">
      <c r="C17" s="235" t="s">
        <v>30</v>
      </c>
      <c r="D17" s="231" t="s">
        <v>31</v>
      </c>
      <c r="E17" s="353">
        <v>4</v>
      </c>
      <c r="F17" s="362">
        <f>IFERROR(($E17*G17),0)</f>
        <v>0</v>
      </c>
      <c r="G17" s="363">
        <f>SUMIFS('invulblad opdrachtnemer'!G$11:G$20,'invulblad opdrachtnemer'!$D$11:$D$20,'gunningscriterium SEB'!$C17,'invulblad opdrachtnemer'!$E$11:$E$20,'gunningscriterium SEB'!$D17)</f>
        <v>0</v>
      </c>
      <c r="H17" s="73"/>
      <c r="J17" s="331" t="s">
        <v>32</v>
      </c>
      <c r="K17" s="338" t="s">
        <v>33</v>
      </c>
      <c r="L17" s="338" t="s">
        <v>33</v>
      </c>
      <c r="M17" s="338" t="s">
        <v>33</v>
      </c>
      <c r="N17" s="338" t="s">
        <v>33</v>
      </c>
      <c r="O17" s="338" t="s">
        <v>33</v>
      </c>
      <c r="P17" s="339" t="s">
        <v>33</v>
      </c>
    </row>
    <row r="18" spans="3:16" s="3" customFormat="1" ht="15" thickBot="1">
      <c r="C18" s="354" t="s">
        <v>30</v>
      </c>
      <c r="D18" s="74" t="s">
        <v>34</v>
      </c>
      <c r="E18" s="349">
        <v>0</v>
      </c>
      <c r="F18" s="364">
        <f>IFERROR(($E18*G18),0)</f>
        <v>0</v>
      </c>
      <c r="G18" s="365">
        <f>SUMIFS('invulblad opdrachtnemer'!G$11:G$20,'invulblad opdrachtnemer'!$D$11:$D$20,'gunningscriterium SEB'!$C18,'invulblad opdrachtnemer'!$E$11:$E$20,'gunningscriterium SEB'!$D18)</f>
        <v>0</v>
      </c>
      <c r="H18" s="73"/>
      <c r="J18" s="334" t="s">
        <v>35</v>
      </c>
      <c r="K18" s="340" t="s">
        <v>33</v>
      </c>
      <c r="L18" s="340" t="s">
        <v>33</v>
      </c>
      <c r="M18" s="340" t="s">
        <v>33</v>
      </c>
      <c r="N18" s="340" t="s">
        <v>33</v>
      </c>
      <c r="O18" s="340" t="s">
        <v>33</v>
      </c>
      <c r="P18" s="341" t="s">
        <v>33</v>
      </c>
    </row>
    <row r="19" spans="3:16" s="9" customFormat="1" ht="15" customHeight="1" thickBot="1">
      <c r="C19" s="351"/>
      <c r="D19" s="342"/>
      <c r="E19" s="350" t="s">
        <v>14</v>
      </c>
      <c r="F19" s="366">
        <f>SUM(F15:F18)</f>
        <v>0</v>
      </c>
      <c r="G19" s="367">
        <f>SUM(G15:G18)</f>
        <v>0</v>
      </c>
      <c r="H19" s="76"/>
    </row>
    <row r="20" spans="3:16" s="9" customFormat="1" ht="20.100000000000001" customHeight="1">
      <c r="C20" s="77"/>
      <c r="D20" s="78"/>
      <c r="E20" s="79" t="s">
        <v>36</v>
      </c>
      <c r="F20" s="80"/>
      <c r="G20" s="40">
        <f>IFERROR(((F19/G19)/10)*G21,0)</f>
        <v>0</v>
      </c>
      <c r="H20" s="81">
        <f>SUM(F20:G20)</f>
        <v>0</v>
      </c>
    </row>
    <row r="21" spans="3:16" s="3" customFormat="1" ht="20.100000000000001" customHeight="1" thickBot="1">
      <c r="C21" s="82"/>
      <c r="D21" s="343"/>
      <c r="E21" s="344" t="s">
        <v>37</v>
      </c>
      <c r="F21" s="225"/>
      <c r="G21" s="345">
        <v>1500000</v>
      </c>
      <c r="H21" s="81">
        <f>SUM(F21:G21)</f>
        <v>1500000</v>
      </c>
    </row>
    <row r="22" spans="3:16" s="3" customFormat="1" ht="15" thickBot="1">
      <c r="E22" s="8"/>
      <c r="F22" s="8"/>
      <c r="G22" s="8"/>
      <c r="H22" s="84"/>
    </row>
    <row r="23" spans="3:16" s="5" customFormat="1" ht="32.1" customHeight="1" thickBot="1">
      <c r="C23" s="11" t="s">
        <v>38</v>
      </c>
      <c r="D23" s="11"/>
      <c r="E23" s="11"/>
      <c r="F23" s="11"/>
      <c r="G23" s="11"/>
      <c r="H23" s="11"/>
      <c r="J23" s="101" t="s">
        <v>9</v>
      </c>
      <c r="K23" s="102"/>
      <c r="L23" s="102"/>
      <c r="M23" s="102"/>
      <c r="N23" s="102"/>
      <c r="O23" s="102"/>
      <c r="P23" s="104"/>
    </row>
    <row r="24" spans="3:16" s="3" customFormat="1" ht="32.1" customHeight="1" thickBot="1">
      <c r="C24" s="290" t="s">
        <v>10</v>
      </c>
      <c r="D24" s="291" t="s">
        <v>11</v>
      </c>
      <c r="E24" s="292" t="s">
        <v>12</v>
      </c>
      <c r="F24" s="290" t="s">
        <v>13</v>
      </c>
      <c r="G24" s="295" t="s">
        <v>248</v>
      </c>
      <c r="H24" s="294" t="s">
        <v>14</v>
      </c>
      <c r="J24" s="335" t="s">
        <v>39</v>
      </c>
      <c r="K24" s="336" t="s">
        <v>16</v>
      </c>
      <c r="L24" s="336" t="s">
        <v>17</v>
      </c>
      <c r="M24" s="336" t="s">
        <v>18</v>
      </c>
      <c r="N24" s="336" t="s">
        <v>19</v>
      </c>
      <c r="O24" s="336" t="s">
        <v>20</v>
      </c>
      <c r="P24" s="337" t="s">
        <v>21</v>
      </c>
    </row>
    <row r="25" spans="3:16" s="3" customFormat="1">
      <c r="C25" s="355" t="s">
        <v>22</v>
      </c>
      <c r="D25" s="72" t="s">
        <v>23</v>
      </c>
      <c r="E25" s="352">
        <v>10</v>
      </c>
      <c r="F25" s="236">
        <f t="shared" ref="F25:F38" si="1">IFERROR(($E25*G25),0)</f>
        <v>0</v>
      </c>
      <c r="G25" s="86">
        <f>SUMIFS('invulblad opdrachtnemer'!G$24:G$33,'invulblad opdrachtnemer'!$D$24:$D$33,'gunningscriterium SEB'!$C25,'invulblad opdrachtnemer'!$E$24:$E$33,D25)</f>
        <v>0</v>
      </c>
      <c r="H25" s="85"/>
      <c r="J25" s="331" t="s">
        <v>40</v>
      </c>
      <c r="K25" s="338" t="s">
        <v>41</v>
      </c>
      <c r="L25" s="338" t="s">
        <v>41</v>
      </c>
      <c r="M25" s="338" t="s">
        <v>41</v>
      </c>
      <c r="N25" s="332" t="s">
        <v>26</v>
      </c>
      <c r="O25" s="332" t="s">
        <v>26</v>
      </c>
      <c r="P25" s="333" t="s">
        <v>26</v>
      </c>
    </row>
    <row r="26" spans="3:16" s="3" customFormat="1">
      <c r="C26" s="356" t="s">
        <v>22</v>
      </c>
      <c r="D26" s="237" t="s">
        <v>27</v>
      </c>
      <c r="E26" s="353">
        <v>10</v>
      </c>
      <c r="F26" s="236">
        <f t="shared" si="1"/>
        <v>0</v>
      </c>
      <c r="G26" s="86">
        <f>SUMIFS('invulblad opdrachtnemer'!G$24:G$33,'invulblad opdrachtnemer'!$D$24:$D$33,'gunningscriterium SEB'!$C26,'invulblad opdrachtnemer'!$E$24:$E$33,D26)</f>
        <v>0</v>
      </c>
      <c r="H26" s="73"/>
      <c r="J26" s="331" t="s">
        <v>42</v>
      </c>
      <c r="K26" s="338" t="s">
        <v>43</v>
      </c>
      <c r="L26" s="338" t="s">
        <v>43</v>
      </c>
      <c r="M26" s="338" t="s">
        <v>43</v>
      </c>
      <c r="N26" s="338" t="s">
        <v>43</v>
      </c>
      <c r="O26" s="338" t="s">
        <v>43</v>
      </c>
      <c r="P26" s="333" t="s">
        <v>26</v>
      </c>
    </row>
    <row r="27" spans="3:16" s="3" customFormat="1" ht="15" customHeight="1" thickBot="1">
      <c r="C27" s="357" t="s">
        <v>44</v>
      </c>
      <c r="D27" s="237" t="s">
        <v>45</v>
      </c>
      <c r="E27" s="353">
        <v>6.5</v>
      </c>
      <c r="F27" s="236">
        <f t="shared" si="1"/>
        <v>0</v>
      </c>
      <c r="G27" s="86">
        <f>SUMIFS('invulblad opdrachtnemer'!G$24:G$33,'invulblad opdrachtnemer'!$D$24:$D$33,'gunningscriterium SEB'!$C27,'invulblad opdrachtnemer'!$E$24:$E$33,D27)</f>
        <v>0</v>
      </c>
      <c r="H27" s="73"/>
      <c r="I27" s="84"/>
      <c r="J27" s="334" t="s">
        <v>46</v>
      </c>
      <c r="K27" s="340" t="s">
        <v>43</v>
      </c>
      <c r="L27" s="340" t="s">
        <v>43</v>
      </c>
      <c r="M27" s="340" t="s">
        <v>43</v>
      </c>
      <c r="N27" s="340" t="s">
        <v>43</v>
      </c>
      <c r="O27" s="340" t="s">
        <v>43</v>
      </c>
      <c r="P27" s="341" t="s">
        <v>43</v>
      </c>
    </row>
    <row r="28" spans="3:16" s="3" customFormat="1" ht="15" customHeight="1">
      <c r="C28" s="356" t="s">
        <v>44</v>
      </c>
      <c r="D28" s="237" t="s">
        <v>47</v>
      </c>
      <c r="E28" s="353">
        <v>6</v>
      </c>
      <c r="F28" s="236">
        <f t="shared" si="1"/>
        <v>0</v>
      </c>
      <c r="G28" s="86">
        <f>SUMIFS('invulblad opdrachtnemer'!G$24:G$33,'invulblad opdrachtnemer'!$D$24:$D$33,'gunningscriterium SEB'!$C28,'invulblad opdrachtnemer'!$E$24:$E$33,D28)</f>
        <v>0</v>
      </c>
      <c r="H28" s="73"/>
      <c r="J28" s="4"/>
      <c r="K28" s="4"/>
      <c r="L28" s="4"/>
      <c r="M28" s="4"/>
    </row>
    <row r="29" spans="3:16" s="3" customFormat="1" ht="15" customHeight="1">
      <c r="C29" s="356" t="s">
        <v>44</v>
      </c>
      <c r="D29" s="237" t="s">
        <v>31</v>
      </c>
      <c r="E29" s="353">
        <v>5.5</v>
      </c>
      <c r="F29" s="236">
        <f t="shared" si="1"/>
        <v>0</v>
      </c>
      <c r="G29" s="86">
        <f>SUMIFS('invulblad opdrachtnemer'!G$24:G$33,'invulblad opdrachtnemer'!$D$24:$D$33,'gunningscriterium SEB'!$C29,'invulblad opdrachtnemer'!$E$24:$E$33,D29)</f>
        <v>0</v>
      </c>
      <c r="H29" s="73"/>
      <c r="J29" s="4"/>
      <c r="K29" s="4"/>
      <c r="L29" s="4"/>
      <c r="M29" s="4"/>
    </row>
    <row r="30" spans="3:16" s="3" customFormat="1" ht="15" customHeight="1">
      <c r="C30" s="356" t="s">
        <v>44</v>
      </c>
      <c r="D30" s="237" t="s">
        <v>34</v>
      </c>
      <c r="E30" s="353">
        <v>3.5</v>
      </c>
      <c r="F30" s="236">
        <f t="shared" si="1"/>
        <v>0</v>
      </c>
      <c r="G30" s="86">
        <f>SUMIFS('invulblad opdrachtnemer'!G$24:G$33,'invulblad opdrachtnemer'!$D$24:$D$33,'gunningscriterium SEB'!$C30,'invulblad opdrachtnemer'!$E$24:$E$33,D30)</f>
        <v>0</v>
      </c>
      <c r="H30" s="73"/>
      <c r="J30" s="4"/>
      <c r="K30" s="4"/>
      <c r="L30" s="4"/>
      <c r="M30" s="4"/>
    </row>
    <row r="31" spans="3:16" s="3" customFormat="1" ht="15" customHeight="1">
      <c r="C31" s="357" t="s">
        <v>48</v>
      </c>
      <c r="D31" s="237" t="s">
        <v>45</v>
      </c>
      <c r="E31" s="353">
        <v>4.5</v>
      </c>
      <c r="F31" s="236">
        <f t="shared" si="1"/>
        <v>0</v>
      </c>
      <c r="G31" s="86">
        <f>SUMIFS('invulblad opdrachtnemer'!G$24:G$33,'invulblad opdrachtnemer'!$D$24:$D$33,'gunningscriterium SEB'!$C31,'invulblad opdrachtnemer'!$E$24:$E$33,D31)</f>
        <v>0</v>
      </c>
      <c r="H31" s="73"/>
      <c r="J31" s="4"/>
      <c r="K31" s="4"/>
      <c r="L31" s="4"/>
      <c r="M31" s="4"/>
    </row>
    <row r="32" spans="3:16" s="3" customFormat="1">
      <c r="C32" s="356" t="s">
        <v>48</v>
      </c>
      <c r="D32" s="237" t="s">
        <v>47</v>
      </c>
      <c r="E32" s="353">
        <v>3.5</v>
      </c>
      <c r="F32" s="236">
        <f t="shared" si="1"/>
        <v>0</v>
      </c>
      <c r="G32" s="86">
        <f>SUMIFS('invulblad opdrachtnemer'!G$24:G$33,'invulblad opdrachtnemer'!$D$24:$D$33,'gunningscriterium SEB'!$C32,'invulblad opdrachtnemer'!$E$24:$E$33,D32)</f>
        <v>0</v>
      </c>
      <c r="H32" s="73"/>
      <c r="J32" s="4"/>
      <c r="K32" s="4"/>
      <c r="L32" s="4"/>
      <c r="M32" s="4"/>
    </row>
    <row r="33" spans="3:16" s="3" customFormat="1">
      <c r="C33" s="356" t="s">
        <v>48</v>
      </c>
      <c r="D33" s="237" t="s">
        <v>31</v>
      </c>
      <c r="E33" s="353">
        <v>2.5</v>
      </c>
      <c r="F33" s="236">
        <f t="shared" si="1"/>
        <v>0</v>
      </c>
      <c r="G33" s="86">
        <f>SUMIFS('invulblad opdrachtnemer'!G$24:G$33,'invulblad opdrachtnemer'!$D$24:$D$33,'gunningscriterium SEB'!$C33,'invulblad opdrachtnemer'!$E$24:$E$33,D33)</f>
        <v>0</v>
      </c>
      <c r="H33" s="73"/>
      <c r="J33" s="4"/>
      <c r="K33" s="4"/>
      <c r="L33" s="4"/>
      <c r="M33" s="4"/>
    </row>
    <row r="34" spans="3:16" s="3" customFormat="1">
      <c r="C34" s="356" t="s">
        <v>48</v>
      </c>
      <c r="D34" s="237" t="s">
        <v>34</v>
      </c>
      <c r="E34" s="353">
        <v>1.5</v>
      </c>
      <c r="F34" s="236">
        <f t="shared" si="1"/>
        <v>0</v>
      </c>
      <c r="G34" s="86">
        <f>SUMIFS('invulblad opdrachtnemer'!G$24:G$33,'invulblad opdrachtnemer'!$D$24:$D$33,'gunningscriterium SEB'!$C34,'invulblad opdrachtnemer'!$E$24:$E$33,D34)</f>
        <v>0</v>
      </c>
      <c r="H34" s="73"/>
      <c r="J34" s="4"/>
      <c r="K34" s="4"/>
      <c r="L34" s="4"/>
      <c r="M34" s="4"/>
    </row>
    <row r="35" spans="3:16" s="3" customFormat="1" ht="15" customHeight="1">
      <c r="C35" s="356" t="s">
        <v>49</v>
      </c>
      <c r="D35" s="237" t="s">
        <v>45</v>
      </c>
      <c r="E35" s="353">
        <v>2.5</v>
      </c>
      <c r="F35" s="236">
        <f t="shared" si="1"/>
        <v>0</v>
      </c>
      <c r="G35" s="86">
        <f>SUMIFS('invulblad opdrachtnemer'!G$24:G$33,'invulblad opdrachtnemer'!$D$24:$D$33,'gunningscriterium SEB'!$C35,'invulblad opdrachtnemer'!$E$24:$E$33,D35)</f>
        <v>0</v>
      </c>
      <c r="H35" s="73"/>
      <c r="J35" s="4"/>
      <c r="K35" s="4"/>
      <c r="L35" s="4"/>
      <c r="M35" s="4"/>
    </row>
    <row r="36" spans="3:16" s="3" customFormat="1" ht="15" customHeight="1">
      <c r="C36" s="356" t="s">
        <v>49</v>
      </c>
      <c r="D36" s="237" t="s">
        <v>47</v>
      </c>
      <c r="E36" s="353">
        <v>1</v>
      </c>
      <c r="F36" s="236">
        <f t="shared" si="1"/>
        <v>0</v>
      </c>
      <c r="G36" s="86">
        <f>SUMIFS('invulblad opdrachtnemer'!G$24:G$33,'invulblad opdrachtnemer'!$D$24:$D$33,'gunningscriterium SEB'!$C36,'invulblad opdrachtnemer'!$E$24:$E$33,D36)</f>
        <v>0</v>
      </c>
      <c r="H36" s="73"/>
      <c r="J36" s="4"/>
      <c r="K36" s="4"/>
      <c r="L36" s="4"/>
      <c r="M36" s="4"/>
    </row>
    <row r="37" spans="3:16" s="3" customFormat="1" ht="15" customHeight="1">
      <c r="C37" s="356" t="s">
        <v>49</v>
      </c>
      <c r="D37" s="237" t="s">
        <v>31</v>
      </c>
      <c r="E37" s="353">
        <v>0.5</v>
      </c>
      <c r="F37" s="236">
        <f t="shared" si="1"/>
        <v>0</v>
      </c>
      <c r="G37" s="86">
        <f>SUMIFS('invulblad opdrachtnemer'!G$24:G$33,'invulblad opdrachtnemer'!$D$24:$D$33,'gunningscriterium SEB'!$C37,'invulblad opdrachtnemer'!$E$24:$E$33,D37)</f>
        <v>0</v>
      </c>
      <c r="H37" s="73"/>
      <c r="J37" s="4"/>
      <c r="K37" s="4"/>
      <c r="L37" s="4"/>
      <c r="M37" s="4"/>
    </row>
    <row r="38" spans="3:16" s="3" customFormat="1" ht="15" customHeight="1" thickBot="1">
      <c r="C38" s="358" t="s">
        <v>49</v>
      </c>
      <c r="D38" s="74" t="s">
        <v>34</v>
      </c>
      <c r="E38" s="349">
        <v>0</v>
      </c>
      <c r="F38" s="236">
        <f t="shared" si="1"/>
        <v>0</v>
      </c>
      <c r="G38" s="86">
        <f>SUMIFS('invulblad opdrachtnemer'!G$24:G$33,'invulblad opdrachtnemer'!$D$24:$D$33,'gunningscriterium SEB'!$C38,'invulblad opdrachtnemer'!$E$24:$E$33,D38)</f>
        <v>0</v>
      </c>
      <c r="H38" s="73"/>
      <c r="J38" s="4"/>
      <c r="K38" s="4"/>
      <c r="L38" s="4"/>
      <c r="M38" s="4"/>
    </row>
    <row r="39" spans="3:16" s="3" customFormat="1" ht="15" customHeight="1" thickBot="1">
      <c r="C39" s="351"/>
      <c r="D39" s="342"/>
      <c r="E39" s="350" t="s">
        <v>14</v>
      </c>
      <c r="F39" s="41">
        <f>SUM(F25:F37)</f>
        <v>0</v>
      </c>
      <c r="G39" s="42">
        <f>SUM(G25:G37)</f>
        <v>0</v>
      </c>
      <c r="H39" s="76"/>
      <c r="J39" s="4"/>
      <c r="K39" s="4"/>
      <c r="L39" s="4"/>
      <c r="M39" s="4"/>
    </row>
    <row r="40" spans="3:16" s="9" customFormat="1" ht="20.100000000000001" customHeight="1">
      <c r="C40" s="77"/>
      <c r="D40" s="78"/>
      <c r="E40" s="79" t="s">
        <v>36</v>
      </c>
      <c r="F40" s="80"/>
      <c r="G40" s="40">
        <f>IFERROR(((F39/G39)/10)*G41,0)</f>
        <v>0</v>
      </c>
      <c r="H40" s="81">
        <f>SUM(F40:G40)</f>
        <v>0</v>
      </c>
      <c r="J40" s="4"/>
      <c r="K40" s="4"/>
      <c r="L40" s="4"/>
      <c r="M40" s="4"/>
    </row>
    <row r="41" spans="3:16" s="9" customFormat="1" ht="20.100000000000001" customHeight="1" thickBot="1">
      <c r="C41" s="82"/>
      <c r="D41" s="83"/>
      <c r="E41" s="224" t="s">
        <v>37</v>
      </c>
      <c r="F41" s="225"/>
      <c r="G41" s="345">
        <v>500000</v>
      </c>
      <c r="H41" s="81">
        <f>SUM(F41:G41)</f>
        <v>500000</v>
      </c>
      <c r="J41" s="4"/>
      <c r="K41" s="4"/>
      <c r="L41" s="4"/>
      <c r="M41" s="4"/>
    </row>
    <row r="42" spans="3:16" s="3" customFormat="1" ht="15" customHeight="1" thickBot="1">
      <c r="J42" s="4"/>
      <c r="K42" s="4"/>
      <c r="L42" s="4"/>
      <c r="M42" s="4"/>
    </row>
    <row r="43" spans="3:16" s="5" customFormat="1" ht="32.1" customHeight="1" thickBot="1">
      <c r="C43" s="11" t="s">
        <v>50</v>
      </c>
      <c r="D43" s="12"/>
      <c r="E43" s="12"/>
      <c r="F43" s="103"/>
      <c r="G43" s="94"/>
      <c r="H43" s="228"/>
      <c r="J43" s="390" t="s">
        <v>51</v>
      </c>
      <c r="K43" s="391"/>
      <c r="L43" s="391"/>
      <c r="M43" s="391"/>
      <c r="N43" s="391"/>
      <c r="O43" s="391"/>
      <c r="P43" s="392"/>
    </row>
    <row r="44" spans="3:16" s="3" customFormat="1" ht="32.1" customHeight="1" thickBot="1">
      <c r="C44" s="346" t="s">
        <v>10</v>
      </c>
      <c r="D44" s="347" t="s">
        <v>11</v>
      </c>
      <c r="E44" s="348" t="s">
        <v>12</v>
      </c>
      <c r="F44" s="346" t="s">
        <v>13</v>
      </c>
      <c r="G44" s="295" t="s">
        <v>248</v>
      </c>
      <c r="H44" s="294" t="s">
        <v>14</v>
      </c>
      <c r="J44" s="335"/>
      <c r="K44" s="336" t="s">
        <v>16</v>
      </c>
      <c r="L44" s="336" t="s">
        <v>17</v>
      </c>
      <c r="M44" s="336" t="s">
        <v>18</v>
      </c>
      <c r="N44" s="336" t="s">
        <v>19</v>
      </c>
      <c r="O44" s="336" t="s">
        <v>20</v>
      </c>
      <c r="P44" s="337" t="s">
        <v>21</v>
      </c>
    </row>
    <row r="45" spans="3:16" s="3" customFormat="1" ht="15" customHeight="1">
      <c r="C45" s="378" t="s">
        <v>52</v>
      </c>
      <c r="D45" s="379"/>
      <c r="E45" s="379"/>
      <c r="F45" s="379"/>
      <c r="G45" s="379"/>
      <c r="H45" s="380"/>
      <c r="J45" s="387" t="s">
        <v>53</v>
      </c>
      <c r="K45" s="393" t="s">
        <v>26</v>
      </c>
      <c r="L45" s="394"/>
      <c r="M45" s="394"/>
      <c r="N45" s="394"/>
      <c r="O45" s="394"/>
      <c r="P45" s="395"/>
    </row>
    <row r="46" spans="3:16" s="3" customFormat="1" ht="15" customHeight="1">
      <c r="C46" s="381"/>
      <c r="D46" s="382"/>
      <c r="E46" s="382"/>
      <c r="F46" s="382"/>
      <c r="G46" s="382"/>
      <c r="H46" s="383"/>
      <c r="J46" s="388"/>
      <c r="K46" s="396"/>
      <c r="L46" s="397"/>
      <c r="M46" s="397"/>
      <c r="N46" s="397"/>
      <c r="O46" s="397"/>
      <c r="P46" s="398"/>
    </row>
    <row r="47" spans="3:16" s="3" customFormat="1" ht="15" customHeight="1" thickBot="1">
      <c r="C47" s="384"/>
      <c r="D47" s="385"/>
      <c r="E47" s="385"/>
      <c r="F47" s="385"/>
      <c r="G47" s="385"/>
      <c r="H47" s="386"/>
      <c r="J47" s="389"/>
      <c r="K47" s="399"/>
      <c r="L47" s="400"/>
      <c r="M47" s="400"/>
      <c r="N47" s="400"/>
      <c r="O47" s="400"/>
      <c r="P47" s="401"/>
    </row>
    <row r="48" spans="3:16" s="3" customFormat="1" ht="15" customHeight="1">
      <c r="I48" s="7"/>
      <c r="J48" s="4"/>
      <c r="K48" s="4"/>
      <c r="L48" s="4"/>
      <c r="M48" s="4"/>
      <c r="N48" s="4"/>
      <c r="O48" s="4"/>
    </row>
    <row r="49" spans="3:13" s="3" customFormat="1" ht="15" customHeight="1"/>
    <row r="50" spans="3:13" s="3" customFormat="1" ht="9.9" customHeight="1">
      <c r="K50" s="4"/>
      <c r="L50" s="4"/>
      <c r="M50" s="4"/>
    </row>
    <row r="51" spans="3:13" s="3" customFormat="1" ht="15" customHeight="1">
      <c r="K51" s="4"/>
      <c r="L51" s="4"/>
      <c r="M51" s="4"/>
    </row>
    <row r="52" spans="3:13" s="3" customFormat="1" ht="9.9" customHeight="1"/>
    <row r="53" spans="3:13" s="3" customFormat="1" ht="15" customHeight="1"/>
    <row r="54" spans="3:13" s="3" customFormat="1" ht="9.9" customHeight="1"/>
    <row r="55" spans="3:13" s="3" customFormat="1" ht="15" customHeight="1">
      <c r="I55" s="90"/>
      <c r="K55" s="4"/>
    </row>
    <row r="56" spans="3:13" s="3" customFormat="1" ht="9.9" customHeight="1">
      <c r="I56" s="90"/>
      <c r="K56" s="4"/>
    </row>
    <row r="57" spans="3:13" s="3" customFormat="1" ht="135" customHeight="1">
      <c r="I57" s="90"/>
      <c r="K57" s="4"/>
    </row>
    <row r="58" spans="3:13" s="3" customFormat="1" ht="15" customHeight="1">
      <c r="I58" s="90"/>
      <c r="K58" s="4"/>
    </row>
    <row r="59" spans="3:13" s="3" customFormat="1" ht="9.9" customHeight="1">
      <c r="I59" s="90"/>
      <c r="K59" s="4"/>
    </row>
    <row r="60" spans="3:13" s="3" customFormat="1" ht="15" customHeight="1">
      <c r="I60" s="90"/>
      <c r="K60" s="4"/>
    </row>
    <row r="61" spans="3:13" s="3" customFormat="1" ht="9.9" customHeight="1">
      <c r="C61"/>
      <c r="D61" s="6"/>
      <c r="E61"/>
      <c r="F61"/>
      <c r="G61"/>
      <c r="H61"/>
      <c r="I61" s="90"/>
      <c r="K61" s="4"/>
    </row>
    <row r="62" spans="3:13" s="3" customFormat="1" ht="54" customHeight="1">
      <c r="C62"/>
      <c r="D62" s="6"/>
      <c r="E62"/>
      <c r="F62"/>
      <c r="G62"/>
      <c r="H62"/>
      <c r="I62" s="90"/>
      <c r="K62" s="4"/>
    </row>
    <row r="63" spans="3:13" s="3" customFormat="1" ht="9.9" customHeight="1">
      <c r="C63"/>
      <c r="D63" s="6"/>
      <c r="E63"/>
      <c r="F63"/>
      <c r="G63"/>
      <c r="H63"/>
      <c r="I63" s="90"/>
      <c r="K63" s="4"/>
    </row>
    <row r="64" spans="3:13" s="3" customFormat="1" ht="15" customHeight="1">
      <c r="C64"/>
      <c r="D64" s="6"/>
      <c r="E64"/>
      <c r="F64"/>
      <c r="G64"/>
      <c r="H64"/>
      <c r="I64" s="90"/>
      <c r="K64" s="4"/>
    </row>
    <row r="65" spans="9:9" ht="9.9" customHeight="1">
      <c r="I65" s="90"/>
    </row>
    <row r="66" spans="9:9" ht="15" customHeight="1">
      <c r="I66" s="90"/>
    </row>
    <row r="67" spans="9:9">
      <c r="I67" s="90"/>
    </row>
    <row r="68" spans="9:9" ht="15" customHeight="1">
      <c r="I68" s="90"/>
    </row>
    <row r="69" spans="9:9">
      <c r="I69" s="90"/>
    </row>
  </sheetData>
  <sheetProtection algorithmName="SHA-512" hashValue="qXK79AuCbUL3KUnsSYg8uTobPWOnAlKOcbbt+cqfgh+0TXKNodpgd9Ra1zlxv+XL98m574ldQJSlcGFiy7gowA==" saltValue="X+Ye0d8pky03k6qJ14QHVQ==" spinCount="100000" sheet="1" formatCells="0" formatColumns="0" formatRows="0" insertColumns="0" insertRows="0" sort="0" autoFilter="0" pivotTables="0"/>
  <mergeCells count="6">
    <mergeCell ref="C1:H1"/>
    <mergeCell ref="C45:H47"/>
    <mergeCell ref="D7:H7"/>
    <mergeCell ref="J45:J47"/>
    <mergeCell ref="J43:P43"/>
    <mergeCell ref="K45:P47"/>
  </mergeCells>
  <phoneticPr fontId="17" type="noConversion"/>
  <pageMargins left="0.7" right="0.7" top="0.75" bottom="0.75" header="0.3" footer="0.3"/>
  <pageSetup paperSize="9" scale="88" orientation="portrait" r:id="rId1"/>
  <ignoredErrors>
    <ignoredError sqref="F22:G22 F20:F21 F2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rgb="FF00B050"/>
    <pageSetUpPr fitToPage="1"/>
  </sheetPr>
  <dimension ref="B1:R42"/>
  <sheetViews>
    <sheetView showGridLines="0" topLeftCell="A2" zoomScaleNormal="100" workbookViewId="0">
      <selection activeCell="G11" sqref="G11:G20"/>
    </sheetView>
  </sheetViews>
  <sheetFormatPr defaultColWidth="9.109375" defaultRowHeight="14.4"/>
  <cols>
    <col min="1" max="1" width="2.6640625" customWidth="1"/>
    <col min="2" max="2" width="2.6640625" style="202" customWidth="1"/>
    <col min="3" max="3" width="45" customWidth="1"/>
    <col min="4" max="4" width="20.5546875" customWidth="1"/>
    <col min="5" max="5" width="19.33203125" customWidth="1"/>
    <col min="6" max="6" width="16.33203125" customWidth="1"/>
    <col min="7" max="8" width="12.88671875" customWidth="1"/>
  </cols>
  <sheetData>
    <row r="1" spans="2:18" ht="20.100000000000001" customHeight="1">
      <c r="C1" s="405" t="str">
        <f>'gunningscriterium SEB'!C1</f>
        <v>Riolering en Herinrichting G. Gershwinstraat e.o. te Zaandijk, gemeente Zaanstad</v>
      </c>
      <c r="D1" s="405"/>
      <c r="E1" s="402"/>
      <c r="F1" s="402"/>
      <c r="H1" s="4"/>
    </row>
    <row r="2" spans="2:18" ht="20.100000000000001" customHeight="1">
      <c r="B2"/>
      <c r="E2" s="402"/>
      <c r="F2" s="402"/>
      <c r="H2" s="4"/>
    </row>
    <row r="3" spans="2:18" ht="15" customHeight="1">
      <c r="B3" s="203"/>
      <c r="C3" s="2" t="s">
        <v>54</v>
      </c>
      <c r="E3" s="402"/>
      <c r="F3" s="402"/>
      <c r="H3" s="4"/>
    </row>
    <row r="4" spans="2:18" ht="15" customHeight="1">
      <c r="B4" s="203"/>
      <c r="C4" s="3"/>
    </row>
    <row r="5" spans="2:18" ht="15" customHeight="1">
      <c r="B5" s="203"/>
      <c r="C5" s="13" t="s">
        <v>55</v>
      </c>
      <c r="D5" s="375" t="s">
        <v>56</v>
      </c>
      <c r="E5" s="91"/>
    </row>
    <row r="6" spans="2:18" ht="15" customHeight="1">
      <c r="B6" s="203"/>
      <c r="C6" s="13"/>
      <c r="D6" s="13"/>
      <c r="E6" s="13"/>
      <c r="F6" s="13"/>
      <c r="H6" s="13"/>
    </row>
    <row r="7" spans="2:18" ht="15" customHeight="1">
      <c r="B7" s="203"/>
      <c r="C7" s="13"/>
      <c r="D7" s="88"/>
      <c r="E7" s="3"/>
    </row>
    <row r="8" spans="2:18" ht="15" customHeight="1" thickBot="1">
      <c r="B8" s="203"/>
      <c r="D8" s="7"/>
      <c r="E8" s="7"/>
      <c r="F8" s="7"/>
      <c r="H8" s="230"/>
    </row>
    <row r="9" spans="2:18" s="30" customFormat="1" ht="50.1" customHeight="1" thickBot="1">
      <c r="B9" s="203"/>
      <c r="C9" s="11" t="s">
        <v>57</v>
      </c>
      <c r="D9" s="403" t="s">
        <v>58</v>
      </c>
      <c r="E9" s="403"/>
      <c r="F9" s="403"/>
      <c r="G9" s="404"/>
      <c r="H9"/>
    </row>
    <row r="10" spans="2:18" s="30" customFormat="1" ht="86.4">
      <c r="B10" s="203"/>
      <c r="C10" s="296" t="s">
        <v>59</v>
      </c>
      <c r="D10" s="297" t="s">
        <v>10</v>
      </c>
      <c r="E10" s="298" t="s">
        <v>11</v>
      </c>
      <c r="F10" s="299" t="s">
        <v>60</v>
      </c>
      <c r="G10" s="376" t="s">
        <v>61</v>
      </c>
    </row>
    <row r="11" spans="2:18" s="30" customFormat="1" ht="15" customHeight="1">
      <c r="B11" s="204">
        <v>1</v>
      </c>
      <c r="C11" s="27"/>
      <c r="D11" s="58"/>
      <c r="E11" s="58"/>
      <c r="F11" s="238"/>
      <c r="G11" s="232"/>
      <c r="R11" s="229"/>
    </row>
    <row r="12" spans="2:18" s="30" customFormat="1" ht="15" customHeight="1">
      <c r="B12" s="204">
        <v>2</v>
      </c>
      <c r="C12" s="27"/>
      <c r="D12" s="59"/>
      <c r="E12" s="61"/>
      <c r="F12" s="239"/>
      <c r="G12" s="233"/>
      <c r="R12" s="229"/>
    </row>
    <row r="13" spans="2:18" s="30" customFormat="1" ht="15" customHeight="1">
      <c r="B13" s="204">
        <v>3</v>
      </c>
      <c r="C13" s="27"/>
      <c r="D13" s="59"/>
      <c r="E13" s="61"/>
      <c r="F13" s="239"/>
      <c r="G13" s="233"/>
      <c r="R13" s="229"/>
    </row>
    <row r="14" spans="2:18" s="30" customFormat="1" ht="15" customHeight="1">
      <c r="B14" s="204">
        <v>4</v>
      </c>
      <c r="C14" s="62"/>
      <c r="D14" s="59"/>
      <c r="E14" s="59"/>
      <c r="F14" s="239"/>
      <c r="G14" s="233"/>
      <c r="R14" s="229"/>
    </row>
    <row r="15" spans="2:18" s="30" customFormat="1" ht="15" customHeight="1">
      <c r="B15" s="204">
        <v>5</v>
      </c>
      <c r="C15" s="27"/>
      <c r="D15" s="59"/>
      <c r="E15" s="61"/>
      <c r="F15" s="239"/>
      <c r="G15" s="233"/>
    </row>
    <row r="16" spans="2:18" s="30" customFormat="1" ht="15" customHeight="1">
      <c r="B16" s="204">
        <v>6</v>
      </c>
      <c r="C16" s="27"/>
      <c r="D16" s="59"/>
      <c r="E16" s="61"/>
      <c r="F16" s="239"/>
      <c r="G16" s="233"/>
    </row>
    <row r="17" spans="2:8" s="30" customFormat="1" ht="15" customHeight="1">
      <c r="B17" s="204">
        <v>7</v>
      </c>
      <c r="C17" s="27"/>
      <c r="D17" s="59"/>
      <c r="E17" s="61"/>
      <c r="F17" s="239"/>
      <c r="G17" s="233"/>
    </row>
    <row r="18" spans="2:8" s="30" customFormat="1" ht="15" customHeight="1">
      <c r="B18" s="204">
        <v>8</v>
      </c>
      <c r="C18" s="27"/>
      <c r="D18" s="59"/>
      <c r="E18" s="61"/>
      <c r="F18" s="239"/>
      <c r="G18" s="233"/>
    </row>
    <row r="19" spans="2:8" s="30" customFormat="1" ht="15" customHeight="1">
      <c r="B19" s="204">
        <v>9</v>
      </c>
      <c r="C19" s="27"/>
      <c r="D19" s="59"/>
      <c r="E19" s="61"/>
      <c r="F19" s="239"/>
      <c r="G19" s="233"/>
    </row>
    <row r="20" spans="2:8" s="30" customFormat="1" ht="15" customHeight="1" thickBot="1">
      <c r="B20" s="204">
        <v>10</v>
      </c>
      <c r="C20" s="49"/>
      <c r="D20" s="60"/>
      <c r="E20" s="60"/>
      <c r="F20" s="240"/>
      <c r="G20" s="234"/>
    </row>
    <row r="21" spans="2:8" ht="15" customHeight="1" thickBot="1">
      <c r="B21" s="203"/>
      <c r="C21" s="96"/>
      <c r="D21" s="97"/>
      <c r="E21" s="97"/>
      <c r="F21" s="96"/>
      <c r="H21" s="96"/>
    </row>
    <row r="22" spans="2:8" s="30" customFormat="1" ht="50.1" customHeight="1" thickBot="1">
      <c r="B22" s="203"/>
      <c r="C22" s="11" t="s">
        <v>62</v>
      </c>
      <c r="D22" s="403" t="s">
        <v>63</v>
      </c>
      <c r="E22" s="403"/>
      <c r="F22" s="403"/>
      <c r="G22" s="404"/>
      <c r="H22"/>
    </row>
    <row r="23" spans="2:8" s="30" customFormat="1" ht="86.4">
      <c r="B23" s="203"/>
      <c r="C23" s="296" t="s">
        <v>64</v>
      </c>
      <c r="D23" s="297" t="s">
        <v>10</v>
      </c>
      <c r="E23" s="298" t="s">
        <v>11</v>
      </c>
      <c r="F23" s="298" t="s">
        <v>60</v>
      </c>
      <c r="G23" s="376" t="s">
        <v>61</v>
      </c>
    </row>
    <row r="24" spans="2:8" s="30" customFormat="1" ht="15" customHeight="1">
      <c r="B24" s="204">
        <v>1</v>
      </c>
      <c r="C24" s="52"/>
      <c r="D24" s="58"/>
      <c r="E24" s="58"/>
      <c r="F24" s="238"/>
      <c r="G24" s="232"/>
    </row>
    <row r="25" spans="2:8" s="30" customFormat="1" ht="15" customHeight="1">
      <c r="B25" s="204">
        <v>2</v>
      </c>
      <c r="C25" s="62"/>
      <c r="D25" s="59"/>
      <c r="E25" s="61"/>
      <c r="F25" s="239"/>
      <c r="G25" s="233"/>
    </row>
    <row r="26" spans="2:8" s="30" customFormat="1" ht="15" customHeight="1">
      <c r="B26" s="204">
        <v>3</v>
      </c>
      <c r="C26" s="62"/>
      <c r="D26" s="59"/>
      <c r="E26" s="61"/>
      <c r="F26" s="239"/>
      <c r="G26" s="233"/>
    </row>
    <row r="27" spans="2:8" s="30" customFormat="1" ht="15" customHeight="1">
      <c r="B27" s="204">
        <v>4</v>
      </c>
      <c r="C27" s="62"/>
      <c r="D27" s="59"/>
      <c r="E27" s="59"/>
      <c r="F27" s="55"/>
      <c r="G27" s="233"/>
    </row>
    <row r="28" spans="2:8" s="30" customFormat="1" ht="15" customHeight="1">
      <c r="B28" s="204">
        <v>5</v>
      </c>
      <c r="C28" s="62"/>
      <c r="D28" s="59"/>
      <c r="E28" s="61"/>
      <c r="F28" s="55"/>
      <c r="G28" s="233"/>
    </row>
    <row r="29" spans="2:8" s="30" customFormat="1" ht="15" customHeight="1">
      <c r="B29" s="204">
        <v>6</v>
      </c>
      <c r="C29" s="62"/>
      <c r="D29" s="59"/>
      <c r="E29" s="61"/>
      <c r="F29" s="55"/>
      <c r="G29" s="233"/>
    </row>
    <row r="30" spans="2:8" s="30" customFormat="1" ht="15" customHeight="1">
      <c r="B30" s="204">
        <v>7</v>
      </c>
      <c r="C30" s="62"/>
      <c r="D30" s="59"/>
      <c r="E30" s="61"/>
      <c r="F30" s="55"/>
      <c r="G30" s="233"/>
    </row>
    <row r="31" spans="2:8" s="30" customFormat="1" ht="15" customHeight="1">
      <c r="B31" s="204">
        <v>8</v>
      </c>
      <c r="C31" s="62"/>
      <c r="D31" s="59"/>
      <c r="E31" s="61"/>
      <c r="F31" s="55"/>
      <c r="G31" s="233"/>
    </row>
    <row r="32" spans="2:8" s="30" customFormat="1" ht="15" customHeight="1">
      <c r="B32" s="204">
        <v>9</v>
      </c>
      <c r="C32" s="62"/>
      <c r="D32" s="59"/>
      <c r="E32" s="61"/>
      <c r="F32" s="55"/>
      <c r="G32" s="233"/>
    </row>
    <row r="33" spans="2:8" s="30" customFormat="1" ht="15" customHeight="1" thickBot="1">
      <c r="B33" s="204">
        <v>10</v>
      </c>
      <c r="C33" s="49"/>
      <c r="D33" s="60"/>
      <c r="E33" s="60"/>
      <c r="F33" s="240"/>
      <c r="G33" s="234"/>
    </row>
    <row r="34" spans="2:8" ht="15" customHeight="1"/>
    <row r="35" spans="2:8" ht="15" customHeight="1">
      <c r="C35" s="87" t="s">
        <v>4</v>
      </c>
      <c r="D35" s="406"/>
      <c r="E35" s="406"/>
      <c r="F35" s="3"/>
      <c r="H35" s="3"/>
    </row>
    <row r="36" spans="2:8" ht="15" customHeight="1">
      <c r="C36" s="87"/>
      <c r="D36" s="88"/>
      <c r="E36" s="3"/>
      <c r="F36" s="3"/>
      <c r="H36" s="3"/>
    </row>
    <row r="37" spans="2:8" ht="15" customHeight="1">
      <c r="C37" s="87" t="s">
        <v>65</v>
      </c>
      <c r="D37" s="373"/>
      <c r="E37" s="3"/>
      <c r="F37" s="3"/>
      <c r="H37" s="3"/>
    </row>
    <row r="38" spans="2:8" ht="15" customHeight="1">
      <c r="C38" s="87"/>
      <c r="D38" s="3"/>
      <c r="E38" s="3"/>
      <c r="F38" s="3"/>
      <c r="H38" s="3"/>
    </row>
    <row r="39" spans="2:8">
      <c r="C39" s="87" t="s">
        <v>66</v>
      </c>
      <c r="D39" s="374"/>
      <c r="E39" s="3"/>
      <c r="F39" s="3"/>
      <c r="H39" s="3"/>
    </row>
    <row r="40" spans="2:8">
      <c r="C40" s="87"/>
      <c r="D40" s="89"/>
      <c r="E40" s="3"/>
      <c r="F40" s="3"/>
      <c r="H40" s="3"/>
    </row>
    <row r="41" spans="2:8" ht="84.9" customHeight="1">
      <c r="C41" s="87" t="s">
        <v>67</v>
      </c>
      <c r="D41" s="63"/>
      <c r="E41" s="226"/>
      <c r="F41" s="226"/>
      <c r="H41" s="3"/>
    </row>
    <row r="42" spans="2:8">
      <c r="C42" s="87"/>
      <c r="D42" s="89"/>
      <c r="E42" s="5"/>
      <c r="F42" s="5"/>
      <c r="H42" s="3"/>
    </row>
  </sheetData>
  <sheetProtection formatCells="0" formatColumns="0" formatRows="0" insertColumns="0" insertRows="0" sort="0" autoFilter="0" pivotTables="0"/>
  <mergeCells count="5">
    <mergeCell ref="E1:F3"/>
    <mergeCell ref="D9:G9"/>
    <mergeCell ref="D22:G22"/>
    <mergeCell ref="C1:D1"/>
    <mergeCell ref="D35:E35"/>
  </mergeCells>
  <phoneticPr fontId="17" type="noConversion"/>
  <dataValidations count="3">
    <dataValidation type="list" allowBlank="1" showInputMessage="1" showErrorMessage="1" sqref="F23 H21 F21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7" xr:uid="{27D84ACE-D1EA-41B4-9D8A-FEEDAAE499C3}">
      <formula1>"ja,nee"</formula1>
    </dataValidation>
    <dataValidation type="whole" operator="greaterThan" allowBlank="1" showInputMessage="1" showErrorMessage="1" sqref="G11:G20 G24:G33" xr:uid="{4186BB44-9C2C-4872-8E36-D64F72A8248A}">
      <formula1>0</formula1>
    </dataValidation>
  </dataValidation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C11:C20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F11:F20 F24:F33</xm:sqref>
        </x14:dataValidation>
        <x14:dataValidation type="list" allowBlank="1" showInputMessage="1" showErrorMessage="1" xr:uid="{D72A39E8-FD51-4443-B0C6-1FE6B70BFC21}">
          <x14:formula1>
            <xm:f>'gunningscriterium SEB'!$C$25:$C$37</xm:f>
          </x14:formula1>
          <xm:sqref>D24:D33</xm:sqref>
        </x14:dataValidation>
        <x14:dataValidation type="list" allowBlank="1" showInputMessage="1" showErrorMessage="1" xr:uid="{0986CFF1-2286-4394-B2D2-E6356038C2A2}">
          <x14:formula1>
            <xm:f>'gunningscriterium SEB'!$D$25:$D$37</xm:f>
          </x14:formula1>
          <xm:sqref>E25:E33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99ABC2E1-B007-4CC8-9B3C-7193A22F0C74}">
          <x14:formula1>
            <xm:f>'machinelijst SEB'!$C$64:$C$87</xm:f>
          </x14:formula1>
          <xm:sqref>C24:C33</xm:sqref>
        </x14:dataValidation>
        <x14:dataValidation type="list" allowBlank="1" showInputMessage="1" showErrorMessage="1" xr:uid="{0BAF77E5-AD79-47CC-A116-7F1597C556E2}">
          <x14:formula1>
            <xm:f>'gunningscriterium SEB'!$C$15:$C$18</xm:f>
          </x14:formula1>
          <xm:sqref>D11:D20</xm:sqref>
        </x14:dataValidation>
        <x14:dataValidation type="list" allowBlank="1" showInputMessage="1" showErrorMessage="1" xr:uid="{F32D13C1-10D5-4B2A-88AB-5E8E66A7DA75}">
          <x14:formula1>
            <xm:f>'gunningscriterium SEB'!$D$15:$D$18</xm:f>
          </x14:formula1>
          <xm:sqref>E11:E20</xm:sqref>
        </x14:dataValidation>
        <x14:dataValidation type="list" allowBlank="1" showInputMessage="1" showErrorMessage="1" xr:uid="{8369D34D-C2C9-4D7A-99B9-8C6D77AACDA4}">
          <x14:formula1>
            <xm:f>'gunningscriterium SEB'!$D$25:$D$38</xm:f>
          </x14:formula1>
          <xm:sqref>E24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rgb="FF00B050"/>
    <pageSetUpPr fitToPage="1"/>
  </sheetPr>
  <dimension ref="A1:AK56"/>
  <sheetViews>
    <sheetView showGridLines="0" topLeftCell="I1" zoomScale="85" zoomScaleNormal="85" workbookViewId="0">
      <selection activeCell="O10" sqref="O10"/>
    </sheetView>
  </sheetViews>
  <sheetFormatPr defaultColWidth="9.109375" defaultRowHeight="14.4"/>
  <cols>
    <col min="1" max="1" width="2.6640625" style="110" customWidth="1"/>
    <col min="2" max="2" width="3.33203125" bestFit="1" customWidth="1"/>
    <col min="3" max="3" width="31.6640625" bestFit="1" customWidth="1"/>
    <col min="4" max="5" width="16.5546875" customWidth="1"/>
    <col min="6" max="6" width="18.88671875" customWidth="1"/>
    <col min="7" max="7" width="16.5546875" style="57" customWidth="1"/>
    <col min="8" max="10" width="16.5546875" style="6" customWidth="1"/>
    <col min="11" max="12" width="16.5546875" style="57" customWidth="1"/>
    <col min="13" max="13" width="16.5546875" style="92" customWidth="1"/>
    <col min="14" max="15" width="4.5546875" style="92" customWidth="1"/>
    <col min="16" max="37" width="4.5546875" customWidth="1"/>
  </cols>
  <sheetData>
    <row r="1" spans="1:37" s="1" customFormat="1" ht="20.100000000000001" customHeight="1">
      <c r="C1" s="68" t="str">
        <f>'gunningscriterium SEB'!C1</f>
        <v>Riolering en Herinrichting G. Gershwinstraat e.o. te Zaandijk, gemeente Zaanstad</v>
      </c>
      <c r="E1" s="402"/>
      <c r="F1" s="402"/>
      <c r="G1" s="56"/>
      <c r="K1" s="56"/>
      <c r="L1" s="56"/>
    </row>
    <row r="2" spans="1:37" s="3" customFormat="1" ht="15" customHeight="1">
      <c r="A2" s="9"/>
      <c r="C2" s="2" t="s">
        <v>68</v>
      </c>
      <c r="E2" s="402"/>
      <c r="F2" s="402"/>
      <c r="G2" s="4"/>
      <c r="K2" s="4"/>
      <c r="L2" s="4"/>
      <c r="O2" s="4"/>
      <c r="P2" s="4"/>
      <c r="Y2" s="4"/>
      <c r="Z2" s="4"/>
    </row>
    <row r="3" spans="1:37" s="3" customFormat="1" ht="15" customHeight="1">
      <c r="A3" s="9"/>
      <c r="C3" s="13"/>
      <c r="G3" s="4"/>
      <c r="H3"/>
      <c r="K3" s="4"/>
      <c r="L3" s="4"/>
      <c r="O3" s="4"/>
      <c r="P3" s="4"/>
      <c r="Y3" s="4"/>
      <c r="Z3" s="4"/>
    </row>
    <row r="4" spans="1:37" s="3" customFormat="1" ht="15" customHeight="1">
      <c r="A4" s="9"/>
      <c r="C4" s="13" t="s">
        <v>55</v>
      </c>
      <c r="D4" s="95" t="s">
        <v>69</v>
      </c>
      <c r="E4" s="91"/>
      <c r="F4" s="91"/>
      <c r="G4" s="4"/>
      <c r="K4" s="4"/>
      <c r="L4" s="4"/>
      <c r="N4" s="99"/>
      <c r="O4" s="4"/>
      <c r="P4" s="4"/>
      <c r="Y4" s="4"/>
      <c r="Z4" s="4"/>
    </row>
    <row r="5" spans="1:37" s="3" customFormat="1" ht="15" customHeight="1">
      <c r="A5" s="9"/>
      <c r="C5" s="13"/>
      <c r="G5" s="4"/>
      <c r="K5" s="4"/>
      <c r="L5" s="4"/>
      <c r="M5" s="4"/>
      <c r="N5" s="100"/>
      <c r="O5" s="4"/>
      <c r="P5" s="4"/>
      <c r="Y5" s="4"/>
      <c r="Z5" s="4"/>
    </row>
    <row r="6" spans="1:37" s="3" customFormat="1" ht="15" customHeight="1">
      <c r="A6" s="9"/>
      <c r="C6" s="13" t="s">
        <v>70</v>
      </c>
      <c r="D6" s="3" t="str">
        <f>IF('invulblad opdrachtnemer'!D35="","",'invulblad opdrachtnemer'!D35)</f>
        <v/>
      </c>
      <c r="G6" s="4"/>
      <c r="K6" s="4"/>
      <c r="L6" s="4"/>
      <c r="N6" s="100"/>
      <c r="P6" s="69"/>
      <c r="Y6" s="4"/>
      <c r="Z6" s="4"/>
    </row>
    <row r="7" spans="1:37" s="3" customFormat="1" ht="15" customHeight="1" thickBot="1">
      <c r="A7" s="9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69"/>
      <c r="Y7" s="4"/>
      <c r="Z7" s="4"/>
    </row>
    <row r="8" spans="1:37" s="3" customFormat="1" ht="32.1" customHeight="1" thickBot="1">
      <c r="A8" s="9"/>
      <c r="C8" s="11" t="s">
        <v>57</v>
      </c>
      <c r="D8" s="12"/>
      <c r="E8" s="12"/>
      <c r="F8" s="12"/>
      <c r="G8" s="391" t="s">
        <v>71</v>
      </c>
      <c r="H8" s="391"/>
      <c r="I8" s="391"/>
      <c r="J8" s="391"/>
      <c r="K8" s="391"/>
      <c r="L8" s="26"/>
      <c r="M8" s="14"/>
      <c r="N8" s="101" t="s">
        <v>72</v>
      </c>
      <c r="O8" s="102"/>
      <c r="P8" s="102"/>
      <c r="Q8" s="102"/>
      <c r="R8" s="407" t="s">
        <v>73</v>
      </c>
      <c r="S8" s="407"/>
      <c r="T8" s="407"/>
      <c r="U8" s="407"/>
      <c r="V8" s="407"/>
      <c r="W8" s="407"/>
      <c r="X8" s="407"/>
      <c r="Y8" s="408"/>
      <c r="Z8" s="101"/>
      <c r="AA8" s="102"/>
      <c r="AB8" s="102"/>
      <c r="AC8" s="102"/>
      <c r="AD8" s="102"/>
      <c r="AE8" s="103"/>
      <c r="AF8" s="12"/>
      <c r="AG8" s="102"/>
      <c r="AH8" s="102"/>
      <c r="AI8" s="102"/>
      <c r="AJ8" s="102"/>
      <c r="AK8" s="104"/>
    </row>
    <row r="9" spans="1:37" s="28" customFormat="1" ht="32.1" customHeight="1" thickBot="1">
      <c r="A9" s="105"/>
      <c r="C9" s="300" t="s">
        <v>74</v>
      </c>
      <c r="D9" s="301" t="s">
        <v>10</v>
      </c>
      <c r="E9" s="302" t="s">
        <v>11</v>
      </c>
      <c r="F9" s="303" t="s">
        <v>75</v>
      </c>
      <c r="G9" s="304" t="s">
        <v>76</v>
      </c>
      <c r="H9" s="303" t="s">
        <v>77</v>
      </c>
      <c r="I9" s="303" t="s">
        <v>78</v>
      </c>
      <c r="J9" s="368" t="s">
        <v>79</v>
      </c>
      <c r="K9" s="305" t="s">
        <v>80</v>
      </c>
      <c r="L9" s="306" t="s">
        <v>81</v>
      </c>
      <c r="M9" s="307" t="s">
        <v>82</v>
      </c>
      <c r="N9" s="308" t="s">
        <v>83</v>
      </c>
      <c r="O9" s="309" t="s">
        <v>84</v>
      </c>
      <c r="P9" s="310" t="s">
        <v>85</v>
      </c>
      <c r="Q9" s="311" t="s">
        <v>86</v>
      </c>
      <c r="R9" s="312" t="s">
        <v>87</v>
      </c>
      <c r="S9" s="310" t="s">
        <v>88</v>
      </c>
      <c r="T9" s="313" t="s">
        <v>89</v>
      </c>
      <c r="U9" s="312" t="s">
        <v>90</v>
      </c>
      <c r="V9" s="310" t="s">
        <v>91</v>
      </c>
      <c r="W9" s="313" t="s">
        <v>92</v>
      </c>
      <c r="X9" s="312" t="s">
        <v>93</v>
      </c>
      <c r="Y9" s="314" t="s">
        <v>94</v>
      </c>
      <c r="Z9" s="308" t="s">
        <v>83</v>
      </c>
      <c r="AA9" s="309" t="s">
        <v>84</v>
      </c>
      <c r="AB9" s="310" t="s">
        <v>85</v>
      </c>
      <c r="AC9" s="311" t="s">
        <v>86</v>
      </c>
      <c r="AD9" s="312" t="s">
        <v>87</v>
      </c>
      <c r="AE9" s="310" t="s">
        <v>88</v>
      </c>
      <c r="AF9" s="313" t="s">
        <v>89</v>
      </c>
      <c r="AG9" s="312" t="s">
        <v>90</v>
      </c>
      <c r="AH9" s="310" t="s">
        <v>91</v>
      </c>
      <c r="AI9" s="313" t="s">
        <v>92</v>
      </c>
      <c r="AJ9" s="312" t="s">
        <v>93</v>
      </c>
      <c r="AK9" s="314" t="s">
        <v>94</v>
      </c>
    </row>
    <row r="10" spans="1:37" s="3" customFormat="1" ht="15" customHeight="1">
      <c r="A10" s="51"/>
      <c r="B10" s="3">
        <v>1</v>
      </c>
      <c r="C10" s="15" t="str">
        <f>IF('invulblad opdrachtnemer'!C11="","",'invulblad opdrachtnemer'!C11)</f>
        <v/>
      </c>
      <c r="D10" s="44" t="str">
        <f>IF('invulblad opdrachtnemer'!D11="","",'invulblad opdrachtnemer'!D11)</f>
        <v/>
      </c>
      <c r="E10" s="50" t="str">
        <f>IF('invulblad opdrachtnemer'!E11="","",'invulblad opdrachtnemer'!E11)</f>
        <v/>
      </c>
      <c r="F10" s="44" t="str">
        <f>IF('invulblad opdrachtnemer'!F11="","",'invulblad opdrachtnemer'!F11)</f>
        <v/>
      </c>
      <c r="G10" s="255"/>
      <c r="H10" s="111"/>
      <c r="I10" s="111"/>
      <c r="J10" s="369"/>
      <c r="K10" s="212"/>
      <c r="L10" s="278">
        <f>'invulblad opdrachtnemer'!G11</f>
        <v>0</v>
      </c>
      <c r="M10" s="218">
        <f>SUM(N10:AK10)</f>
        <v>0</v>
      </c>
      <c r="N10" s="16"/>
      <c r="O10" s="17"/>
      <c r="P10" s="38"/>
      <c r="Q10" s="34"/>
      <c r="R10" s="18"/>
      <c r="S10" s="38"/>
      <c r="T10" s="36"/>
      <c r="U10" s="18"/>
      <c r="V10" s="38"/>
      <c r="W10" s="36"/>
      <c r="X10" s="18"/>
      <c r="Y10" s="19"/>
      <c r="Z10" s="16"/>
      <c r="AA10" s="17"/>
      <c r="AB10" s="38"/>
      <c r="AC10" s="34"/>
      <c r="AD10" s="18"/>
      <c r="AE10" s="38"/>
      <c r="AF10" s="36"/>
      <c r="AG10" s="18"/>
      <c r="AH10" s="38"/>
      <c r="AI10" s="36"/>
      <c r="AJ10" s="18"/>
      <c r="AK10" s="19"/>
    </row>
    <row r="11" spans="1:37" s="3" customFormat="1" ht="15" customHeight="1">
      <c r="A11" s="205"/>
      <c r="B11" s="3">
        <v>2</v>
      </c>
      <c r="C11" s="15" t="str">
        <f>IF('invulblad opdrachtnemer'!C12="","",'invulblad opdrachtnemer'!C12)</f>
        <v/>
      </c>
      <c r="D11" s="45" t="str">
        <f>IF('invulblad opdrachtnemer'!D12="","",'invulblad opdrachtnemer'!D12)</f>
        <v/>
      </c>
      <c r="E11" s="106" t="str">
        <f>IF('invulblad opdrachtnemer'!E12="","",'invulblad opdrachtnemer'!E12)</f>
        <v/>
      </c>
      <c r="F11" s="45" t="str">
        <f>IF('invulblad opdrachtnemer'!F12="","",'invulblad opdrachtnemer'!F12)</f>
        <v/>
      </c>
      <c r="G11" s="256"/>
      <c r="H11" s="112"/>
      <c r="I11" s="112"/>
      <c r="J11" s="370"/>
      <c r="K11" s="213"/>
      <c r="L11" s="279">
        <f>'invulblad opdrachtnemer'!G12</f>
        <v>0</v>
      </c>
      <c r="M11" s="219">
        <f t="shared" ref="M11:M19" si="0">SUM(N11:AK11)</f>
        <v>0</v>
      </c>
      <c r="N11" s="20"/>
      <c r="O11" s="21"/>
      <c r="P11" s="39"/>
      <c r="Q11" s="35"/>
      <c r="R11" s="22"/>
      <c r="S11" s="39"/>
      <c r="T11" s="37"/>
      <c r="U11" s="22"/>
      <c r="V11" s="39"/>
      <c r="W11" s="37"/>
      <c r="X11" s="22"/>
      <c r="Y11" s="23"/>
      <c r="Z11" s="20"/>
      <c r="AA11" s="21"/>
      <c r="AB11" s="39"/>
      <c r="AC11" s="35"/>
      <c r="AD11" s="22"/>
      <c r="AE11" s="39"/>
      <c r="AF11" s="37"/>
      <c r="AG11" s="22"/>
      <c r="AH11" s="39"/>
      <c r="AI11" s="37"/>
      <c r="AJ11" s="22"/>
      <c r="AK11" s="23"/>
    </row>
    <row r="12" spans="1:37" s="3" customFormat="1" ht="15" customHeight="1">
      <c r="A12" s="205"/>
      <c r="B12" s="3">
        <v>3</v>
      </c>
      <c r="C12" s="15" t="str">
        <f>IF('invulblad opdrachtnemer'!C13="","",'invulblad opdrachtnemer'!C13)</f>
        <v/>
      </c>
      <c r="D12" s="45" t="str">
        <f>IF('invulblad opdrachtnemer'!D13="","",'invulblad opdrachtnemer'!D13)</f>
        <v/>
      </c>
      <c r="E12" s="106" t="str">
        <f>IF('invulblad opdrachtnemer'!E13="","",'invulblad opdrachtnemer'!E13)</f>
        <v/>
      </c>
      <c r="F12" s="45" t="str">
        <f>IF('invulblad opdrachtnemer'!F13="","",'invulblad opdrachtnemer'!F13)</f>
        <v/>
      </c>
      <c r="G12" s="256"/>
      <c r="H12" s="112"/>
      <c r="I12" s="112"/>
      <c r="J12" s="370"/>
      <c r="K12" s="213"/>
      <c r="L12" s="279">
        <f>'invulblad opdrachtnemer'!G13</f>
        <v>0</v>
      </c>
      <c r="M12" s="219">
        <f t="shared" si="0"/>
        <v>0</v>
      </c>
      <c r="N12" s="20"/>
      <c r="O12" s="21"/>
      <c r="P12" s="39"/>
      <c r="Q12" s="35"/>
      <c r="R12" s="22"/>
      <c r="S12" s="39"/>
      <c r="T12" s="37"/>
      <c r="U12" s="22"/>
      <c r="V12" s="39"/>
      <c r="W12" s="37"/>
      <c r="X12" s="22"/>
      <c r="Y12" s="23"/>
      <c r="Z12" s="20"/>
      <c r="AA12" s="21"/>
      <c r="AB12" s="39"/>
      <c r="AC12" s="35"/>
      <c r="AD12" s="22"/>
      <c r="AE12" s="39"/>
      <c r="AF12" s="37"/>
      <c r="AG12" s="22"/>
      <c r="AH12" s="39"/>
      <c r="AI12" s="37"/>
      <c r="AJ12" s="22"/>
      <c r="AK12" s="23"/>
    </row>
    <row r="13" spans="1:37" s="3" customFormat="1" ht="15" customHeight="1">
      <c r="A13" s="205"/>
      <c r="B13" s="3">
        <v>4</v>
      </c>
      <c r="C13" s="15" t="str">
        <f>IF('invulblad opdrachtnemer'!C14="","",'invulblad opdrachtnemer'!C14)</f>
        <v/>
      </c>
      <c r="D13" s="45" t="str">
        <f>IF('invulblad opdrachtnemer'!D14="","",'invulblad opdrachtnemer'!D14)</f>
        <v/>
      </c>
      <c r="E13" s="106" t="str">
        <f>IF('invulblad opdrachtnemer'!E14="","",'invulblad opdrachtnemer'!E14)</f>
        <v/>
      </c>
      <c r="F13" s="45" t="str">
        <f>IF('invulblad opdrachtnemer'!F14="","",'invulblad opdrachtnemer'!F14)</f>
        <v/>
      </c>
      <c r="G13" s="256"/>
      <c r="H13" s="112"/>
      <c r="I13" s="112"/>
      <c r="J13" s="370"/>
      <c r="K13" s="213"/>
      <c r="L13" s="279">
        <f>'invulblad opdrachtnemer'!G14</f>
        <v>0</v>
      </c>
      <c r="M13" s="219">
        <f t="shared" si="0"/>
        <v>0</v>
      </c>
      <c r="N13" s="20"/>
      <c r="O13" s="21"/>
      <c r="P13" s="39"/>
      <c r="Q13" s="35"/>
      <c r="R13" s="22"/>
      <c r="S13" s="39"/>
      <c r="T13" s="37"/>
      <c r="U13" s="22"/>
      <c r="V13" s="39"/>
      <c r="W13" s="37"/>
      <c r="X13" s="22"/>
      <c r="Y13" s="23"/>
      <c r="Z13" s="20"/>
      <c r="AA13" s="21"/>
      <c r="AB13" s="39"/>
      <c r="AC13" s="35"/>
      <c r="AD13" s="22"/>
      <c r="AE13" s="39"/>
      <c r="AF13" s="37"/>
      <c r="AG13" s="22"/>
      <c r="AH13" s="39"/>
      <c r="AI13" s="37"/>
      <c r="AJ13" s="22"/>
      <c r="AK13" s="23"/>
    </row>
    <row r="14" spans="1:37" s="3" customFormat="1" ht="15" customHeight="1">
      <c r="A14" s="205"/>
      <c r="B14" s="3">
        <v>5</v>
      </c>
      <c r="C14" s="15" t="str">
        <f>IF('invulblad opdrachtnemer'!C15="","",'invulblad opdrachtnemer'!C15)</f>
        <v/>
      </c>
      <c r="D14" s="45" t="str">
        <f>IF('invulblad opdrachtnemer'!D15="","",'invulblad opdrachtnemer'!D15)</f>
        <v/>
      </c>
      <c r="E14" s="45" t="str">
        <f>IF('invulblad opdrachtnemer'!E15="","",'invulblad opdrachtnemer'!E15)</f>
        <v/>
      </c>
      <c r="F14" s="45" t="str">
        <f>IF('invulblad opdrachtnemer'!F15="","",'invulblad opdrachtnemer'!F15)</f>
        <v/>
      </c>
      <c r="G14" s="256"/>
      <c r="H14" s="112"/>
      <c r="I14" s="112"/>
      <c r="J14" s="370"/>
      <c r="K14" s="213"/>
      <c r="L14" s="279">
        <f>'invulblad opdrachtnemer'!G15</f>
        <v>0</v>
      </c>
      <c r="M14" s="219">
        <f t="shared" si="0"/>
        <v>0</v>
      </c>
      <c r="N14" s="20"/>
      <c r="O14" s="21"/>
      <c r="P14" s="39"/>
      <c r="Q14" s="35"/>
      <c r="R14" s="22"/>
      <c r="S14" s="39"/>
      <c r="T14" s="37"/>
      <c r="U14" s="22"/>
      <c r="V14" s="39"/>
      <c r="W14" s="37"/>
      <c r="X14" s="22"/>
      <c r="Y14" s="23"/>
      <c r="Z14" s="20"/>
      <c r="AA14" s="21"/>
      <c r="AB14" s="39"/>
      <c r="AC14" s="35"/>
      <c r="AD14" s="22"/>
      <c r="AE14" s="39"/>
      <c r="AF14" s="37"/>
      <c r="AG14" s="22"/>
      <c r="AH14" s="39"/>
      <c r="AI14" s="37"/>
      <c r="AJ14" s="22"/>
      <c r="AK14" s="23"/>
    </row>
    <row r="15" spans="1:37" s="3" customFormat="1" ht="15" customHeight="1">
      <c r="A15" s="51"/>
      <c r="B15" s="3">
        <v>6</v>
      </c>
      <c r="C15" s="15" t="str">
        <f>IF('invulblad opdrachtnemer'!C16="","",'invulblad opdrachtnemer'!C16)</f>
        <v/>
      </c>
      <c r="D15" s="45" t="str">
        <f>IF('invulblad opdrachtnemer'!D16="","",'invulblad opdrachtnemer'!D16)</f>
        <v/>
      </c>
      <c r="E15" s="45" t="str">
        <f>IF('invulblad opdrachtnemer'!E16="","",'invulblad opdrachtnemer'!E16)</f>
        <v/>
      </c>
      <c r="F15" s="45" t="str">
        <f>IF('invulblad opdrachtnemer'!F16="","",'invulblad opdrachtnemer'!F16)</f>
        <v/>
      </c>
      <c r="G15" s="256"/>
      <c r="H15" s="112"/>
      <c r="I15" s="112"/>
      <c r="J15" s="370"/>
      <c r="K15" s="213"/>
      <c r="L15" s="279">
        <f>'invulblad opdrachtnemer'!G16</f>
        <v>0</v>
      </c>
      <c r="M15" s="219">
        <f t="shared" si="0"/>
        <v>0</v>
      </c>
      <c r="N15" s="20"/>
      <c r="O15" s="21"/>
      <c r="P15" s="39"/>
      <c r="Q15" s="35"/>
      <c r="R15" s="22"/>
      <c r="S15" s="39"/>
      <c r="T15" s="37"/>
      <c r="U15" s="22"/>
      <c r="V15" s="39"/>
      <c r="W15" s="37"/>
      <c r="X15" s="22"/>
      <c r="Y15" s="23"/>
      <c r="Z15" s="20"/>
      <c r="AA15" s="21"/>
      <c r="AB15" s="39"/>
      <c r="AC15" s="35"/>
      <c r="AD15" s="22"/>
      <c r="AE15" s="39"/>
      <c r="AF15" s="37"/>
      <c r="AG15" s="22"/>
      <c r="AH15" s="39"/>
      <c r="AI15" s="37"/>
      <c r="AJ15" s="22"/>
      <c r="AK15" s="23"/>
    </row>
    <row r="16" spans="1:37" s="3" customFormat="1" ht="15" customHeight="1">
      <c r="A16" s="205"/>
      <c r="B16" s="3">
        <v>7</v>
      </c>
      <c r="C16" s="15" t="str">
        <f>IF('invulblad opdrachtnemer'!C17="","",'invulblad opdrachtnemer'!C17)</f>
        <v/>
      </c>
      <c r="D16" s="45" t="str">
        <f>IF('invulblad opdrachtnemer'!D17="","",'invulblad opdrachtnemer'!D17)</f>
        <v/>
      </c>
      <c r="E16" s="45" t="str">
        <f>IF('invulblad opdrachtnemer'!E17="","",'invulblad opdrachtnemer'!E17)</f>
        <v/>
      </c>
      <c r="F16" s="45" t="str">
        <f>IF('invulblad opdrachtnemer'!F17="","",'invulblad opdrachtnemer'!F17)</f>
        <v/>
      </c>
      <c r="G16" s="256"/>
      <c r="H16" s="112"/>
      <c r="I16" s="112"/>
      <c r="J16" s="370"/>
      <c r="K16" s="213"/>
      <c r="L16" s="279">
        <f>'invulblad opdrachtnemer'!G17</f>
        <v>0</v>
      </c>
      <c r="M16" s="219">
        <f t="shared" si="0"/>
        <v>0</v>
      </c>
      <c r="N16" s="20"/>
      <c r="O16" s="21"/>
      <c r="P16" s="39"/>
      <c r="Q16" s="35"/>
      <c r="R16" s="22"/>
      <c r="S16" s="39"/>
      <c r="T16" s="37"/>
      <c r="U16" s="22"/>
      <c r="V16" s="39"/>
      <c r="W16" s="37"/>
      <c r="X16" s="22"/>
      <c r="Y16" s="23"/>
      <c r="Z16" s="20"/>
      <c r="AA16" s="21"/>
      <c r="AB16" s="39"/>
      <c r="AC16" s="35"/>
      <c r="AD16" s="22"/>
      <c r="AE16" s="39"/>
      <c r="AF16" s="37"/>
      <c r="AG16" s="22"/>
      <c r="AH16" s="39"/>
      <c r="AI16" s="37"/>
      <c r="AJ16" s="22"/>
      <c r="AK16" s="23"/>
    </row>
    <row r="17" spans="1:37" s="3" customFormat="1" ht="15" customHeight="1">
      <c r="A17" s="205"/>
      <c r="B17" s="3">
        <v>8</v>
      </c>
      <c r="C17" s="15" t="str">
        <f>IF('invulblad opdrachtnemer'!C18="","",'invulblad opdrachtnemer'!C18)</f>
        <v/>
      </c>
      <c r="D17" s="45" t="str">
        <f>IF('invulblad opdrachtnemer'!D18="","",'invulblad opdrachtnemer'!D18)</f>
        <v/>
      </c>
      <c r="E17" s="45" t="str">
        <f>IF('invulblad opdrachtnemer'!E18="","",'invulblad opdrachtnemer'!E18)</f>
        <v/>
      </c>
      <c r="F17" s="45" t="str">
        <f>IF('invulblad opdrachtnemer'!F18="","",'invulblad opdrachtnemer'!F18)</f>
        <v/>
      </c>
      <c r="G17" s="256"/>
      <c r="H17" s="112"/>
      <c r="I17" s="112"/>
      <c r="J17" s="370"/>
      <c r="K17" s="213"/>
      <c r="L17" s="279">
        <f>'invulblad opdrachtnemer'!G18</f>
        <v>0</v>
      </c>
      <c r="M17" s="219">
        <f t="shared" si="0"/>
        <v>0</v>
      </c>
      <c r="N17" s="20"/>
      <c r="O17" s="21"/>
      <c r="P17" s="39"/>
      <c r="Q17" s="35"/>
      <c r="R17" s="22"/>
      <c r="S17" s="39"/>
      <c r="T17" s="37"/>
      <c r="U17" s="22"/>
      <c r="V17" s="39"/>
      <c r="W17" s="37"/>
      <c r="X17" s="22"/>
      <c r="Y17" s="23"/>
      <c r="Z17" s="20"/>
      <c r="AA17" s="21"/>
      <c r="AB17" s="39"/>
      <c r="AC17" s="35"/>
      <c r="AD17" s="22"/>
      <c r="AE17" s="39"/>
      <c r="AF17" s="37"/>
      <c r="AG17" s="22"/>
      <c r="AH17" s="39"/>
      <c r="AI17" s="37"/>
      <c r="AJ17" s="22"/>
      <c r="AK17" s="23"/>
    </row>
    <row r="18" spans="1:37" s="9" customFormat="1" ht="15" customHeight="1">
      <c r="A18" s="205"/>
      <c r="B18" s="3">
        <v>9</v>
      </c>
      <c r="C18" s="15" t="str">
        <f>IF('invulblad opdrachtnemer'!C19="","",'invulblad opdrachtnemer'!C19)</f>
        <v/>
      </c>
      <c r="D18" s="45" t="str">
        <f>IF('invulblad opdrachtnemer'!D19="","",'invulblad opdrachtnemer'!D19)</f>
        <v/>
      </c>
      <c r="E18" s="45" t="str">
        <f>IF('invulblad opdrachtnemer'!E19="","",'invulblad opdrachtnemer'!E19)</f>
        <v/>
      </c>
      <c r="F18" s="45" t="str">
        <f>IF('invulblad opdrachtnemer'!F19="","",'invulblad opdrachtnemer'!F19)</f>
        <v/>
      </c>
      <c r="G18" s="256"/>
      <c r="H18" s="112"/>
      <c r="I18" s="112"/>
      <c r="J18" s="370"/>
      <c r="K18" s="213"/>
      <c r="L18" s="279">
        <f>'invulblad opdrachtnemer'!G19</f>
        <v>0</v>
      </c>
      <c r="M18" s="219">
        <f t="shared" si="0"/>
        <v>0</v>
      </c>
      <c r="N18" s="20"/>
      <c r="O18" s="21"/>
      <c r="P18" s="39"/>
      <c r="Q18" s="35"/>
      <c r="R18" s="22"/>
      <c r="S18" s="39"/>
      <c r="T18" s="37"/>
      <c r="U18" s="22"/>
      <c r="V18" s="39"/>
      <c r="W18" s="37"/>
      <c r="X18" s="22"/>
      <c r="Y18" s="23"/>
      <c r="Z18" s="20"/>
      <c r="AA18" s="21"/>
      <c r="AB18" s="39"/>
      <c r="AC18" s="35"/>
      <c r="AD18" s="22"/>
      <c r="AE18" s="39"/>
      <c r="AF18" s="37"/>
      <c r="AG18" s="22"/>
      <c r="AH18" s="39"/>
      <c r="AI18" s="37"/>
      <c r="AJ18" s="22"/>
      <c r="AK18" s="23"/>
    </row>
    <row r="19" spans="1:37" s="9" customFormat="1" ht="15" customHeight="1" thickBot="1">
      <c r="A19" s="205"/>
      <c r="B19" s="3">
        <v>10</v>
      </c>
      <c r="C19" s="32" t="str">
        <f>IF('invulblad opdrachtnemer'!C20="","",'invulblad opdrachtnemer'!C20)</f>
        <v/>
      </c>
      <c r="D19" s="47" t="str">
        <f>IF('invulblad opdrachtnemer'!D20="","",'invulblad opdrachtnemer'!D20)</f>
        <v/>
      </c>
      <c r="E19" s="47" t="str">
        <f>IF('invulblad opdrachtnemer'!E20="","",'invulblad opdrachtnemer'!E20)</f>
        <v/>
      </c>
      <c r="F19" s="47" t="str">
        <f>IF('invulblad opdrachtnemer'!F20="","",'invulblad opdrachtnemer'!F20)</f>
        <v/>
      </c>
      <c r="G19" s="257"/>
      <c r="H19" s="114"/>
      <c r="I19" s="114"/>
      <c r="J19" s="371"/>
      <c r="K19" s="214"/>
      <c r="L19" s="280">
        <f>'invulblad opdrachtnemer'!G20</f>
        <v>0</v>
      </c>
      <c r="M19" s="220">
        <f t="shared" si="0"/>
        <v>0</v>
      </c>
      <c r="N19" s="206"/>
      <c r="O19" s="207"/>
      <c r="P19" s="208"/>
      <c r="Q19" s="209"/>
      <c r="R19" s="210"/>
      <c r="S19" s="208"/>
      <c r="T19" s="211"/>
      <c r="U19" s="210"/>
      <c r="V19" s="208"/>
      <c r="W19" s="211"/>
      <c r="X19" s="210"/>
      <c r="Y19" s="33"/>
      <c r="Z19" s="206"/>
      <c r="AA19" s="207"/>
      <c r="AB19" s="208"/>
      <c r="AC19" s="209"/>
      <c r="AD19" s="210"/>
      <c r="AE19" s="208"/>
      <c r="AF19" s="211"/>
      <c r="AG19" s="210"/>
      <c r="AH19" s="208"/>
      <c r="AI19" s="211"/>
      <c r="AJ19" s="210"/>
      <c r="AK19" s="33"/>
    </row>
    <row r="20" spans="1:37" s="3" customFormat="1" ht="15" thickBot="1">
      <c r="A20" s="98"/>
      <c r="G20" s="4"/>
      <c r="K20" s="4"/>
      <c r="L20" s="4"/>
      <c r="M20" s="4"/>
      <c r="N20" s="84"/>
      <c r="O20" s="4"/>
      <c r="Z20" s="84"/>
      <c r="AA20" s="4"/>
    </row>
    <row r="21" spans="1:37" s="5" customFormat="1" ht="32.1" customHeight="1" thickBot="1">
      <c r="A21" s="108"/>
      <c r="C21" s="11" t="str">
        <f>'gunningscriterium SEB'!C23</f>
        <v>BOUWTRANSPORT (N1, N2 en N3)</v>
      </c>
      <c r="D21" s="12"/>
      <c r="E21" s="12"/>
      <c r="F21" s="12"/>
      <c r="G21" s="391" t="s">
        <v>71</v>
      </c>
      <c r="H21" s="391"/>
      <c r="I21" s="391"/>
      <c r="J21" s="391"/>
      <c r="K21" s="391"/>
      <c r="L21" s="26"/>
      <c r="M21" s="14"/>
      <c r="N21" s="101" t="s">
        <v>72</v>
      </c>
      <c r="O21" s="102"/>
      <c r="P21" s="102"/>
      <c r="Q21" s="102"/>
      <c r="R21" s="407" t="s">
        <v>73</v>
      </c>
      <c r="S21" s="407"/>
      <c r="T21" s="407"/>
      <c r="U21" s="407"/>
      <c r="V21" s="407"/>
      <c r="W21" s="407"/>
      <c r="X21" s="407"/>
      <c r="Y21" s="408"/>
      <c r="Z21" s="101"/>
      <c r="AA21" s="102"/>
      <c r="AB21" s="102"/>
      <c r="AC21" s="102"/>
      <c r="AD21" s="102"/>
      <c r="AE21" s="103"/>
      <c r="AF21" s="12"/>
      <c r="AG21" s="102"/>
      <c r="AH21" s="102"/>
      <c r="AI21" s="102"/>
      <c r="AJ21" s="102"/>
      <c r="AK21" s="104"/>
    </row>
    <row r="22" spans="1:37" s="29" customFormat="1" ht="32.1" customHeight="1" thickBot="1">
      <c r="A22" s="109"/>
      <c r="C22" s="300" t="s">
        <v>74</v>
      </c>
      <c r="D22" s="315" t="s">
        <v>10</v>
      </c>
      <c r="E22" s="316" t="s">
        <v>11</v>
      </c>
      <c r="F22" s="303" t="s">
        <v>75</v>
      </c>
      <c r="G22" s="304" t="s">
        <v>76</v>
      </c>
      <c r="H22" s="303" t="s">
        <v>77</v>
      </c>
      <c r="I22" s="303" t="s">
        <v>78</v>
      </c>
      <c r="J22" s="368" t="s">
        <v>79</v>
      </c>
      <c r="K22" s="305" t="s">
        <v>80</v>
      </c>
      <c r="L22" s="306" t="s">
        <v>81</v>
      </c>
      <c r="M22" s="307" t="s">
        <v>95</v>
      </c>
      <c r="N22" s="308" t="s">
        <v>83</v>
      </c>
      <c r="O22" s="309" t="s">
        <v>84</v>
      </c>
      <c r="P22" s="312" t="s">
        <v>85</v>
      </c>
      <c r="Q22" s="317" t="s">
        <v>86</v>
      </c>
      <c r="R22" s="312" t="s">
        <v>87</v>
      </c>
      <c r="S22" s="312" t="s">
        <v>88</v>
      </c>
      <c r="T22" s="317" t="s">
        <v>89</v>
      </c>
      <c r="U22" s="312" t="s">
        <v>90</v>
      </c>
      <c r="V22" s="310" t="s">
        <v>91</v>
      </c>
      <c r="W22" s="312" t="s">
        <v>92</v>
      </c>
      <c r="X22" s="312" t="s">
        <v>93</v>
      </c>
      <c r="Y22" s="314" t="s">
        <v>94</v>
      </c>
      <c r="Z22" s="308" t="s">
        <v>83</v>
      </c>
      <c r="AA22" s="309" t="s">
        <v>84</v>
      </c>
      <c r="AB22" s="312" t="s">
        <v>85</v>
      </c>
      <c r="AC22" s="317" t="s">
        <v>86</v>
      </c>
      <c r="AD22" s="312" t="s">
        <v>87</v>
      </c>
      <c r="AE22" s="312" t="s">
        <v>88</v>
      </c>
      <c r="AF22" s="317" t="s">
        <v>89</v>
      </c>
      <c r="AG22" s="312" t="s">
        <v>90</v>
      </c>
      <c r="AH22" s="310" t="s">
        <v>91</v>
      </c>
      <c r="AI22" s="312" t="s">
        <v>92</v>
      </c>
      <c r="AJ22" s="312" t="s">
        <v>93</v>
      </c>
      <c r="AK22" s="314" t="s">
        <v>94</v>
      </c>
    </row>
    <row r="23" spans="1:37" s="3" customFormat="1" ht="15" customHeight="1">
      <c r="A23" s="51"/>
      <c r="B23" s="3">
        <v>1</v>
      </c>
      <c r="C23" s="31" t="str">
        <f>IF('invulblad opdrachtnemer'!C24="","",'invulblad opdrachtnemer'!C24)</f>
        <v/>
      </c>
      <c r="D23" s="44" t="str">
        <f>IF('invulblad opdrachtnemer'!D24="","",'invulblad opdrachtnemer'!D24)</f>
        <v/>
      </c>
      <c r="E23" s="50" t="str">
        <f>IF('invulblad opdrachtnemer'!E24="","",'invulblad opdrachtnemer'!E24)</f>
        <v/>
      </c>
      <c r="F23" s="44" t="str">
        <f>IF('invulblad opdrachtnemer'!F24="","",'invulblad opdrachtnemer'!F24)</f>
        <v/>
      </c>
      <c r="G23" s="255"/>
      <c r="H23" s="111"/>
      <c r="I23" s="111"/>
      <c r="J23" s="369"/>
      <c r="K23" s="221"/>
      <c r="L23" s="278">
        <f>'invulblad opdrachtnemer'!G24</f>
        <v>0</v>
      </c>
      <c r="M23" s="218">
        <f t="shared" ref="M23:M32" si="1">SUM(N23:AK23)</f>
        <v>0</v>
      </c>
      <c r="N23" s="16"/>
      <c r="O23" s="17"/>
      <c r="P23" s="38"/>
      <c r="Q23" s="34"/>
      <c r="R23" s="18"/>
      <c r="S23" s="38"/>
      <c r="T23" s="36"/>
      <c r="U23" s="18"/>
      <c r="V23" s="38"/>
      <c r="W23" s="36"/>
      <c r="X23" s="18"/>
      <c r="Y23" s="19"/>
      <c r="Z23" s="16"/>
      <c r="AA23" s="17"/>
      <c r="AB23" s="38"/>
      <c r="AC23" s="34"/>
      <c r="AD23" s="18"/>
      <c r="AE23" s="38"/>
      <c r="AF23" s="36"/>
      <c r="AG23" s="18"/>
      <c r="AH23" s="38"/>
      <c r="AI23" s="36"/>
      <c r="AJ23" s="18"/>
      <c r="AK23" s="19"/>
    </row>
    <row r="24" spans="1:37" s="3" customFormat="1" ht="15" customHeight="1">
      <c r="A24" s="205"/>
      <c r="B24" s="3">
        <v>2</v>
      </c>
      <c r="C24" s="15" t="str">
        <f>IF('invulblad opdrachtnemer'!C25="","",'invulblad opdrachtnemer'!C25)</f>
        <v/>
      </c>
      <c r="D24" s="45" t="str">
        <f>IF('invulblad opdrachtnemer'!D25="","",'invulblad opdrachtnemer'!D25)</f>
        <v/>
      </c>
      <c r="E24" s="106" t="str">
        <f>IF('invulblad opdrachtnemer'!E25="","",'invulblad opdrachtnemer'!E25)</f>
        <v/>
      </c>
      <c r="F24" s="45" t="str">
        <f>IF('invulblad opdrachtnemer'!F25="","",'invulblad opdrachtnemer'!F25)</f>
        <v/>
      </c>
      <c r="G24" s="256"/>
      <c r="H24" s="112"/>
      <c r="I24" s="112"/>
      <c r="J24" s="370"/>
      <c r="K24" s="64"/>
      <c r="L24" s="279">
        <f>'invulblad opdrachtnemer'!G25</f>
        <v>0</v>
      </c>
      <c r="M24" s="219">
        <f t="shared" si="1"/>
        <v>0</v>
      </c>
      <c r="N24" s="20"/>
      <c r="O24" s="21"/>
      <c r="P24" s="39"/>
      <c r="Q24" s="35"/>
      <c r="R24" s="22"/>
      <c r="S24" s="39"/>
      <c r="T24" s="37"/>
      <c r="U24" s="22"/>
      <c r="V24" s="39"/>
      <c r="W24" s="37"/>
      <c r="X24" s="22"/>
      <c r="Y24" s="23"/>
      <c r="Z24" s="20"/>
      <c r="AA24" s="21"/>
      <c r="AB24" s="39"/>
      <c r="AC24" s="35"/>
      <c r="AD24" s="22"/>
      <c r="AE24" s="39"/>
      <c r="AF24" s="37"/>
      <c r="AG24" s="22"/>
      <c r="AH24" s="39"/>
      <c r="AI24" s="37"/>
      <c r="AJ24" s="22"/>
      <c r="AK24" s="23"/>
    </row>
    <row r="25" spans="1:37" s="3" customFormat="1" ht="15" customHeight="1">
      <c r="A25" s="205"/>
      <c r="B25" s="3">
        <v>3</v>
      </c>
      <c r="C25" s="15" t="str">
        <f>IF('invulblad opdrachtnemer'!C26="","",'invulblad opdrachtnemer'!C26)</f>
        <v/>
      </c>
      <c r="D25" s="45" t="str">
        <f>IF('invulblad opdrachtnemer'!D26="","",'invulblad opdrachtnemer'!D26)</f>
        <v/>
      </c>
      <c r="E25" s="106" t="str">
        <f>IF('invulblad opdrachtnemer'!E26="","",'invulblad opdrachtnemer'!E26)</f>
        <v/>
      </c>
      <c r="F25" s="45" t="str">
        <f>IF('invulblad opdrachtnemer'!F26="","",'invulblad opdrachtnemer'!F26)</f>
        <v/>
      </c>
      <c r="G25" s="256"/>
      <c r="H25" s="112"/>
      <c r="I25" s="112"/>
      <c r="J25" s="370"/>
      <c r="K25" s="64"/>
      <c r="L25" s="279">
        <f>'invulblad opdrachtnemer'!G26</f>
        <v>0</v>
      </c>
      <c r="M25" s="219">
        <f t="shared" si="1"/>
        <v>0</v>
      </c>
      <c r="N25" s="20"/>
      <c r="O25" s="21"/>
      <c r="P25" s="39"/>
      <c r="Q25" s="35"/>
      <c r="R25" s="22"/>
      <c r="S25" s="39"/>
      <c r="T25" s="37"/>
      <c r="U25" s="22"/>
      <c r="V25" s="39"/>
      <c r="W25" s="37"/>
      <c r="X25" s="22"/>
      <c r="Y25" s="23"/>
      <c r="Z25" s="20"/>
      <c r="AA25" s="21"/>
      <c r="AB25" s="39"/>
      <c r="AC25" s="35"/>
      <c r="AD25" s="22"/>
      <c r="AE25" s="39"/>
      <c r="AF25" s="37"/>
      <c r="AG25" s="22"/>
      <c r="AH25" s="39"/>
      <c r="AI25" s="37"/>
      <c r="AJ25" s="22"/>
      <c r="AK25" s="23"/>
    </row>
    <row r="26" spans="1:37" s="3" customFormat="1" ht="15" customHeight="1">
      <c r="A26" s="205"/>
      <c r="B26" s="3">
        <v>4</v>
      </c>
      <c r="C26" s="15" t="str">
        <f>IF('invulblad opdrachtnemer'!C27="","",'invulblad opdrachtnemer'!C27)</f>
        <v/>
      </c>
      <c r="D26" s="45" t="str">
        <f>IF('invulblad opdrachtnemer'!D27="","",'invulblad opdrachtnemer'!D27)</f>
        <v/>
      </c>
      <c r="E26" s="106" t="str">
        <f>IF('invulblad opdrachtnemer'!E27="","",'invulblad opdrachtnemer'!E27)</f>
        <v/>
      </c>
      <c r="F26" s="45" t="str">
        <f>IF('invulblad opdrachtnemer'!F27="","",'invulblad opdrachtnemer'!F27)</f>
        <v/>
      </c>
      <c r="G26" s="256"/>
      <c r="H26" s="112"/>
      <c r="I26" s="112"/>
      <c r="J26" s="370"/>
      <c r="K26" s="64"/>
      <c r="L26" s="279">
        <f>'invulblad opdrachtnemer'!G27</f>
        <v>0</v>
      </c>
      <c r="M26" s="219">
        <f t="shared" si="1"/>
        <v>0</v>
      </c>
      <c r="N26" s="20"/>
      <c r="O26" s="21"/>
      <c r="P26" s="39"/>
      <c r="Q26" s="35"/>
      <c r="R26" s="22"/>
      <c r="S26" s="39"/>
      <c r="T26" s="37"/>
      <c r="U26" s="22"/>
      <c r="V26" s="39"/>
      <c r="W26" s="37"/>
      <c r="X26" s="22"/>
      <c r="Y26" s="23"/>
      <c r="Z26" s="20"/>
      <c r="AA26" s="21"/>
      <c r="AB26" s="39"/>
      <c r="AC26" s="35"/>
      <c r="AD26" s="22"/>
      <c r="AE26" s="39"/>
      <c r="AF26" s="37"/>
      <c r="AG26" s="22"/>
      <c r="AH26" s="39"/>
      <c r="AI26" s="37"/>
      <c r="AJ26" s="22"/>
      <c r="AK26" s="23"/>
    </row>
    <row r="27" spans="1:37" s="3" customFormat="1" ht="15" customHeight="1">
      <c r="A27" s="205"/>
      <c r="B27" s="3">
        <v>5</v>
      </c>
      <c r="C27" s="43" t="str">
        <f>IF('invulblad opdrachtnemer'!C28="","",'invulblad opdrachtnemer'!C28)</f>
        <v/>
      </c>
      <c r="D27" s="46" t="str">
        <f>IF('invulblad opdrachtnemer'!D28="","",'invulblad opdrachtnemer'!D28)</f>
        <v/>
      </c>
      <c r="E27" s="107" t="str">
        <f>IF('invulblad opdrachtnemer'!E28="","",'invulblad opdrachtnemer'!E28)</f>
        <v/>
      </c>
      <c r="F27" s="46" t="str">
        <f>IF('invulblad opdrachtnemer'!F28="","",'invulblad opdrachtnemer'!F28)</f>
        <v/>
      </c>
      <c r="G27" s="258"/>
      <c r="H27" s="113"/>
      <c r="I27" s="113"/>
      <c r="J27" s="372"/>
      <c r="K27" s="222"/>
      <c r="L27" s="279">
        <f>'invulblad opdrachtnemer'!G28</f>
        <v>0</v>
      </c>
      <c r="M27" s="219">
        <f t="shared" si="1"/>
        <v>0</v>
      </c>
      <c r="N27" s="20"/>
      <c r="O27" s="21"/>
      <c r="P27" s="39"/>
      <c r="Q27" s="35"/>
      <c r="R27" s="22"/>
      <c r="S27" s="39"/>
      <c r="T27" s="37"/>
      <c r="U27" s="22"/>
      <c r="V27" s="39"/>
      <c r="W27" s="37"/>
      <c r="X27" s="22"/>
      <c r="Y27" s="23"/>
      <c r="Z27" s="20"/>
      <c r="AA27" s="21"/>
      <c r="AB27" s="39"/>
      <c r="AC27" s="35"/>
      <c r="AD27" s="22"/>
      <c r="AE27" s="39"/>
      <c r="AF27" s="37"/>
      <c r="AG27" s="22"/>
      <c r="AH27" s="39"/>
      <c r="AI27" s="37"/>
      <c r="AJ27" s="22"/>
      <c r="AK27" s="23"/>
    </row>
    <row r="28" spans="1:37" s="3" customFormat="1" ht="15" customHeight="1">
      <c r="A28" s="205"/>
      <c r="B28" s="3">
        <v>6</v>
      </c>
      <c r="C28" s="43" t="str">
        <f>IF('invulblad opdrachtnemer'!C29="","",'invulblad opdrachtnemer'!C29)</f>
        <v/>
      </c>
      <c r="D28" s="46" t="str">
        <f>IF('invulblad opdrachtnemer'!D29="","",'invulblad opdrachtnemer'!D29)</f>
        <v/>
      </c>
      <c r="E28" s="107" t="str">
        <f>IF('invulblad opdrachtnemer'!E29="","",'invulblad opdrachtnemer'!E29)</f>
        <v/>
      </c>
      <c r="F28" s="46" t="str">
        <f>IF('invulblad opdrachtnemer'!F29="","",'invulblad opdrachtnemer'!F29)</f>
        <v/>
      </c>
      <c r="G28" s="258"/>
      <c r="H28" s="113"/>
      <c r="I28" s="113"/>
      <c r="J28" s="372"/>
      <c r="K28" s="222"/>
      <c r="L28" s="279">
        <f>'invulblad opdrachtnemer'!G29</f>
        <v>0</v>
      </c>
      <c r="M28" s="219">
        <f t="shared" si="1"/>
        <v>0</v>
      </c>
      <c r="N28" s="20"/>
      <c r="O28" s="21"/>
      <c r="P28" s="39"/>
      <c r="Q28" s="35"/>
      <c r="R28" s="22"/>
      <c r="S28" s="39"/>
      <c r="T28" s="37"/>
      <c r="U28" s="22"/>
      <c r="V28" s="39"/>
      <c r="W28" s="37"/>
      <c r="X28" s="22"/>
      <c r="Y28" s="23"/>
      <c r="Z28" s="20"/>
      <c r="AA28" s="21"/>
      <c r="AB28" s="39"/>
      <c r="AC28" s="35"/>
      <c r="AD28" s="22"/>
      <c r="AE28" s="39"/>
      <c r="AF28" s="37"/>
      <c r="AG28" s="22"/>
      <c r="AH28" s="39"/>
      <c r="AI28" s="37"/>
      <c r="AJ28" s="22"/>
      <c r="AK28" s="23"/>
    </row>
    <row r="29" spans="1:37" s="3" customFormat="1" ht="15" customHeight="1">
      <c r="A29" s="205"/>
      <c r="B29" s="3">
        <v>7</v>
      </c>
      <c r="C29" s="43" t="str">
        <f>IF('invulblad opdrachtnemer'!C30="","",'invulblad opdrachtnemer'!C30)</f>
        <v/>
      </c>
      <c r="D29" s="46" t="str">
        <f>IF('invulblad opdrachtnemer'!D30="","",'invulblad opdrachtnemer'!D30)</f>
        <v/>
      </c>
      <c r="E29" s="107" t="str">
        <f>IF('invulblad opdrachtnemer'!E30="","",'invulblad opdrachtnemer'!E30)</f>
        <v/>
      </c>
      <c r="F29" s="46" t="str">
        <f>IF('invulblad opdrachtnemer'!F30="","",'invulblad opdrachtnemer'!F30)</f>
        <v/>
      </c>
      <c r="G29" s="258"/>
      <c r="H29" s="113"/>
      <c r="I29" s="113"/>
      <c r="J29" s="372"/>
      <c r="K29" s="222"/>
      <c r="L29" s="279">
        <f>'invulblad opdrachtnemer'!G30</f>
        <v>0</v>
      </c>
      <c r="M29" s="219">
        <f t="shared" si="1"/>
        <v>0</v>
      </c>
      <c r="N29" s="20"/>
      <c r="O29" s="21"/>
      <c r="P29" s="39"/>
      <c r="Q29" s="35"/>
      <c r="R29" s="22"/>
      <c r="S29" s="39"/>
      <c r="T29" s="37"/>
      <c r="U29" s="22"/>
      <c r="V29" s="39"/>
      <c r="W29" s="37"/>
      <c r="X29" s="22"/>
      <c r="Y29" s="23"/>
      <c r="Z29" s="20"/>
      <c r="AA29" s="21"/>
      <c r="AB29" s="39"/>
      <c r="AC29" s="35"/>
      <c r="AD29" s="22"/>
      <c r="AE29" s="39"/>
      <c r="AF29" s="37"/>
      <c r="AG29" s="22"/>
      <c r="AH29" s="39"/>
      <c r="AI29" s="37"/>
      <c r="AJ29" s="22"/>
      <c r="AK29" s="23"/>
    </row>
    <row r="30" spans="1:37" s="3" customFormat="1" ht="15" customHeight="1">
      <c r="A30" s="205"/>
      <c r="B30" s="3">
        <v>8</v>
      </c>
      <c r="C30" s="43" t="str">
        <f>IF('invulblad opdrachtnemer'!C31="","",'invulblad opdrachtnemer'!C31)</f>
        <v/>
      </c>
      <c r="D30" s="46" t="str">
        <f>IF('invulblad opdrachtnemer'!D31="","",'invulblad opdrachtnemer'!D31)</f>
        <v/>
      </c>
      <c r="E30" s="107" t="str">
        <f>IF('invulblad opdrachtnemer'!E31="","",'invulblad opdrachtnemer'!E31)</f>
        <v/>
      </c>
      <c r="F30" s="46" t="str">
        <f>IF('invulblad opdrachtnemer'!F31="","",'invulblad opdrachtnemer'!F31)</f>
        <v/>
      </c>
      <c r="G30" s="258"/>
      <c r="H30" s="113"/>
      <c r="I30" s="113"/>
      <c r="J30" s="372"/>
      <c r="K30" s="222"/>
      <c r="L30" s="279">
        <f>'invulblad opdrachtnemer'!G31</f>
        <v>0</v>
      </c>
      <c r="M30" s="219">
        <f t="shared" si="1"/>
        <v>0</v>
      </c>
      <c r="N30" s="20"/>
      <c r="O30" s="21"/>
      <c r="P30" s="39"/>
      <c r="Q30" s="35"/>
      <c r="R30" s="22"/>
      <c r="S30" s="39"/>
      <c r="T30" s="37"/>
      <c r="U30" s="22"/>
      <c r="V30" s="39"/>
      <c r="W30" s="37"/>
      <c r="X30" s="22"/>
      <c r="Y30" s="23"/>
      <c r="Z30" s="20"/>
      <c r="AA30" s="21"/>
      <c r="AB30" s="39"/>
      <c r="AC30" s="35"/>
      <c r="AD30" s="22"/>
      <c r="AE30" s="39"/>
      <c r="AF30" s="37"/>
      <c r="AG30" s="22"/>
      <c r="AH30" s="39"/>
      <c r="AI30" s="37"/>
      <c r="AJ30" s="22"/>
      <c r="AK30" s="23"/>
    </row>
    <row r="31" spans="1:37" s="3" customFormat="1" ht="15" customHeight="1">
      <c r="A31" s="205"/>
      <c r="B31" s="3">
        <v>9</v>
      </c>
      <c r="C31" s="43" t="str">
        <f>IF('invulblad opdrachtnemer'!C32="","",'invulblad opdrachtnemer'!C32)</f>
        <v/>
      </c>
      <c r="D31" s="46" t="str">
        <f>IF('invulblad opdrachtnemer'!D32="","",'invulblad opdrachtnemer'!D32)</f>
        <v/>
      </c>
      <c r="E31" s="107" t="str">
        <f>IF('invulblad opdrachtnemer'!E32="","",'invulblad opdrachtnemer'!E32)</f>
        <v/>
      </c>
      <c r="F31" s="46" t="str">
        <f>IF('invulblad opdrachtnemer'!F32="","",'invulblad opdrachtnemer'!F32)</f>
        <v/>
      </c>
      <c r="G31" s="258"/>
      <c r="H31" s="113"/>
      <c r="I31" s="113"/>
      <c r="J31" s="372"/>
      <c r="K31" s="222"/>
      <c r="L31" s="279">
        <f>'invulblad opdrachtnemer'!G32</f>
        <v>0</v>
      </c>
      <c r="M31" s="219">
        <f t="shared" si="1"/>
        <v>0</v>
      </c>
      <c r="N31" s="20"/>
      <c r="O31" s="21"/>
      <c r="P31" s="39"/>
      <c r="Q31" s="35"/>
      <c r="R31" s="22"/>
      <c r="S31" s="39"/>
      <c r="T31" s="37"/>
      <c r="U31" s="22"/>
      <c r="V31" s="39"/>
      <c r="W31" s="37"/>
      <c r="X31" s="22"/>
      <c r="Y31" s="23"/>
      <c r="Z31" s="20"/>
      <c r="AA31" s="21"/>
      <c r="AB31" s="39"/>
      <c r="AC31" s="35"/>
      <c r="AD31" s="22"/>
      <c r="AE31" s="39"/>
      <c r="AF31" s="37"/>
      <c r="AG31" s="22"/>
      <c r="AH31" s="39"/>
      <c r="AI31" s="37"/>
      <c r="AJ31" s="22"/>
      <c r="AK31" s="23"/>
    </row>
    <row r="32" spans="1:37" s="3" customFormat="1" ht="15" customHeight="1" thickBot="1">
      <c r="A32" s="205"/>
      <c r="B32" s="3">
        <v>10</v>
      </c>
      <c r="C32" s="32" t="str">
        <f>IF('invulblad opdrachtnemer'!C33="","",'invulblad opdrachtnemer'!C33)</f>
        <v/>
      </c>
      <c r="D32" s="47" t="str">
        <f>IF('invulblad opdrachtnemer'!D33="","",'invulblad opdrachtnemer'!D33)</f>
        <v/>
      </c>
      <c r="E32" s="47" t="str">
        <f>IF('invulblad opdrachtnemer'!E33="","",'invulblad opdrachtnemer'!E33)</f>
        <v/>
      </c>
      <c r="F32" s="47" t="str">
        <f>IF('invulblad opdrachtnemer'!F33="","",'invulblad opdrachtnemer'!F33)</f>
        <v/>
      </c>
      <c r="G32" s="257"/>
      <c r="H32" s="114"/>
      <c r="I32" s="114"/>
      <c r="J32" s="371"/>
      <c r="K32" s="214"/>
      <c r="L32" s="280">
        <f>'invulblad opdrachtnemer'!G33</f>
        <v>0</v>
      </c>
      <c r="M32" s="220">
        <f t="shared" si="1"/>
        <v>0</v>
      </c>
      <c r="N32" s="206"/>
      <c r="O32" s="207"/>
      <c r="P32" s="208"/>
      <c r="Q32" s="209"/>
      <c r="R32" s="210"/>
      <c r="S32" s="208"/>
      <c r="T32" s="211"/>
      <c r="U32" s="210"/>
      <c r="V32" s="208"/>
      <c r="W32" s="211"/>
      <c r="X32" s="210"/>
      <c r="Y32" s="33"/>
      <c r="Z32" s="206"/>
      <c r="AA32" s="207"/>
      <c r="AB32" s="208"/>
      <c r="AC32" s="209"/>
      <c r="AD32" s="210"/>
      <c r="AE32" s="208"/>
      <c r="AF32" s="211"/>
      <c r="AG32" s="210"/>
      <c r="AH32" s="208"/>
      <c r="AI32" s="211"/>
      <c r="AJ32" s="210"/>
      <c r="AK32" s="33"/>
    </row>
    <row r="33" spans="1:37" s="9" customFormat="1" ht="1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4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ht="46.5" customHeight="1" thickBot="1">
      <c r="C34" s="11" t="s">
        <v>96</v>
      </c>
      <c r="D34" s="403" t="s">
        <v>97</v>
      </c>
      <c r="E34" s="403"/>
      <c r="F34" s="403"/>
      <c r="G34" s="102"/>
      <c r="H34" s="102"/>
      <c r="I34" s="102"/>
      <c r="J34" s="102"/>
      <c r="K34" s="284"/>
      <c r="L34" s="409" t="s">
        <v>98</v>
      </c>
      <c r="M34" s="410"/>
      <c r="N34" s="101" t="s">
        <v>72</v>
      </c>
      <c r="O34" s="102"/>
      <c r="P34" s="102"/>
      <c r="Q34" s="102"/>
      <c r="R34" s="407" t="s">
        <v>73</v>
      </c>
      <c r="S34" s="407"/>
      <c r="T34" s="407"/>
      <c r="U34" s="407"/>
      <c r="V34" s="407"/>
      <c r="W34" s="407"/>
      <c r="X34" s="407"/>
      <c r="Y34" s="408"/>
      <c r="Z34" s="101"/>
      <c r="AA34" s="102"/>
      <c r="AB34" s="102"/>
      <c r="AC34" s="102"/>
      <c r="AD34" s="102"/>
      <c r="AE34" s="103"/>
      <c r="AF34" s="12"/>
      <c r="AG34" s="102"/>
      <c r="AH34" s="102"/>
      <c r="AI34" s="102"/>
      <c r="AJ34" s="102"/>
      <c r="AK34" s="104"/>
    </row>
    <row r="35" spans="1:37" s="30" customFormat="1" ht="32.1" customHeight="1" thickBot="1">
      <c r="A35" s="13"/>
      <c r="C35" s="318" t="s">
        <v>99</v>
      </c>
      <c r="D35" s="319"/>
      <c r="E35" s="320"/>
      <c r="F35" s="321" t="s">
        <v>75</v>
      </c>
      <c r="G35" s="304"/>
      <c r="H35" s="321" t="s">
        <v>77</v>
      </c>
      <c r="I35" s="322"/>
      <c r="J35" s="323"/>
      <c r="K35" s="324"/>
      <c r="L35" s="325" t="s">
        <v>100</v>
      </c>
      <c r="M35" s="326" t="s">
        <v>95</v>
      </c>
      <c r="N35" s="311" t="s">
        <v>83</v>
      </c>
      <c r="O35" s="309" t="s">
        <v>84</v>
      </c>
      <c r="P35" s="312" t="s">
        <v>85</v>
      </c>
      <c r="Q35" s="317" t="s">
        <v>86</v>
      </c>
      <c r="R35" s="312" t="s">
        <v>87</v>
      </c>
      <c r="S35" s="312" t="s">
        <v>88</v>
      </c>
      <c r="T35" s="317" t="s">
        <v>89</v>
      </c>
      <c r="U35" s="312" t="s">
        <v>90</v>
      </c>
      <c r="V35" s="310" t="s">
        <v>91</v>
      </c>
      <c r="W35" s="312" t="s">
        <v>92</v>
      </c>
      <c r="X35" s="312" t="s">
        <v>93</v>
      </c>
      <c r="Y35" s="314" t="s">
        <v>94</v>
      </c>
      <c r="Z35" s="308" t="s">
        <v>83</v>
      </c>
      <c r="AA35" s="309" t="s">
        <v>84</v>
      </c>
      <c r="AB35" s="312" t="s">
        <v>85</v>
      </c>
      <c r="AC35" s="317" t="s">
        <v>86</v>
      </c>
      <c r="AD35" s="312" t="s">
        <v>87</v>
      </c>
      <c r="AE35" s="312" t="s">
        <v>88</v>
      </c>
      <c r="AF35" s="317" t="s">
        <v>89</v>
      </c>
      <c r="AG35" s="312" t="s">
        <v>90</v>
      </c>
      <c r="AH35" s="310" t="s">
        <v>91</v>
      </c>
      <c r="AI35" s="312" t="s">
        <v>92</v>
      </c>
      <c r="AJ35" s="312" t="s">
        <v>93</v>
      </c>
      <c r="AK35" s="314" t="s">
        <v>94</v>
      </c>
    </row>
    <row r="36" spans="1:37" ht="15" customHeight="1">
      <c r="A36" s="51"/>
      <c r="B36" s="3">
        <v>1</v>
      </c>
      <c r="C36" s="417"/>
      <c r="D36" s="418"/>
      <c r="E36" s="419"/>
      <c r="F36" s="262"/>
      <c r="G36" s="259"/>
      <c r="H36" s="111"/>
      <c r="I36" s="244"/>
      <c r="J36" s="245"/>
      <c r="K36" s="246"/>
      <c r="L36" s="285"/>
      <c r="M36" s="281">
        <f>SUM(N36:AK36)</f>
        <v>0</v>
      </c>
      <c r="N36" s="34"/>
      <c r="O36" s="17"/>
      <c r="P36" s="38"/>
      <c r="Q36" s="34"/>
      <c r="R36" s="18"/>
      <c r="S36" s="38"/>
      <c r="T36" s="36"/>
      <c r="U36" s="18"/>
      <c r="V36" s="38"/>
      <c r="W36" s="36"/>
      <c r="X36" s="18"/>
      <c r="Y36" s="19"/>
      <c r="Z36" s="16"/>
      <c r="AA36" s="17"/>
      <c r="AB36" s="38"/>
      <c r="AC36" s="34"/>
      <c r="AD36" s="18"/>
      <c r="AE36" s="38"/>
      <c r="AF36" s="36"/>
      <c r="AG36" s="18"/>
      <c r="AH36" s="38"/>
      <c r="AI36" s="36"/>
      <c r="AJ36" s="18"/>
      <c r="AK36" s="19"/>
    </row>
    <row r="37" spans="1:37" ht="15" customHeight="1">
      <c r="A37" s="205"/>
      <c r="B37" s="3">
        <v>2</v>
      </c>
      <c r="C37" s="414"/>
      <c r="D37" s="415"/>
      <c r="E37" s="416"/>
      <c r="F37" s="263"/>
      <c r="G37" s="260"/>
      <c r="H37" s="112"/>
      <c r="I37" s="247"/>
      <c r="J37" s="248"/>
      <c r="K37" s="249"/>
      <c r="L37" s="286"/>
      <c r="M37" s="282">
        <f t="shared" ref="M37:M40" si="2">SUM(N37:AK37)</f>
        <v>0</v>
      </c>
      <c r="N37" s="35"/>
      <c r="O37" s="21"/>
      <c r="P37" s="39"/>
      <c r="Q37" s="35"/>
      <c r="R37" s="22"/>
      <c r="S37" s="39"/>
      <c r="T37" s="37"/>
      <c r="U37" s="22"/>
      <c r="V37" s="39"/>
      <c r="W37" s="37"/>
      <c r="X37" s="22"/>
      <c r="Y37" s="23"/>
      <c r="Z37" s="20"/>
      <c r="AA37" s="21"/>
      <c r="AB37" s="39"/>
      <c r="AC37" s="35"/>
      <c r="AD37" s="22"/>
      <c r="AE37" s="39"/>
      <c r="AF37" s="37"/>
      <c r="AG37" s="22"/>
      <c r="AH37" s="39"/>
      <c r="AI37" s="37"/>
      <c r="AJ37" s="22"/>
      <c r="AK37" s="23"/>
    </row>
    <row r="38" spans="1:37" ht="15" customHeight="1">
      <c r="A38" s="205"/>
      <c r="B38" s="3">
        <v>3</v>
      </c>
      <c r="C38" s="414"/>
      <c r="D38" s="415"/>
      <c r="E38" s="416"/>
      <c r="F38" s="264"/>
      <c r="G38" s="260"/>
      <c r="H38" s="112"/>
      <c r="I38" s="247"/>
      <c r="J38" s="248"/>
      <c r="K38" s="249"/>
      <c r="L38" s="286"/>
      <c r="M38" s="282">
        <f t="shared" si="2"/>
        <v>0</v>
      </c>
      <c r="N38" s="35"/>
      <c r="O38" s="21"/>
      <c r="P38" s="39"/>
      <c r="Q38" s="35"/>
      <c r="R38" s="22"/>
      <c r="S38" s="39"/>
      <c r="T38" s="37"/>
      <c r="U38" s="22"/>
      <c r="V38" s="39"/>
      <c r="W38" s="37"/>
      <c r="X38" s="22"/>
      <c r="Y38" s="23"/>
      <c r="Z38" s="20"/>
      <c r="AA38" s="21"/>
      <c r="AB38" s="39"/>
      <c r="AC38" s="35"/>
      <c r="AD38" s="22"/>
      <c r="AE38" s="39"/>
      <c r="AF38" s="37"/>
      <c r="AG38" s="22"/>
      <c r="AH38" s="39"/>
      <c r="AI38" s="37"/>
      <c r="AJ38" s="22"/>
      <c r="AK38" s="23"/>
    </row>
    <row r="39" spans="1:37" ht="15" customHeight="1">
      <c r="A39" s="205"/>
      <c r="B39" s="3">
        <v>4</v>
      </c>
      <c r="C39" s="414"/>
      <c r="D39" s="415"/>
      <c r="E39" s="416"/>
      <c r="F39" s="264"/>
      <c r="G39" s="260"/>
      <c r="H39" s="112"/>
      <c r="I39" s="247"/>
      <c r="J39" s="248"/>
      <c r="K39" s="249"/>
      <c r="L39" s="286"/>
      <c r="M39" s="282">
        <f t="shared" si="2"/>
        <v>0</v>
      </c>
      <c r="N39" s="35"/>
      <c r="O39" s="21"/>
      <c r="P39" s="39"/>
      <c r="Q39" s="35"/>
      <c r="R39" s="22"/>
      <c r="S39" s="39"/>
      <c r="T39" s="37"/>
      <c r="U39" s="22"/>
      <c r="V39" s="39"/>
      <c r="W39" s="37"/>
      <c r="X39" s="22"/>
      <c r="Y39" s="23"/>
      <c r="Z39" s="20"/>
      <c r="AA39" s="21"/>
      <c r="AB39" s="39"/>
      <c r="AC39" s="35"/>
      <c r="AD39" s="22"/>
      <c r="AE39" s="39"/>
      <c r="AF39" s="37"/>
      <c r="AG39" s="22"/>
      <c r="AH39" s="39"/>
      <c r="AI39" s="37"/>
      <c r="AJ39" s="22"/>
      <c r="AK39" s="23"/>
    </row>
    <row r="40" spans="1:37" ht="15" customHeight="1" thickBot="1">
      <c r="A40" s="205"/>
      <c r="B40" s="3">
        <v>5</v>
      </c>
      <c r="C40" s="411"/>
      <c r="D40" s="412"/>
      <c r="E40" s="413"/>
      <c r="F40" s="265"/>
      <c r="G40" s="261"/>
      <c r="H40" s="114"/>
      <c r="I40" s="250"/>
      <c r="J40" s="251"/>
      <c r="K40" s="252"/>
      <c r="L40" s="287"/>
      <c r="M40" s="283">
        <f t="shared" si="2"/>
        <v>0</v>
      </c>
      <c r="N40" s="209"/>
      <c r="O40" s="207"/>
      <c r="P40" s="208"/>
      <c r="Q40" s="209"/>
      <c r="R40" s="210"/>
      <c r="S40" s="208"/>
      <c r="T40" s="211"/>
      <c r="U40" s="210"/>
      <c r="V40" s="208"/>
      <c r="W40" s="211"/>
      <c r="X40" s="210"/>
      <c r="Y40" s="33"/>
      <c r="Z40" s="206"/>
      <c r="AA40" s="207"/>
      <c r="AB40" s="208"/>
      <c r="AC40" s="209"/>
      <c r="AD40" s="210"/>
      <c r="AE40" s="208"/>
      <c r="AF40" s="211"/>
      <c r="AG40" s="210"/>
      <c r="AH40" s="208"/>
      <c r="AI40" s="211"/>
      <c r="AJ40" s="210"/>
      <c r="AK40" s="33"/>
    </row>
    <row r="41" spans="1:37" ht="15" thickBot="1"/>
    <row r="42" spans="1:37" ht="39" customHeight="1" thickBot="1">
      <c r="C42" s="101" t="s">
        <v>101</v>
      </c>
      <c r="D42" s="102"/>
      <c r="E42" s="102"/>
      <c r="F42" s="102"/>
      <c r="G42" s="102"/>
      <c r="H42" s="102"/>
      <c r="I42" s="102"/>
      <c r="J42" s="102"/>
      <c r="K42" s="284"/>
      <c r="L42" s="409" t="s">
        <v>102</v>
      </c>
      <c r="M42" s="410"/>
      <c r="N42" s="101" t="s">
        <v>72</v>
      </c>
      <c r="O42" s="102"/>
      <c r="P42" s="102"/>
      <c r="Q42" s="102"/>
      <c r="R42" s="407" t="s">
        <v>73</v>
      </c>
      <c r="S42" s="407"/>
      <c r="T42" s="407"/>
      <c r="U42" s="407"/>
      <c r="V42" s="407"/>
      <c r="W42" s="407"/>
      <c r="X42" s="407"/>
      <c r="Y42" s="408"/>
      <c r="Z42" s="101"/>
      <c r="AA42" s="102"/>
      <c r="AB42" s="102"/>
      <c r="AC42" s="102"/>
      <c r="AD42" s="102"/>
      <c r="AE42" s="103"/>
      <c r="AF42" s="12"/>
      <c r="AG42" s="102"/>
      <c r="AH42" s="102"/>
      <c r="AI42" s="102"/>
      <c r="AJ42" s="102"/>
      <c r="AK42" s="104"/>
    </row>
    <row r="43" spans="1:37" ht="31.8" thickBot="1">
      <c r="A43" s="13"/>
      <c r="B43" s="30"/>
      <c r="C43" s="318" t="s">
        <v>99</v>
      </c>
      <c r="D43" s="319"/>
      <c r="E43" s="320"/>
      <c r="F43" s="321" t="s">
        <v>103</v>
      </c>
      <c r="G43" s="304"/>
      <c r="H43" s="321" t="s">
        <v>77</v>
      </c>
      <c r="I43" s="322"/>
      <c r="J43" s="323"/>
      <c r="K43" s="324"/>
      <c r="L43" s="325" t="s">
        <v>100</v>
      </c>
      <c r="M43" s="307" t="s">
        <v>95</v>
      </c>
      <c r="N43" s="308" t="s">
        <v>83</v>
      </c>
      <c r="O43" s="309" t="s">
        <v>84</v>
      </c>
      <c r="P43" s="312" t="s">
        <v>85</v>
      </c>
      <c r="Q43" s="317" t="s">
        <v>86</v>
      </c>
      <c r="R43" s="312" t="s">
        <v>87</v>
      </c>
      <c r="S43" s="312" t="s">
        <v>88</v>
      </c>
      <c r="T43" s="317" t="s">
        <v>89</v>
      </c>
      <c r="U43" s="312" t="s">
        <v>90</v>
      </c>
      <c r="V43" s="310" t="s">
        <v>91</v>
      </c>
      <c r="W43" s="312" t="s">
        <v>92</v>
      </c>
      <c r="X43" s="312" t="s">
        <v>93</v>
      </c>
      <c r="Y43" s="314" t="s">
        <v>94</v>
      </c>
      <c r="Z43" s="308" t="s">
        <v>83</v>
      </c>
      <c r="AA43" s="309" t="s">
        <v>84</v>
      </c>
      <c r="AB43" s="312" t="s">
        <v>85</v>
      </c>
      <c r="AC43" s="317" t="s">
        <v>86</v>
      </c>
      <c r="AD43" s="312" t="s">
        <v>87</v>
      </c>
      <c r="AE43" s="312" t="s">
        <v>88</v>
      </c>
      <c r="AF43" s="317" t="s">
        <v>89</v>
      </c>
      <c r="AG43" s="312" t="s">
        <v>90</v>
      </c>
      <c r="AH43" s="310" t="s">
        <v>91</v>
      </c>
      <c r="AI43" s="312" t="s">
        <v>92</v>
      </c>
      <c r="AJ43" s="312" t="s">
        <v>93</v>
      </c>
      <c r="AK43" s="314" t="s">
        <v>94</v>
      </c>
    </row>
    <row r="44" spans="1:37" ht="15.6">
      <c r="A44" s="51"/>
      <c r="B44" s="3">
        <v>1</v>
      </c>
      <c r="C44" s="417"/>
      <c r="D44" s="418"/>
      <c r="E44" s="419"/>
      <c r="F44" s="266"/>
      <c r="G44" s="259"/>
      <c r="H44" s="111"/>
      <c r="I44" s="244"/>
      <c r="J44" s="245"/>
      <c r="K44" s="246"/>
      <c r="L44" s="285"/>
      <c r="M44" s="281">
        <f>SUM(N44:AK44)</f>
        <v>0</v>
      </c>
      <c r="N44" s="16"/>
      <c r="O44" s="17"/>
      <c r="P44" s="38"/>
      <c r="Q44" s="34"/>
      <c r="R44" s="18"/>
      <c r="S44" s="38"/>
      <c r="T44" s="36"/>
      <c r="U44" s="18"/>
      <c r="V44" s="38"/>
      <c r="W44" s="36"/>
      <c r="X44" s="18"/>
      <c r="Y44" s="19"/>
      <c r="Z44" s="16"/>
      <c r="AA44" s="17"/>
      <c r="AB44" s="38"/>
      <c r="AC44" s="34"/>
      <c r="AD44" s="18"/>
      <c r="AE44" s="38"/>
      <c r="AF44" s="36"/>
      <c r="AG44" s="18"/>
      <c r="AH44" s="38"/>
      <c r="AI44" s="36"/>
      <c r="AJ44" s="18"/>
      <c r="AK44" s="19"/>
    </row>
    <row r="45" spans="1:37" ht="15.6">
      <c r="A45" s="205"/>
      <c r="B45" s="3">
        <v>2</v>
      </c>
      <c r="C45" s="414"/>
      <c r="D45" s="415"/>
      <c r="E45" s="416"/>
      <c r="F45" s="269"/>
      <c r="G45" s="260"/>
      <c r="H45" s="112"/>
      <c r="I45" s="247"/>
      <c r="J45" s="248"/>
      <c r="K45" s="249"/>
      <c r="L45" s="286"/>
      <c r="M45" s="282">
        <f t="shared" ref="M45:M48" si="3">SUM(N45:AK45)</f>
        <v>0</v>
      </c>
      <c r="N45" s="20"/>
      <c r="O45" s="21"/>
      <c r="P45" s="39"/>
      <c r="Q45" s="35"/>
      <c r="R45" s="22"/>
      <c r="S45" s="39"/>
      <c r="T45" s="37"/>
      <c r="U45" s="22"/>
      <c r="V45" s="39"/>
      <c r="W45" s="37"/>
      <c r="X45" s="22"/>
      <c r="Y45" s="23"/>
      <c r="Z45" s="20"/>
      <c r="AA45" s="21"/>
      <c r="AB45" s="39"/>
      <c r="AC45" s="35"/>
      <c r="AD45" s="22"/>
      <c r="AE45" s="39"/>
      <c r="AF45" s="37"/>
      <c r="AG45" s="22"/>
      <c r="AH45" s="39"/>
      <c r="AI45" s="37"/>
      <c r="AJ45" s="22"/>
      <c r="AK45" s="23"/>
    </row>
    <row r="46" spans="1:37" ht="15.6">
      <c r="A46" s="205"/>
      <c r="B46" s="3">
        <v>3</v>
      </c>
      <c r="C46" s="414"/>
      <c r="D46" s="415"/>
      <c r="E46" s="416"/>
      <c r="F46" s="267"/>
      <c r="G46" s="260"/>
      <c r="H46" s="112"/>
      <c r="I46" s="247"/>
      <c r="J46" s="248"/>
      <c r="K46" s="249"/>
      <c r="L46" s="286"/>
      <c r="M46" s="282">
        <f t="shared" si="3"/>
        <v>0</v>
      </c>
      <c r="N46" s="20"/>
      <c r="O46" s="21"/>
      <c r="P46" s="39"/>
      <c r="Q46" s="35"/>
      <c r="R46" s="22"/>
      <c r="S46" s="39"/>
      <c r="T46" s="37"/>
      <c r="U46" s="22"/>
      <c r="V46" s="39"/>
      <c r="W46" s="37"/>
      <c r="X46" s="22"/>
      <c r="Y46" s="23"/>
      <c r="Z46" s="20"/>
      <c r="AA46" s="21"/>
      <c r="AB46" s="39"/>
      <c r="AC46" s="35"/>
      <c r="AD46" s="22"/>
      <c r="AE46" s="39"/>
      <c r="AF46" s="37"/>
      <c r="AG46" s="22"/>
      <c r="AH46" s="39"/>
      <c r="AI46" s="37"/>
      <c r="AJ46" s="22"/>
      <c r="AK46" s="23"/>
    </row>
    <row r="47" spans="1:37" ht="15.6">
      <c r="A47" s="205"/>
      <c r="B47" s="3">
        <v>4</v>
      </c>
      <c r="C47" s="414"/>
      <c r="D47" s="415"/>
      <c r="E47" s="416"/>
      <c r="F47" s="267"/>
      <c r="G47" s="260"/>
      <c r="H47" s="112"/>
      <c r="I47" s="247"/>
      <c r="J47" s="248"/>
      <c r="K47" s="249"/>
      <c r="L47" s="286"/>
      <c r="M47" s="282">
        <f t="shared" si="3"/>
        <v>0</v>
      </c>
      <c r="N47" s="20"/>
      <c r="O47" s="21"/>
      <c r="P47" s="39"/>
      <c r="Q47" s="35"/>
      <c r="R47" s="22"/>
      <c r="S47" s="39"/>
      <c r="T47" s="37"/>
      <c r="U47" s="22"/>
      <c r="V47" s="39"/>
      <c r="W47" s="37"/>
      <c r="X47" s="22"/>
      <c r="Y47" s="23"/>
      <c r="Z47" s="20"/>
      <c r="AA47" s="21"/>
      <c r="AB47" s="39"/>
      <c r="AC47" s="35"/>
      <c r="AD47" s="22"/>
      <c r="AE47" s="39"/>
      <c r="AF47" s="37"/>
      <c r="AG47" s="22"/>
      <c r="AH47" s="39"/>
      <c r="AI47" s="37"/>
      <c r="AJ47" s="22"/>
      <c r="AK47" s="23"/>
    </row>
    <row r="48" spans="1:37" ht="16.2" thickBot="1">
      <c r="A48" s="205"/>
      <c r="B48" s="3">
        <v>5</v>
      </c>
      <c r="C48" s="411"/>
      <c r="D48" s="412"/>
      <c r="E48" s="413"/>
      <c r="F48" s="268"/>
      <c r="G48" s="261"/>
      <c r="H48" s="114"/>
      <c r="I48" s="250"/>
      <c r="J48" s="251"/>
      <c r="K48" s="252"/>
      <c r="L48" s="287"/>
      <c r="M48" s="283">
        <f t="shared" si="3"/>
        <v>0</v>
      </c>
      <c r="N48" s="206"/>
      <c r="O48" s="207"/>
      <c r="P48" s="208"/>
      <c r="Q48" s="209"/>
      <c r="R48" s="210"/>
      <c r="S48" s="208"/>
      <c r="T48" s="211"/>
      <c r="U48" s="210"/>
      <c r="V48" s="208"/>
      <c r="W48" s="211"/>
      <c r="X48" s="210"/>
      <c r="Y48" s="33"/>
      <c r="Z48" s="206"/>
      <c r="AA48" s="207"/>
      <c r="AB48" s="208"/>
      <c r="AC48" s="209"/>
      <c r="AD48" s="210"/>
      <c r="AE48" s="208"/>
      <c r="AF48" s="211"/>
      <c r="AG48" s="210"/>
      <c r="AH48" s="208"/>
      <c r="AI48" s="211"/>
      <c r="AJ48" s="210"/>
      <c r="AK48" s="33"/>
    </row>
    <row r="49" spans="1:37" ht="15" thickBot="1"/>
    <row r="50" spans="1:37" ht="39" customHeight="1" thickBot="1">
      <c r="C50" s="101" t="s">
        <v>104</v>
      </c>
      <c r="D50" s="403"/>
      <c r="E50" s="403"/>
      <c r="F50" s="403"/>
      <c r="G50" s="102"/>
      <c r="H50" s="102"/>
      <c r="I50" s="102"/>
      <c r="J50" s="102"/>
      <c r="K50" s="284"/>
      <c r="L50" s="409" t="s">
        <v>102</v>
      </c>
      <c r="M50" s="410"/>
      <c r="N50" s="101" t="s">
        <v>72</v>
      </c>
      <c r="O50" s="102"/>
      <c r="P50" s="102"/>
      <c r="Q50" s="102"/>
      <c r="R50" s="407" t="s">
        <v>73</v>
      </c>
      <c r="S50" s="407"/>
      <c r="T50" s="407"/>
      <c r="U50" s="407"/>
      <c r="V50" s="407"/>
      <c r="W50" s="407"/>
      <c r="X50" s="407"/>
      <c r="Y50" s="408"/>
      <c r="Z50" s="101"/>
      <c r="AA50" s="102"/>
      <c r="AB50" s="102"/>
      <c r="AC50" s="102"/>
      <c r="AD50" s="102"/>
      <c r="AE50" s="103"/>
      <c r="AF50" s="12"/>
      <c r="AG50" s="102"/>
      <c r="AH50" s="102"/>
      <c r="AI50" s="102"/>
      <c r="AJ50" s="102"/>
      <c r="AK50" s="104"/>
    </row>
    <row r="51" spans="1:37" ht="31.8" thickBot="1">
      <c r="A51" s="13"/>
      <c r="B51" s="30"/>
      <c r="C51" s="318" t="s">
        <v>105</v>
      </c>
      <c r="D51" s="319"/>
      <c r="E51" s="320"/>
      <c r="F51" s="321" t="s">
        <v>75</v>
      </c>
      <c r="G51" s="304"/>
      <c r="H51" s="321" t="s">
        <v>77</v>
      </c>
      <c r="I51" s="322"/>
      <c r="J51" s="323"/>
      <c r="K51" s="324"/>
      <c r="L51" s="325" t="s">
        <v>100</v>
      </c>
      <c r="M51" s="307" t="s">
        <v>95</v>
      </c>
      <c r="N51" s="308" t="s">
        <v>83</v>
      </c>
      <c r="O51" s="309" t="s">
        <v>84</v>
      </c>
      <c r="P51" s="312" t="s">
        <v>85</v>
      </c>
      <c r="Q51" s="317" t="s">
        <v>86</v>
      </c>
      <c r="R51" s="312" t="s">
        <v>87</v>
      </c>
      <c r="S51" s="312" t="s">
        <v>88</v>
      </c>
      <c r="T51" s="317" t="s">
        <v>89</v>
      </c>
      <c r="U51" s="312" t="s">
        <v>90</v>
      </c>
      <c r="V51" s="310" t="s">
        <v>91</v>
      </c>
      <c r="W51" s="312" t="s">
        <v>92</v>
      </c>
      <c r="X51" s="312" t="s">
        <v>93</v>
      </c>
      <c r="Y51" s="314" t="s">
        <v>94</v>
      </c>
      <c r="Z51" s="308" t="s">
        <v>83</v>
      </c>
      <c r="AA51" s="309" t="s">
        <v>84</v>
      </c>
      <c r="AB51" s="312" t="s">
        <v>85</v>
      </c>
      <c r="AC51" s="317" t="s">
        <v>86</v>
      </c>
      <c r="AD51" s="312" t="s">
        <v>87</v>
      </c>
      <c r="AE51" s="312" t="s">
        <v>88</v>
      </c>
      <c r="AF51" s="317" t="s">
        <v>89</v>
      </c>
      <c r="AG51" s="312" t="s">
        <v>90</v>
      </c>
      <c r="AH51" s="310" t="s">
        <v>91</v>
      </c>
      <c r="AI51" s="312" t="s">
        <v>92</v>
      </c>
      <c r="AJ51" s="312" t="s">
        <v>93</v>
      </c>
      <c r="AK51" s="314" t="s">
        <v>94</v>
      </c>
    </row>
    <row r="52" spans="1:37" ht="15.6">
      <c r="A52" s="51"/>
      <c r="B52" s="3">
        <v>1</v>
      </c>
      <c r="C52" s="420"/>
      <c r="D52" s="421"/>
      <c r="E52" s="422"/>
      <c r="F52" s="262"/>
      <c r="G52" s="259"/>
      <c r="H52" s="111"/>
      <c r="I52" s="244"/>
      <c r="J52" s="245"/>
      <c r="K52" s="246"/>
      <c r="L52" s="285"/>
      <c r="M52" s="281">
        <f>SUM(N52:AK52)</f>
        <v>0</v>
      </c>
      <c r="N52" s="16"/>
      <c r="O52" s="17"/>
      <c r="P52" s="38"/>
      <c r="Q52" s="34"/>
      <c r="R52" s="18"/>
      <c r="S52" s="38"/>
      <c r="T52" s="36"/>
      <c r="U52" s="18"/>
      <c r="V52" s="38"/>
      <c r="W52" s="36"/>
      <c r="X52" s="18"/>
      <c r="Y52" s="19"/>
      <c r="Z52" s="16"/>
      <c r="AA52" s="17"/>
      <c r="AB52" s="38"/>
      <c r="AC52" s="34"/>
      <c r="AD52" s="18"/>
      <c r="AE52" s="38"/>
      <c r="AF52" s="36"/>
      <c r="AG52" s="18"/>
      <c r="AH52" s="38"/>
      <c r="AI52" s="36"/>
      <c r="AJ52" s="18"/>
      <c r="AK52" s="19"/>
    </row>
    <row r="53" spans="1:37" ht="15.6">
      <c r="A53" s="205"/>
      <c r="B53" s="3">
        <v>2</v>
      </c>
      <c r="C53" s="414"/>
      <c r="D53" s="415"/>
      <c r="E53" s="416"/>
      <c r="F53" s="270"/>
      <c r="G53" s="260"/>
      <c r="H53" s="112"/>
      <c r="I53" s="247"/>
      <c r="J53" s="248"/>
      <c r="K53" s="249"/>
      <c r="L53" s="286"/>
      <c r="M53" s="282">
        <f t="shared" ref="M53:M56" si="4">SUM(N53:AK53)</f>
        <v>0</v>
      </c>
      <c r="N53" s="20"/>
      <c r="O53" s="21"/>
      <c r="P53" s="39"/>
      <c r="Q53" s="35"/>
      <c r="R53" s="22"/>
      <c r="S53" s="39"/>
      <c r="T53" s="37"/>
      <c r="U53" s="22"/>
      <c r="V53" s="39"/>
      <c r="W53" s="37"/>
      <c r="X53" s="22"/>
      <c r="Y53" s="23"/>
      <c r="Z53" s="20"/>
      <c r="AA53" s="21"/>
      <c r="AB53" s="39"/>
      <c r="AC53" s="35"/>
      <c r="AD53" s="22"/>
      <c r="AE53" s="39"/>
      <c r="AF53" s="37"/>
      <c r="AG53" s="22"/>
      <c r="AH53" s="39"/>
      <c r="AI53" s="37"/>
      <c r="AJ53" s="22"/>
      <c r="AK53" s="23"/>
    </row>
    <row r="54" spans="1:37" ht="15.6">
      <c r="A54" s="205"/>
      <c r="B54" s="3">
        <v>3</v>
      </c>
      <c r="C54" s="414"/>
      <c r="D54" s="415"/>
      <c r="E54" s="416"/>
      <c r="F54" s="264"/>
      <c r="G54" s="260"/>
      <c r="H54" s="112"/>
      <c r="I54" s="247"/>
      <c r="J54" s="248"/>
      <c r="K54" s="249"/>
      <c r="L54" s="286"/>
      <c r="M54" s="282">
        <f t="shared" si="4"/>
        <v>0</v>
      </c>
      <c r="N54" s="20"/>
      <c r="O54" s="21"/>
      <c r="P54" s="39"/>
      <c r="Q54" s="35"/>
      <c r="R54" s="22"/>
      <c r="S54" s="39"/>
      <c r="T54" s="37"/>
      <c r="U54" s="22"/>
      <c r="V54" s="39"/>
      <c r="W54" s="37"/>
      <c r="X54" s="22"/>
      <c r="Y54" s="23"/>
      <c r="Z54" s="20"/>
      <c r="AA54" s="21"/>
      <c r="AB54" s="39"/>
      <c r="AC54" s="35"/>
      <c r="AD54" s="22"/>
      <c r="AE54" s="39"/>
      <c r="AF54" s="37"/>
      <c r="AG54" s="22"/>
      <c r="AH54" s="39"/>
      <c r="AI54" s="37"/>
      <c r="AJ54" s="22"/>
      <c r="AK54" s="23"/>
    </row>
    <row r="55" spans="1:37" ht="15.6">
      <c r="A55" s="205"/>
      <c r="B55" s="3">
        <v>4</v>
      </c>
      <c r="C55" s="414"/>
      <c r="D55" s="415"/>
      <c r="E55" s="416"/>
      <c r="F55" s="264"/>
      <c r="G55" s="260"/>
      <c r="H55" s="112"/>
      <c r="I55" s="247"/>
      <c r="J55" s="248"/>
      <c r="K55" s="249"/>
      <c r="L55" s="286"/>
      <c r="M55" s="282">
        <f t="shared" si="4"/>
        <v>0</v>
      </c>
      <c r="N55" s="20"/>
      <c r="O55" s="21"/>
      <c r="P55" s="39"/>
      <c r="Q55" s="35"/>
      <c r="R55" s="22"/>
      <c r="S55" s="39"/>
      <c r="T55" s="37"/>
      <c r="U55" s="22"/>
      <c r="V55" s="39"/>
      <c r="W55" s="37"/>
      <c r="X55" s="22"/>
      <c r="Y55" s="23"/>
      <c r="Z55" s="20"/>
      <c r="AA55" s="21"/>
      <c r="AB55" s="39"/>
      <c r="AC55" s="35"/>
      <c r="AD55" s="22"/>
      <c r="AE55" s="39"/>
      <c r="AF55" s="37"/>
      <c r="AG55" s="22"/>
      <c r="AH55" s="39"/>
      <c r="AI55" s="37"/>
      <c r="AJ55" s="22"/>
      <c r="AK55" s="23"/>
    </row>
    <row r="56" spans="1:37" ht="16.2" thickBot="1">
      <c r="A56" s="205"/>
      <c r="B56" s="3">
        <v>5</v>
      </c>
      <c r="C56" s="411"/>
      <c r="D56" s="412"/>
      <c r="E56" s="413"/>
      <c r="F56" s="265"/>
      <c r="G56" s="261"/>
      <c r="H56" s="114"/>
      <c r="I56" s="250"/>
      <c r="J56" s="251"/>
      <c r="K56" s="252"/>
      <c r="L56" s="287"/>
      <c r="M56" s="283">
        <f t="shared" si="4"/>
        <v>0</v>
      </c>
      <c r="N56" s="206"/>
      <c r="O56" s="207"/>
      <c r="P56" s="208"/>
      <c r="Q56" s="209"/>
      <c r="R56" s="210"/>
      <c r="S56" s="208"/>
      <c r="T56" s="211"/>
      <c r="U56" s="210"/>
      <c r="V56" s="208"/>
      <c r="W56" s="211"/>
      <c r="X56" s="210"/>
      <c r="Y56" s="33"/>
      <c r="Z56" s="206"/>
      <c r="AA56" s="207"/>
      <c r="AB56" s="208"/>
      <c r="AC56" s="209"/>
      <c r="AD56" s="210"/>
      <c r="AE56" s="208"/>
      <c r="AF56" s="211"/>
      <c r="AG56" s="210"/>
      <c r="AH56" s="208"/>
      <c r="AI56" s="211"/>
      <c r="AJ56" s="210"/>
      <c r="AK56" s="33"/>
    </row>
  </sheetData>
  <sheetProtection formatCells="0" formatColumns="0" formatRows="0" insertColumns="0" insertRows="0" insertHyperlinks="0" sort="0" autoFilter="0" pivotTables="0"/>
  <mergeCells count="28">
    <mergeCell ref="R42:Y42"/>
    <mergeCell ref="R50:Y50"/>
    <mergeCell ref="D50:F50"/>
    <mergeCell ref="C44:E44"/>
    <mergeCell ref="C45:E45"/>
    <mergeCell ref="C46:E46"/>
    <mergeCell ref="C47:E47"/>
    <mergeCell ref="C48:E48"/>
    <mergeCell ref="L42:M42"/>
    <mergeCell ref="L50:M50"/>
    <mergeCell ref="C56:E56"/>
    <mergeCell ref="C55:E55"/>
    <mergeCell ref="C54:E54"/>
    <mergeCell ref="C53:E53"/>
    <mergeCell ref="E1:F2"/>
    <mergeCell ref="D34:F34"/>
    <mergeCell ref="C36:E36"/>
    <mergeCell ref="C52:E52"/>
    <mergeCell ref="C40:E40"/>
    <mergeCell ref="C39:E39"/>
    <mergeCell ref="C38:E38"/>
    <mergeCell ref="C37:E37"/>
    <mergeCell ref="G8:K8"/>
    <mergeCell ref="G21:K21"/>
    <mergeCell ref="R8:Y8"/>
    <mergeCell ref="R21:Y21"/>
    <mergeCell ref="R34:Y34"/>
    <mergeCell ref="L34:M34"/>
  </mergeCells>
  <dataValidations count="3">
    <dataValidation type="list" allowBlank="1" showInputMessage="1" showErrorMessage="1" sqref="J23:J32 J10:J19" xr:uid="{1B39A12B-B70F-4B88-8E48-CCFD2C042AC6}">
      <formula1>"ja,nee"</formula1>
    </dataValidation>
    <dataValidation type="decimal" allowBlank="1" showInputMessage="1" showErrorMessage="1" sqref="G36:G40 G44:G48 G52:G56" xr:uid="{BD4A0493-987A-4D7F-AC0D-32BD2A06C378}">
      <formula1>8</formula1>
      <formula2>1000</formula2>
    </dataValidation>
    <dataValidation type="whole" operator="greaterThan" allowBlank="1" showInputMessage="1" showErrorMessage="1" sqref="F44:F48" xr:uid="{DF67A943-265C-4D91-A2F7-0589A6908FCD}">
      <formula1>0</formula1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A256750-85BB-44DA-B2E3-3E1BF169849E}">
          <x14:formula1>
            <xm:f>'machinelijst SEB'!$C$58:$C$61</xm:f>
          </x14:formula1>
          <xm:sqref>C44:C48</xm:sqref>
        </x14:dataValidation>
        <x14:dataValidation type="list" allowBlank="1" showInputMessage="1" showErrorMessage="1" xr:uid="{4A2A5704-1C17-4FE0-92BF-1C4D7A5AAC0E}">
          <x14:formula1>
            <xm:f>'subsidie opdrachtgever'!$L$2:$L$6</xm:f>
          </x14:formula1>
          <xm:sqref>F36:F40</xm:sqref>
        </x14:dataValidation>
        <x14:dataValidation type="list" allowBlank="1" showInputMessage="1" showErrorMessage="1" xr:uid="{A01DFF37-439D-4339-91EC-94717F4A0F57}">
          <x14:formula1>
            <xm:f>'machinelijst SEB'!$C$62</xm:f>
          </x14:formula1>
          <xm:sqref>C52:C56</xm:sqref>
        </x14:dataValidation>
        <x14:dataValidation type="list" allowBlank="1" showInputMessage="1" showErrorMessage="1" xr:uid="{99CCA295-1C0C-473A-A790-0F84D3DACEE8}">
          <x14:formula1>
            <xm:f>'machinelijst SEB'!$C$50:$C$56</xm:f>
          </x14:formula1>
          <xm:sqref>C36:C40</xm:sqref>
        </x14:dataValidation>
        <x14:dataValidation type="list" allowBlank="1" showInputMessage="1" showErrorMessage="1" xr:uid="{07BDD603-D198-4055-AB0D-1F4C65AB9F4A}">
          <x14:formula1>
            <xm:f>'subsidie opdrachtgever'!$O$2:$O$8</xm:f>
          </x14:formula1>
          <xm:sqref>F52:F56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>
    <tabColor rgb="FF33CCCC"/>
    <pageSetUpPr fitToPage="1"/>
  </sheetPr>
  <dimension ref="A1:P57"/>
  <sheetViews>
    <sheetView showGridLines="0" zoomScaleNormal="100" workbookViewId="0">
      <selection activeCell="M29" sqref="M29"/>
    </sheetView>
  </sheetViews>
  <sheetFormatPr defaultColWidth="9.109375" defaultRowHeight="14.4"/>
  <cols>
    <col min="1" max="2" width="2.6640625" customWidth="1"/>
    <col min="3" max="3" width="28.5546875" customWidth="1"/>
    <col min="4" max="5" width="16.5546875" style="6" customWidth="1"/>
    <col min="6" max="6" width="18.5546875" style="6" customWidth="1"/>
    <col min="7" max="7" width="16.5546875" style="6" customWidth="1"/>
    <col min="8" max="9" width="16.5546875" customWidth="1"/>
    <col min="10" max="10" width="2.5546875" customWidth="1"/>
    <col min="11" max="13" width="16.5546875" customWidth="1"/>
    <col min="14" max="14" width="2.5546875" style="92" customWidth="1"/>
    <col min="15" max="15" width="16.44140625" bestFit="1" customWidth="1"/>
    <col min="16" max="16" width="15.5546875" bestFit="1" customWidth="1"/>
  </cols>
  <sheetData>
    <row r="1" spans="1:16" s="1" customFormat="1" ht="20.100000000000001" customHeight="1" thickBot="1">
      <c r="C1" s="68" t="str">
        <f>'gunningscriterium SEB'!C1</f>
        <v>Riolering en Herinrichting G. Gershwinstraat e.o. te Zaandijk, gemeente Zaanstad</v>
      </c>
      <c r="E1" s="432"/>
      <c r="F1" s="432"/>
      <c r="K1" s="115" t="s">
        <v>106</v>
      </c>
      <c r="L1" s="75" t="s">
        <v>107</v>
      </c>
      <c r="M1" s="116" t="s">
        <v>108</v>
      </c>
      <c r="O1" s="241" t="s">
        <v>107</v>
      </c>
      <c r="P1" s="116" t="s">
        <v>108</v>
      </c>
    </row>
    <row r="2" spans="1:16" s="3" customFormat="1" ht="15" customHeight="1">
      <c r="C2" s="2" t="s">
        <v>109</v>
      </c>
      <c r="D2" s="2"/>
      <c r="E2" s="432"/>
      <c r="F2" s="432"/>
      <c r="G2" s="9"/>
      <c r="J2" s="1"/>
      <c r="K2" s="117"/>
      <c r="L2" s="117" t="s">
        <v>110</v>
      </c>
      <c r="M2" s="118">
        <v>0</v>
      </c>
      <c r="N2" s="4"/>
      <c r="O2" s="242" t="s">
        <v>111</v>
      </c>
      <c r="P2" s="118">
        <v>0</v>
      </c>
    </row>
    <row r="3" spans="1:16" s="3" customFormat="1" ht="15" customHeight="1">
      <c r="C3" s="13" t="s">
        <v>55</v>
      </c>
      <c r="D3" s="95" t="s">
        <v>112</v>
      </c>
      <c r="E3" s="91"/>
      <c r="F3" s="253"/>
      <c r="G3" s="91"/>
      <c r="H3" s="91"/>
      <c r="I3" s="91"/>
      <c r="K3" s="119" t="s">
        <v>113</v>
      </c>
      <c r="L3" s="120" t="s">
        <v>114</v>
      </c>
      <c r="M3" s="121">
        <v>30</v>
      </c>
      <c r="N3" s="4"/>
      <c r="O3" s="124" t="s">
        <v>115</v>
      </c>
      <c r="P3" s="125">
        <v>13</v>
      </c>
    </row>
    <row r="4" spans="1:16" s="3" customFormat="1" ht="15" customHeight="1" thickBot="1">
      <c r="D4" s="122" t="s">
        <v>116</v>
      </c>
      <c r="E4" t="s">
        <v>117</v>
      </c>
      <c r="F4" s="87" t="s">
        <v>118</v>
      </c>
      <c r="G4" s="3" t="s">
        <v>119</v>
      </c>
      <c r="H4" t="s">
        <v>65</v>
      </c>
      <c r="I4" s="3" t="s">
        <v>120</v>
      </c>
      <c r="K4" s="123" t="s">
        <v>121</v>
      </c>
      <c r="L4" s="124" t="s">
        <v>122</v>
      </c>
      <c r="M4" s="125">
        <v>54</v>
      </c>
      <c r="N4" s="4"/>
      <c r="O4" s="124" t="s">
        <v>123</v>
      </c>
      <c r="P4" s="125">
        <v>32</v>
      </c>
    </row>
    <row r="5" spans="1:16" s="3" customFormat="1" ht="15" customHeight="1" thickBot="1">
      <c r="D5" s="53"/>
      <c r="E5" s="54"/>
      <c r="F5" s="254"/>
      <c r="G5" s="53"/>
      <c r="H5" s="126" t="str">
        <f>IF('invulblad opdrachtnemer'!$D$37="","",'invulblad opdrachtnemer'!$D$37)</f>
        <v/>
      </c>
      <c r="I5" s="127">
        <f>SUM(H11:H20)+SUM(H24:H33)+SUM(H37:H41)+SUM(H45:H49)+SUM(H53:H57)</f>
        <v>0</v>
      </c>
      <c r="K5" s="128" t="s">
        <v>124</v>
      </c>
      <c r="L5" s="129" t="s">
        <v>125</v>
      </c>
      <c r="M5" s="130">
        <v>240</v>
      </c>
      <c r="N5" s="4"/>
      <c r="O5" s="124" t="s">
        <v>126</v>
      </c>
      <c r="P5" s="125">
        <v>93</v>
      </c>
    </row>
    <row r="6" spans="1:16" s="3" customFormat="1" ht="15" customHeight="1" thickBot="1">
      <c r="C6" s="13" t="s">
        <v>4</v>
      </c>
      <c r="D6" s="3" t="str">
        <f>IF('invulblad opdrachtnemer'!D35="","",'invulblad opdrachtnemer'!D35)</f>
        <v/>
      </c>
      <c r="F6" s="4"/>
      <c r="K6" s="131" t="s">
        <v>127</v>
      </c>
      <c r="L6" s="132" t="s">
        <v>128</v>
      </c>
      <c r="M6" s="133">
        <v>450</v>
      </c>
      <c r="N6" s="4"/>
      <c r="O6" s="124" t="s">
        <v>129</v>
      </c>
      <c r="P6" s="125">
        <v>138</v>
      </c>
    </row>
    <row r="7" spans="1:16" s="3" customFormat="1" ht="15" customHeight="1">
      <c r="C7" s="433" t="s">
        <v>130</v>
      </c>
      <c r="D7" s="433"/>
      <c r="F7" s="4"/>
      <c r="K7" s="122"/>
      <c r="L7" s="134"/>
      <c r="O7" s="124" t="s">
        <v>131</v>
      </c>
      <c r="P7" s="125">
        <v>208</v>
      </c>
    </row>
    <row r="8" spans="1:16" s="3" customFormat="1" ht="15" customHeight="1" thickBot="1">
      <c r="C8" s="5"/>
      <c r="D8" s="5"/>
      <c r="F8" s="4"/>
      <c r="K8" s="122"/>
      <c r="L8" s="134"/>
      <c r="O8" s="132" t="s">
        <v>132</v>
      </c>
      <c r="P8" s="133">
        <v>352</v>
      </c>
    </row>
    <row r="9" spans="1:16" s="3" customFormat="1" ht="32.1" customHeight="1" thickBot="1">
      <c r="C9" s="11" t="s">
        <v>57</v>
      </c>
      <c r="D9" s="12"/>
      <c r="E9" s="12"/>
      <c r="F9" s="26"/>
      <c r="G9" s="26"/>
      <c r="H9" s="26"/>
      <c r="I9" s="14"/>
    </row>
    <row r="10" spans="1:16" s="3" customFormat="1" ht="31.8" thickBot="1">
      <c r="A10" s="28"/>
      <c r="B10" s="5"/>
      <c r="C10" s="325" t="s">
        <v>74</v>
      </c>
      <c r="D10" s="321" t="s">
        <v>10</v>
      </c>
      <c r="E10" s="322" t="s">
        <v>11</v>
      </c>
      <c r="F10" s="329" t="s">
        <v>75</v>
      </c>
      <c r="G10" s="321" t="s">
        <v>133</v>
      </c>
      <c r="H10" s="321" t="s">
        <v>134</v>
      </c>
      <c r="I10" s="330" t="s">
        <v>135</v>
      </c>
      <c r="J10" s="5"/>
    </row>
    <row r="11" spans="1:16" s="5" customFormat="1" ht="15.6">
      <c r="A11" s="51"/>
      <c r="B11" s="3">
        <v>1</v>
      </c>
      <c r="C11" s="135" t="str">
        <f>IF('invulblad opdrachtnemer'!C11="","",'invulblad opdrachtnemer'!C11)</f>
        <v/>
      </c>
      <c r="D11" s="136" t="str">
        <f>IF('invulblad opdrachtnemer'!D11="","",'invulblad opdrachtnemer'!D11)</f>
        <v/>
      </c>
      <c r="E11" s="136" t="str">
        <f>IF('invulblad opdrachtnemer'!E11="","",'invulblad opdrachtnemer'!E11)</f>
        <v/>
      </c>
      <c r="F11" s="137" t="str">
        <f>IF('invulblad opdrachtnemer'!F11="","",'invulblad opdrachtnemer'!F11)</f>
        <v/>
      </c>
      <c r="G11" s="275" t="str">
        <f>IFERROR(IF(AND(COUNTIF(machinelijst,C11),D11="elektromotor",NOT(F11=$L$2)),"Ja","Nee"),"")</f>
        <v>Nee</v>
      </c>
      <c r="H11" s="138">
        <f>IF(AND(COUNTIF(machinelijst,C11),D11="elektromotor",G11="ja"),_xlfn.XLOOKUP(F11,$L$2:$L$6,$M$2:$M$6)*I11,)</f>
        <v>0</v>
      </c>
      <c r="I11" s="215" t="str">
        <f>IF(G11="ja",(_xlfn.CEILING.MATH('invulblad opdrachtnemer'!G11/8)),"")</f>
        <v/>
      </c>
      <c r="J11" s="3"/>
    </row>
    <row r="12" spans="1:16" s="3" customFormat="1" ht="15.6">
      <c r="A12" s="205"/>
      <c r="B12" s="3">
        <v>2</v>
      </c>
      <c r="C12" s="139" t="str">
        <f>IF('invulblad opdrachtnemer'!C12="","",'invulblad opdrachtnemer'!C12)</f>
        <v/>
      </c>
      <c r="D12" s="140" t="str">
        <f>IF('invulblad opdrachtnemer'!D12="","",'invulblad opdrachtnemer'!D12)</f>
        <v/>
      </c>
      <c r="E12" s="140" t="str">
        <f>IF('invulblad opdrachtnemer'!E12="","",'invulblad opdrachtnemer'!E12)</f>
        <v/>
      </c>
      <c r="F12" s="141" t="str">
        <f>IF('invulblad opdrachtnemer'!F12="","",'invulblad opdrachtnemer'!F12)</f>
        <v/>
      </c>
      <c r="G12" s="276" t="str">
        <f t="shared" ref="G12:G20" si="0">IFERROR(IF(AND(COUNTIF(machinelijst,C12),D12="elektromotor",NOT(F12=$L$2)),"Ja","Nee"),"")</f>
        <v>Nee</v>
      </c>
      <c r="H12" s="142">
        <f>IF(AND(COUNTIF(machinelijst,C12),D12="elektromotor",G12="ja"),_xlfn.XLOOKUP(F12,$L$2:$L$6,$M$2:$M$6)*I12,)</f>
        <v>0</v>
      </c>
      <c r="I12" s="216" t="str">
        <f>IF(G12="ja",(_xlfn.CEILING.MATH('invulblad opdrachtnemer'!G12/8)),"")</f>
        <v/>
      </c>
    </row>
    <row r="13" spans="1:16" s="3" customFormat="1" ht="15.6">
      <c r="A13" s="51"/>
      <c r="B13" s="3">
        <v>3</v>
      </c>
      <c r="C13" s="139" t="str">
        <f>IF('invulblad opdrachtnemer'!C13="","",'invulblad opdrachtnemer'!C13)</f>
        <v/>
      </c>
      <c r="D13" s="140" t="str">
        <f>IF('invulblad opdrachtnemer'!D13="","",'invulblad opdrachtnemer'!D13)</f>
        <v/>
      </c>
      <c r="E13" s="140" t="str">
        <f>IF('invulblad opdrachtnemer'!E13="","",'invulblad opdrachtnemer'!E13)</f>
        <v/>
      </c>
      <c r="F13" s="141" t="str">
        <f>IF('invulblad opdrachtnemer'!F13="","",'invulblad opdrachtnemer'!F13)</f>
        <v/>
      </c>
      <c r="G13" s="276" t="str">
        <f t="shared" si="0"/>
        <v>Nee</v>
      </c>
      <c r="H13" s="142">
        <f t="shared" ref="H13:H20" si="1">IF(AND(COUNTIF(machinelijst,C13),D13="elektromotor",G13="ja"),_xlfn.XLOOKUP(F13,$L$2:$L$6,$M$2:$M$6)*I13,)</f>
        <v>0</v>
      </c>
      <c r="I13" s="216" t="str">
        <f>IF(G13="ja",(_xlfn.CEILING.MATH('invulblad opdrachtnemer'!G13/8)),"")</f>
        <v/>
      </c>
    </row>
    <row r="14" spans="1:16" s="3" customFormat="1" ht="15.6">
      <c r="A14" s="205"/>
      <c r="B14" s="3">
        <v>4</v>
      </c>
      <c r="C14" s="139" t="str">
        <f>IF('invulblad opdrachtnemer'!C14="","",'invulblad opdrachtnemer'!C14)</f>
        <v/>
      </c>
      <c r="D14" s="140" t="str">
        <f>IF('invulblad opdrachtnemer'!D14="","",'invulblad opdrachtnemer'!D14)</f>
        <v/>
      </c>
      <c r="E14" s="140" t="str">
        <f>IF('invulblad opdrachtnemer'!E14="","",'invulblad opdrachtnemer'!E14)</f>
        <v/>
      </c>
      <c r="F14" s="141" t="str">
        <f>IF('invulblad opdrachtnemer'!F14="","",'invulblad opdrachtnemer'!F14)</f>
        <v/>
      </c>
      <c r="G14" s="276" t="str">
        <f t="shared" si="0"/>
        <v>Nee</v>
      </c>
      <c r="H14" s="142">
        <f t="shared" si="1"/>
        <v>0</v>
      </c>
      <c r="I14" s="216" t="str">
        <f>IF(G14="ja",(_xlfn.CEILING.MATH('invulblad opdrachtnemer'!G14/8)),"")</f>
        <v/>
      </c>
    </row>
    <row r="15" spans="1:16" s="3" customFormat="1" ht="15.6">
      <c r="A15" s="51"/>
      <c r="B15" s="3">
        <v>5</v>
      </c>
      <c r="C15" s="139" t="str">
        <f>IF('invulblad opdrachtnemer'!C15="","",'invulblad opdrachtnemer'!C15)</f>
        <v/>
      </c>
      <c r="D15" s="140" t="str">
        <f>IF('invulblad opdrachtnemer'!D15="","",'invulblad opdrachtnemer'!D15)</f>
        <v/>
      </c>
      <c r="E15" s="140" t="str">
        <f>IF('invulblad opdrachtnemer'!E15="","",'invulblad opdrachtnemer'!E15)</f>
        <v/>
      </c>
      <c r="F15" s="141" t="str">
        <f>IF('invulblad opdrachtnemer'!F15="","",'invulblad opdrachtnemer'!F15)</f>
        <v/>
      </c>
      <c r="G15" s="276" t="str">
        <f t="shared" si="0"/>
        <v>Nee</v>
      </c>
      <c r="H15" s="142">
        <f t="shared" si="1"/>
        <v>0</v>
      </c>
      <c r="I15" s="216" t="str">
        <f>IF(G15="ja",(_xlfn.CEILING.MATH('invulblad opdrachtnemer'!G15/8)),"")</f>
        <v/>
      </c>
    </row>
    <row r="16" spans="1:16" s="3" customFormat="1" ht="15.6">
      <c r="A16" s="205"/>
      <c r="B16" s="3">
        <v>6</v>
      </c>
      <c r="C16" s="139" t="str">
        <f>IF('invulblad opdrachtnemer'!C16="","",'invulblad opdrachtnemer'!C16)</f>
        <v/>
      </c>
      <c r="D16" s="140" t="str">
        <f>IF('invulblad opdrachtnemer'!D16="","",'invulblad opdrachtnemer'!D16)</f>
        <v/>
      </c>
      <c r="E16" s="140" t="str">
        <f>IF('invulblad opdrachtnemer'!E16="","",'invulblad opdrachtnemer'!E16)</f>
        <v/>
      </c>
      <c r="F16" s="141" t="str">
        <f>IF('invulblad opdrachtnemer'!F16="","",'invulblad opdrachtnemer'!F16)</f>
        <v/>
      </c>
      <c r="G16" s="276" t="str">
        <f t="shared" si="0"/>
        <v>Nee</v>
      </c>
      <c r="H16" s="142">
        <f t="shared" si="1"/>
        <v>0</v>
      </c>
      <c r="I16" s="216" t="str">
        <f>IF(G16="ja",(_xlfn.CEILING.MATH('invulblad opdrachtnemer'!G16/8)),"")</f>
        <v/>
      </c>
    </row>
    <row r="17" spans="1:10" s="3" customFormat="1" ht="15.6">
      <c r="A17" s="51"/>
      <c r="B17" s="3">
        <v>7</v>
      </c>
      <c r="C17" s="139" t="str">
        <f>IF('invulblad opdrachtnemer'!C17="","",'invulblad opdrachtnemer'!C17)</f>
        <v/>
      </c>
      <c r="D17" s="140" t="str">
        <f>IF('invulblad opdrachtnemer'!D17="","",'invulblad opdrachtnemer'!D17)</f>
        <v/>
      </c>
      <c r="E17" s="140" t="str">
        <f>IF('invulblad opdrachtnemer'!E17="","",'invulblad opdrachtnemer'!E17)</f>
        <v/>
      </c>
      <c r="F17" s="141" t="str">
        <f>IF('invulblad opdrachtnemer'!F17="","",'invulblad opdrachtnemer'!F17)</f>
        <v/>
      </c>
      <c r="G17" s="276" t="str">
        <f t="shared" si="0"/>
        <v>Nee</v>
      </c>
      <c r="H17" s="142">
        <f t="shared" si="1"/>
        <v>0</v>
      </c>
      <c r="I17" s="216" t="str">
        <f>IF(G17="ja",(_xlfn.CEILING.MATH('invulblad opdrachtnemer'!G17/8)),"")</f>
        <v/>
      </c>
    </row>
    <row r="18" spans="1:10" s="3" customFormat="1" ht="15.6">
      <c r="A18" s="205"/>
      <c r="B18" s="3">
        <v>8</v>
      </c>
      <c r="C18" s="139" t="str">
        <f>IF('invulblad opdrachtnemer'!C18="","",'invulblad opdrachtnemer'!C18)</f>
        <v/>
      </c>
      <c r="D18" s="140" t="str">
        <f>IF('invulblad opdrachtnemer'!D18="","",'invulblad opdrachtnemer'!D18)</f>
        <v/>
      </c>
      <c r="E18" s="140" t="str">
        <f>IF('invulblad opdrachtnemer'!E18="","",'invulblad opdrachtnemer'!E18)</f>
        <v/>
      </c>
      <c r="F18" s="141" t="str">
        <f>IF('invulblad opdrachtnemer'!F18="","",'invulblad opdrachtnemer'!F18)</f>
        <v/>
      </c>
      <c r="G18" s="276" t="str">
        <f t="shared" si="0"/>
        <v>Nee</v>
      </c>
      <c r="H18" s="142">
        <f t="shared" si="1"/>
        <v>0</v>
      </c>
      <c r="I18" s="216" t="str">
        <f>IF(G18="ja",(_xlfn.CEILING.MATH('invulblad opdrachtnemer'!G18/8)),"")</f>
        <v/>
      </c>
    </row>
    <row r="19" spans="1:10" s="3" customFormat="1" ht="15.6">
      <c r="A19" s="51"/>
      <c r="B19" s="3">
        <v>9</v>
      </c>
      <c r="C19" s="139" t="str">
        <f>IF('invulblad opdrachtnemer'!C19="","",'invulblad opdrachtnemer'!C19)</f>
        <v/>
      </c>
      <c r="D19" s="140" t="str">
        <f>IF('invulblad opdrachtnemer'!D19="","",'invulblad opdrachtnemer'!D19)</f>
        <v/>
      </c>
      <c r="E19" s="140" t="str">
        <f>IF('invulblad opdrachtnemer'!E19="","",'invulblad opdrachtnemer'!E19)</f>
        <v/>
      </c>
      <c r="F19" s="141" t="str">
        <f>IF('invulblad opdrachtnemer'!F19="","",'invulblad opdrachtnemer'!F19)</f>
        <v/>
      </c>
      <c r="G19" s="276" t="str">
        <f t="shared" si="0"/>
        <v>Nee</v>
      </c>
      <c r="H19" s="142">
        <f t="shared" si="1"/>
        <v>0</v>
      </c>
      <c r="I19" s="216" t="str">
        <f>IF(G19="ja",(_xlfn.CEILING.MATH('invulblad opdrachtnemer'!G19/8)),"")</f>
        <v/>
      </c>
      <c r="J19" s="9"/>
    </row>
    <row r="20" spans="1:10" s="9" customFormat="1" ht="16.2" thickBot="1">
      <c r="A20" s="205"/>
      <c r="B20" s="3">
        <v>10</v>
      </c>
      <c r="C20" s="143" t="str">
        <f>IF('invulblad opdrachtnemer'!C20="","",'invulblad opdrachtnemer'!C20)</f>
        <v/>
      </c>
      <c r="D20" s="144" t="str">
        <f>IF('invulblad opdrachtnemer'!D20="","",'invulblad opdrachtnemer'!D20)</f>
        <v/>
      </c>
      <c r="E20" s="144" t="str">
        <f>IF('invulblad opdrachtnemer'!E20="","",'invulblad opdrachtnemer'!E20)</f>
        <v/>
      </c>
      <c r="F20" s="274" t="str">
        <f>IF('invulblad opdrachtnemer'!F20="","",'invulblad opdrachtnemer'!F20)</f>
        <v/>
      </c>
      <c r="G20" s="277" t="str">
        <f t="shared" si="0"/>
        <v>Nee</v>
      </c>
      <c r="H20" s="145">
        <f t="shared" si="1"/>
        <v>0</v>
      </c>
      <c r="I20" s="217" t="str">
        <f>IF(G20="ja",(_xlfn.CEILING.MATH('invulblad opdrachtnemer'!G20/8)),"")</f>
        <v/>
      </c>
    </row>
    <row r="21" spans="1:10" s="3" customFormat="1" ht="15" customHeight="1" thickBot="1">
      <c r="A21" s="48"/>
      <c r="F21" s="4"/>
    </row>
    <row r="22" spans="1:10" s="3" customFormat="1" ht="32.1" customHeight="1" thickBot="1">
      <c r="A22" s="5"/>
      <c r="B22" s="5"/>
      <c r="C22" s="11" t="s">
        <v>136</v>
      </c>
      <c r="D22" s="12"/>
      <c r="E22" s="12"/>
      <c r="F22" s="26"/>
      <c r="G22" s="26"/>
      <c r="H22" s="26"/>
      <c r="I22" s="26"/>
      <c r="J22" s="5"/>
    </row>
    <row r="23" spans="1:10" s="5" customFormat="1" ht="32.1" customHeight="1" thickBot="1">
      <c r="A23" s="29"/>
      <c r="B23" s="3"/>
      <c r="C23" s="325" t="s">
        <v>74</v>
      </c>
      <c r="D23" s="321" t="s">
        <v>10</v>
      </c>
      <c r="E23" s="322" t="s">
        <v>11</v>
      </c>
      <c r="F23" s="329" t="s">
        <v>75</v>
      </c>
      <c r="G23" s="321" t="s">
        <v>133</v>
      </c>
      <c r="H23" s="321" t="s">
        <v>134</v>
      </c>
      <c r="I23" s="330" t="s">
        <v>135</v>
      </c>
      <c r="J23" s="3"/>
    </row>
    <row r="24" spans="1:10" s="3" customFormat="1" ht="15" customHeight="1">
      <c r="A24" s="51"/>
      <c r="B24" s="3">
        <v>1</v>
      </c>
      <c r="C24" s="135" t="str">
        <f>IF('invulblad opdrachtnemer'!C24="","",'invulblad opdrachtnemer'!C24)</f>
        <v/>
      </c>
      <c r="D24" s="136" t="str">
        <f>IF('invulblad opdrachtnemer'!D24="","",'invulblad opdrachtnemer'!D24)</f>
        <v/>
      </c>
      <c r="E24" s="136" t="str">
        <f>IF('invulblad opdrachtnemer'!E24="","",'invulblad opdrachtnemer'!E24)</f>
        <v/>
      </c>
      <c r="F24" s="137" t="str">
        <f>IF('invulblad opdrachtnemer'!F24="","",'invulblad opdrachtnemer'!F24)</f>
        <v/>
      </c>
      <c r="G24" s="275" t="str">
        <f t="shared" ref="G24:G28" si="2">IFERROR(IF(AND(COUNTIF(machinelijst,C24),D24="elektromotor",NOT(F24=$L$2)),"Ja","Nee"),"")</f>
        <v>Nee</v>
      </c>
      <c r="H24" s="138">
        <f t="shared" ref="H24:H28" si="3">IF(AND(COUNTIF(machinelijst,C24),D24="elektromotor",G24="ja"),_xlfn.XLOOKUP(F24,$L$2:$L$6,$M$2:$M$6)*I24,)</f>
        <v>0</v>
      </c>
      <c r="I24" s="215" t="str">
        <f>IF(G24="ja",(SUM('invulblad opdrachtnemer'!G24:G24)),"")</f>
        <v/>
      </c>
    </row>
    <row r="25" spans="1:10" s="3" customFormat="1" ht="15" customHeight="1">
      <c r="A25" s="205"/>
      <c r="B25" s="3">
        <v>2</v>
      </c>
      <c r="C25" s="139" t="str">
        <f>IF('invulblad opdrachtnemer'!C25="","",'invulblad opdrachtnemer'!C25)</f>
        <v/>
      </c>
      <c r="D25" s="140" t="str">
        <f>IF('invulblad opdrachtnemer'!D25="","",'invulblad opdrachtnemer'!D25)</f>
        <v/>
      </c>
      <c r="E25" s="140" t="str">
        <f>IF('invulblad opdrachtnemer'!E25="","",'invulblad opdrachtnemer'!E25)</f>
        <v/>
      </c>
      <c r="F25" s="141" t="str">
        <f>IF('invulblad opdrachtnemer'!F25="","",'invulblad opdrachtnemer'!F25)</f>
        <v/>
      </c>
      <c r="G25" s="276" t="str">
        <f t="shared" si="2"/>
        <v>Nee</v>
      </c>
      <c r="H25" s="142">
        <f t="shared" si="3"/>
        <v>0</v>
      </c>
      <c r="I25" s="216" t="str">
        <f>IF(G25="ja",(SUM('invulblad opdrachtnemer'!G25:G25)),"")</f>
        <v/>
      </c>
    </row>
    <row r="26" spans="1:10" s="3" customFormat="1" ht="15" customHeight="1">
      <c r="A26" s="51"/>
      <c r="B26" s="3">
        <v>3</v>
      </c>
      <c r="C26" s="139" t="str">
        <f>IF('invulblad opdrachtnemer'!C26="","",'invulblad opdrachtnemer'!C26)</f>
        <v/>
      </c>
      <c r="D26" s="140" t="str">
        <f>IF('invulblad opdrachtnemer'!D26="","",'invulblad opdrachtnemer'!D26)</f>
        <v/>
      </c>
      <c r="E26" s="140" t="str">
        <f>IF('invulblad opdrachtnemer'!E26="","",'invulblad opdrachtnemer'!E26)</f>
        <v/>
      </c>
      <c r="F26" s="141" t="str">
        <f>IF('invulblad opdrachtnemer'!F26="","",'invulblad opdrachtnemer'!F26)</f>
        <v/>
      </c>
      <c r="G26" s="276" t="str">
        <f t="shared" si="2"/>
        <v>Nee</v>
      </c>
      <c r="H26" s="142">
        <f t="shared" si="3"/>
        <v>0</v>
      </c>
      <c r="I26" s="216" t="str">
        <f>IF(G26="ja",(SUM('invulblad opdrachtnemer'!G26:G26)),"")</f>
        <v/>
      </c>
    </row>
    <row r="27" spans="1:10" s="3" customFormat="1" ht="15" customHeight="1">
      <c r="A27" s="205"/>
      <c r="B27" s="3">
        <v>4</v>
      </c>
      <c r="C27" s="139" t="str">
        <f>IF('invulblad opdrachtnemer'!C27="","",'invulblad opdrachtnemer'!C27)</f>
        <v/>
      </c>
      <c r="D27" s="140" t="str">
        <f>IF('invulblad opdrachtnemer'!D27="","",'invulblad opdrachtnemer'!D27)</f>
        <v/>
      </c>
      <c r="E27" s="140" t="str">
        <f>IF('invulblad opdrachtnemer'!E27="","",'invulblad opdrachtnemer'!E27)</f>
        <v/>
      </c>
      <c r="F27" s="141" t="str">
        <f>IF('invulblad opdrachtnemer'!F27="","",'invulblad opdrachtnemer'!F27)</f>
        <v/>
      </c>
      <c r="G27" s="276" t="str">
        <f t="shared" si="2"/>
        <v>Nee</v>
      </c>
      <c r="H27" s="142">
        <f t="shared" si="3"/>
        <v>0</v>
      </c>
      <c r="I27" s="216" t="str">
        <f>IF(G27="ja",(SUM('invulblad opdrachtnemer'!G27:G27)),"")</f>
        <v/>
      </c>
    </row>
    <row r="28" spans="1:10" s="3" customFormat="1" ht="15" customHeight="1">
      <c r="A28" s="51"/>
      <c r="B28" s="3">
        <v>5</v>
      </c>
      <c r="C28" s="139" t="str">
        <f>IF('invulblad opdrachtnemer'!C28="","",'invulblad opdrachtnemer'!C28)</f>
        <v/>
      </c>
      <c r="D28" s="140" t="str">
        <f>IF('invulblad opdrachtnemer'!D28="","",'invulblad opdrachtnemer'!D28)</f>
        <v/>
      </c>
      <c r="E28" s="140" t="str">
        <f>IF('invulblad opdrachtnemer'!E28="","",'invulblad opdrachtnemer'!E28)</f>
        <v/>
      </c>
      <c r="F28" s="141" t="str">
        <f>IF('invulblad opdrachtnemer'!F28="","",'invulblad opdrachtnemer'!F28)</f>
        <v/>
      </c>
      <c r="G28" s="276" t="str">
        <f t="shared" si="2"/>
        <v>Nee</v>
      </c>
      <c r="H28" s="142">
        <f t="shared" si="3"/>
        <v>0</v>
      </c>
      <c r="I28" s="216" t="str">
        <f>IF(G28="ja",(SUM('invulblad opdrachtnemer'!G28:G28)),"")</f>
        <v/>
      </c>
    </row>
    <row r="29" spans="1:10" s="3" customFormat="1" ht="15" customHeight="1">
      <c r="A29" s="205"/>
      <c r="B29" s="3">
        <v>6</v>
      </c>
      <c r="C29" s="139" t="str">
        <f>IF('invulblad opdrachtnemer'!C29="","",'invulblad opdrachtnemer'!C29)</f>
        <v/>
      </c>
      <c r="D29" s="140" t="str">
        <f>IF('invulblad opdrachtnemer'!D29="","",'invulblad opdrachtnemer'!D29)</f>
        <v/>
      </c>
      <c r="E29" s="140" t="str">
        <f>IF('invulblad opdrachtnemer'!E29="","",'invulblad opdrachtnemer'!E29)</f>
        <v/>
      </c>
      <c r="F29" s="141" t="str">
        <f>IF('invulblad opdrachtnemer'!F29="","",'invulblad opdrachtnemer'!F29)</f>
        <v/>
      </c>
      <c r="G29" s="276" t="str">
        <f t="shared" ref="G29:G33" si="4">IFERROR(IF(AND(COUNTIF(machinelijst,C29),D29="elektromotor",NOT(F29=$L$2)),"Ja","Nee"),"")</f>
        <v>Nee</v>
      </c>
      <c r="H29" s="142">
        <f t="shared" ref="H29:H33" si="5">IF(AND(COUNTIF(machinelijst,C29),D29="elektromotor",G29="ja"),_xlfn.XLOOKUP(F29,$L$2:$L$6,$M$2:$M$6)*I29,)</f>
        <v>0</v>
      </c>
      <c r="I29" s="216" t="str">
        <f>IF(G29="ja",(SUM('invulblad opdrachtnemer'!G29:G29)),"")</f>
        <v/>
      </c>
    </row>
    <row r="30" spans="1:10" s="3" customFormat="1" ht="15" customHeight="1">
      <c r="A30" s="51"/>
      <c r="B30" s="3">
        <v>7</v>
      </c>
      <c r="C30" s="139" t="str">
        <f>IF('invulblad opdrachtnemer'!C30="","",'invulblad opdrachtnemer'!C30)</f>
        <v/>
      </c>
      <c r="D30" s="140" t="str">
        <f>IF('invulblad opdrachtnemer'!D30="","",'invulblad opdrachtnemer'!D30)</f>
        <v/>
      </c>
      <c r="E30" s="140" t="str">
        <f>IF('invulblad opdrachtnemer'!E30="","",'invulblad opdrachtnemer'!E30)</f>
        <v/>
      </c>
      <c r="F30" s="141" t="str">
        <f>IF('invulblad opdrachtnemer'!F30="","",'invulblad opdrachtnemer'!F30)</f>
        <v/>
      </c>
      <c r="G30" s="276" t="str">
        <f t="shared" si="4"/>
        <v>Nee</v>
      </c>
      <c r="H30" s="142">
        <f t="shared" si="5"/>
        <v>0</v>
      </c>
      <c r="I30" s="216" t="str">
        <f>IF(G30="ja",(SUM('invulblad opdrachtnemer'!G30:G30)),"")</f>
        <v/>
      </c>
    </row>
    <row r="31" spans="1:10" s="3" customFormat="1" ht="15" customHeight="1">
      <c r="A31" s="205"/>
      <c r="B31" s="3">
        <v>8</v>
      </c>
      <c r="C31" s="139" t="str">
        <f>IF('invulblad opdrachtnemer'!C31="","",'invulblad opdrachtnemer'!C31)</f>
        <v/>
      </c>
      <c r="D31" s="140" t="str">
        <f>IF('invulblad opdrachtnemer'!D31="","",'invulblad opdrachtnemer'!D31)</f>
        <v/>
      </c>
      <c r="E31" s="140" t="str">
        <f>IF('invulblad opdrachtnemer'!E31="","",'invulblad opdrachtnemer'!E31)</f>
        <v/>
      </c>
      <c r="F31" s="141" t="str">
        <f>IF('invulblad opdrachtnemer'!F31="","",'invulblad opdrachtnemer'!F31)</f>
        <v/>
      </c>
      <c r="G31" s="276" t="str">
        <f t="shared" si="4"/>
        <v>Nee</v>
      </c>
      <c r="H31" s="142">
        <f t="shared" si="5"/>
        <v>0</v>
      </c>
      <c r="I31" s="216" t="str">
        <f>IF(G31="ja",(SUM('invulblad opdrachtnemer'!G31:G31)),"")</f>
        <v/>
      </c>
    </row>
    <row r="32" spans="1:10" s="3" customFormat="1" ht="15" customHeight="1">
      <c r="A32" s="51"/>
      <c r="B32" s="3">
        <v>9</v>
      </c>
      <c r="C32" s="139" t="str">
        <f>IF('invulblad opdrachtnemer'!C32="","",'invulblad opdrachtnemer'!C32)</f>
        <v/>
      </c>
      <c r="D32" s="140" t="str">
        <f>IF('invulblad opdrachtnemer'!D32="","",'invulblad opdrachtnemer'!D32)</f>
        <v/>
      </c>
      <c r="E32" s="140" t="str">
        <f>IF('invulblad opdrachtnemer'!E32="","",'invulblad opdrachtnemer'!E32)</f>
        <v/>
      </c>
      <c r="F32" s="141" t="str">
        <f>IF('invulblad opdrachtnemer'!F32="","",'invulblad opdrachtnemer'!F32)</f>
        <v/>
      </c>
      <c r="G32" s="276" t="str">
        <f t="shared" si="4"/>
        <v>Nee</v>
      </c>
      <c r="H32" s="142">
        <f t="shared" si="5"/>
        <v>0</v>
      </c>
      <c r="I32" s="216" t="str">
        <f>IF(G32="ja",(SUM('invulblad opdrachtnemer'!G32:G32)),"")</f>
        <v/>
      </c>
    </row>
    <row r="33" spans="1:14" s="3" customFormat="1" ht="15" customHeight="1" thickBot="1">
      <c r="A33" s="205"/>
      <c r="B33" s="3">
        <v>10</v>
      </c>
      <c r="C33" s="143" t="str">
        <f>IF('invulblad opdrachtnemer'!C33="","",'invulblad opdrachtnemer'!C33)</f>
        <v/>
      </c>
      <c r="D33" s="144" t="str">
        <f>IF('invulblad opdrachtnemer'!D33="","",'invulblad opdrachtnemer'!D33)</f>
        <v/>
      </c>
      <c r="E33" s="144" t="str">
        <f>IF('invulblad opdrachtnemer'!E33="","",'invulblad opdrachtnemer'!E33)</f>
        <v/>
      </c>
      <c r="F33" s="274" t="str">
        <f>IF('invulblad opdrachtnemer'!F33="","",'invulblad opdrachtnemer'!F33)</f>
        <v/>
      </c>
      <c r="G33" s="277" t="str">
        <f t="shared" si="4"/>
        <v>Nee</v>
      </c>
      <c r="H33" s="145">
        <f t="shared" si="5"/>
        <v>0</v>
      </c>
      <c r="I33" s="217" t="str">
        <f>IF(G33="ja",(SUM('invulblad opdrachtnemer'!G33:G33)),"")</f>
        <v/>
      </c>
    </row>
    <row r="34" spans="1:14" s="3" customFormat="1" ht="15" customHeight="1" thickBot="1">
      <c r="A34" s="9"/>
      <c r="B34" s="9"/>
      <c r="F34" s="4"/>
      <c r="J34" s="9"/>
    </row>
    <row r="35" spans="1:14" s="9" customFormat="1" ht="32.1" customHeight="1" thickBot="1">
      <c r="B35" s="5"/>
      <c r="C35" s="11" t="s">
        <v>50</v>
      </c>
      <c r="D35" s="12"/>
      <c r="E35" s="12"/>
      <c r="F35" s="26"/>
      <c r="G35" s="26"/>
      <c r="H35" s="26"/>
      <c r="I35" s="14"/>
      <c r="J35"/>
    </row>
    <row r="36" spans="1:14" ht="32.1" customHeight="1" thickBot="1">
      <c r="A36" s="30"/>
      <c r="B36" s="3"/>
      <c r="C36" s="327" t="s">
        <v>74</v>
      </c>
      <c r="D36" s="328"/>
      <c r="E36" s="328"/>
      <c r="F36" s="329" t="s">
        <v>75</v>
      </c>
      <c r="G36" s="321" t="s">
        <v>133</v>
      </c>
      <c r="H36" s="321" t="s">
        <v>134</v>
      </c>
      <c r="I36" s="330" t="s">
        <v>135</v>
      </c>
      <c r="N36"/>
    </row>
    <row r="37" spans="1:14" ht="15" customHeight="1">
      <c r="A37" s="51"/>
      <c r="B37" s="3">
        <v>1</v>
      </c>
      <c r="C37" s="429" t="str">
        <f>IF('logboek opdrachtnemer'!C36="","",'logboek opdrachtnemer'!C36)</f>
        <v/>
      </c>
      <c r="D37" s="430"/>
      <c r="E37" s="431"/>
      <c r="F37" s="137" t="str">
        <f>IF('logboek opdrachtnemer'!F36="","",'logboek opdrachtnemer'!F36)</f>
        <v/>
      </c>
      <c r="G37" s="275" t="str">
        <f>IFERROR(IF(AND(COUNTIF(machinelijst,C37),NOT(C37=""),NOT(F37=$L$2)),"Ja","Nee"),"")</f>
        <v>Nee</v>
      </c>
      <c r="H37" s="138">
        <f>IF(AND(COUNTIF(machinelijst,C37),G37="Ja"),_xlfn.XLOOKUP(F37,$L$2:$L$6,$M$2:$M$6)*I37,0)</f>
        <v>0</v>
      </c>
      <c r="I37" s="215" t="str">
        <f>IF(G37="ja",(SUM('logboek opdrachtnemer'!L36)),"")</f>
        <v/>
      </c>
      <c r="N37"/>
    </row>
    <row r="38" spans="1:14" ht="15" customHeight="1">
      <c r="A38" s="205"/>
      <c r="B38" s="3">
        <v>2</v>
      </c>
      <c r="C38" s="426" t="str">
        <f>IF('logboek opdrachtnemer'!C37="","",'logboek opdrachtnemer'!C37)</f>
        <v/>
      </c>
      <c r="D38" s="427"/>
      <c r="E38" s="428"/>
      <c r="F38" s="272" t="str">
        <f>IF('logboek opdrachtnemer'!F37="","",'logboek opdrachtnemer'!F37)</f>
        <v/>
      </c>
      <c r="G38" s="276" t="str">
        <f>IFERROR(IF(AND(COUNTIF(machinelijst,C38),NOT(C38=""),NOT(F38=$L$2)),"Ja","Nee"),"")</f>
        <v>Nee</v>
      </c>
      <c r="H38" s="142">
        <f>IF(AND(COUNTIF(machinelijst,C38),G38="Ja"),_xlfn.XLOOKUP(F38,$L$2:$L$6,$M$2:$M$6)*I38,0)</f>
        <v>0</v>
      </c>
      <c r="I38" s="216" t="str">
        <f>IF(G38="ja",(SUM('logboek opdrachtnemer'!L37)),"")</f>
        <v/>
      </c>
      <c r="N38"/>
    </row>
    <row r="39" spans="1:14" ht="15" customHeight="1">
      <c r="A39" s="51"/>
      <c r="B39" s="3">
        <v>3</v>
      </c>
      <c r="C39" s="426" t="str">
        <f>IF('logboek opdrachtnemer'!C38="","",'logboek opdrachtnemer'!C38)</f>
        <v/>
      </c>
      <c r="D39" s="427"/>
      <c r="E39" s="428"/>
      <c r="F39" s="272" t="str">
        <f>IF('logboek opdrachtnemer'!F38="","",'logboek opdrachtnemer'!F38)</f>
        <v/>
      </c>
      <c r="G39" s="276" t="str">
        <f>IFERROR(IF(AND(COUNTIF(machinelijst,C39),NOT(C39=""),NOT(F39=$L$2)),"Ja","Nee"),"")</f>
        <v>Nee</v>
      </c>
      <c r="H39" s="142">
        <f>IF(AND(COUNTIF(machinelijst,C39),G39="Ja"),_xlfn.XLOOKUP(F39,$L$2:$L$6,$M$2:$M$6)*I39,0)</f>
        <v>0</v>
      </c>
      <c r="I39" s="216" t="str">
        <f>IF(G39="ja",(SUM('logboek opdrachtnemer'!L38)),"")</f>
        <v/>
      </c>
      <c r="N39"/>
    </row>
    <row r="40" spans="1:14" ht="15" customHeight="1">
      <c r="A40" s="205"/>
      <c r="B40" s="3">
        <v>4</v>
      </c>
      <c r="C40" s="426" t="str">
        <f>IF('logboek opdrachtnemer'!C39="","",'logboek opdrachtnemer'!C39)</f>
        <v/>
      </c>
      <c r="D40" s="427"/>
      <c r="E40" s="428"/>
      <c r="F40" s="272" t="str">
        <f>IF('logboek opdrachtnemer'!F39="","",'logboek opdrachtnemer'!F39)</f>
        <v/>
      </c>
      <c r="G40" s="276" t="str">
        <f>IFERROR(IF(AND(COUNTIF(machinelijst,C40),NOT(C40=""),NOT(F40=$L$2)),"Ja","Nee"),"")</f>
        <v>Nee</v>
      </c>
      <c r="H40" s="142">
        <f>IF(AND(COUNTIF(machinelijst,C40),G40="Ja"),_xlfn.XLOOKUP(F40,$L$2:$L$6,$M$2:$M$6)*I40,0)</f>
        <v>0</v>
      </c>
      <c r="I40" s="216" t="str">
        <f>IF(G40="ja",(SUM('logboek opdrachtnemer'!L39)),"")</f>
        <v/>
      </c>
      <c r="N40"/>
    </row>
    <row r="41" spans="1:14" ht="15" customHeight="1" thickBot="1">
      <c r="A41" s="51"/>
      <c r="B41" s="3">
        <v>5</v>
      </c>
      <c r="C41" s="423" t="str">
        <f>IF('logboek opdrachtnemer'!C40="","",'logboek opdrachtnemer'!C40)</f>
        <v/>
      </c>
      <c r="D41" s="424"/>
      <c r="E41" s="425"/>
      <c r="F41" s="273" t="str">
        <f>IF('logboek opdrachtnemer'!F40="","",'logboek opdrachtnemer'!F40)</f>
        <v/>
      </c>
      <c r="G41" s="277" t="str">
        <f>IFERROR(IF(AND(COUNTIF(machinelijst,C41),NOT(C41=""),NOT(F41=$L$2)),"Ja","Nee"),"")</f>
        <v>Nee</v>
      </c>
      <c r="H41" s="145">
        <f>IF(AND(COUNTIF(machinelijst,C41),G41="Ja"),_xlfn.XLOOKUP(F41,$L$2:$L$6,$M$2:$M$6)*I41,0)</f>
        <v>0</v>
      </c>
      <c r="I41" s="217" t="str">
        <f>IF(G41="ja",(SUM('logboek opdrachtnemer'!L40)),"")</f>
        <v/>
      </c>
      <c r="N41"/>
    </row>
    <row r="42" spans="1:14" ht="15" thickBot="1">
      <c r="G42" s="201" t="s">
        <v>137</v>
      </c>
      <c r="N42"/>
    </row>
    <row r="43" spans="1:14" s="9" customFormat="1" ht="32.1" customHeight="1" thickBot="1">
      <c r="B43" s="5"/>
      <c r="C43" s="11" t="s">
        <v>101</v>
      </c>
      <c r="D43" s="12"/>
      <c r="E43" s="12"/>
      <c r="F43" s="26"/>
      <c r="G43" s="26"/>
      <c r="H43" s="26"/>
      <c r="I43" s="14"/>
      <c r="J43"/>
    </row>
    <row r="44" spans="1:14" ht="32.1" customHeight="1" thickBot="1">
      <c r="A44" s="30"/>
      <c r="B44" s="3"/>
      <c r="C44" s="327" t="s">
        <v>74</v>
      </c>
      <c r="D44" s="328"/>
      <c r="E44" s="328"/>
      <c r="F44" s="329" t="s">
        <v>138</v>
      </c>
      <c r="G44" s="321" t="s">
        <v>133</v>
      </c>
      <c r="H44" s="321" t="s">
        <v>134</v>
      </c>
      <c r="I44" s="330" t="s">
        <v>139</v>
      </c>
      <c r="N44"/>
    </row>
    <row r="45" spans="1:14" ht="15" customHeight="1">
      <c r="A45" s="51"/>
      <c r="B45" s="3">
        <v>1</v>
      </c>
      <c r="C45" s="429" t="str">
        <f>IF('logboek opdrachtnemer'!C44="","",'logboek opdrachtnemer'!C44)</f>
        <v/>
      </c>
      <c r="D45" s="430"/>
      <c r="E45" s="431"/>
      <c r="F45" s="271" t="str">
        <f>IF('logboek opdrachtnemer'!F44="","",'logboek opdrachtnemer'!F44)</f>
        <v/>
      </c>
      <c r="G45" s="275" t="str">
        <f>IF(AND(COUNTIF(machinelijst,C45),NOT(C45 = "")),"Ja","Nee")</f>
        <v>Nee</v>
      </c>
      <c r="H45" s="142">
        <f>IF(G45="Ja",I45*0.4*F45,0)</f>
        <v>0</v>
      </c>
      <c r="I45" s="215" t="str">
        <f>IF(G45="ja",(SUM('logboek opdrachtnemer'!L44)),"")</f>
        <v/>
      </c>
      <c r="N45"/>
    </row>
    <row r="46" spans="1:14" ht="15" customHeight="1">
      <c r="A46" s="205"/>
      <c r="B46" s="3">
        <v>2</v>
      </c>
      <c r="C46" s="426" t="str">
        <f>IF('logboek opdrachtnemer'!C45="","",'logboek opdrachtnemer'!C45)</f>
        <v/>
      </c>
      <c r="D46" s="427"/>
      <c r="E46" s="428"/>
      <c r="F46" s="272" t="str">
        <f>IF('logboek opdrachtnemer'!F45="","",'logboek opdrachtnemer'!F45)</f>
        <v/>
      </c>
      <c r="G46" s="276" t="str">
        <f>IF(AND(COUNTIF(machinelijst,C46),NOT(C46 = "")),"Ja","Nee")</f>
        <v>Nee</v>
      </c>
      <c r="H46" s="142">
        <f>IF(G46="Ja",I46*0.4*F46,0)</f>
        <v>0</v>
      </c>
      <c r="I46" s="216" t="str">
        <f>IF(G46="ja",(SUM('logboek opdrachtnemer'!L45)),"")</f>
        <v/>
      </c>
      <c r="N46"/>
    </row>
    <row r="47" spans="1:14" ht="15" customHeight="1">
      <c r="A47" s="51"/>
      <c r="B47" s="3">
        <v>3</v>
      </c>
      <c r="C47" s="426" t="str">
        <f>IF('logboek opdrachtnemer'!C46="","",'logboek opdrachtnemer'!C46)</f>
        <v/>
      </c>
      <c r="D47" s="427"/>
      <c r="E47" s="428"/>
      <c r="F47" s="272" t="str">
        <f>IF('logboek opdrachtnemer'!F46="","",'logboek opdrachtnemer'!F46)</f>
        <v/>
      </c>
      <c r="G47" s="276" t="str">
        <f>IF(AND(COUNTIF(machinelijst,C47),NOT(C47 = "")),"Ja","Nee")</f>
        <v>Nee</v>
      </c>
      <c r="H47" s="142">
        <f>IF(AND(COUNTIF(machinelijst,C47),G47="Ja"),I47*0.4*F47,0)</f>
        <v>0</v>
      </c>
      <c r="I47" s="216" t="str">
        <f>IF(G47="ja",(SUM('logboek opdrachtnemer'!L46)),"")</f>
        <v/>
      </c>
      <c r="N47"/>
    </row>
    <row r="48" spans="1:14" ht="15" customHeight="1">
      <c r="A48" s="205"/>
      <c r="B48" s="3">
        <v>4</v>
      </c>
      <c r="C48" s="426" t="str">
        <f>IF('logboek opdrachtnemer'!C47="","",'logboek opdrachtnemer'!C47)</f>
        <v/>
      </c>
      <c r="D48" s="427"/>
      <c r="E48" s="428"/>
      <c r="F48" s="272" t="str">
        <f>IF('logboek opdrachtnemer'!F47="","",'logboek opdrachtnemer'!F47)</f>
        <v/>
      </c>
      <c r="G48" s="276" t="str">
        <f>IF(AND(COUNTIF(machinelijst,C48),NOT(C48 = "")),"Ja","Nee")</f>
        <v>Nee</v>
      </c>
      <c r="H48" s="142">
        <f>IF(AND(COUNTIF(machinelijst,C48),G48="Ja"),I48*0.4*F48,0)</f>
        <v>0</v>
      </c>
      <c r="I48" s="216" t="str">
        <f>IF(G48="ja",(SUM('logboek opdrachtnemer'!L47)),"")</f>
        <v/>
      </c>
      <c r="N48"/>
    </row>
    <row r="49" spans="1:14" ht="15" customHeight="1" thickBot="1">
      <c r="A49" s="51"/>
      <c r="B49" s="3">
        <v>5</v>
      </c>
      <c r="C49" s="423" t="str">
        <f>IF('logboek opdrachtnemer'!C48="","",'logboek opdrachtnemer'!C48)</f>
        <v/>
      </c>
      <c r="D49" s="424"/>
      <c r="E49" s="425"/>
      <c r="F49" s="274" t="str">
        <f>IF('logboek opdrachtnemer'!F48="","",'logboek opdrachtnemer'!F48)</f>
        <v/>
      </c>
      <c r="G49" s="277" t="str">
        <f>IF(AND(COUNTIF(machinelijst,C49),NOT(C49 = "")),"Ja","Nee")</f>
        <v>Nee</v>
      </c>
      <c r="H49" s="145">
        <f>IF(AND(COUNTIF(machinelijst,C49),G49="Ja"),I49*0.4*F49,0)</f>
        <v>0</v>
      </c>
      <c r="I49" s="217" t="str">
        <f>IF(G49="ja",(SUM('logboek opdrachtnemer'!L48)),"")</f>
        <v/>
      </c>
      <c r="N49"/>
    </row>
    <row r="50" spans="1:14" ht="15" thickBot="1"/>
    <row r="51" spans="1:14" s="9" customFormat="1" ht="32.1" customHeight="1" thickBot="1">
      <c r="B51" s="5"/>
      <c r="C51" s="11" t="s">
        <v>104</v>
      </c>
      <c r="D51" s="12"/>
      <c r="E51" s="12"/>
      <c r="F51" s="26"/>
      <c r="G51" s="26"/>
      <c r="H51" s="26"/>
      <c r="I51" s="14"/>
      <c r="J51"/>
    </row>
    <row r="52" spans="1:14" ht="32.1" customHeight="1" thickBot="1">
      <c r="A52" s="30"/>
      <c r="B52" s="3"/>
      <c r="C52" s="327" t="s">
        <v>74</v>
      </c>
      <c r="D52" s="328"/>
      <c r="E52" s="328"/>
      <c r="F52" s="329" t="s">
        <v>75</v>
      </c>
      <c r="G52" s="321" t="s">
        <v>133</v>
      </c>
      <c r="H52" s="321" t="s">
        <v>134</v>
      </c>
      <c r="I52" s="330" t="s">
        <v>139</v>
      </c>
      <c r="N52"/>
    </row>
    <row r="53" spans="1:14" ht="15" customHeight="1">
      <c r="A53" s="51"/>
      <c r="B53" s="3">
        <v>1</v>
      </c>
      <c r="C53" s="429" t="str">
        <f>IF('logboek opdrachtnemer'!C52="","",'logboek opdrachtnemer'!C52)</f>
        <v/>
      </c>
      <c r="D53" s="430"/>
      <c r="E53" s="431"/>
      <c r="F53" s="271" t="str">
        <f>IF('logboek opdrachtnemer'!F52="","",'logboek opdrachtnemer'!F52)</f>
        <v/>
      </c>
      <c r="G53" s="275" t="str">
        <f>IF(AND(COUNTIF(machinelijst,C53),NOT(C53 = "")),"Ja","Nee")</f>
        <v>Nee</v>
      </c>
      <c r="H53" s="138">
        <f>IF(AND(COUNTIF(machinelijst,C53),G53="Ja"),_xlfn.XLOOKUP(F53,$O$2:$O$8,$P$2:$P$8)*I53,0)</f>
        <v>0</v>
      </c>
      <c r="I53" s="215" t="str">
        <f>IF(G53="ja",(SUM('logboek opdrachtnemer'!L52)),"")</f>
        <v/>
      </c>
      <c r="N53"/>
    </row>
    <row r="54" spans="1:14" ht="15" customHeight="1">
      <c r="A54" s="205"/>
      <c r="B54" s="3">
        <v>2</v>
      </c>
      <c r="C54" s="426" t="str">
        <f>IF('logboek opdrachtnemer'!C53="","",'logboek opdrachtnemer'!C53)</f>
        <v/>
      </c>
      <c r="D54" s="427"/>
      <c r="E54" s="428"/>
      <c r="F54" s="272" t="str">
        <f>IF('logboek opdrachtnemer'!F53="","",'logboek opdrachtnemer'!F53)</f>
        <v/>
      </c>
      <c r="G54" s="276" t="str">
        <f>IF(AND(COUNTIF(machinelijst,C54),NOT(C54 = "")),"Ja","Nee")</f>
        <v>Nee</v>
      </c>
      <c r="H54" s="142">
        <f>IF(AND(COUNTIF(machinelijst,C54),G54="Ja"),_xlfn.XLOOKUP(F54,$O$2:$O$8,$P$2:$P$8)*I54,0)</f>
        <v>0</v>
      </c>
      <c r="I54" s="216" t="str">
        <f>IF(G54="ja",(SUM('logboek opdrachtnemer'!L53)),"")</f>
        <v/>
      </c>
      <c r="N54"/>
    </row>
    <row r="55" spans="1:14" ht="15" customHeight="1">
      <c r="A55" s="51"/>
      <c r="B55" s="3">
        <v>3</v>
      </c>
      <c r="C55" s="426" t="str">
        <f>IF('logboek opdrachtnemer'!C54="","",'logboek opdrachtnemer'!C54)</f>
        <v/>
      </c>
      <c r="D55" s="427"/>
      <c r="E55" s="428"/>
      <c r="F55" s="272" t="str">
        <f>IF('logboek opdrachtnemer'!F54="","",'logboek opdrachtnemer'!F54)</f>
        <v/>
      </c>
      <c r="G55" s="276" t="str">
        <f>IF(AND(COUNTIF(machinelijst,C55),NOT(C55 = "")),"Ja","Nee")</f>
        <v>Nee</v>
      </c>
      <c r="H55" s="142">
        <f>IF(AND(COUNTIF(machinelijst,C55),G55="Ja"),_xlfn.XLOOKUP(F55,$O$2:$O$8,$P$2:$P$8)*I55,0)</f>
        <v>0</v>
      </c>
      <c r="I55" s="216" t="str">
        <f>IF(G55="ja",(SUM('logboek opdrachtnemer'!L54)),"")</f>
        <v/>
      </c>
      <c r="N55"/>
    </row>
    <row r="56" spans="1:14" ht="15" customHeight="1">
      <c r="A56" s="205"/>
      <c r="B56" s="3">
        <v>4</v>
      </c>
      <c r="C56" s="426" t="str">
        <f>IF('logboek opdrachtnemer'!C55="","",'logboek opdrachtnemer'!C55)</f>
        <v/>
      </c>
      <c r="D56" s="427"/>
      <c r="E56" s="428"/>
      <c r="F56" s="272" t="str">
        <f>IF('logboek opdrachtnemer'!F55="","",'logboek opdrachtnemer'!F55)</f>
        <v/>
      </c>
      <c r="G56" s="276" t="str">
        <f>IF(AND(COUNTIF(machinelijst,C56),NOT(C56 = "")),"Ja","Nee")</f>
        <v>Nee</v>
      </c>
      <c r="H56" s="142">
        <f>IF(AND(COUNTIF(machinelijst,C56),G56="Ja"),_xlfn.XLOOKUP(F56,$O$2:$O$8,$P$2:$P$8)*I56,0)</f>
        <v>0</v>
      </c>
      <c r="I56" s="216" t="str">
        <f>IF(G56="ja",(SUM('logboek opdrachtnemer'!L55)),"")</f>
        <v/>
      </c>
      <c r="N56"/>
    </row>
    <row r="57" spans="1:14" ht="15" customHeight="1" thickBot="1">
      <c r="A57" s="51"/>
      <c r="B57" s="3">
        <v>5</v>
      </c>
      <c r="C57" s="423" t="str">
        <f>IF('logboek opdrachtnemer'!C56="","",'logboek opdrachtnemer'!C56)</f>
        <v/>
      </c>
      <c r="D57" s="424"/>
      <c r="E57" s="425"/>
      <c r="F57" s="273" t="str">
        <f>IF('logboek opdrachtnemer'!F56="","",'logboek opdrachtnemer'!F56)</f>
        <v/>
      </c>
      <c r="G57" s="277" t="str">
        <f>IF(AND(COUNTIF(machinelijst,C57),NOT(C57 = "")),"Ja","Nee")</f>
        <v>Nee</v>
      </c>
      <c r="H57" s="145">
        <f>IF(AND(COUNTIF(machinelijst,C57),G57="Ja"),_xlfn.XLOOKUP(F57,$O$2:$O$8,$P$2:$P$8)*I57,0)</f>
        <v>0</v>
      </c>
      <c r="I57" s="217" t="str">
        <f>IF(G57="ja",(SUM('logboek opdrachtnemer'!L56)),"")</f>
        <v/>
      </c>
      <c r="N57"/>
    </row>
  </sheetData>
  <sheetProtection formatCells="0" formatColumns="0" formatRows="0" insertColumns="0" insertRows="0" insertHyperlinks="0" sort="0" autoFilter="0" pivotTables="0"/>
  <autoFilter ref="G10:G57" xr:uid="{B4FE3AAF-46CF-422E-9497-98362FCA2FF7}"/>
  <mergeCells count="17">
    <mergeCell ref="E1:F2"/>
    <mergeCell ref="C7:D7"/>
    <mergeCell ref="C41:E41"/>
    <mergeCell ref="C40:E40"/>
    <mergeCell ref="C39:E39"/>
    <mergeCell ref="C38:E38"/>
    <mergeCell ref="C37:E37"/>
    <mergeCell ref="C49:E49"/>
    <mergeCell ref="C48:E48"/>
    <mergeCell ref="C47:E47"/>
    <mergeCell ref="C46:E46"/>
    <mergeCell ref="C45:E45"/>
    <mergeCell ref="C57:E57"/>
    <mergeCell ref="C56:E56"/>
    <mergeCell ref="C55:E55"/>
    <mergeCell ref="C54:E54"/>
    <mergeCell ref="C53:E53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0099CC"/>
    <pageSetUpPr fitToPage="1"/>
  </sheetPr>
  <dimension ref="A1:N23"/>
  <sheetViews>
    <sheetView showGridLines="0" zoomScaleNormal="100" workbookViewId="0">
      <selection activeCell="F17" sqref="F17"/>
    </sheetView>
  </sheetViews>
  <sheetFormatPr defaultColWidth="9.109375" defaultRowHeight="15" customHeight="1"/>
  <cols>
    <col min="1" max="2" width="2.6640625" customWidth="1"/>
    <col min="3" max="3" width="19.44140625" customWidth="1"/>
    <col min="4" max="4" width="19.109375" style="6" customWidth="1"/>
    <col min="5" max="5" width="2.5546875" style="147" customWidth="1"/>
    <col min="6" max="6" width="22.88671875" customWidth="1"/>
    <col min="7" max="7" width="2.5546875" style="147" customWidth="1"/>
    <col min="8" max="8" width="22.88671875" customWidth="1"/>
    <col min="9" max="9" width="2.5546875" style="147" customWidth="1"/>
    <col min="10" max="10" width="22.88671875" customWidth="1"/>
    <col min="11" max="11" width="2.5546875" customWidth="1"/>
    <col min="12" max="12" width="22.88671875" customWidth="1"/>
    <col min="13" max="13" width="2.5546875" customWidth="1"/>
    <col min="14" max="14" width="22.88671875" customWidth="1"/>
  </cols>
  <sheetData>
    <row r="1" spans="1:14" ht="20.100000000000001" customHeight="1">
      <c r="C1" s="68" t="str">
        <f>'gunningscriterium SEB'!C1</f>
        <v>Riolering en Herinrichting G. Gershwinstraat e.o. te Zaandijk, gemeente Zaanstad</v>
      </c>
    </row>
    <row r="2" spans="1:14" s="3" customFormat="1" ht="15" customHeight="1">
      <c r="C2" s="146" t="s">
        <v>140</v>
      </c>
      <c r="D2" s="148"/>
      <c r="E2" s="148"/>
      <c r="G2" s="149"/>
    </row>
    <row r="3" spans="1:14" s="3" customFormat="1" ht="15" customHeight="1" thickBot="1">
      <c r="C3" s="146"/>
      <c r="D3" s="148"/>
      <c r="E3" s="148"/>
      <c r="F3" s="149"/>
      <c r="G3" s="149"/>
      <c r="H3" s="149"/>
      <c r="I3" s="149"/>
      <c r="J3" s="149"/>
      <c r="K3" s="150"/>
      <c r="L3" s="150"/>
      <c r="M3" s="150"/>
      <c r="N3" s="150"/>
    </row>
    <row r="4" spans="1:14" s="29" customFormat="1" ht="24.9" customHeight="1">
      <c r="C4" s="151" t="s">
        <v>141</v>
      </c>
      <c r="D4" s="227"/>
      <c r="E4" s="152"/>
      <c r="F4" s="153" t="s">
        <v>142</v>
      </c>
      <c r="G4" s="154"/>
      <c r="H4" s="153" t="s">
        <v>143</v>
      </c>
      <c r="I4" s="149"/>
      <c r="J4" s="153" t="s">
        <v>144</v>
      </c>
      <c r="K4" s="150"/>
      <c r="L4" s="153" t="s">
        <v>145</v>
      </c>
      <c r="M4" s="150"/>
      <c r="N4" s="153" t="s">
        <v>146</v>
      </c>
    </row>
    <row r="5" spans="1:14" s="155" customFormat="1" ht="9.9" customHeight="1">
      <c r="E5" s="152"/>
      <c r="F5" s="154"/>
      <c r="G5" s="149"/>
      <c r="H5" s="154"/>
      <c r="I5" s="149"/>
      <c r="J5" s="154"/>
      <c r="K5" s="149"/>
      <c r="L5" s="154"/>
      <c r="M5" s="149"/>
      <c r="N5" s="154"/>
    </row>
    <row r="6" spans="1:14" s="29" customFormat="1" ht="24.9" customHeight="1" thickBot="1">
      <c r="C6" s="29" t="s">
        <v>147</v>
      </c>
      <c r="D6" s="66"/>
      <c r="E6" s="152"/>
      <c r="F6" s="187" t="s">
        <v>148</v>
      </c>
      <c r="G6" s="149"/>
      <c r="H6" s="187" t="s">
        <v>148</v>
      </c>
      <c r="I6" s="149"/>
      <c r="J6" s="187" t="s">
        <v>148</v>
      </c>
      <c r="K6" s="150"/>
      <c r="L6" s="187" t="s">
        <v>148</v>
      </c>
      <c r="M6" s="150"/>
      <c r="N6" s="187" t="s">
        <v>148</v>
      </c>
    </row>
    <row r="7" spans="1:14" s="156" customFormat="1" ht="9.9" customHeight="1">
      <c r="C7" s="146"/>
      <c r="E7" s="148"/>
      <c r="F7" s="157"/>
      <c r="G7" s="158"/>
      <c r="H7" s="157"/>
      <c r="I7" s="158"/>
      <c r="J7" s="157"/>
      <c r="K7" s="158"/>
      <c r="L7" s="157"/>
      <c r="M7" s="158"/>
      <c r="N7" s="157"/>
    </row>
    <row r="8" spans="1:14" s="88" customFormat="1" ht="24.9" customHeight="1">
      <c r="C8" s="159" t="s">
        <v>149</v>
      </c>
      <c r="D8" s="148"/>
      <c r="E8" s="160"/>
      <c r="F8" s="188"/>
      <c r="G8" s="160"/>
      <c r="H8" s="188">
        <v>0</v>
      </c>
      <c r="I8" s="160"/>
      <c r="J8" s="188">
        <v>0</v>
      </c>
      <c r="K8" s="160"/>
      <c r="L8" s="188">
        <v>0</v>
      </c>
      <c r="M8" s="160"/>
      <c r="N8" s="188">
        <v>0</v>
      </c>
    </row>
    <row r="9" spans="1:14" s="156" customFormat="1" ht="9.9" customHeight="1">
      <c r="A9" s="161"/>
      <c r="B9" s="161"/>
      <c r="C9" s="162"/>
      <c r="D9" s="162"/>
      <c r="E9" s="163"/>
      <c r="F9" s="164"/>
      <c r="G9" s="165"/>
      <c r="H9" s="165"/>
      <c r="I9" s="165"/>
      <c r="J9" s="165"/>
      <c r="K9" s="165"/>
      <c r="L9" s="165"/>
      <c r="M9" s="165"/>
      <c r="N9" s="165"/>
    </row>
    <row r="10" spans="1:14" s="88" customFormat="1" ht="24.9" customHeight="1">
      <c r="A10" s="166"/>
      <c r="B10" s="166"/>
      <c r="C10" s="167" t="s">
        <v>150</v>
      </c>
      <c r="D10" s="168"/>
      <c r="E10" s="168"/>
      <c r="F10" s="188"/>
      <c r="G10" s="160"/>
      <c r="H10" s="188">
        <v>0</v>
      </c>
      <c r="I10" s="160"/>
      <c r="J10" s="188">
        <v>0</v>
      </c>
      <c r="K10" s="160"/>
      <c r="L10" s="188">
        <v>0</v>
      </c>
      <c r="M10" s="160"/>
      <c r="N10" s="188">
        <v>0</v>
      </c>
    </row>
    <row r="11" spans="1:14" s="89" customFormat="1" ht="39.9" customHeight="1">
      <c r="A11" s="170"/>
      <c r="B11" s="170"/>
      <c r="C11" s="167" t="s">
        <v>151</v>
      </c>
      <c r="D11" s="167"/>
      <c r="E11" s="171"/>
      <c r="F11" s="172">
        <f>SUM(F8:F10)</f>
        <v>0</v>
      </c>
      <c r="G11" s="160"/>
      <c r="H11" s="172">
        <f>SUM(H8:H10)</f>
        <v>0</v>
      </c>
      <c r="I11" s="173"/>
      <c r="J11" s="172">
        <f>SUM(J8:J10)</f>
        <v>0</v>
      </c>
      <c r="K11" s="160"/>
      <c r="L11" s="172">
        <f>SUM(L8:L10)</f>
        <v>0</v>
      </c>
      <c r="M11" s="160"/>
      <c r="N11" s="172">
        <f>SUM(N8:N10)</f>
        <v>0</v>
      </c>
    </row>
    <row r="12" spans="1:14" s="3" customFormat="1" ht="9.9" customHeight="1">
      <c r="A12" s="161"/>
      <c r="B12" s="161"/>
      <c r="C12" s="162"/>
      <c r="D12" s="162"/>
      <c r="E12" s="163"/>
      <c r="F12" s="174"/>
      <c r="G12" s="169"/>
      <c r="H12" s="175"/>
      <c r="I12" s="169"/>
      <c r="J12" s="175"/>
      <c r="K12" s="176"/>
      <c r="L12" s="175"/>
      <c r="M12" s="176"/>
      <c r="N12" s="175"/>
    </row>
    <row r="13" spans="1:14" ht="39.9" customHeight="1">
      <c r="A13" s="177"/>
      <c r="B13" s="177"/>
      <c r="C13" s="167" t="s">
        <v>152</v>
      </c>
      <c r="D13" s="178"/>
      <c r="F13" s="189"/>
      <c r="G13" s="160"/>
      <c r="H13" s="189">
        <v>0</v>
      </c>
      <c r="I13" s="160"/>
      <c r="J13" s="189">
        <v>0</v>
      </c>
      <c r="K13" s="160"/>
      <c r="L13" s="189">
        <v>0</v>
      </c>
      <c r="M13" s="160"/>
      <c r="N13" s="189">
        <v>0</v>
      </c>
    </row>
    <row r="14" spans="1:14" s="147" customFormat="1" ht="9.9" customHeight="1" thickBot="1">
      <c r="A14" s="161"/>
      <c r="B14" s="161"/>
      <c r="C14" s="162"/>
      <c r="D14" s="162"/>
      <c r="E14" s="163"/>
      <c r="F14" s="67"/>
      <c r="G14" s="65"/>
      <c r="H14" s="65"/>
      <c r="I14" s="65"/>
      <c r="J14" s="65"/>
      <c r="K14" s="65"/>
      <c r="L14" s="65"/>
      <c r="M14" s="65"/>
      <c r="N14" s="65"/>
    </row>
    <row r="15" spans="1:14" s="147" customFormat="1" ht="39.9" customHeight="1" thickBot="1">
      <c r="C15" s="179" t="s">
        <v>153</v>
      </c>
      <c r="D15" s="180"/>
      <c r="F15" s="181">
        <f>F13-F11</f>
        <v>0</v>
      </c>
      <c r="G15" s="65"/>
      <c r="H15" s="181">
        <f>H13-H11</f>
        <v>0</v>
      </c>
      <c r="I15" s="65"/>
      <c r="J15" s="181">
        <f>J13-J11</f>
        <v>0</v>
      </c>
      <c r="K15" s="65"/>
      <c r="L15" s="181">
        <f>L13-L11</f>
        <v>0</v>
      </c>
      <c r="M15" s="65"/>
      <c r="N15" s="181">
        <f>N13-N11</f>
        <v>0</v>
      </c>
    </row>
    <row r="16" spans="1:14" ht="9.9" customHeight="1" thickBot="1"/>
    <row r="17" spans="3:14" s="147" customFormat="1" ht="39.9" customHeight="1" thickBot="1">
      <c r="C17" s="151" t="s">
        <v>154</v>
      </c>
      <c r="D17" s="182"/>
      <c r="F17" s="183" t="str">
        <f>IF($D$4=1,1,IF($D$4=2,RANK(F15,$F$15:$H$15,1),(IF($D$4=3,RANK(F15,$F$15:$J$15,1),IF($D$4=4,RANK(F15,$F$15:$L$15,1),IF($D$4=5,RANK(F15,$F$15:$N$15,1),""))))))</f>
        <v/>
      </c>
      <c r="G17" s="184"/>
      <c r="H17" s="183" t="str">
        <f>IF($D$4=2,RANK(H15,$F$15:$H$15,1),(IF($D$4=3,RANK(H15,$F$15:$J$15,1),IF($D$4=4,RANK(H15,$F$15:$L$15,1),IF($D$4=5,RANK(H15,$F$15:$N$15,1),"")))))</f>
        <v/>
      </c>
      <c r="I17" s="184"/>
      <c r="J17" s="183" t="str">
        <f>IF($D$4=2,"",IF($D$4=3,RANK(J15,$F$15:$J$15,1),IF($D$4=4,RANK(J15,$F$15:$L$15,1),IF($D$4=5,RANK(J15,$F$15:$N$15,1),""))))</f>
        <v/>
      </c>
      <c r="K17" s="184"/>
      <c r="L17" s="183" t="str">
        <f>IF($D$4=2,"",IF($D$4=3,"",IF($D$4=4,RANK(L15,$F$15:$L$15,1),IF($D$4=5,RANK(L15,$F$15:$N$15,1),""))))</f>
        <v/>
      </c>
      <c r="M17" s="184"/>
      <c r="N17" s="183" t="str">
        <f>IF($D$4=2,"",IF($D$4=3,"",IF($D$4=4,"",IF($D$4=5,RANK(N15,$F$15:$N$15,1),""))))</f>
        <v/>
      </c>
    </row>
    <row r="18" spans="3:14" s="147" customFormat="1" ht="9.9" customHeight="1">
      <c r="C18" s="151"/>
      <c r="D18" s="182"/>
      <c r="F18" s="185"/>
      <c r="G18" s="184"/>
      <c r="H18" s="185"/>
      <c r="I18" s="184"/>
      <c r="J18" s="185"/>
      <c r="K18" s="184"/>
      <c r="L18" s="185"/>
      <c r="M18" s="184"/>
      <c r="N18" s="185"/>
    </row>
    <row r="19" spans="3:14" s="147" customFormat="1" ht="54" customHeight="1">
      <c r="C19" s="159" t="s">
        <v>155</v>
      </c>
      <c r="D19" s="182"/>
      <c r="F19" s="190"/>
      <c r="G19" s="184"/>
      <c r="H19" s="190"/>
      <c r="I19" s="184"/>
      <c r="J19" s="190"/>
      <c r="K19" s="184"/>
      <c r="L19" s="190"/>
      <c r="M19" s="184"/>
      <c r="N19" s="190"/>
    </row>
    <row r="21" spans="3:14" ht="54" customHeight="1">
      <c r="C21" t="s">
        <v>67</v>
      </c>
      <c r="D21" s="191"/>
      <c r="E21" s="186"/>
      <c r="F21" s="186"/>
      <c r="G21" s="186"/>
    </row>
    <row r="23" spans="3:14" ht="15" customHeight="1">
      <c r="C23" t="s">
        <v>156</v>
      </c>
      <c r="D23" s="192"/>
      <c r="E23"/>
    </row>
  </sheetData>
  <sheetProtection formatCells="0" formatColumns="0" formatRows="0" insertColumns="0" insertRows="0" insertHyperlinks="0" sort="0" autoFilter="0" pivotTables="0"/>
  <conditionalFormatting sqref="A17:N18 O17:XFD19 A19:E19 G19 I19 K19 M19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rgb="FF33CCCC"/>
  </sheetPr>
  <dimension ref="A1:G107"/>
  <sheetViews>
    <sheetView topLeftCell="A4" workbookViewId="0"/>
  </sheetViews>
  <sheetFormatPr defaultColWidth="8.6640625" defaultRowHeight="21.75" customHeight="1"/>
  <cols>
    <col min="1" max="1" width="19.44140625" style="194" customWidth="1"/>
    <col min="2" max="2" width="8.6640625" style="194"/>
    <col min="3" max="3" width="141.5546875" style="194" bestFit="1" customWidth="1"/>
    <col min="4" max="4" width="18" style="194" hidden="1" customWidth="1"/>
    <col min="5" max="5" width="8.44140625" style="194" hidden="1" customWidth="1"/>
    <col min="6" max="7" width="8.6640625" style="194" customWidth="1"/>
    <col min="8" max="16384" width="8.6640625" style="194"/>
  </cols>
  <sheetData>
    <row r="1" spans="1:7" ht="21.75" customHeight="1">
      <c r="A1" s="193" t="s">
        <v>157</v>
      </c>
      <c r="B1" s="193"/>
      <c r="D1" s="195"/>
      <c r="E1" s="195"/>
      <c r="F1" s="195"/>
      <c r="G1" s="195"/>
    </row>
    <row r="3" spans="1:7" ht="21.75" customHeight="1">
      <c r="B3" s="196"/>
    </row>
    <row r="4" spans="1:7" ht="21.75" customHeight="1">
      <c r="A4" s="196" t="s">
        <v>158</v>
      </c>
      <c r="B4" s="197" t="s">
        <v>159</v>
      </c>
      <c r="C4" s="198"/>
    </row>
    <row r="5" spans="1:7" ht="21.75" customHeight="1">
      <c r="C5" t="s">
        <v>160</v>
      </c>
      <c r="D5" s="199" t="s">
        <v>161</v>
      </c>
      <c r="E5" s="199" t="s">
        <v>161</v>
      </c>
    </row>
    <row r="6" spans="1:7" ht="21.75" customHeight="1">
      <c r="C6" t="s">
        <v>162</v>
      </c>
      <c r="D6" s="199" t="s">
        <v>161</v>
      </c>
      <c r="E6" s="199" t="s">
        <v>161</v>
      </c>
    </row>
    <row r="7" spans="1:7" ht="21.75" customHeight="1">
      <c r="C7" t="s">
        <v>163</v>
      </c>
      <c r="D7" s="199" t="s">
        <v>161</v>
      </c>
      <c r="E7" s="199" t="s">
        <v>161</v>
      </c>
    </row>
    <row r="8" spans="1:7" ht="21.75" customHeight="1">
      <c r="C8" t="s">
        <v>164</v>
      </c>
      <c r="D8" s="199" t="s">
        <v>161</v>
      </c>
      <c r="E8" s="199" t="s">
        <v>161</v>
      </c>
      <c r="F8" s="199"/>
    </row>
    <row r="9" spans="1:7" ht="21.75" customHeight="1">
      <c r="C9" t="s">
        <v>165</v>
      </c>
      <c r="D9" s="199" t="s">
        <v>161</v>
      </c>
      <c r="E9" s="199" t="s">
        <v>161</v>
      </c>
      <c r="F9" s="199"/>
    </row>
    <row r="10" spans="1:7" ht="21.75" customHeight="1">
      <c r="C10" t="s">
        <v>166</v>
      </c>
      <c r="D10" s="199" t="s">
        <v>161</v>
      </c>
      <c r="E10" s="199" t="s">
        <v>161</v>
      </c>
      <c r="F10" s="199"/>
    </row>
    <row r="11" spans="1:7" ht="21.75" customHeight="1">
      <c r="C11" t="s">
        <v>167</v>
      </c>
      <c r="D11" s="199" t="s">
        <v>161</v>
      </c>
      <c r="E11" s="199" t="s">
        <v>161</v>
      </c>
      <c r="F11" s="199"/>
    </row>
    <row r="12" spans="1:7" ht="21.75" customHeight="1">
      <c r="C12" t="s">
        <v>168</v>
      </c>
      <c r="D12" s="199" t="s">
        <v>161</v>
      </c>
      <c r="E12" s="199" t="s">
        <v>161</v>
      </c>
      <c r="F12" s="199"/>
    </row>
    <row r="13" spans="1:7" ht="21.75" customHeight="1">
      <c r="C13" t="s">
        <v>169</v>
      </c>
      <c r="D13" s="199" t="s">
        <v>161</v>
      </c>
      <c r="E13" s="199" t="s">
        <v>161</v>
      </c>
      <c r="F13" s="199"/>
    </row>
    <row r="14" spans="1:7" ht="21.75" customHeight="1">
      <c r="C14" t="s">
        <v>170</v>
      </c>
      <c r="D14" s="199" t="s">
        <v>161</v>
      </c>
      <c r="E14" s="199" t="s">
        <v>161</v>
      </c>
      <c r="F14" s="199"/>
    </row>
    <row r="15" spans="1:7" ht="21.75" customHeight="1">
      <c r="C15" t="s">
        <v>171</v>
      </c>
      <c r="D15" s="199" t="s">
        <v>161</v>
      </c>
      <c r="E15" s="199" t="s">
        <v>161</v>
      </c>
      <c r="F15" s="199"/>
    </row>
    <row r="16" spans="1:7" ht="21.75" customHeight="1">
      <c r="C16" t="s">
        <v>172</v>
      </c>
      <c r="D16" s="199" t="s">
        <v>161</v>
      </c>
      <c r="E16" s="199" t="s">
        <v>161</v>
      </c>
      <c r="F16" s="199"/>
    </row>
    <row r="17" spans="3:6" ht="21.75" customHeight="1">
      <c r="C17" t="s">
        <v>173</v>
      </c>
      <c r="D17" s="199" t="s">
        <v>161</v>
      </c>
      <c r="E17" s="199" t="s">
        <v>161</v>
      </c>
      <c r="F17" s="199"/>
    </row>
    <row r="18" spans="3:6" ht="21.75" customHeight="1">
      <c r="C18" t="s">
        <v>174</v>
      </c>
      <c r="D18" s="199" t="s">
        <v>161</v>
      </c>
      <c r="E18" s="199" t="s">
        <v>161</v>
      </c>
      <c r="F18" s="199"/>
    </row>
    <row r="19" spans="3:6" ht="21.75" customHeight="1">
      <c r="C19" t="s">
        <v>175</v>
      </c>
      <c r="D19" s="199" t="s">
        <v>161</v>
      </c>
      <c r="E19" s="199" t="s">
        <v>161</v>
      </c>
      <c r="F19" s="199"/>
    </row>
    <row r="20" spans="3:6" ht="21.75" customHeight="1">
      <c r="C20" t="s">
        <v>176</v>
      </c>
      <c r="D20" s="199" t="s">
        <v>161</v>
      </c>
      <c r="E20" s="199" t="s">
        <v>161</v>
      </c>
      <c r="F20" s="199"/>
    </row>
    <row r="21" spans="3:6" ht="21.75" customHeight="1">
      <c r="C21" t="s">
        <v>177</v>
      </c>
      <c r="D21" s="199" t="s">
        <v>161</v>
      </c>
      <c r="E21" s="199" t="s">
        <v>178</v>
      </c>
      <c r="F21" s="199"/>
    </row>
    <row r="22" spans="3:6" ht="21.75" customHeight="1">
      <c r="C22" t="s">
        <v>179</v>
      </c>
      <c r="D22" s="199" t="s">
        <v>161</v>
      </c>
      <c r="E22" s="199" t="s">
        <v>161</v>
      </c>
      <c r="F22" s="199"/>
    </row>
    <row r="23" spans="3:6" ht="21.75" customHeight="1">
      <c r="C23" t="s">
        <v>180</v>
      </c>
      <c r="D23" s="199" t="s">
        <v>161</v>
      </c>
      <c r="E23" s="199" t="s">
        <v>161</v>
      </c>
      <c r="F23" s="199"/>
    </row>
    <row r="24" spans="3:6" ht="21.75" customHeight="1">
      <c r="C24" t="s">
        <v>181</v>
      </c>
      <c r="D24" s="199" t="s">
        <v>161</v>
      </c>
      <c r="E24" s="199" t="s">
        <v>161</v>
      </c>
      <c r="F24" s="199"/>
    </row>
    <row r="25" spans="3:6" ht="21.75" customHeight="1">
      <c r="C25" t="s">
        <v>182</v>
      </c>
      <c r="D25" s="199" t="s">
        <v>161</v>
      </c>
      <c r="E25" s="199" t="s">
        <v>161</v>
      </c>
      <c r="F25" s="199"/>
    </row>
    <row r="26" spans="3:6" ht="21.75" customHeight="1">
      <c r="C26" t="s">
        <v>183</v>
      </c>
      <c r="D26" s="199" t="s">
        <v>161</v>
      </c>
      <c r="E26" s="199" t="s">
        <v>161</v>
      </c>
      <c r="F26" s="199"/>
    </row>
    <row r="27" spans="3:6" ht="21.75" customHeight="1">
      <c r="C27" t="s">
        <v>184</v>
      </c>
      <c r="D27" s="199" t="s">
        <v>161</v>
      </c>
      <c r="E27" s="199" t="s">
        <v>161</v>
      </c>
      <c r="F27" s="199"/>
    </row>
    <row r="28" spans="3:6" ht="21.75" customHeight="1">
      <c r="C28" t="s">
        <v>185</v>
      </c>
      <c r="D28" s="199" t="s">
        <v>161</v>
      </c>
      <c r="E28" s="199" t="s">
        <v>161</v>
      </c>
      <c r="F28" s="199"/>
    </row>
    <row r="29" spans="3:6" ht="21.75" customHeight="1">
      <c r="C29" t="s">
        <v>186</v>
      </c>
      <c r="D29" s="199" t="s">
        <v>161</v>
      </c>
      <c r="E29" s="199" t="s">
        <v>161</v>
      </c>
      <c r="F29" s="199"/>
    </row>
    <row r="30" spans="3:6" ht="21.75" customHeight="1">
      <c r="C30" t="s">
        <v>187</v>
      </c>
      <c r="D30" s="199" t="s">
        <v>161</v>
      </c>
      <c r="E30" s="199" t="s">
        <v>178</v>
      </c>
      <c r="F30" s="199"/>
    </row>
    <row r="31" spans="3:6" ht="21.75" customHeight="1">
      <c r="C31" t="s">
        <v>188</v>
      </c>
      <c r="D31" s="199" t="s">
        <v>161</v>
      </c>
      <c r="E31" s="199" t="s">
        <v>161</v>
      </c>
      <c r="F31" s="199"/>
    </row>
    <row r="32" spans="3:6" ht="21.75" customHeight="1">
      <c r="C32" t="s">
        <v>189</v>
      </c>
      <c r="D32" s="199" t="s">
        <v>161</v>
      </c>
      <c r="E32" s="199" t="s">
        <v>161</v>
      </c>
      <c r="F32" s="199"/>
    </row>
    <row r="33" spans="3:6" ht="21.75" customHeight="1">
      <c r="C33" t="s">
        <v>190</v>
      </c>
      <c r="D33" s="199" t="s">
        <v>161</v>
      </c>
      <c r="E33" s="199" t="s">
        <v>161</v>
      </c>
      <c r="F33" s="199"/>
    </row>
    <row r="34" spans="3:6" ht="21.75" customHeight="1">
      <c r="C34" t="s">
        <v>191</v>
      </c>
      <c r="D34" s="199" t="s">
        <v>161</v>
      </c>
      <c r="E34" s="199" t="s">
        <v>161</v>
      </c>
      <c r="F34" s="199"/>
    </row>
    <row r="35" spans="3:6" ht="21.75" customHeight="1">
      <c r="C35" t="s">
        <v>192</v>
      </c>
      <c r="D35" s="199" t="s">
        <v>161</v>
      </c>
      <c r="E35" s="199" t="s">
        <v>161</v>
      </c>
      <c r="F35" s="199"/>
    </row>
    <row r="36" spans="3:6" ht="21.75" customHeight="1">
      <c r="C36" t="s">
        <v>193</v>
      </c>
      <c r="D36" s="199" t="s">
        <v>161</v>
      </c>
      <c r="E36" s="199" t="s">
        <v>161</v>
      </c>
      <c r="F36" s="199"/>
    </row>
    <row r="37" spans="3:6" ht="21.75" customHeight="1">
      <c r="C37" t="s">
        <v>194</v>
      </c>
      <c r="D37" s="199" t="s">
        <v>161</v>
      </c>
      <c r="E37" s="199" t="s">
        <v>161</v>
      </c>
      <c r="F37" s="199"/>
    </row>
    <row r="38" spans="3:6" ht="21.75" customHeight="1">
      <c r="C38" t="s">
        <v>195</v>
      </c>
      <c r="D38" s="199" t="s">
        <v>161</v>
      </c>
      <c r="E38" s="199" t="s">
        <v>161</v>
      </c>
      <c r="F38" s="199"/>
    </row>
    <row r="39" spans="3:6" ht="21.75" customHeight="1">
      <c r="C39" t="s">
        <v>196</v>
      </c>
      <c r="D39" s="199" t="s">
        <v>161</v>
      </c>
      <c r="E39" s="199" t="s">
        <v>161</v>
      </c>
      <c r="F39" s="199"/>
    </row>
    <row r="40" spans="3:6" ht="21.75" customHeight="1">
      <c r="C40" t="s">
        <v>197</v>
      </c>
      <c r="D40" s="199" t="s">
        <v>161</v>
      </c>
      <c r="E40" s="199" t="s">
        <v>161</v>
      </c>
      <c r="F40" s="199"/>
    </row>
    <row r="41" spans="3:6" ht="21.75" customHeight="1">
      <c r="C41" t="s">
        <v>198</v>
      </c>
      <c r="D41" s="199" t="s">
        <v>161</v>
      </c>
      <c r="E41" s="199" t="s">
        <v>161</v>
      </c>
      <c r="F41" s="199"/>
    </row>
    <row r="42" spans="3:6" ht="21.75" customHeight="1">
      <c r="C42" t="s">
        <v>199</v>
      </c>
      <c r="D42" s="199" t="s">
        <v>161</v>
      </c>
      <c r="E42" s="199" t="s">
        <v>161</v>
      </c>
      <c r="F42" s="199"/>
    </row>
    <row r="43" spans="3:6" ht="21.75" customHeight="1">
      <c r="C43" t="s">
        <v>200</v>
      </c>
      <c r="D43" s="199" t="s">
        <v>161</v>
      </c>
      <c r="E43" s="199" t="s">
        <v>161</v>
      </c>
      <c r="F43" s="199"/>
    </row>
    <row r="44" spans="3:6" ht="21.75" customHeight="1">
      <c r="C44" t="s">
        <v>201</v>
      </c>
      <c r="D44" s="199" t="s">
        <v>161</v>
      </c>
      <c r="E44" s="199" t="s">
        <v>161</v>
      </c>
      <c r="F44" s="199"/>
    </row>
    <row r="45" spans="3:6" ht="21.75" customHeight="1">
      <c r="C45" t="s">
        <v>202</v>
      </c>
      <c r="D45" s="199" t="s">
        <v>161</v>
      </c>
      <c r="E45" s="199" t="s">
        <v>161</v>
      </c>
      <c r="F45" s="199"/>
    </row>
    <row r="46" spans="3:6" ht="21.75" customHeight="1">
      <c r="C46" t="s">
        <v>203</v>
      </c>
      <c r="D46" s="199" t="s">
        <v>161</v>
      </c>
      <c r="E46" s="199" t="s">
        <v>161</v>
      </c>
      <c r="F46" s="199"/>
    </row>
    <row r="47" spans="3:6" ht="21.75" customHeight="1">
      <c r="C47" t="s">
        <v>204</v>
      </c>
      <c r="D47" s="199" t="s">
        <v>161</v>
      </c>
      <c r="E47" s="199" t="s">
        <v>161</v>
      </c>
      <c r="F47" s="199"/>
    </row>
    <row r="48" spans="3:6" ht="21.75" customHeight="1">
      <c r="C48" t="s">
        <v>205</v>
      </c>
      <c r="D48" s="199" t="s">
        <v>161</v>
      </c>
      <c r="E48" s="199" t="s">
        <v>161</v>
      </c>
    </row>
    <row r="49" spans="1:6" ht="21.75" customHeight="1">
      <c r="B49" s="434" t="s">
        <v>206</v>
      </c>
      <c r="C49" s="434"/>
      <c r="D49" s="199"/>
      <c r="E49" s="199"/>
      <c r="F49" s="93" t="s">
        <v>207</v>
      </c>
    </row>
    <row r="50" spans="1:6" ht="21.75" customHeight="1">
      <c r="B50" s="243"/>
      <c r="C50" s="243" t="s">
        <v>208</v>
      </c>
      <c r="D50" s="199" t="s">
        <v>178</v>
      </c>
      <c r="E50" s="199" t="s">
        <v>161</v>
      </c>
      <c r="F50" s="199"/>
    </row>
    <row r="51" spans="1:6" ht="21.75" customHeight="1">
      <c r="B51" s="243"/>
      <c r="C51" s="243" t="s">
        <v>209</v>
      </c>
      <c r="D51" s="199" t="s">
        <v>161</v>
      </c>
      <c r="E51" s="199" t="s">
        <v>178</v>
      </c>
      <c r="F51" s="199"/>
    </row>
    <row r="52" spans="1:6" ht="21.75" customHeight="1">
      <c r="B52" s="243"/>
      <c r="C52" s="243" t="s">
        <v>210</v>
      </c>
      <c r="D52" s="199" t="s">
        <v>161</v>
      </c>
      <c r="E52" s="199" t="s">
        <v>178</v>
      </c>
      <c r="F52" s="199"/>
    </row>
    <row r="53" spans="1:6" ht="21.75" customHeight="1">
      <c r="B53" s="243"/>
      <c r="C53" s="243" t="s">
        <v>211</v>
      </c>
      <c r="D53" s="199" t="s">
        <v>161</v>
      </c>
      <c r="E53" s="199" t="s">
        <v>161</v>
      </c>
      <c r="F53" s="199"/>
    </row>
    <row r="54" spans="1:6" ht="21.75" customHeight="1">
      <c r="B54" s="243"/>
      <c r="C54" s="243" t="s">
        <v>212</v>
      </c>
      <c r="D54" s="199" t="s">
        <v>161</v>
      </c>
      <c r="E54" s="199" t="s">
        <v>178</v>
      </c>
      <c r="F54" s="199"/>
    </row>
    <row r="55" spans="1:6" ht="21.75" customHeight="1">
      <c r="B55" s="243"/>
      <c r="C55" s="243" t="s">
        <v>213</v>
      </c>
      <c r="D55" s="199" t="s">
        <v>161</v>
      </c>
      <c r="E55" s="199" t="s">
        <v>178</v>
      </c>
      <c r="F55" s="199"/>
    </row>
    <row r="56" spans="1:6" ht="21.75" customHeight="1">
      <c r="B56" s="243"/>
      <c r="C56" s="243" t="s">
        <v>214</v>
      </c>
      <c r="D56" s="199" t="s">
        <v>161</v>
      </c>
      <c r="E56" s="199" t="s">
        <v>178</v>
      </c>
      <c r="F56" s="199"/>
    </row>
    <row r="57" spans="1:6" ht="21.75" customHeight="1">
      <c r="B57" s="434" t="s">
        <v>215</v>
      </c>
      <c r="C57" s="434"/>
      <c r="D57" s="199" t="s">
        <v>161</v>
      </c>
      <c r="E57" s="199" t="s">
        <v>178</v>
      </c>
      <c r="F57" s="199"/>
    </row>
    <row r="58" spans="1:6" ht="21.75" customHeight="1">
      <c r="B58" s="243"/>
      <c r="C58" s="243" t="s">
        <v>216</v>
      </c>
      <c r="D58" s="199" t="s">
        <v>161</v>
      </c>
      <c r="E58" s="199" t="s">
        <v>178</v>
      </c>
      <c r="F58" s="199"/>
    </row>
    <row r="59" spans="1:6" ht="21.75" customHeight="1">
      <c r="B59" s="243"/>
      <c r="C59" s="243" t="s">
        <v>217</v>
      </c>
      <c r="D59" s="199" t="s">
        <v>161</v>
      </c>
      <c r="E59" s="199" t="s">
        <v>178</v>
      </c>
      <c r="F59" s="199"/>
    </row>
    <row r="60" spans="1:6" ht="21.75" customHeight="1">
      <c r="B60" s="243"/>
      <c r="C60" s="243" t="s">
        <v>218</v>
      </c>
      <c r="D60" s="199" t="s">
        <v>161</v>
      </c>
      <c r="E60" s="200" t="s">
        <v>219</v>
      </c>
      <c r="F60" s="200"/>
    </row>
    <row r="61" spans="1:6" ht="21.75" customHeight="1">
      <c r="B61" s="243"/>
      <c r="C61" s="243" t="s">
        <v>220</v>
      </c>
      <c r="D61" s="199" t="s">
        <v>161</v>
      </c>
      <c r="E61" s="199" t="s">
        <v>178</v>
      </c>
      <c r="F61" s="199"/>
    </row>
    <row r="62" spans="1:6" ht="21.75" customHeight="1">
      <c r="B62" s="243"/>
      <c r="C62" t="s">
        <v>221</v>
      </c>
      <c r="D62" s="199"/>
      <c r="E62" s="199"/>
      <c r="F62" s="199"/>
    </row>
    <row r="63" spans="1:6" ht="21.75" customHeight="1">
      <c r="A63" s="196" t="s">
        <v>222</v>
      </c>
      <c r="B63" s="197" t="s">
        <v>223</v>
      </c>
      <c r="C63" s="198"/>
      <c r="D63" s="199"/>
      <c r="E63" s="199"/>
      <c r="F63" s="199"/>
    </row>
    <row r="64" spans="1:6" ht="21.75" customHeight="1">
      <c r="C64" t="s">
        <v>224</v>
      </c>
      <c r="D64" s="199" t="s">
        <v>161</v>
      </c>
      <c r="E64" s="199" t="s">
        <v>161</v>
      </c>
      <c r="F64" s="199"/>
    </row>
    <row r="65" spans="1:6" ht="21.75" customHeight="1">
      <c r="C65" t="s">
        <v>225</v>
      </c>
      <c r="D65" s="199" t="s">
        <v>161</v>
      </c>
      <c r="E65" s="199" t="s">
        <v>161</v>
      </c>
      <c r="F65" s="199"/>
    </row>
    <row r="66" spans="1:6" ht="21.75" customHeight="1">
      <c r="C66" t="s">
        <v>226</v>
      </c>
      <c r="D66" s="199" t="s">
        <v>161</v>
      </c>
      <c r="E66" s="199" t="s">
        <v>161</v>
      </c>
      <c r="F66" s="199"/>
    </row>
    <row r="67" spans="1:6" ht="21.75" customHeight="1">
      <c r="C67" t="s">
        <v>227</v>
      </c>
      <c r="D67" s="199" t="s">
        <v>161</v>
      </c>
      <c r="E67" s="199" t="s">
        <v>161</v>
      </c>
      <c r="F67" s="199"/>
    </row>
    <row r="68" spans="1:6" ht="21.75" customHeight="1">
      <c r="C68" t="s">
        <v>228</v>
      </c>
      <c r="D68" s="199" t="s">
        <v>161</v>
      </c>
      <c r="E68" s="199" t="s">
        <v>161</v>
      </c>
      <c r="F68" s="199"/>
    </row>
    <row r="69" spans="1:6" ht="21.75" customHeight="1">
      <c r="C69" t="s">
        <v>229</v>
      </c>
      <c r="D69" s="199" t="s">
        <v>161</v>
      </c>
      <c r="E69" s="199" t="s">
        <v>161</v>
      </c>
      <c r="F69" s="199"/>
    </row>
    <row r="70" spans="1:6" ht="21.75" customHeight="1">
      <c r="C70" t="s">
        <v>230</v>
      </c>
      <c r="D70" s="199" t="s">
        <v>161</v>
      </c>
      <c r="E70" s="199" t="s">
        <v>161</v>
      </c>
      <c r="F70" s="199"/>
    </row>
    <row r="71" spans="1:6" ht="21.75" customHeight="1">
      <c r="C71" t="s">
        <v>231</v>
      </c>
      <c r="D71" s="199" t="s">
        <v>161</v>
      </c>
      <c r="E71" s="199" t="s">
        <v>161</v>
      </c>
      <c r="F71" s="199"/>
    </row>
    <row r="72" spans="1:6" ht="21.75" customHeight="1">
      <c r="C72" t="s">
        <v>232</v>
      </c>
      <c r="D72" s="199" t="s">
        <v>161</v>
      </c>
      <c r="E72" s="199" t="s">
        <v>161</v>
      </c>
      <c r="F72" s="199"/>
    </row>
    <row r="73" spans="1:6" ht="21.75" customHeight="1">
      <c r="C73" t="s">
        <v>233</v>
      </c>
      <c r="D73" s="199" t="s">
        <v>161</v>
      </c>
      <c r="E73" s="199" t="s">
        <v>161</v>
      </c>
      <c r="F73" s="199"/>
    </row>
    <row r="74" spans="1:6" ht="21.75" customHeight="1">
      <c r="C74" t="s">
        <v>234</v>
      </c>
      <c r="D74" s="199" t="s">
        <v>161</v>
      </c>
      <c r="E74" s="199" t="s">
        <v>161</v>
      </c>
      <c r="F74" s="199"/>
    </row>
    <row r="75" spans="1:6" ht="21.75" customHeight="1">
      <c r="C75" t="s">
        <v>235</v>
      </c>
      <c r="D75" s="199"/>
      <c r="E75" s="199"/>
      <c r="F75" s="199"/>
    </row>
    <row r="76" spans="1:6" ht="21.75" customHeight="1">
      <c r="B76" s="197" t="s">
        <v>236</v>
      </c>
      <c r="D76" s="199" t="s">
        <v>161</v>
      </c>
      <c r="E76" s="199" t="s">
        <v>161</v>
      </c>
      <c r="F76" s="199"/>
    </row>
    <row r="77" spans="1:6" ht="21.75" customHeight="1">
      <c r="C77" t="s">
        <v>237</v>
      </c>
      <c r="D77" s="199" t="s">
        <v>161</v>
      </c>
      <c r="E77" s="199" t="s">
        <v>161</v>
      </c>
      <c r="F77" s="199"/>
    </row>
    <row r="78" spans="1:6" ht="21.75" customHeight="1">
      <c r="C78" t="s">
        <v>238</v>
      </c>
      <c r="D78" s="199" t="s">
        <v>161</v>
      </c>
      <c r="E78" s="199" t="s">
        <v>178</v>
      </c>
      <c r="F78" s="199"/>
    </row>
    <row r="79" spans="1:6" ht="21.75" customHeight="1">
      <c r="C79" t="s">
        <v>239</v>
      </c>
      <c r="D79" s="199" t="s">
        <v>161</v>
      </c>
      <c r="E79" s="199" t="s">
        <v>161</v>
      </c>
      <c r="F79" s="199"/>
    </row>
    <row r="80" spans="1:6" ht="21.75" customHeight="1">
      <c r="A80" s="196" t="s">
        <v>240</v>
      </c>
      <c r="C80" s="198"/>
      <c r="D80" s="199"/>
      <c r="E80" s="199"/>
      <c r="F80" s="199"/>
    </row>
    <row r="81" spans="3:6" ht="21.75" customHeight="1">
      <c r="C81" t="s">
        <v>241</v>
      </c>
      <c r="D81" s="199" t="s">
        <v>161</v>
      </c>
      <c r="E81" s="199" t="s">
        <v>161</v>
      </c>
      <c r="F81" s="199"/>
    </row>
    <row r="82" spans="3:6" ht="21.75" customHeight="1">
      <c r="C82" t="s">
        <v>242</v>
      </c>
      <c r="D82" s="199" t="s">
        <v>161</v>
      </c>
      <c r="E82" s="199" t="s">
        <v>161</v>
      </c>
      <c r="F82" s="199"/>
    </row>
    <row r="83" spans="3:6" ht="21.75" customHeight="1">
      <c r="C83" t="s">
        <v>243</v>
      </c>
      <c r="D83" s="199"/>
      <c r="E83" s="199"/>
    </row>
    <row r="84" spans="3:6" ht="21.75" customHeight="1">
      <c r="C84" t="s">
        <v>244</v>
      </c>
      <c r="D84" s="199"/>
      <c r="E84" s="199"/>
    </row>
    <row r="85" spans="3:6" ht="21.75" customHeight="1">
      <c r="C85" t="s">
        <v>245</v>
      </c>
      <c r="D85" s="199"/>
      <c r="E85" s="199"/>
    </row>
    <row r="86" spans="3:6" ht="21.75" customHeight="1">
      <c r="C86" t="s">
        <v>246</v>
      </c>
      <c r="D86" s="199"/>
      <c r="E86" s="199"/>
    </row>
    <row r="87" spans="3:6" ht="21.75" customHeight="1">
      <c r="C87" t="s">
        <v>247</v>
      </c>
      <c r="D87" s="199"/>
      <c r="E87" s="199"/>
    </row>
    <row r="88" spans="3:6" ht="21.75" customHeight="1">
      <c r="C88" s="198"/>
      <c r="D88" s="199"/>
      <c r="E88" s="199"/>
    </row>
    <row r="89" spans="3:6" ht="21.75" customHeight="1">
      <c r="D89" s="199"/>
      <c r="E89" s="199"/>
    </row>
    <row r="90" spans="3:6" ht="21.75" customHeight="1">
      <c r="D90" s="199"/>
      <c r="E90" s="199"/>
    </row>
    <row r="91" spans="3:6" ht="21.75" customHeight="1">
      <c r="D91" s="199"/>
      <c r="E91" s="199"/>
    </row>
    <row r="92" spans="3:6" ht="21.75" customHeight="1">
      <c r="D92" s="199"/>
      <c r="E92" s="199"/>
    </row>
    <row r="93" spans="3:6" ht="21.75" customHeight="1">
      <c r="D93" s="199"/>
      <c r="E93" s="199"/>
    </row>
    <row r="94" spans="3:6" ht="21.75" customHeight="1">
      <c r="D94" s="199"/>
      <c r="E94" s="199"/>
    </row>
    <row r="95" spans="3:6" ht="21.75" customHeight="1">
      <c r="D95" s="199"/>
      <c r="E95" s="199"/>
    </row>
    <row r="96" spans="3:6" ht="21.75" customHeight="1">
      <c r="D96" s="199"/>
      <c r="E96" s="199"/>
    </row>
    <row r="97" spans="4:5" ht="21.75" customHeight="1">
      <c r="D97" s="199"/>
      <c r="E97" s="199"/>
    </row>
    <row r="98" spans="4:5" ht="21.75" customHeight="1">
      <c r="D98" s="199"/>
      <c r="E98" s="199"/>
    </row>
    <row r="99" spans="4:5" ht="21.75" customHeight="1">
      <c r="D99" s="199"/>
      <c r="E99" s="199"/>
    </row>
    <row r="100" spans="4:5" ht="21.75" customHeight="1">
      <c r="D100" s="199"/>
      <c r="E100" s="199"/>
    </row>
    <row r="101" spans="4:5" ht="21.75" customHeight="1">
      <c r="D101" s="199"/>
      <c r="E101" s="199"/>
    </row>
    <row r="102" spans="4:5" ht="21.75" customHeight="1">
      <c r="D102" s="199"/>
      <c r="E102" s="199"/>
    </row>
    <row r="103" spans="4:5" ht="21.75" customHeight="1">
      <c r="D103" s="199"/>
      <c r="E103" s="199"/>
    </row>
    <row r="104" spans="4:5" ht="21.75" customHeight="1">
      <c r="D104" s="199"/>
      <c r="E104" s="199"/>
    </row>
    <row r="105" spans="4:5" ht="21.75" customHeight="1">
      <c r="D105" s="199"/>
      <c r="E105" s="199"/>
    </row>
    <row r="106" spans="4:5" ht="21.75" customHeight="1">
      <c r="D106" s="199"/>
      <c r="E106" s="199"/>
    </row>
    <row r="107" spans="4:5" ht="21.75" customHeight="1">
      <c r="D107" s="199"/>
      <c r="E107" s="199"/>
    </row>
  </sheetData>
  <sheetProtection formatCells="0" formatColumns="0" formatRows="0" insertColumns="0" insertRows="0" insertHyperlinks="0" sort="0" autoFilter="0" pivotTables="0"/>
  <mergeCells count="2">
    <mergeCell ref="B49:C49"/>
    <mergeCell ref="B57:C5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TaxCatchAll xmlns="50d778a2-b85e-4be7-9cc2-1956949e0fb6">
      <Value>4</Value>
      <Value>1</Value>
    </TaxCatchAll>
    <lcf76f155ced4ddcb4097134ff3c332f xmlns="4087dd02-59ff-4692-8ca4-09eb9830ad2a">
      <Terms xmlns="http://schemas.microsoft.com/office/infopath/2007/PartnerControls"/>
    </lcf76f155ced4ddcb4097134ff3c332f>
    <_dlc_DocId xmlns="50d778a2-b85e-4be7-9cc2-1956949e0fb6">MK4XJEYDW4RP-1108084318-4736</_dlc_DocId>
    <_dlc_DocIdUrl xmlns="50d778a2-b85e-4be7-9cc2-1956949e0fb6">
      <Url>https://gemeenteznstd.sharepoint.com/sites/PJ_101400R101397W101398VRIOV101399GGeorgeGershwinstraat/_layouts/15/DocIdRedir.aspx?ID=MK4XJEYDW4RP-1108084318-4736</Url>
      <Description>MK4XJEYDW4RP-1108084318-4736</Description>
    </_dlc_DocIdUrl>
    <Projectonderdeel xmlns="4087dd02-59ff-4692-8ca4-09eb9830ad2a" xsi:nil="true"/>
    <pc74fc44ba064d88936f8cc21f1e9089 xmlns="4087dd02-59ff-4692-8ca4-09eb9830ad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Zaanstad</TermName>
          <TermId xmlns="http://schemas.microsoft.com/office/infopath/2007/PartnerControls">5da99fe8-27ce-4ad9-925a-5d6e14d5f231</TermId>
        </TermInfo>
      </Terms>
    </pc74fc44ba064d88936f8cc21f1e9089>
    <Extern-ID xmlns="4087dd02-59ff-4692-8ca4-09eb9830ad2a" xsi:nil="true"/>
    <Datum_Ingang_Beperking xmlns="4087dd02-59ff-4692-8ca4-09eb9830ad2a" xsi:nil="true"/>
    <Einddatum_Beperking xmlns="4087dd02-59ff-4692-8ca4-09eb9830ad2a" xsi:nil="true"/>
    <j4914a374ee645c695fe16124fd681fb xmlns="4087dd02-59ff-4692-8ca4-09eb9830ad2a">
      <Terms xmlns="http://schemas.microsoft.com/office/infopath/2007/PartnerControls"/>
    </j4914a374ee645c695fe16124fd681fb>
    <o1a2d2658b504ff8bb19e1adc1f0f2a3 xmlns="4087dd02-59ff-4692-8ca4-09eb9830ad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Ingenieursbureau</TermName>
          <TermId xmlns="http://schemas.microsoft.com/office/infopath/2007/PartnerControls">f7291a2a-5f61-4693-903d-a5f4c087d03f</TermId>
        </TermInfo>
      </Terms>
    </o1a2d2658b504ff8bb19e1adc1f0f2a3>
    <Bron_Systeem xmlns="4087dd02-59ff-4692-8ca4-09eb9830ad2a" xsi:nil="true"/>
    <pb9389281eaa429bb4a4674306d5a302 xmlns="4087dd02-59ff-4692-8ca4-09eb9830ad2a">
      <Terms xmlns="http://schemas.microsoft.com/office/infopath/2007/PartnerControls"/>
    </pb9389281eaa429bb4a4674306d5a302>
    <Projectbeschrijving xmlns="4087dd02-59ff-4692-8ca4-09eb9830ad2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C423276B9B340ACB5194E09185F9E" ma:contentTypeVersion="29" ma:contentTypeDescription="Create a new document." ma:contentTypeScope="" ma:versionID="c619fa789182823bb3667b58619fdec5">
  <xsd:schema xmlns:xsd="http://www.w3.org/2001/XMLSchema" xmlns:xs="http://www.w3.org/2001/XMLSchema" xmlns:p="http://schemas.microsoft.com/office/2006/metadata/properties" xmlns:ns2="50d778a2-b85e-4be7-9cc2-1956949e0fb6" xmlns:ns3="http://schemas.microsoft.com/sharepoint/v3/fields" xmlns:ns4="4087dd02-59ff-4692-8ca4-09eb9830ad2a" targetNamespace="http://schemas.microsoft.com/office/2006/metadata/properties" ma:root="true" ma:fieldsID="4efd03f1896cfb0e55736c55255b304a" ns2:_="" ns3:_="" ns4:_="">
    <xsd:import namespace="50d778a2-b85e-4be7-9cc2-1956949e0fb6"/>
    <xsd:import namespace="http://schemas.microsoft.com/sharepoint/v3/fields"/>
    <xsd:import namespace="4087dd02-59ff-4692-8ca4-09eb9830ad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o1a2d2658b504ff8bb19e1adc1f0f2a3" minOccurs="0"/>
                <xsd:element ref="ns2:TaxCatchAll" minOccurs="0"/>
                <xsd:element ref="ns4:pc74fc44ba064d88936f8cc21f1e9089" minOccurs="0"/>
                <xsd:element ref="ns4:Bron_Systeem" minOccurs="0"/>
                <xsd:element ref="ns4:Datum_Ingang_Beperking" minOccurs="0"/>
                <xsd:element ref="ns4:Einddatum_Beperking" minOccurs="0"/>
                <xsd:element ref="ns4:Extern-ID" minOccurs="0"/>
                <xsd:element ref="ns4:pb9389281eaa429bb4a4674306d5a302" minOccurs="0"/>
                <xsd:element ref="ns4:Projectbeschrijving" minOccurs="0"/>
                <xsd:element ref="ns4:j4914a374ee645c695fe16124fd681fb" minOccurs="0"/>
                <xsd:element ref="ns4:Projectonderdee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778a2-b85e-4be7-9cc2-1956949e0f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5d382ddc-f2db-40d7-83d4-5f93eba34aaf}" ma:internalName="TaxCatchAll" ma:showField="CatchAllData" ma:web="50d778a2-b85e-4be7-9cc2-1956949e0f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87dd02-59ff-4692-8ca4-09eb9830ad2a" elementFormDefault="qualified">
    <xsd:import namespace="http://schemas.microsoft.com/office/2006/documentManagement/types"/>
    <xsd:import namespace="http://schemas.microsoft.com/office/infopath/2007/PartnerControls"/>
    <xsd:element name="o1a2d2658b504ff8bb19e1adc1f0f2a3" ma:index="13" nillable="true" ma:taxonomy="true" ma:internalName="o1a2d2658b504ff8bb19e1adc1f0f2a3" ma:taxonomyFieldName="Afdeling" ma:displayName="Afdeling" ma:default="1;#Ingenieursbureau|f7291a2a-5f61-4693-903d-a5f4c087d03f" ma:fieldId="{81a2d265-8b50-4ff8-bb19-e1adc1f0f2a3}" ma:sspId="38de04f5-9adb-42a5-9f71-4a0da62c8538" ma:termSetId="06b6e6d2-eb39-426b-95ea-fcd21ad3ad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c74fc44ba064d88936f8cc21f1e9089" ma:index="16" nillable="true" ma:taxonomy="true" ma:internalName="pc74fc44ba064d88936f8cc21f1e9089" ma:taxonomyFieldName="Archiefvormer" ma:displayName="Archiefvormer" ma:default="4;#Gemeente Zaanstad|5da99fe8-27ce-4ad9-925a-5d6e14d5f231" ma:fieldId="{9c74fc44-ba06-4d88-936f-8cc21f1e9089}" ma:sspId="38de04f5-9adb-42a5-9f71-4a0da62c8538" ma:termSetId="54d81e5e-5090-40ad-a6c9-a05fccb6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ron_Systeem" ma:index="17" nillable="true" ma:displayName="Bron_Systeem" ma:internalName="Bron_Systeem">
      <xsd:simpleType>
        <xsd:restriction base="dms:Text">
          <xsd:maxLength value="255"/>
        </xsd:restriction>
      </xsd:simpleType>
    </xsd:element>
    <xsd:element name="Datum_Ingang_Beperking" ma:index="18" nillable="true" ma:displayName="Datum_Ingang_Beperking" ma:format="DateOnly" ma:internalName="Datum_Ingang_Beperking">
      <xsd:simpleType>
        <xsd:restriction base="dms:DateTime"/>
      </xsd:simpleType>
    </xsd:element>
    <xsd:element name="Einddatum_Beperking" ma:index="19" nillable="true" ma:displayName="Einddatum_Beperking" ma:format="DateOnly" ma:internalName="Einddatum_Beperking">
      <xsd:simpleType>
        <xsd:restriction base="dms:DateTime"/>
      </xsd:simpleType>
    </xsd:element>
    <xsd:element name="Extern-ID" ma:index="20" nillable="true" ma:displayName="Extern-ID" ma:internalName="Extern_x002d_ID">
      <xsd:simpleType>
        <xsd:restriction base="dms:Text">
          <xsd:maxLength value="255"/>
        </xsd:restriction>
      </xsd:simpleType>
    </xsd:element>
    <xsd:element name="pb9389281eaa429bb4a4674306d5a302" ma:index="22" nillable="true" ma:taxonomy="true" ma:internalName="pb9389281eaa429bb4a4674306d5a302" ma:taxonomyFieldName="Openbaarheidsbeperking" ma:displayName="Openbaarheidsbeperking" ma:default="" ma:fieldId="{9b938928-1eaa-429b-b4a4-674306d5a302}" ma:sspId="38de04f5-9adb-42a5-9f71-4a0da62c8538" ma:termSetId="83db9f87-e01a-40e7-aab2-d627d31931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beschrijving" ma:index="23" nillable="true" ma:displayName="Projectbeschrijving" ma:internalName="Projectbeschrijving">
      <xsd:simpleType>
        <xsd:restriction base="dms:Text">
          <xsd:maxLength value="255"/>
        </xsd:restriction>
      </xsd:simpleType>
    </xsd:element>
    <xsd:element name="j4914a374ee645c695fe16124fd681fb" ma:index="25" nillable="true" ma:taxonomy="true" ma:internalName="j4914a374ee645c695fe16124fd681fb" ma:taxonomyFieldName="Projectfase" ma:displayName="Projectfase" ma:default="" ma:fieldId="{34914a37-4ee6-45c6-95fe-16124fd681fb}" ma:sspId="38de04f5-9adb-42a5-9f71-4a0da62c8538" ma:termSetId="2dd78082-0cda-4abb-800e-3edb81ab64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onderdeel" ma:index="26" nillable="true" ma:displayName="Projectonderdeel" ma:format="Dropdown" ma:internalName="Projectonderdeel">
      <xsd:simpleType>
        <xsd:union memberTypes="dms:Text">
          <xsd:simpleType>
            <xsd:restriction base="dms:Choice">
              <xsd:enumeration value="&lt;Zelf aan te vullen&gt;"/>
            </xsd:restriction>
          </xsd:simpleType>
        </xsd:union>
      </xsd:simpleType>
    </xsd:element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3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schemas.microsoft.com/office/2006/documentManagement/types"/>
    <ds:schemaRef ds:uri="50d778a2-b85e-4be7-9cc2-1956949e0fb6"/>
    <ds:schemaRef ds:uri="http://schemas.microsoft.com/sharepoint/v3/field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087dd02-59ff-4692-8ca4-09eb9830ad2a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419FA3-1723-4C35-9A29-2FA3A6CE7F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33C20D1-32E8-4E89-83E5-58788F0DE6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d778a2-b85e-4be7-9cc2-1956949e0fb6"/>
    <ds:schemaRef ds:uri="http://schemas.microsoft.com/sharepoint/v3/fields"/>
    <ds:schemaRef ds:uri="4087dd02-59ff-4692-8ca4-09eb9830ad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Brasser, Dennis</cp:lastModifiedBy>
  <cp:revision/>
  <dcterms:created xsi:type="dcterms:W3CDTF">2020-05-26T14:06:55Z</dcterms:created>
  <dcterms:modified xsi:type="dcterms:W3CDTF">2025-09-11T09:19:59Z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0x010100669C423276B9B340ACB5194E09185F9E</vt:lpwstr>
  </property>
  <property fmtid="{D5CDD505-2E9C-101B-9397-08002B2CF9AE}" pid="3" name="Afdeling">
    <vt:lpwstr>1;#Ingenieursbureau|f7291a2a-5f61-4693-903d-a5f4c087d03f</vt:lpwstr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d57cfaf406ca4ddf8065ef59312ff0c9">
    <vt:lpwstr>Ingenieursbureau|f7291a2a-5f61-4693-903d-a5f4c087d03f</vt:lpwstr>
  </property>
  <property fmtid="{D5CDD505-2E9C-101B-9397-08002B2CF9AE}" pid="10" name="Openbaarheidsbeperking">
    <vt:lpwstr/>
  </property>
  <property fmtid="{D5CDD505-2E9C-101B-9397-08002B2CF9AE}" pid="11" name="xd_Signature">
    <vt:bool>false</vt:bool>
  </property>
  <property fmtid="{D5CDD505-2E9C-101B-9397-08002B2CF9AE}" pid="12" name="Projectfase">
    <vt:lpwstr/>
  </property>
  <property fmtid="{D5CDD505-2E9C-101B-9397-08002B2CF9AE}" pid="13" name="Archiefvormer">
    <vt:lpwstr>4;#Gemeente Zaanstad|5da99fe8-27ce-4ad9-925a-5d6e14d5f231</vt:lpwstr>
  </property>
  <property fmtid="{D5CDD505-2E9C-101B-9397-08002B2CF9AE}" pid="14" name="_dlc_DocIdItemGuid">
    <vt:lpwstr>ed70713a-6bd1-4ee7-91a9-8be4c46445f5</vt:lpwstr>
  </property>
  <property fmtid="{D5CDD505-2E9C-101B-9397-08002B2CF9AE}" pid="15" name="TriggerFlowInfo">
    <vt:lpwstr/>
  </property>
  <property fmtid="{D5CDD505-2E9C-101B-9397-08002B2CF9AE}" pid="16" name="ha05b352ffb3473e988b841366c28f6f">
    <vt:lpwstr/>
  </property>
  <property fmtid="{D5CDD505-2E9C-101B-9397-08002B2CF9AE}" pid="17" name="Status_Zaak">
    <vt:lpwstr>1</vt:lpwstr>
  </property>
  <property fmtid="{D5CDD505-2E9C-101B-9397-08002B2CF9AE}" pid="18" name="Zaaktype">
    <vt:lpwstr>2;#B0574|1c1ba151-0f0e-4b4e-b215-a5c0dae84579</vt:lpwstr>
  </property>
  <property fmtid="{D5CDD505-2E9C-101B-9397-08002B2CF9AE}" pid="19" name="c94847eb54c24c8f9dc0c385bd1eebc2">
    <vt:lpwstr>Ingenieursbureau|f7291a2a-5f61-4693-903d-a5f4c087d03f</vt:lpwstr>
  </property>
  <property fmtid="{D5CDD505-2E9C-101B-9397-08002B2CF9AE}" pid="20" name="jbd390ef46fe4ab38e89a0afa2c77160">
    <vt:lpwstr/>
  </property>
  <property fmtid="{D5CDD505-2E9C-101B-9397-08002B2CF9AE}" pid="21" name="Proces">
    <vt:lpwstr/>
  </property>
  <property fmtid="{D5CDD505-2E9C-101B-9397-08002B2CF9AE}" pid="22" name="n4a6eba257ee4776b063e377a4c63306">
    <vt:lpwstr>Gemeente Zaanstad|5da99fe8-27ce-4ad9-925a-5d6e14d5f231</vt:lpwstr>
  </property>
  <property fmtid="{D5CDD505-2E9C-101B-9397-08002B2CF9AE}" pid="23" name="dd418d1d0122474984b379b82e2694a7">
    <vt:lpwstr>B0574|1c1ba151-0f0e-4b4e-b215-a5c0dae84579</vt:lpwstr>
  </property>
</Properties>
</file>